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lex/Cloud@Mail.RU/Cloud Mail.Ru/Business/Internet/Crypto/src/TradingBots/NerdMarketMaker/nerd-market-maker/pnlcalc/"/>
    </mc:Choice>
  </mc:AlternateContent>
  <bookViews>
    <workbookView xWindow="0" yWindow="460" windowWidth="32440" windowHeight="19160" tabRatio="500"/>
  </bookViews>
  <sheets>
    <sheet name="Margin Requirements" sheetId="1" r:id="rId1"/>
    <sheet name="combined_20190603" sheetId="2" r:id="rId2"/>
    <sheet name="combined_20190610" sheetId="3" r:id="rId3"/>
    <sheet name="combined_201906XX" sheetId="4" r:id="rId4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96" i="4" l="1"/>
  <c r="B903" i="4"/>
  <c r="B904" i="4"/>
  <c r="B901" i="4"/>
  <c r="B902" i="4"/>
  <c r="B899" i="4"/>
  <c r="B897" i="4"/>
  <c r="B900" i="4"/>
  <c r="B898" i="4"/>
  <c r="G893" i="4"/>
  <c r="I893" i="4"/>
  <c r="J893" i="4"/>
  <c r="G895" i="4"/>
  <c r="B886" i="4"/>
  <c r="B890" i="4"/>
  <c r="D882" i="4"/>
  <c r="G882" i="4"/>
  <c r="F882" i="4"/>
  <c r="E882" i="4"/>
  <c r="C882" i="4"/>
  <c r="B882" i="4"/>
  <c r="D881" i="4"/>
  <c r="G881" i="4"/>
  <c r="F881" i="4"/>
  <c r="E881" i="4"/>
  <c r="C881" i="4"/>
  <c r="B881" i="4"/>
  <c r="D880" i="4"/>
  <c r="G880" i="4"/>
  <c r="F880" i="4"/>
  <c r="E880" i="4"/>
  <c r="C880" i="4"/>
  <c r="B880" i="4"/>
  <c r="D879" i="4"/>
  <c r="G879" i="4"/>
  <c r="F879" i="4"/>
  <c r="E879" i="4"/>
  <c r="C879" i="4"/>
  <c r="B879" i="4"/>
  <c r="D878" i="4"/>
  <c r="G878" i="4"/>
  <c r="F878" i="4"/>
  <c r="E878" i="4"/>
  <c r="C878" i="4"/>
  <c r="B878" i="4"/>
  <c r="D877" i="4"/>
  <c r="G877" i="4"/>
  <c r="F877" i="4"/>
  <c r="E877" i="4"/>
  <c r="C877" i="4"/>
  <c r="B877" i="4"/>
  <c r="D876" i="4"/>
  <c r="G876" i="4"/>
  <c r="F876" i="4"/>
  <c r="E876" i="4"/>
  <c r="C876" i="4"/>
  <c r="B876" i="4"/>
  <c r="D875" i="4"/>
  <c r="G875" i="4"/>
  <c r="F875" i="4"/>
  <c r="E875" i="4"/>
  <c r="C875" i="4"/>
  <c r="B875" i="4"/>
  <c r="D874" i="4"/>
  <c r="G874" i="4"/>
  <c r="F874" i="4"/>
  <c r="E874" i="4"/>
  <c r="C874" i="4"/>
  <c r="B874" i="4"/>
  <c r="D873" i="4"/>
  <c r="G873" i="4"/>
  <c r="F873" i="4"/>
  <c r="E873" i="4"/>
  <c r="C873" i="4"/>
  <c r="B873" i="4"/>
  <c r="D872" i="4"/>
  <c r="G872" i="4"/>
  <c r="F872" i="4"/>
  <c r="E872" i="4"/>
  <c r="C872" i="4"/>
  <c r="B872" i="4"/>
  <c r="D871" i="4"/>
  <c r="G871" i="4"/>
  <c r="F871" i="4"/>
  <c r="E871" i="4"/>
  <c r="C871" i="4"/>
  <c r="B871" i="4"/>
  <c r="D870" i="4"/>
  <c r="G870" i="4"/>
  <c r="F870" i="4"/>
  <c r="E870" i="4"/>
  <c r="C870" i="4"/>
  <c r="B870" i="4"/>
  <c r="D869" i="4"/>
  <c r="G869" i="4"/>
  <c r="F869" i="4"/>
  <c r="E869" i="4"/>
  <c r="C869" i="4"/>
  <c r="B869" i="4"/>
  <c r="D868" i="4"/>
  <c r="G868" i="4"/>
  <c r="F868" i="4"/>
  <c r="E868" i="4"/>
  <c r="C868" i="4"/>
  <c r="B868" i="4"/>
  <c r="D867" i="4"/>
  <c r="G867" i="4"/>
  <c r="F867" i="4"/>
  <c r="E867" i="4"/>
  <c r="C867" i="4"/>
  <c r="B867" i="4"/>
  <c r="D866" i="4"/>
  <c r="G866" i="4"/>
  <c r="F866" i="4"/>
  <c r="E866" i="4"/>
  <c r="C866" i="4"/>
  <c r="B866" i="4"/>
  <c r="D865" i="4"/>
  <c r="G865" i="4"/>
  <c r="F865" i="4"/>
  <c r="E865" i="4"/>
  <c r="C865" i="4"/>
  <c r="B865" i="4"/>
  <c r="D864" i="4"/>
  <c r="G864" i="4"/>
  <c r="F864" i="4"/>
  <c r="E864" i="4"/>
  <c r="C864" i="4"/>
  <c r="B864" i="4"/>
  <c r="D863" i="4"/>
  <c r="G863" i="4"/>
  <c r="F863" i="4"/>
  <c r="E863" i="4"/>
  <c r="C863" i="4"/>
  <c r="B863" i="4"/>
  <c r="D862" i="4"/>
  <c r="G862" i="4"/>
  <c r="F862" i="4"/>
  <c r="E862" i="4"/>
  <c r="C862" i="4"/>
  <c r="B862" i="4"/>
  <c r="D861" i="4"/>
  <c r="G861" i="4"/>
  <c r="F861" i="4"/>
  <c r="E861" i="4"/>
  <c r="C861" i="4"/>
  <c r="B861" i="4"/>
  <c r="D860" i="4"/>
  <c r="G860" i="4"/>
  <c r="F860" i="4"/>
  <c r="E860" i="4"/>
  <c r="C860" i="4"/>
  <c r="B860" i="4"/>
  <c r="D859" i="4"/>
  <c r="G859" i="4"/>
  <c r="F859" i="4"/>
  <c r="E859" i="4"/>
  <c r="C859" i="4"/>
  <c r="B859" i="4"/>
  <c r="D858" i="4"/>
  <c r="G858" i="4"/>
  <c r="F858" i="4"/>
  <c r="E858" i="4"/>
  <c r="C858" i="4"/>
  <c r="B858" i="4"/>
  <c r="D857" i="4"/>
  <c r="G857" i="4"/>
  <c r="F857" i="4"/>
  <c r="E857" i="4"/>
  <c r="C857" i="4"/>
  <c r="B857" i="4"/>
  <c r="D856" i="4"/>
  <c r="G856" i="4"/>
  <c r="F856" i="4"/>
  <c r="E856" i="4"/>
  <c r="C856" i="4"/>
  <c r="B856" i="4"/>
  <c r="D855" i="4"/>
  <c r="G855" i="4"/>
  <c r="F855" i="4"/>
  <c r="E855" i="4"/>
  <c r="C855" i="4"/>
  <c r="B855" i="4"/>
  <c r="D854" i="4"/>
  <c r="G854" i="4"/>
  <c r="F854" i="4"/>
  <c r="E854" i="4"/>
  <c r="C854" i="4"/>
  <c r="B854" i="4"/>
  <c r="D853" i="4"/>
  <c r="G853" i="4"/>
  <c r="F853" i="4"/>
  <c r="E853" i="4"/>
  <c r="C853" i="4"/>
  <c r="B853" i="4"/>
  <c r="D852" i="4"/>
  <c r="G852" i="4"/>
  <c r="F852" i="4"/>
  <c r="E852" i="4"/>
  <c r="C852" i="4"/>
  <c r="B852" i="4"/>
  <c r="D851" i="4"/>
  <c r="G851" i="4"/>
  <c r="F851" i="4"/>
  <c r="E851" i="4"/>
  <c r="C851" i="4"/>
  <c r="B851" i="4"/>
  <c r="D850" i="4"/>
  <c r="G850" i="4"/>
  <c r="F850" i="4"/>
  <c r="E850" i="4"/>
  <c r="C850" i="4"/>
  <c r="B850" i="4"/>
  <c r="D849" i="4"/>
  <c r="G849" i="4"/>
  <c r="F849" i="4"/>
  <c r="E849" i="4"/>
  <c r="C849" i="4"/>
  <c r="B849" i="4"/>
  <c r="D848" i="4"/>
  <c r="G848" i="4"/>
  <c r="F848" i="4"/>
  <c r="E848" i="4"/>
  <c r="C848" i="4"/>
  <c r="B848" i="4"/>
  <c r="D847" i="4"/>
  <c r="G847" i="4"/>
  <c r="F847" i="4"/>
  <c r="E847" i="4"/>
  <c r="C847" i="4"/>
  <c r="B847" i="4"/>
  <c r="D846" i="4"/>
  <c r="G846" i="4"/>
  <c r="F846" i="4"/>
  <c r="E846" i="4"/>
  <c r="C846" i="4"/>
  <c r="B846" i="4"/>
  <c r="D845" i="4"/>
  <c r="G845" i="4"/>
  <c r="F845" i="4"/>
  <c r="E845" i="4"/>
  <c r="C845" i="4"/>
  <c r="B845" i="4"/>
  <c r="D844" i="4"/>
  <c r="G844" i="4"/>
  <c r="F844" i="4"/>
  <c r="E844" i="4"/>
  <c r="C844" i="4"/>
  <c r="B844" i="4"/>
  <c r="D843" i="4"/>
  <c r="G843" i="4"/>
  <c r="F843" i="4"/>
  <c r="E843" i="4"/>
  <c r="C843" i="4"/>
  <c r="B843" i="4"/>
  <c r="D842" i="4"/>
  <c r="G842" i="4"/>
  <c r="F842" i="4"/>
  <c r="E842" i="4"/>
  <c r="C842" i="4"/>
  <c r="B842" i="4"/>
  <c r="D841" i="4"/>
  <c r="G841" i="4"/>
  <c r="F841" i="4"/>
  <c r="E841" i="4"/>
  <c r="C841" i="4"/>
  <c r="B841" i="4"/>
  <c r="D840" i="4"/>
  <c r="G840" i="4"/>
  <c r="F840" i="4"/>
  <c r="E840" i="4"/>
  <c r="C840" i="4"/>
  <c r="B840" i="4"/>
  <c r="D839" i="4"/>
  <c r="G839" i="4"/>
  <c r="F839" i="4"/>
  <c r="E839" i="4"/>
  <c r="C839" i="4"/>
  <c r="B839" i="4"/>
  <c r="D838" i="4"/>
  <c r="G838" i="4"/>
  <c r="F838" i="4"/>
  <c r="E838" i="4"/>
  <c r="C838" i="4"/>
  <c r="B838" i="4"/>
  <c r="D837" i="4"/>
  <c r="G837" i="4"/>
  <c r="F837" i="4"/>
  <c r="E837" i="4"/>
  <c r="C837" i="4"/>
  <c r="B837" i="4"/>
  <c r="D836" i="4"/>
  <c r="G836" i="4"/>
  <c r="F836" i="4"/>
  <c r="E836" i="4"/>
  <c r="C836" i="4"/>
  <c r="B836" i="4"/>
  <c r="D835" i="4"/>
  <c r="G835" i="4"/>
  <c r="F835" i="4"/>
  <c r="E835" i="4"/>
  <c r="C835" i="4"/>
  <c r="B835" i="4"/>
  <c r="D834" i="4"/>
  <c r="G834" i="4"/>
  <c r="F834" i="4"/>
  <c r="E834" i="4"/>
  <c r="C834" i="4"/>
  <c r="B834" i="4"/>
  <c r="D833" i="4"/>
  <c r="G833" i="4"/>
  <c r="F833" i="4"/>
  <c r="E833" i="4"/>
  <c r="C833" i="4"/>
  <c r="B833" i="4"/>
  <c r="D832" i="4"/>
  <c r="G832" i="4"/>
  <c r="F832" i="4"/>
  <c r="E832" i="4"/>
  <c r="C832" i="4"/>
  <c r="B832" i="4"/>
  <c r="D831" i="4"/>
  <c r="G831" i="4"/>
  <c r="F831" i="4"/>
  <c r="E831" i="4"/>
  <c r="C831" i="4"/>
  <c r="B831" i="4"/>
  <c r="D830" i="4"/>
  <c r="G830" i="4"/>
  <c r="F830" i="4"/>
  <c r="E830" i="4"/>
  <c r="C830" i="4"/>
  <c r="B830" i="4"/>
  <c r="D829" i="4"/>
  <c r="G829" i="4"/>
  <c r="F829" i="4"/>
  <c r="E829" i="4"/>
  <c r="C829" i="4"/>
  <c r="B829" i="4"/>
  <c r="A828" i="4"/>
  <c r="D828" i="4"/>
  <c r="G828" i="4"/>
  <c r="F828" i="4"/>
  <c r="E828" i="4"/>
  <c r="C828" i="4"/>
  <c r="B828" i="4"/>
  <c r="A827" i="4"/>
  <c r="D827" i="4"/>
  <c r="G827" i="4"/>
  <c r="F827" i="4"/>
  <c r="E827" i="4"/>
  <c r="C827" i="4"/>
  <c r="B827" i="4"/>
  <c r="A826" i="4"/>
  <c r="D826" i="4"/>
  <c r="G826" i="4"/>
  <c r="F826" i="4"/>
  <c r="E826" i="4"/>
  <c r="C826" i="4"/>
  <c r="B826" i="4"/>
  <c r="A825" i="4"/>
  <c r="D825" i="4"/>
  <c r="G825" i="4"/>
  <c r="F825" i="4"/>
  <c r="E825" i="4"/>
  <c r="C825" i="4"/>
  <c r="B825" i="4"/>
  <c r="P5" i="4"/>
  <c r="B896" i="3"/>
  <c r="B903" i="3"/>
  <c r="B904" i="3"/>
  <c r="B901" i="3"/>
  <c r="B902" i="3"/>
  <c r="B899" i="3"/>
  <c r="B897" i="3"/>
  <c r="B900" i="3"/>
  <c r="B898" i="3"/>
  <c r="G893" i="3"/>
  <c r="I893" i="3"/>
  <c r="J893" i="3"/>
  <c r="G895" i="3"/>
  <c r="B890" i="3"/>
  <c r="A882" i="3"/>
  <c r="D882" i="3"/>
  <c r="G882" i="3"/>
  <c r="F882" i="3"/>
  <c r="E882" i="3"/>
  <c r="C882" i="3"/>
  <c r="B882" i="3"/>
  <c r="A881" i="3"/>
  <c r="D881" i="3"/>
  <c r="G881" i="3"/>
  <c r="F881" i="3"/>
  <c r="E881" i="3"/>
  <c r="C881" i="3"/>
  <c r="B881" i="3"/>
  <c r="A880" i="3"/>
  <c r="D880" i="3"/>
  <c r="G880" i="3"/>
  <c r="F880" i="3"/>
  <c r="E880" i="3"/>
  <c r="C880" i="3"/>
  <c r="B880" i="3"/>
  <c r="A879" i="3"/>
  <c r="D879" i="3"/>
  <c r="G879" i="3"/>
  <c r="F879" i="3"/>
  <c r="E879" i="3"/>
  <c r="C879" i="3"/>
  <c r="B879" i="3"/>
  <c r="A878" i="3"/>
  <c r="D878" i="3"/>
  <c r="G878" i="3"/>
  <c r="F878" i="3"/>
  <c r="E878" i="3"/>
  <c r="C878" i="3"/>
  <c r="B878" i="3"/>
  <c r="A877" i="3"/>
  <c r="D877" i="3"/>
  <c r="G877" i="3"/>
  <c r="F877" i="3"/>
  <c r="E877" i="3"/>
  <c r="C877" i="3"/>
  <c r="B877" i="3"/>
  <c r="A876" i="3"/>
  <c r="D876" i="3"/>
  <c r="G876" i="3"/>
  <c r="F876" i="3"/>
  <c r="E876" i="3"/>
  <c r="C876" i="3"/>
  <c r="B876" i="3"/>
  <c r="A875" i="3"/>
  <c r="D875" i="3"/>
  <c r="G875" i="3"/>
  <c r="F875" i="3"/>
  <c r="E875" i="3"/>
  <c r="C875" i="3"/>
  <c r="B875" i="3"/>
  <c r="A874" i="3"/>
  <c r="D874" i="3"/>
  <c r="G874" i="3"/>
  <c r="F874" i="3"/>
  <c r="E874" i="3"/>
  <c r="C874" i="3"/>
  <c r="B874" i="3"/>
  <c r="A873" i="3"/>
  <c r="D873" i="3"/>
  <c r="G873" i="3"/>
  <c r="F873" i="3"/>
  <c r="E873" i="3"/>
  <c r="C873" i="3"/>
  <c r="B873" i="3"/>
  <c r="A872" i="3"/>
  <c r="D872" i="3"/>
  <c r="G872" i="3"/>
  <c r="F872" i="3"/>
  <c r="E872" i="3"/>
  <c r="C872" i="3"/>
  <c r="B872" i="3"/>
  <c r="A871" i="3"/>
  <c r="D871" i="3"/>
  <c r="G871" i="3"/>
  <c r="F871" i="3"/>
  <c r="E871" i="3"/>
  <c r="C871" i="3"/>
  <c r="B871" i="3"/>
  <c r="A870" i="3"/>
  <c r="D870" i="3"/>
  <c r="G870" i="3"/>
  <c r="F870" i="3"/>
  <c r="E870" i="3"/>
  <c r="C870" i="3"/>
  <c r="B870" i="3"/>
  <c r="A869" i="3"/>
  <c r="D869" i="3"/>
  <c r="G869" i="3"/>
  <c r="F869" i="3"/>
  <c r="E869" i="3"/>
  <c r="C869" i="3"/>
  <c r="B869" i="3"/>
  <c r="A868" i="3"/>
  <c r="D868" i="3"/>
  <c r="G868" i="3"/>
  <c r="F868" i="3"/>
  <c r="E868" i="3"/>
  <c r="C868" i="3"/>
  <c r="B868" i="3"/>
  <c r="A867" i="3"/>
  <c r="D867" i="3"/>
  <c r="G867" i="3"/>
  <c r="F867" i="3"/>
  <c r="E867" i="3"/>
  <c r="C867" i="3"/>
  <c r="B867" i="3"/>
  <c r="A866" i="3"/>
  <c r="D866" i="3"/>
  <c r="G866" i="3"/>
  <c r="F866" i="3"/>
  <c r="E866" i="3"/>
  <c r="C866" i="3"/>
  <c r="B866" i="3"/>
  <c r="A865" i="3"/>
  <c r="D865" i="3"/>
  <c r="G865" i="3"/>
  <c r="F865" i="3"/>
  <c r="E865" i="3"/>
  <c r="C865" i="3"/>
  <c r="B865" i="3"/>
  <c r="A864" i="3"/>
  <c r="D864" i="3"/>
  <c r="G864" i="3"/>
  <c r="F864" i="3"/>
  <c r="E864" i="3"/>
  <c r="C864" i="3"/>
  <c r="B864" i="3"/>
  <c r="A863" i="3"/>
  <c r="D863" i="3"/>
  <c r="G863" i="3"/>
  <c r="F863" i="3"/>
  <c r="E863" i="3"/>
  <c r="C863" i="3"/>
  <c r="B863" i="3"/>
  <c r="A862" i="3"/>
  <c r="D862" i="3"/>
  <c r="G862" i="3"/>
  <c r="F862" i="3"/>
  <c r="E862" i="3"/>
  <c r="C862" i="3"/>
  <c r="B862" i="3"/>
  <c r="A861" i="3"/>
  <c r="D861" i="3"/>
  <c r="G861" i="3"/>
  <c r="F861" i="3"/>
  <c r="E861" i="3"/>
  <c r="C861" i="3"/>
  <c r="B861" i="3"/>
  <c r="A860" i="3"/>
  <c r="D860" i="3"/>
  <c r="G860" i="3"/>
  <c r="F860" i="3"/>
  <c r="E860" i="3"/>
  <c r="C860" i="3"/>
  <c r="B860" i="3"/>
  <c r="A859" i="3"/>
  <c r="D859" i="3"/>
  <c r="G859" i="3"/>
  <c r="F859" i="3"/>
  <c r="E859" i="3"/>
  <c r="C859" i="3"/>
  <c r="B859" i="3"/>
  <c r="A858" i="3"/>
  <c r="D858" i="3"/>
  <c r="G858" i="3"/>
  <c r="F858" i="3"/>
  <c r="E858" i="3"/>
  <c r="C858" i="3"/>
  <c r="B858" i="3"/>
  <c r="A857" i="3"/>
  <c r="D857" i="3"/>
  <c r="G857" i="3"/>
  <c r="F857" i="3"/>
  <c r="E857" i="3"/>
  <c r="C857" i="3"/>
  <c r="B857" i="3"/>
  <c r="A856" i="3"/>
  <c r="D856" i="3"/>
  <c r="G856" i="3"/>
  <c r="F856" i="3"/>
  <c r="E856" i="3"/>
  <c r="C856" i="3"/>
  <c r="B856" i="3"/>
  <c r="A855" i="3"/>
  <c r="D855" i="3"/>
  <c r="G855" i="3"/>
  <c r="F855" i="3"/>
  <c r="E855" i="3"/>
  <c r="C855" i="3"/>
  <c r="B855" i="3"/>
  <c r="A854" i="3"/>
  <c r="D854" i="3"/>
  <c r="G854" i="3"/>
  <c r="F854" i="3"/>
  <c r="E854" i="3"/>
  <c r="C854" i="3"/>
  <c r="B854" i="3"/>
  <c r="A853" i="3"/>
  <c r="D853" i="3"/>
  <c r="G853" i="3"/>
  <c r="F853" i="3"/>
  <c r="E853" i="3"/>
  <c r="C853" i="3"/>
  <c r="B853" i="3"/>
  <c r="A852" i="3"/>
  <c r="D852" i="3"/>
  <c r="G852" i="3"/>
  <c r="F852" i="3"/>
  <c r="E852" i="3"/>
  <c r="C852" i="3"/>
  <c r="B852" i="3"/>
  <c r="A851" i="3"/>
  <c r="D851" i="3"/>
  <c r="G851" i="3"/>
  <c r="F851" i="3"/>
  <c r="E851" i="3"/>
  <c r="C851" i="3"/>
  <c r="B851" i="3"/>
  <c r="A850" i="3"/>
  <c r="D850" i="3"/>
  <c r="G850" i="3"/>
  <c r="F850" i="3"/>
  <c r="E850" i="3"/>
  <c r="C850" i="3"/>
  <c r="B850" i="3"/>
  <c r="A849" i="3"/>
  <c r="D849" i="3"/>
  <c r="G849" i="3"/>
  <c r="F849" i="3"/>
  <c r="E849" i="3"/>
  <c r="C849" i="3"/>
  <c r="B849" i="3"/>
  <c r="A848" i="3"/>
  <c r="D848" i="3"/>
  <c r="G848" i="3"/>
  <c r="F848" i="3"/>
  <c r="E848" i="3"/>
  <c r="C848" i="3"/>
  <c r="B848" i="3"/>
  <c r="A847" i="3"/>
  <c r="D847" i="3"/>
  <c r="G847" i="3"/>
  <c r="F847" i="3"/>
  <c r="E847" i="3"/>
  <c r="C847" i="3"/>
  <c r="B847" i="3"/>
  <c r="A846" i="3"/>
  <c r="D846" i="3"/>
  <c r="G846" i="3"/>
  <c r="F846" i="3"/>
  <c r="E846" i="3"/>
  <c r="C846" i="3"/>
  <c r="B846" i="3"/>
  <c r="A845" i="3"/>
  <c r="D845" i="3"/>
  <c r="G845" i="3"/>
  <c r="F845" i="3"/>
  <c r="E845" i="3"/>
  <c r="C845" i="3"/>
  <c r="B845" i="3"/>
  <c r="A844" i="3"/>
  <c r="D844" i="3"/>
  <c r="G844" i="3"/>
  <c r="F844" i="3"/>
  <c r="E844" i="3"/>
  <c r="C844" i="3"/>
  <c r="B844" i="3"/>
  <c r="A843" i="3"/>
  <c r="D843" i="3"/>
  <c r="G843" i="3"/>
  <c r="F843" i="3"/>
  <c r="E843" i="3"/>
  <c r="C843" i="3"/>
  <c r="B843" i="3"/>
  <c r="A842" i="3"/>
  <c r="D842" i="3"/>
  <c r="G842" i="3"/>
  <c r="F842" i="3"/>
  <c r="E842" i="3"/>
  <c r="C842" i="3"/>
  <c r="B842" i="3"/>
  <c r="A841" i="3"/>
  <c r="D841" i="3"/>
  <c r="G841" i="3"/>
  <c r="F841" i="3"/>
  <c r="E841" i="3"/>
  <c r="C841" i="3"/>
  <c r="B841" i="3"/>
  <c r="A840" i="3"/>
  <c r="D840" i="3"/>
  <c r="G840" i="3"/>
  <c r="F840" i="3"/>
  <c r="E840" i="3"/>
  <c r="C840" i="3"/>
  <c r="B840" i="3"/>
  <c r="A839" i="3"/>
  <c r="D839" i="3"/>
  <c r="G839" i="3"/>
  <c r="F839" i="3"/>
  <c r="E839" i="3"/>
  <c r="C839" i="3"/>
  <c r="B839" i="3"/>
  <c r="A838" i="3"/>
  <c r="D838" i="3"/>
  <c r="G838" i="3"/>
  <c r="F838" i="3"/>
  <c r="E838" i="3"/>
  <c r="C838" i="3"/>
  <c r="B838" i="3"/>
  <c r="A837" i="3"/>
  <c r="D837" i="3"/>
  <c r="G837" i="3"/>
  <c r="F837" i="3"/>
  <c r="E837" i="3"/>
  <c r="C837" i="3"/>
  <c r="B837" i="3"/>
  <c r="A836" i="3"/>
  <c r="D836" i="3"/>
  <c r="G836" i="3"/>
  <c r="F836" i="3"/>
  <c r="E836" i="3"/>
  <c r="C836" i="3"/>
  <c r="B836" i="3"/>
  <c r="A835" i="3"/>
  <c r="D835" i="3"/>
  <c r="G835" i="3"/>
  <c r="F835" i="3"/>
  <c r="E835" i="3"/>
  <c r="C835" i="3"/>
  <c r="B835" i="3"/>
  <c r="A834" i="3"/>
  <c r="D834" i="3"/>
  <c r="G834" i="3"/>
  <c r="F834" i="3"/>
  <c r="E834" i="3"/>
  <c r="C834" i="3"/>
  <c r="B834" i="3"/>
  <c r="A833" i="3"/>
  <c r="D833" i="3"/>
  <c r="G833" i="3"/>
  <c r="F833" i="3"/>
  <c r="E833" i="3"/>
  <c r="C833" i="3"/>
  <c r="B833" i="3"/>
  <c r="A832" i="3"/>
  <c r="D832" i="3"/>
  <c r="G832" i="3"/>
  <c r="F832" i="3"/>
  <c r="E832" i="3"/>
  <c r="C832" i="3"/>
  <c r="B832" i="3"/>
  <c r="A831" i="3"/>
  <c r="D831" i="3"/>
  <c r="G831" i="3"/>
  <c r="F831" i="3"/>
  <c r="E831" i="3"/>
  <c r="C831" i="3"/>
  <c r="B831" i="3"/>
  <c r="A830" i="3"/>
  <c r="D830" i="3"/>
  <c r="G830" i="3"/>
  <c r="F830" i="3"/>
  <c r="E830" i="3"/>
  <c r="C830" i="3"/>
  <c r="B830" i="3"/>
  <c r="A829" i="3"/>
  <c r="D829" i="3"/>
  <c r="G829" i="3"/>
  <c r="F829" i="3"/>
  <c r="E829" i="3"/>
  <c r="C829" i="3"/>
  <c r="B829" i="3"/>
  <c r="A828" i="3"/>
  <c r="D828" i="3"/>
  <c r="G828" i="3"/>
  <c r="F828" i="3"/>
  <c r="E828" i="3"/>
  <c r="C828" i="3"/>
  <c r="B828" i="3"/>
  <c r="A827" i="3"/>
  <c r="D827" i="3"/>
  <c r="G827" i="3"/>
  <c r="F827" i="3"/>
  <c r="E827" i="3"/>
  <c r="C827" i="3"/>
  <c r="B827" i="3"/>
  <c r="A826" i="3"/>
  <c r="D826" i="3"/>
  <c r="G826" i="3"/>
  <c r="F826" i="3"/>
  <c r="E826" i="3"/>
  <c r="C826" i="3"/>
  <c r="B826" i="3"/>
  <c r="A825" i="3"/>
  <c r="D825" i="3"/>
  <c r="G825" i="3"/>
  <c r="F825" i="3"/>
  <c r="E825" i="3"/>
  <c r="C825" i="3"/>
  <c r="B825" i="3"/>
  <c r="P5" i="3"/>
  <c r="G431" i="2"/>
  <c r="I431" i="2"/>
  <c r="J431" i="2"/>
  <c r="G4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R426" i="2"/>
  <c r="S426" i="2"/>
  <c r="V426" i="2"/>
  <c r="T426" i="2"/>
  <c r="U426" i="2"/>
  <c r="W426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Y426" i="2"/>
  <c r="Z426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T425" i="2"/>
  <c r="U425" i="2"/>
  <c r="V425" i="2"/>
  <c r="R425" i="2"/>
  <c r="S425" i="2"/>
  <c r="W425" i="2"/>
  <c r="Y425" i="2"/>
  <c r="Z425" i="2"/>
  <c r="T424" i="2"/>
  <c r="U424" i="2"/>
  <c r="V424" i="2"/>
  <c r="R424" i="2"/>
  <c r="S424" i="2"/>
  <c r="W424" i="2"/>
  <c r="Y424" i="2"/>
  <c r="Z424" i="2"/>
  <c r="T423" i="2"/>
  <c r="U423" i="2"/>
  <c r="V423" i="2"/>
  <c r="R423" i="2"/>
  <c r="S423" i="2"/>
  <c r="W423" i="2"/>
  <c r="Y423" i="2"/>
  <c r="Z423" i="2"/>
  <c r="T422" i="2"/>
  <c r="U422" i="2"/>
  <c r="V422" i="2"/>
  <c r="R422" i="2"/>
  <c r="S422" i="2"/>
  <c r="W422" i="2"/>
  <c r="Y422" i="2"/>
  <c r="Z422" i="2"/>
  <c r="T421" i="2"/>
  <c r="U421" i="2"/>
  <c r="V421" i="2"/>
  <c r="R421" i="2"/>
  <c r="S421" i="2"/>
  <c r="W421" i="2"/>
  <c r="Y421" i="2"/>
  <c r="Z421" i="2"/>
  <c r="T420" i="2"/>
  <c r="U420" i="2"/>
  <c r="V420" i="2"/>
  <c r="R420" i="2"/>
  <c r="S420" i="2"/>
  <c r="W420" i="2"/>
  <c r="Y420" i="2"/>
  <c r="Z420" i="2"/>
  <c r="T419" i="2"/>
  <c r="U419" i="2"/>
  <c r="V419" i="2"/>
  <c r="R419" i="2"/>
  <c r="S419" i="2"/>
  <c r="W419" i="2"/>
  <c r="Y419" i="2"/>
  <c r="Z419" i="2"/>
  <c r="T418" i="2"/>
  <c r="U418" i="2"/>
  <c r="V418" i="2"/>
  <c r="R418" i="2"/>
  <c r="S418" i="2"/>
  <c r="W418" i="2"/>
  <c r="Y418" i="2"/>
  <c r="Z418" i="2"/>
  <c r="T417" i="2"/>
  <c r="U417" i="2"/>
  <c r="V417" i="2"/>
  <c r="R417" i="2"/>
  <c r="S417" i="2"/>
  <c r="W417" i="2"/>
  <c r="Y417" i="2"/>
  <c r="Z417" i="2"/>
  <c r="T416" i="2"/>
  <c r="U416" i="2"/>
  <c r="V416" i="2"/>
  <c r="R416" i="2"/>
  <c r="S416" i="2"/>
  <c r="W416" i="2"/>
  <c r="Y416" i="2"/>
  <c r="Z416" i="2"/>
  <c r="T415" i="2"/>
  <c r="U415" i="2"/>
  <c r="V415" i="2"/>
  <c r="R415" i="2"/>
  <c r="S415" i="2"/>
  <c r="W415" i="2"/>
  <c r="Y415" i="2"/>
  <c r="Z415" i="2"/>
  <c r="T414" i="2"/>
  <c r="U414" i="2"/>
  <c r="V414" i="2"/>
  <c r="R414" i="2"/>
  <c r="S414" i="2"/>
  <c r="W414" i="2"/>
  <c r="Y414" i="2"/>
  <c r="Z414" i="2"/>
  <c r="T413" i="2"/>
  <c r="U413" i="2"/>
  <c r="V413" i="2"/>
  <c r="R413" i="2"/>
  <c r="S413" i="2"/>
  <c r="W413" i="2"/>
  <c r="Y413" i="2"/>
  <c r="Z413" i="2"/>
  <c r="T412" i="2"/>
  <c r="U412" i="2"/>
  <c r="V412" i="2"/>
  <c r="R412" i="2"/>
  <c r="S412" i="2"/>
  <c r="W412" i="2"/>
  <c r="Y412" i="2"/>
  <c r="Z412" i="2"/>
  <c r="T411" i="2"/>
  <c r="U411" i="2"/>
  <c r="V411" i="2"/>
  <c r="R411" i="2"/>
  <c r="S411" i="2"/>
  <c r="W411" i="2"/>
  <c r="Y411" i="2"/>
  <c r="Z411" i="2"/>
  <c r="T410" i="2"/>
  <c r="U410" i="2"/>
  <c r="V410" i="2"/>
  <c r="R410" i="2"/>
  <c r="S410" i="2"/>
  <c r="W410" i="2"/>
  <c r="Y410" i="2"/>
  <c r="Z410" i="2"/>
  <c r="T409" i="2"/>
  <c r="U409" i="2"/>
  <c r="V409" i="2"/>
  <c r="R409" i="2"/>
  <c r="S409" i="2"/>
  <c r="W409" i="2"/>
  <c r="Y409" i="2"/>
  <c r="Z409" i="2"/>
  <c r="T408" i="2"/>
  <c r="U408" i="2"/>
  <c r="V408" i="2"/>
  <c r="R408" i="2"/>
  <c r="S408" i="2"/>
  <c r="W408" i="2"/>
  <c r="Y408" i="2"/>
  <c r="Z408" i="2"/>
  <c r="T407" i="2"/>
  <c r="U407" i="2"/>
  <c r="V407" i="2"/>
  <c r="R407" i="2"/>
  <c r="S407" i="2"/>
  <c r="W407" i="2"/>
  <c r="Y407" i="2"/>
  <c r="Z407" i="2"/>
  <c r="T406" i="2"/>
  <c r="U406" i="2"/>
  <c r="V406" i="2"/>
  <c r="R406" i="2"/>
  <c r="S406" i="2"/>
  <c r="W406" i="2"/>
  <c r="Y406" i="2"/>
  <c r="Z406" i="2"/>
  <c r="T405" i="2"/>
  <c r="U405" i="2"/>
  <c r="V405" i="2"/>
  <c r="R405" i="2"/>
  <c r="S405" i="2"/>
  <c r="W405" i="2"/>
  <c r="Y405" i="2"/>
  <c r="Z405" i="2"/>
  <c r="T404" i="2"/>
  <c r="U404" i="2"/>
  <c r="V404" i="2"/>
  <c r="R404" i="2"/>
  <c r="S404" i="2"/>
  <c r="W404" i="2"/>
  <c r="Y404" i="2"/>
  <c r="Z404" i="2"/>
  <c r="T403" i="2"/>
  <c r="U403" i="2"/>
  <c r="V403" i="2"/>
  <c r="R403" i="2"/>
  <c r="S403" i="2"/>
  <c r="W403" i="2"/>
  <c r="Y403" i="2"/>
  <c r="Z403" i="2"/>
  <c r="T402" i="2"/>
  <c r="U402" i="2"/>
  <c r="V402" i="2"/>
  <c r="R402" i="2"/>
  <c r="S402" i="2"/>
  <c r="W402" i="2"/>
  <c r="Y402" i="2"/>
  <c r="Z402" i="2"/>
  <c r="T401" i="2"/>
  <c r="U401" i="2"/>
  <c r="V401" i="2"/>
  <c r="R401" i="2"/>
  <c r="S401" i="2"/>
  <c r="W401" i="2"/>
  <c r="Y401" i="2"/>
  <c r="Z401" i="2"/>
  <c r="T400" i="2"/>
  <c r="U400" i="2"/>
  <c r="V400" i="2"/>
  <c r="R400" i="2"/>
  <c r="S400" i="2"/>
  <c r="W400" i="2"/>
  <c r="Y400" i="2"/>
  <c r="Z400" i="2"/>
  <c r="T399" i="2"/>
  <c r="U399" i="2"/>
  <c r="V399" i="2"/>
  <c r="R399" i="2"/>
  <c r="S399" i="2"/>
  <c r="W399" i="2"/>
  <c r="Y399" i="2"/>
  <c r="Z399" i="2"/>
  <c r="T398" i="2"/>
  <c r="U398" i="2"/>
  <c r="V398" i="2"/>
  <c r="R398" i="2"/>
  <c r="S398" i="2"/>
  <c r="W398" i="2"/>
  <c r="Y398" i="2"/>
  <c r="Z398" i="2"/>
  <c r="T397" i="2"/>
  <c r="U397" i="2"/>
  <c r="V397" i="2"/>
  <c r="R397" i="2"/>
  <c r="S397" i="2"/>
  <c r="W397" i="2"/>
  <c r="Y397" i="2"/>
  <c r="Z397" i="2"/>
  <c r="T396" i="2"/>
  <c r="U396" i="2"/>
  <c r="V396" i="2"/>
  <c r="R396" i="2"/>
  <c r="S396" i="2"/>
  <c r="W396" i="2"/>
  <c r="Y396" i="2"/>
  <c r="Z396" i="2"/>
  <c r="T395" i="2"/>
  <c r="U395" i="2"/>
  <c r="V395" i="2"/>
  <c r="R395" i="2"/>
  <c r="S395" i="2"/>
  <c r="W395" i="2"/>
  <c r="Y395" i="2"/>
  <c r="Z395" i="2"/>
  <c r="T394" i="2"/>
  <c r="U394" i="2"/>
  <c r="V394" i="2"/>
  <c r="R394" i="2"/>
  <c r="S394" i="2"/>
  <c r="W394" i="2"/>
  <c r="Y394" i="2"/>
  <c r="Z394" i="2"/>
  <c r="T393" i="2"/>
  <c r="U393" i="2"/>
  <c r="V393" i="2"/>
  <c r="R393" i="2"/>
  <c r="S393" i="2"/>
  <c r="W393" i="2"/>
  <c r="Y393" i="2"/>
  <c r="Z393" i="2"/>
  <c r="T392" i="2"/>
  <c r="U392" i="2"/>
  <c r="V392" i="2"/>
  <c r="R392" i="2"/>
  <c r="S392" i="2"/>
  <c r="W392" i="2"/>
  <c r="Y392" i="2"/>
  <c r="Z392" i="2"/>
  <c r="T391" i="2"/>
  <c r="U391" i="2"/>
  <c r="V391" i="2"/>
  <c r="R391" i="2"/>
  <c r="S391" i="2"/>
  <c r="W391" i="2"/>
  <c r="Y391" i="2"/>
  <c r="Z391" i="2"/>
  <c r="T390" i="2"/>
  <c r="U390" i="2"/>
  <c r="V390" i="2"/>
  <c r="R390" i="2"/>
  <c r="S390" i="2"/>
  <c r="W390" i="2"/>
  <c r="Y390" i="2"/>
  <c r="Z390" i="2"/>
  <c r="T389" i="2"/>
  <c r="U389" i="2"/>
  <c r="V389" i="2"/>
  <c r="R389" i="2"/>
  <c r="S389" i="2"/>
  <c r="W389" i="2"/>
  <c r="Y389" i="2"/>
  <c r="Z389" i="2"/>
  <c r="T388" i="2"/>
  <c r="U388" i="2"/>
  <c r="V388" i="2"/>
  <c r="R388" i="2"/>
  <c r="S388" i="2"/>
  <c r="W388" i="2"/>
  <c r="Y388" i="2"/>
  <c r="Z388" i="2"/>
  <c r="T387" i="2"/>
  <c r="U387" i="2"/>
  <c r="V387" i="2"/>
  <c r="R387" i="2"/>
  <c r="S387" i="2"/>
  <c r="W387" i="2"/>
  <c r="Y387" i="2"/>
  <c r="Z387" i="2"/>
  <c r="T386" i="2"/>
  <c r="U386" i="2"/>
  <c r="V386" i="2"/>
  <c r="R386" i="2"/>
  <c r="S386" i="2"/>
  <c r="W386" i="2"/>
  <c r="Y386" i="2"/>
  <c r="Z386" i="2"/>
  <c r="T385" i="2"/>
  <c r="U385" i="2"/>
  <c r="V385" i="2"/>
  <c r="R385" i="2"/>
  <c r="S385" i="2"/>
  <c r="W385" i="2"/>
  <c r="Y385" i="2"/>
  <c r="Z385" i="2"/>
  <c r="T384" i="2"/>
  <c r="U384" i="2"/>
  <c r="V384" i="2"/>
  <c r="R384" i="2"/>
  <c r="S384" i="2"/>
  <c r="W384" i="2"/>
  <c r="Y384" i="2"/>
  <c r="Z384" i="2"/>
  <c r="T383" i="2"/>
  <c r="U383" i="2"/>
  <c r="V383" i="2"/>
  <c r="R383" i="2"/>
  <c r="S383" i="2"/>
  <c r="W383" i="2"/>
  <c r="Y383" i="2"/>
  <c r="Z383" i="2"/>
  <c r="T382" i="2"/>
  <c r="U382" i="2"/>
  <c r="V382" i="2"/>
  <c r="R382" i="2"/>
  <c r="S382" i="2"/>
  <c r="W382" i="2"/>
  <c r="Y382" i="2"/>
  <c r="Z382" i="2"/>
  <c r="T381" i="2"/>
  <c r="U381" i="2"/>
  <c r="V381" i="2"/>
  <c r="R381" i="2"/>
  <c r="S381" i="2"/>
  <c r="W381" i="2"/>
  <c r="Y381" i="2"/>
  <c r="Z381" i="2"/>
  <c r="T380" i="2"/>
  <c r="U380" i="2"/>
  <c r="V380" i="2"/>
  <c r="R380" i="2"/>
  <c r="S380" i="2"/>
  <c r="W380" i="2"/>
  <c r="Y380" i="2"/>
  <c r="Z380" i="2"/>
  <c r="T379" i="2"/>
  <c r="U379" i="2"/>
  <c r="V379" i="2"/>
  <c r="R379" i="2"/>
  <c r="S379" i="2"/>
  <c r="W379" i="2"/>
  <c r="Y379" i="2"/>
  <c r="Z379" i="2"/>
  <c r="T378" i="2"/>
  <c r="U378" i="2"/>
  <c r="V378" i="2"/>
  <c r="R378" i="2"/>
  <c r="S378" i="2"/>
  <c r="W378" i="2"/>
  <c r="Y378" i="2"/>
  <c r="Z378" i="2"/>
  <c r="T377" i="2"/>
  <c r="U377" i="2"/>
  <c r="V377" i="2"/>
  <c r="R377" i="2"/>
  <c r="S377" i="2"/>
  <c r="W377" i="2"/>
  <c r="Y377" i="2"/>
  <c r="Z377" i="2"/>
  <c r="T376" i="2"/>
  <c r="U376" i="2"/>
  <c r="V376" i="2"/>
  <c r="R376" i="2"/>
  <c r="S376" i="2"/>
  <c r="W376" i="2"/>
  <c r="Y376" i="2"/>
  <c r="Z376" i="2"/>
  <c r="T375" i="2"/>
  <c r="U375" i="2"/>
  <c r="V375" i="2"/>
  <c r="R375" i="2"/>
  <c r="S375" i="2"/>
  <c r="W375" i="2"/>
  <c r="Y375" i="2"/>
  <c r="Z375" i="2"/>
  <c r="T374" i="2"/>
  <c r="U374" i="2"/>
  <c r="V374" i="2"/>
  <c r="R374" i="2"/>
  <c r="S374" i="2"/>
  <c r="W374" i="2"/>
  <c r="Y374" i="2"/>
  <c r="Z374" i="2"/>
  <c r="T373" i="2"/>
  <c r="U373" i="2"/>
  <c r="V373" i="2"/>
  <c r="R373" i="2"/>
  <c r="S373" i="2"/>
  <c r="W373" i="2"/>
  <c r="Y373" i="2"/>
  <c r="Z373" i="2"/>
  <c r="T372" i="2"/>
  <c r="U372" i="2"/>
  <c r="V372" i="2"/>
  <c r="R372" i="2"/>
  <c r="S372" i="2"/>
  <c r="W372" i="2"/>
  <c r="Y372" i="2"/>
  <c r="Z372" i="2"/>
  <c r="T371" i="2"/>
  <c r="U371" i="2"/>
  <c r="V371" i="2"/>
  <c r="R371" i="2"/>
  <c r="S371" i="2"/>
  <c r="W371" i="2"/>
  <c r="Y371" i="2"/>
  <c r="Z371" i="2"/>
  <c r="T370" i="2"/>
  <c r="U370" i="2"/>
  <c r="V370" i="2"/>
  <c r="R370" i="2"/>
  <c r="S370" i="2"/>
  <c r="W370" i="2"/>
  <c r="Y370" i="2"/>
  <c r="Z370" i="2"/>
  <c r="T369" i="2"/>
  <c r="U369" i="2"/>
  <c r="V369" i="2"/>
  <c r="R369" i="2"/>
  <c r="S369" i="2"/>
  <c r="W369" i="2"/>
  <c r="Y369" i="2"/>
  <c r="Z369" i="2"/>
  <c r="T368" i="2"/>
  <c r="U368" i="2"/>
  <c r="V368" i="2"/>
  <c r="R368" i="2"/>
  <c r="S368" i="2"/>
  <c r="W368" i="2"/>
  <c r="Y368" i="2"/>
  <c r="Z368" i="2"/>
  <c r="T367" i="2"/>
  <c r="U367" i="2"/>
  <c r="V367" i="2"/>
  <c r="R367" i="2"/>
  <c r="S367" i="2"/>
  <c r="W367" i="2"/>
  <c r="Y367" i="2"/>
  <c r="Z367" i="2"/>
  <c r="T366" i="2"/>
  <c r="U366" i="2"/>
  <c r="V366" i="2"/>
  <c r="R366" i="2"/>
  <c r="S366" i="2"/>
  <c r="W366" i="2"/>
  <c r="Y366" i="2"/>
  <c r="Z366" i="2"/>
  <c r="T365" i="2"/>
  <c r="U365" i="2"/>
  <c r="V365" i="2"/>
  <c r="R365" i="2"/>
  <c r="S365" i="2"/>
  <c r="W365" i="2"/>
  <c r="Y365" i="2"/>
  <c r="Z365" i="2"/>
  <c r="T364" i="2"/>
  <c r="U364" i="2"/>
  <c r="V364" i="2"/>
  <c r="R364" i="2"/>
  <c r="S364" i="2"/>
  <c r="W364" i="2"/>
  <c r="Y364" i="2"/>
  <c r="Z364" i="2"/>
  <c r="T363" i="2"/>
  <c r="U363" i="2"/>
  <c r="V363" i="2"/>
  <c r="R363" i="2"/>
  <c r="S363" i="2"/>
  <c r="W363" i="2"/>
  <c r="Y363" i="2"/>
  <c r="Z363" i="2"/>
  <c r="T362" i="2"/>
  <c r="U362" i="2"/>
  <c r="V362" i="2"/>
  <c r="R362" i="2"/>
  <c r="S362" i="2"/>
  <c r="W362" i="2"/>
  <c r="Y362" i="2"/>
  <c r="Z362" i="2"/>
  <c r="T361" i="2"/>
  <c r="U361" i="2"/>
  <c r="V361" i="2"/>
  <c r="R361" i="2"/>
  <c r="S361" i="2"/>
  <c r="W361" i="2"/>
  <c r="Y361" i="2"/>
  <c r="Z361" i="2"/>
  <c r="T360" i="2"/>
  <c r="U360" i="2"/>
  <c r="V360" i="2"/>
  <c r="R360" i="2"/>
  <c r="S360" i="2"/>
  <c r="W360" i="2"/>
  <c r="Y360" i="2"/>
  <c r="Z360" i="2"/>
  <c r="T359" i="2"/>
  <c r="U359" i="2"/>
  <c r="V359" i="2"/>
  <c r="R359" i="2"/>
  <c r="S359" i="2"/>
  <c r="W359" i="2"/>
  <c r="Y359" i="2"/>
  <c r="Z359" i="2"/>
  <c r="T358" i="2"/>
  <c r="U358" i="2"/>
  <c r="V358" i="2"/>
  <c r="R358" i="2"/>
  <c r="S358" i="2"/>
  <c r="W358" i="2"/>
  <c r="Y358" i="2"/>
  <c r="Z358" i="2"/>
  <c r="T357" i="2"/>
  <c r="U357" i="2"/>
  <c r="V357" i="2"/>
  <c r="R357" i="2"/>
  <c r="S357" i="2"/>
  <c r="W357" i="2"/>
  <c r="Y357" i="2"/>
  <c r="Z357" i="2"/>
  <c r="T356" i="2"/>
  <c r="U356" i="2"/>
  <c r="V356" i="2"/>
  <c r="R356" i="2"/>
  <c r="S356" i="2"/>
  <c r="W356" i="2"/>
  <c r="Y356" i="2"/>
  <c r="Z356" i="2"/>
  <c r="T355" i="2"/>
  <c r="U355" i="2"/>
  <c r="V355" i="2"/>
  <c r="R355" i="2"/>
  <c r="S355" i="2"/>
  <c r="W355" i="2"/>
  <c r="Y355" i="2"/>
  <c r="Z355" i="2"/>
  <c r="T354" i="2"/>
  <c r="U354" i="2"/>
  <c r="V354" i="2"/>
  <c r="R354" i="2"/>
  <c r="S354" i="2"/>
  <c r="W354" i="2"/>
  <c r="Y354" i="2"/>
  <c r="Z354" i="2"/>
  <c r="T353" i="2"/>
  <c r="U353" i="2"/>
  <c r="V353" i="2"/>
  <c r="R353" i="2"/>
  <c r="S353" i="2"/>
  <c r="W353" i="2"/>
  <c r="Y353" i="2"/>
  <c r="Z353" i="2"/>
  <c r="T352" i="2"/>
  <c r="U352" i="2"/>
  <c r="V352" i="2"/>
  <c r="R352" i="2"/>
  <c r="S352" i="2"/>
  <c r="W352" i="2"/>
  <c r="Y352" i="2"/>
  <c r="Z352" i="2"/>
  <c r="T351" i="2"/>
  <c r="U351" i="2"/>
  <c r="V351" i="2"/>
  <c r="R351" i="2"/>
  <c r="S351" i="2"/>
  <c r="W351" i="2"/>
  <c r="Y351" i="2"/>
  <c r="Z351" i="2"/>
  <c r="T350" i="2"/>
  <c r="U350" i="2"/>
  <c r="V350" i="2"/>
  <c r="R350" i="2"/>
  <c r="S350" i="2"/>
  <c r="W350" i="2"/>
  <c r="Y350" i="2"/>
  <c r="Z350" i="2"/>
  <c r="T349" i="2"/>
  <c r="U349" i="2"/>
  <c r="V349" i="2"/>
  <c r="R349" i="2"/>
  <c r="S349" i="2"/>
  <c r="W349" i="2"/>
  <c r="Y349" i="2"/>
  <c r="Z349" i="2"/>
  <c r="T348" i="2"/>
  <c r="U348" i="2"/>
  <c r="V348" i="2"/>
  <c r="R348" i="2"/>
  <c r="S348" i="2"/>
  <c r="W348" i="2"/>
  <c r="Y348" i="2"/>
  <c r="Z348" i="2"/>
  <c r="T347" i="2"/>
  <c r="U347" i="2"/>
  <c r="V347" i="2"/>
  <c r="R347" i="2"/>
  <c r="S347" i="2"/>
  <c r="W347" i="2"/>
  <c r="Y347" i="2"/>
  <c r="Z347" i="2"/>
  <c r="T346" i="2"/>
  <c r="U346" i="2"/>
  <c r="V346" i="2"/>
  <c r="R346" i="2"/>
  <c r="S346" i="2"/>
  <c r="W346" i="2"/>
  <c r="Y346" i="2"/>
  <c r="Z346" i="2"/>
  <c r="T345" i="2"/>
  <c r="U345" i="2"/>
  <c r="V345" i="2"/>
  <c r="R345" i="2"/>
  <c r="S345" i="2"/>
  <c r="W345" i="2"/>
  <c r="Y345" i="2"/>
  <c r="Z345" i="2"/>
  <c r="T344" i="2"/>
  <c r="U344" i="2"/>
  <c r="V344" i="2"/>
  <c r="R344" i="2"/>
  <c r="S344" i="2"/>
  <c r="W344" i="2"/>
  <c r="Y344" i="2"/>
  <c r="Z344" i="2"/>
  <c r="T343" i="2"/>
  <c r="U343" i="2"/>
  <c r="V343" i="2"/>
  <c r="R343" i="2"/>
  <c r="S343" i="2"/>
  <c r="W343" i="2"/>
  <c r="Y343" i="2"/>
  <c r="Z343" i="2"/>
  <c r="T342" i="2"/>
  <c r="U342" i="2"/>
  <c r="V342" i="2"/>
  <c r="R342" i="2"/>
  <c r="S342" i="2"/>
  <c r="W342" i="2"/>
  <c r="Y342" i="2"/>
  <c r="Z342" i="2"/>
  <c r="T341" i="2"/>
  <c r="U341" i="2"/>
  <c r="V341" i="2"/>
  <c r="R341" i="2"/>
  <c r="S341" i="2"/>
  <c r="W341" i="2"/>
  <c r="Y341" i="2"/>
  <c r="Z341" i="2"/>
  <c r="T340" i="2"/>
  <c r="U340" i="2"/>
  <c r="V340" i="2"/>
  <c r="R340" i="2"/>
  <c r="S340" i="2"/>
  <c r="W340" i="2"/>
  <c r="Y340" i="2"/>
  <c r="Z340" i="2"/>
  <c r="T339" i="2"/>
  <c r="U339" i="2"/>
  <c r="V339" i="2"/>
  <c r="R339" i="2"/>
  <c r="S339" i="2"/>
  <c r="W339" i="2"/>
  <c r="Y339" i="2"/>
  <c r="Z339" i="2"/>
  <c r="T338" i="2"/>
  <c r="U338" i="2"/>
  <c r="V338" i="2"/>
  <c r="R338" i="2"/>
  <c r="S338" i="2"/>
  <c r="W338" i="2"/>
  <c r="Y338" i="2"/>
  <c r="Z338" i="2"/>
  <c r="T337" i="2"/>
  <c r="U337" i="2"/>
  <c r="V337" i="2"/>
  <c r="R337" i="2"/>
  <c r="S337" i="2"/>
  <c r="W337" i="2"/>
  <c r="Y337" i="2"/>
  <c r="Z337" i="2"/>
  <c r="T336" i="2"/>
  <c r="U336" i="2"/>
  <c r="V336" i="2"/>
  <c r="R336" i="2"/>
  <c r="S336" i="2"/>
  <c r="W336" i="2"/>
  <c r="Y336" i="2"/>
  <c r="Z336" i="2"/>
  <c r="T335" i="2"/>
  <c r="U335" i="2"/>
  <c r="V335" i="2"/>
  <c r="R335" i="2"/>
  <c r="S335" i="2"/>
  <c r="W335" i="2"/>
  <c r="Y335" i="2"/>
  <c r="Z335" i="2"/>
  <c r="T334" i="2"/>
  <c r="U334" i="2"/>
  <c r="V334" i="2"/>
  <c r="R334" i="2"/>
  <c r="S334" i="2"/>
  <c r="W334" i="2"/>
  <c r="Y334" i="2"/>
  <c r="Z334" i="2"/>
  <c r="T333" i="2"/>
  <c r="U333" i="2"/>
  <c r="V333" i="2"/>
  <c r="R333" i="2"/>
  <c r="S333" i="2"/>
  <c r="W333" i="2"/>
  <c r="Y333" i="2"/>
  <c r="Z333" i="2"/>
  <c r="T332" i="2"/>
  <c r="U332" i="2"/>
  <c r="V332" i="2"/>
  <c r="R332" i="2"/>
  <c r="S332" i="2"/>
  <c r="W332" i="2"/>
  <c r="Y332" i="2"/>
  <c r="Z332" i="2"/>
  <c r="T331" i="2"/>
  <c r="U331" i="2"/>
  <c r="V331" i="2"/>
  <c r="R331" i="2"/>
  <c r="S331" i="2"/>
  <c r="W331" i="2"/>
  <c r="Y331" i="2"/>
  <c r="Z331" i="2"/>
  <c r="T330" i="2"/>
  <c r="U330" i="2"/>
  <c r="V330" i="2"/>
  <c r="R330" i="2"/>
  <c r="S330" i="2"/>
  <c r="W330" i="2"/>
  <c r="Y330" i="2"/>
  <c r="Z330" i="2"/>
  <c r="T329" i="2"/>
  <c r="U329" i="2"/>
  <c r="V329" i="2"/>
  <c r="R329" i="2"/>
  <c r="S329" i="2"/>
  <c r="W329" i="2"/>
  <c r="Y329" i="2"/>
  <c r="Z329" i="2"/>
  <c r="T328" i="2"/>
  <c r="U328" i="2"/>
  <c r="V328" i="2"/>
  <c r="R328" i="2"/>
  <c r="S328" i="2"/>
  <c r="W328" i="2"/>
  <c r="Y328" i="2"/>
  <c r="Z328" i="2"/>
  <c r="T327" i="2"/>
  <c r="U327" i="2"/>
  <c r="V327" i="2"/>
  <c r="R327" i="2"/>
  <c r="S327" i="2"/>
  <c r="W327" i="2"/>
  <c r="Y327" i="2"/>
  <c r="Z327" i="2"/>
  <c r="T326" i="2"/>
  <c r="U326" i="2"/>
  <c r="V326" i="2"/>
  <c r="R326" i="2"/>
  <c r="S326" i="2"/>
  <c r="W326" i="2"/>
  <c r="Y326" i="2"/>
  <c r="Z326" i="2"/>
  <c r="T325" i="2"/>
  <c r="U325" i="2"/>
  <c r="V325" i="2"/>
  <c r="R325" i="2"/>
  <c r="S325" i="2"/>
  <c r="W325" i="2"/>
  <c r="Y325" i="2"/>
  <c r="Z325" i="2"/>
  <c r="T324" i="2"/>
  <c r="U324" i="2"/>
  <c r="V324" i="2"/>
  <c r="R324" i="2"/>
  <c r="S324" i="2"/>
  <c r="W324" i="2"/>
  <c r="Y324" i="2"/>
  <c r="Z324" i="2"/>
  <c r="T323" i="2"/>
  <c r="U323" i="2"/>
  <c r="V323" i="2"/>
  <c r="R323" i="2"/>
  <c r="S323" i="2"/>
  <c r="W323" i="2"/>
  <c r="Y323" i="2"/>
  <c r="Z323" i="2"/>
  <c r="T322" i="2"/>
  <c r="U322" i="2"/>
  <c r="V322" i="2"/>
  <c r="R322" i="2"/>
  <c r="S322" i="2"/>
  <c r="W322" i="2"/>
  <c r="Y322" i="2"/>
  <c r="Z322" i="2"/>
  <c r="T321" i="2"/>
  <c r="U321" i="2"/>
  <c r="V321" i="2"/>
  <c r="R321" i="2"/>
  <c r="S321" i="2"/>
  <c r="W321" i="2"/>
  <c r="Y321" i="2"/>
  <c r="Z321" i="2"/>
  <c r="T320" i="2"/>
  <c r="U320" i="2"/>
  <c r="V320" i="2"/>
  <c r="R320" i="2"/>
  <c r="S320" i="2"/>
  <c r="W320" i="2"/>
  <c r="Y320" i="2"/>
  <c r="Z320" i="2"/>
  <c r="T319" i="2"/>
  <c r="U319" i="2"/>
  <c r="V319" i="2"/>
  <c r="R319" i="2"/>
  <c r="S319" i="2"/>
  <c r="W319" i="2"/>
  <c r="Y319" i="2"/>
  <c r="Z319" i="2"/>
  <c r="T318" i="2"/>
  <c r="U318" i="2"/>
  <c r="V318" i="2"/>
  <c r="R318" i="2"/>
  <c r="S318" i="2"/>
  <c r="W318" i="2"/>
  <c r="Y318" i="2"/>
  <c r="Z318" i="2"/>
  <c r="T317" i="2"/>
  <c r="U317" i="2"/>
  <c r="V317" i="2"/>
  <c r="R317" i="2"/>
  <c r="S317" i="2"/>
  <c r="W317" i="2"/>
  <c r="Y317" i="2"/>
  <c r="Z317" i="2"/>
  <c r="T316" i="2"/>
  <c r="U316" i="2"/>
  <c r="V316" i="2"/>
  <c r="R316" i="2"/>
  <c r="S316" i="2"/>
  <c r="W316" i="2"/>
  <c r="Y316" i="2"/>
  <c r="Z316" i="2"/>
  <c r="T315" i="2"/>
  <c r="U315" i="2"/>
  <c r="V315" i="2"/>
  <c r="R315" i="2"/>
  <c r="S315" i="2"/>
  <c r="W315" i="2"/>
  <c r="Y315" i="2"/>
  <c r="Z315" i="2"/>
  <c r="T314" i="2"/>
  <c r="U314" i="2"/>
  <c r="V314" i="2"/>
  <c r="R314" i="2"/>
  <c r="S314" i="2"/>
  <c r="W314" i="2"/>
  <c r="Y314" i="2"/>
  <c r="Z314" i="2"/>
  <c r="T313" i="2"/>
  <c r="U313" i="2"/>
  <c r="V313" i="2"/>
  <c r="R313" i="2"/>
  <c r="S313" i="2"/>
  <c r="W313" i="2"/>
  <c r="Y313" i="2"/>
  <c r="Z313" i="2"/>
  <c r="T312" i="2"/>
  <c r="U312" i="2"/>
  <c r="V312" i="2"/>
  <c r="R312" i="2"/>
  <c r="S312" i="2"/>
  <c r="W312" i="2"/>
  <c r="Y312" i="2"/>
  <c r="Z312" i="2"/>
  <c r="T311" i="2"/>
  <c r="U311" i="2"/>
  <c r="V311" i="2"/>
  <c r="R311" i="2"/>
  <c r="S311" i="2"/>
  <c r="W311" i="2"/>
  <c r="Y311" i="2"/>
  <c r="Z311" i="2"/>
  <c r="T310" i="2"/>
  <c r="U310" i="2"/>
  <c r="V310" i="2"/>
  <c r="R310" i="2"/>
  <c r="S310" i="2"/>
  <c r="W310" i="2"/>
  <c r="Y310" i="2"/>
  <c r="Z310" i="2"/>
  <c r="T309" i="2"/>
  <c r="U309" i="2"/>
  <c r="V309" i="2"/>
  <c r="R309" i="2"/>
  <c r="S309" i="2"/>
  <c r="W309" i="2"/>
  <c r="Y309" i="2"/>
  <c r="Z309" i="2"/>
  <c r="T308" i="2"/>
  <c r="U308" i="2"/>
  <c r="V308" i="2"/>
  <c r="R308" i="2"/>
  <c r="S308" i="2"/>
  <c r="W308" i="2"/>
  <c r="Y308" i="2"/>
  <c r="Z308" i="2"/>
  <c r="T307" i="2"/>
  <c r="U307" i="2"/>
  <c r="V307" i="2"/>
  <c r="R307" i="2"/>
  <c r="S307" i="2"/>
  <c r="W307" i="2"/>
  <c r="Y307" i="2"/>
  <c r="Z307" i="2"/>
  <c r="T306" i="2"/>
  <c r="U306" i="2"/>
  <c r="V306" i="2"/>
  <c r="R306" i="2"/>
  <c r="S306" i="2"/>
  <c r="W306" i="2"/>
  <c r="Y306" i="2"/>
  <c r="Z306" i="2"/>
  <c r="T305" i="2"/>
  <c r="U305" i="2"/>
  <c r="V305" i="2"/>
  <c r="R305" i="2"/>
  <c r="S305" i="2"/>
  <c r="W305" i="2"/>
  <c r="Y305" i="2"/>
  <c r="Z305" i="2"/>
  <c r="T304" i="2"/>
  <c r="U304" i="2"/>
  <c r="V304" i="2"/>
  <c r="R304" i="2"/>
  <c r="S304" i="2"/>
  <c r="W304" i="2"/>
  <c r="Y304" i="2"/>
  <c r="Z304" i="2"/>
  <c r="T303" i="2"/>
  <c r="U303" i="2"/>
  <c r="V303" i="2"/>
  <c r="R303" i="2"/>
  <c r="S303" i="2"/>
  <c r="W303" i="2"/>
  <c r="Y303" i="2"/>
  <c r="Z303" i="2"/>
  <c r="T302" i="2"/>
  <c r="U302" i="2"/>
  <c r="V302" i="2"/>
  <c r="R302" i="2"/>
  <c r="S302" i="2"/>
  <c r="W302" i="2"/>
  <c r="Y302" i="2"/>
  <c r="Z302" i="2"/>
  <c r="T301" i="2"/>
  <c r="U301" i="2"/>
  <c r="V301" i="2"/>
  <c r="R301" i="2"/>
  <c r="S301" i="2"/>
  <c r="W301" i="2"/>
  <c r="Y301" i="2"/>
  <c r="Z301" i="2"/>
  <c r="T300" i="2"/>
  <c r="U300" i="2"/>
  <c r="V300" i="2"/>
  <c r="R300" i="2"/>
  <c r="S300" i="2"/>
  <c r="W300" i="2"/>
  <c r="Y300" i="2"/>
  <c r="Z300" i="2"/>
  <c r="T299" i="2"/>
  <c r="U299" i="2"/>
  <c r="V299" i="2"/>
  <c r="R299" i="2"/>
  <c r="S299" i="2"/>
  <c r="W299" i="2"/>
  <c r="Y299" i="2"/>
  <c r="Z299" i="2"/>
  <c r="T298" i="2"/>
  <c r="U298" i="2"/>
  <c r="V298" i="2"/>
  <c r="R298" i="2"/>
  <c r="S298" i="2"/>
  <c r="W298" i="2"/>
  <c r="Y298" i="2"/>
  <c r="Z298" i="2"/>
  <c r="T297" i="2"/>
  <c r="U297" i="2"/>
  <c r="V297" i="2"/>
  <c r="R297" i="2"/>
  <c r="S297" i="2"/>
  <c r="W297" i="2"/>
  <c r="Y297" i="2"/>
  <c r="Z297" i="2"/>
  <c r="T296" i="2"/>
  <c r="U296" i="2"/>
  <c r="V296" i="2"/>
  <c r="R296" i="2"/>
  <c r="S296" i="2"/>
  <c r="W296" i="2"/>
  <c r="Y296" i="2"/>
  <c r="Z296" i="2"/>
  <c r="T295" i="2"/>
  <c r="U295" i="2"/>
  <c r="V295" i="2"/>
  <c r="R295" i="2"/>
  <c r="S295" i="2"/>
  <c r="W295" i="2"/>
  <c r="Y295" i="2"/>
  <c r="Z295" i="2"/>
  <c r="T294" i="2"/>
  <c r="U294" i="2"/>
  <c r="V294" i="2"/>
  <c r="R294" i="2"/>
  <c r="S294" i="2"/>
  <c r="W294" i="2"/>
  <c r="Y294" i="2"/>
  <c r="Z294" i="2"/>
  <c r="T293" i="2"/>
  <c r="U293" i="2"/>
  <c r="V293" i="2"/>
  <c r="R293" i="2"/>
  <c r="S293" i="2"/>
  <c r="W293" i="2"/>
  <c r="Y293" i="2"/>
  <c r="Z293" i="2"/>
  <c r="T292" i="2"/>
  <c r="U292" i="2"/>
  <c r="V292" i="2"/>
  <c r="R292" i="2"/>
  <c r="S292" i="2"/>
  <c r="W292" i="2"/>
  <c r="Y292" i="2"/>
  <c r="Z292" i="2"/>
  <c r="T291" i="2"/>
  <c r="U291" i="2"/>
  <c r="V291" i="2"/>
  <c r="R291" i="2"/>
  <c r="S291" i="2"/>
  <c r="W291" i="2"/>
  <c r="Y291" i="2"/>
  <c r="Z291" i="2"/>
  <c r="T290" i="2"/>
  <c r="U290" i="2"/>
  <c r="V290" i="2"/>
  <c r="R290" i="2"/>
  <c r="S290" i="2"/>
  <c r="W290" i="2"/>
  <c r="Y290" i="2"/>
  <c r="Z290" i="2"/>
  <c r="T289" i="2"/>
  <c r="U289" i="2"/>
  <c r="V289" i="2"/>
  <c r="R289" i="2"/>
  <c r="S289" i="2"/>
  <c r="W289" i="2"/>
  <c r="Y289" i="2"/>
  <c r="Z289" i="2"/>
  <c r="T288" i="2"/>
  <c r="U288" i="2"/>
  <c r="V288" i="2"/>
  <c r="R288" i="2"/>
  <c r="S288" i="2"/>
  <c r="W288" i="2"/>
  <c r="Y288" i="2"/>
  <c r="Z288" i="2"/>
  <c r="T287" i="2"/>
  <c r="U287" i="2"/>
  <c r="V287" i="2"/>
  <c r="R287" i="2"/>
  <c r="S287" i="2"/>
  <c r="W287" i="2"/>
  <c r="Y287" i="2"/>
  <c r="Z287" i="2"/>
  <c r="T286" i="2"/>
  <c r="U286" i="2"/>
  <c r="V286" i="2"/>
  <c r="R286" i="2"/>
  <c r="S286" i="2"/>
  <c r="W286" i="2"/>
  <c r="Y286" i="2"/>
  <c r="Z286" i="2"/>
  <c r="T285" i="2"/>
  <c r="U285" i="2"/>
  <c r="V285" i="2"/>
  <c r="R285" i="2"/>
  <c r="S285" i="2"/>
  <c r="W285" i="2"/>
  <c r="Y285" i="2"/>
  <c r="Z285" i="2"/>
  <c r="T284" i="2"/>
  <c r="U284" i="2"/>
  <c r="V284" i="2"/>
  <c r="R284" i="2"/>
  <c r="S284" i="2"/>
  <c r="W284" i="2"/>
  <c r="Y284" i="2"/>
  <c r="Z284" i="2"/>
  <c r="T283" i="2"/>
  <c r="U283" i="2"/>
  <c r="V283" i="2"/>
  <c r="R283" i="2"/>
  <c r="S283" i="2"/>
  <c r="W283" i="2"/>
  <c r="Y283" i="2"/>
  <c r="Z283" i="2"/>
  <c r="T282" i="2"/>
  <c r="U282" i="2"/>
  <c r="V282" i="2"/>
  <c r="R282" i="2"/>
  <c r="S282" i="2"/>
  <c r="W282" i="2"/>
  <c r="Y282" i="2"/>
  <c r="Z282" i="2"/>
  <c r="T281" i="2"/>
  <c r="U281" i="2"/>
  <c r="V281" i="2"/>
  <c r="R281" i="2"/>
  <c r="S281" i="2"/>
  <c r="W281" i="2"/>
  <c r="Y281" i="2"/>
  <c r="Z281" i="2"/>
  <c r="T280" i="2"/>
  <c r="U280" i="2"/>
  <c r="V280" i="2"/>
  <c r="R280" i="2"/>
  <c r="S280" i="2"/>
  <c r="W280" i="2"/>
  <c r="Y280" i="2"/>
  <c r="Z280" i="2"/>
  <c r="T279" i="2"/>
  <c r="U279" i="2"/>
  <c r="V279" i="2"/>
  <c r="R279" i="2"/>
  <c r="S279" i="2"/>
  <c r="W279" i="2"/>
  <c r="Y279" i="2"/>
  <c r="Z279" i="2"/>
  <c r="T278" i="2"/>
  <c r="U278" i="2"/>
  <c r="V278" i="2"/>
  <c r="R278" i="2"/>
  <c r="S278" i="2"/>
  <c r="W278" i="2"/>
  <c r="Y278" i="2"/>
  <c r="Z278" i="2"/>
  <c r="T277" i="2"/>
  <c r="U277" i="2"/>
  <c r="V277" i="2"/>
  <c r="R277" i="2"/>
  <c r="S277" i="2"/>
  <c r="W277" i="2"/>
  <c r="Y277" i="2"/>
  <c r="Z277" i="2"/>
  <c r="T276" i="2"/>
  <c r="U276" i="2"/>
  <c r="V276" i="2"/>
  <c r="R276" i="2"/>
  <c r="S276" i="2"/>
  <c r="W276" i="2"/>
  <c r="Y276" i="2"/>
  <c r="Z276" i="2"/>
  <c r="T275" i="2"/>
  <c r="U275" i="2"/>
  <c r="V275" i="2"/>
  <c r="R275" i="2"/>
  <c r="S275" i="2"/>
  <c r="W275" i="2"/>
  <c r="Y275" i="2"/>
  <c r="Z275" i="2"/>
  <c r="T274" i="2"/>
  <c r="U274" i="2"/>
  <c r="V274" i="2"/>
  <c r="R274" i="2"/>
  <c r="S274" i="2"/>
  <c r="W274" i="2"/>
  <c r="Y274" i="2"/>
  <c r="Z274" i="2"/>
  <c r="T273" i="2"/>
  <c r="U273" i="2"/>
  <c r="V273" i="2"/>
  <c r="R273" i="2"/>
  <c r="S273" i="2"/>
  <c r="W273" i="2"/>
  <c r="Y273" i="2"/>
  <c r="Z273" i="2"/>
  <c r="T272" i="2"/>
  <c r="U272" i="2"/>
  <c r="V272" i="2"/>
  <c r="R272" i="2"/>
  <c r="S272" i="2"/>
  <c r="W272" i="2"/>
  <c r="Y272" i="2"/>
  <c r="Z272" i="2"/>
  <c r="T271" i="2"/>
  <c r="U271" i="2"/>
  <c r="V271" i="2"/>
  <c r="R271" i="2"/>
  <c r="S271" i="2"/>
  <c r="W271" i="2"/>
  <c r="Y271" i="2"/>
  <c r="Z271" i="2"/>
  <c r="T270" i="2"/>
  <c r="U270" i="2"/>
  <c r="V270" i="2"/>
  <c r="R270" i="2"/>
  <c r="S270" i="2"/>
  <c r="W270" i="2"/>
  <c r="Y270" i="2"/>
  <c r="Z270" i="2"/>
  <c r="T269" i="2"/>
  <c r="U269" i="2"/>
  <c r="V269" i="2"/>
  <c r="R269" i="2"/>
  <c r="S269" i="2"/>
  <c r="W269" i="2"/>
  <c r="Y269" i="2"/>
  <c r="Z269" i="2"/>
  <c r="T268" i="2"/>
  <c r="U268" i="2"/>
  <c r="V268" i="2"/>
  <c r="R268" i="2"/>
  <c r="S268" i="2"/>
  <c r="W268" i="2"/>
  <c r="Y268" i="2"/>
  <c r="Z268" i="2"/>
  <c r="T267" i="2"/>
  <c r="U267" i="2"/>
  <c r="V267" i="2"/>
  <c r="R267" i="2"/>
  <c r="S267" i="2"/>
  <c r="W267" i="2"/>
  <c r="Y267" i="2"/>
  <c r="Z267" i="2"/>
  <c r="T266" i="2"/>
  <c r="U266" i="2"/>
  <c r="V266" i="2"/>
  <c r="R266" i="2"/>
  <c r="S266" i="2"/>
  <c r="W266" i="2"/>
  <c r="Y266" i="2"/>
  <c r="Z266" i="2"/>
  <c r="T265" i="2"/>
  <c r="U265" i="2"/>
  <c r="V265" i="2"/>
  <c r="R265" i="2"/>
  <c r="S265" i="2"/>
  <c r="W265" i="2"/>
  <c r="Y265" i="2"/>
  <c r="Z265" i="2"/>
  <c r="T264" i="2"/>
  <c r="U264" i="2"/>
  <c r="V264" i="2"/>
  <c r="R264" i="2"/>
  <c r="S264" i="2"/>
  <c r="W264" i="2"/>
  <c r="Y264" i="2"/>
  <c r="Z264" i="2"/>
  <c r="T263" i="2"/>
  <c r="U263" i="2"/>
  <c r="V263" i="2"/>
  <c r="R263" i="2"/>
  <c r="S263" i="2"/>
  <c r="W263" i="2"/>
  <c r="Y263" i="2"/>
  <c r="Z263" i="2"/>
  <c r="T262" i="2"/>
  <c r="U262" i="2"/>
  <c r="V262" i="2"/>
  <c r="R262" i="2"/>
  <c r="S262" i="2"/>
  <c r="W262" i="2"/>
  <c r="Y262" i="2"/>
  <c r="Z262" i="2"/>
  <c r="T261" i="2"/>
  <c r="U261" i="2"/>
  <c r="V261" i="2"/>
  <c r="R261" i="2"/>
  <c r="S261" i="2"/>
  <c r="W261" i="2"/>
  <c r="Y261" i="2"/>
  <c r="Z261" i="2"/>
  <c r="T260" i="2"/>
  <c r="U260" i="2"/>
  <c r="V260" i="2"/>
  <c r="R260" i="2"/>
  <c r="S260" i="2"/>
  <c r="W260" i="2"/>
  <c r="Y260" i="2"/>
  <c r="Z260" i="2"/>
  <c r="T259" i="2"/>
  <c r="U259" i="2"/>
  <c r="V259" i="2"/>
  <c r="R259" i="2"/>
  <c r="S259" i="2"/>
  <c r="W259" i="2"/>
  <c r="Y259" i="2"/>
  <c r="Z259" i="2"/>
  <c r="T258" i="2"/>
  <c r="U258" i="2"/>
  <c r="V258" i="2"/>
  <c r="R258" i="2"/>
  <c r="S258" i="2"/>
  <c r="W258" i="2"/>
  <c r="Y258" i="2"/>
  <c r="Z258" i="2"/>
  <c r="T257" i="2"/>
  <c r="U257" i="2"/>
  <c r="V257" i="2"/>
  <c r="R257" i="2"/>
  <c r="S257" i="2"/>
  <c r="W257" i="2"/>
  <c r="Y257" i="2"/>
  <c r="Z257" i="2"/>
  <c r="T256" i="2"/>
  <c r="U256" i="2"/>
  <c r="V256" i="2"/>
  <c r="R256" i="2"/>
  <c r="S256" i="2"/>
  <c r="W256" i="2"/>
  <c r="Y256" i="2"/>
  <c r="Z256" i="2"/>
  <c r="T255" i="2"/>
  <c r="U255" i="2"/>
  <c r="V255" i="2"/>
  <c r="R255" i="2"/>
  <c r="S255" i="2"/>
  <c r="W255" i="2"/>
  <c r="Y255" i="2"/>
  <c r="Z255" i="2"/>
  <c r="T254" i="2"/>
  <c r="U254" i="2"/>
  <c r="V254" i="2"/>
  <c r="R254" i="2"/>
  <c r="S254" i="2"/>
  <c r="W254" i="2"/>
  <c r="Y254" i="2"/>
  <c r="Z254" i="2"/>
  <c r="T253" i="2"/>
  <c r="U253" i="2"/>
  <c r="V253" i="2"/>
  <c r="R253" i="2"/>
  <c r="S253" i="2"/>
  <c r="W253" i="2"/>
  <c r="Y253" i="2"/>
  <c r="Z253" i="2"/>
  <c r="T252" i="2"/>
  <c r="U252" i="2"/>
  <c r="V252" i="2"/>
  <c r="R252" i="2"/>
  <c r="S252" i="2"/>
  <c r="W252" i="2"/>
  <c r="Y252" i="2"/>
  <c r="Z252" i="2"/>
  <c r="T251" i="2"/>
  <c r="U251" i="2"/>
  <c r="V251" i="2"/>
  <c r="R251" i="2"/>
  <c r="S251" i="2"/>
  <c r="W251" i="2"/>
  <c r="Y251" i="2"/>
  <c r="Z251" i="2"/>
  <c r="T250" i="2"/>
  <c r="U250" i="2"/>
  <c r="V250" i="2"/>
  <c r="R250" i="2"/>
  <c r="S250" i="2"/>
  <c r="W250" i="2"/>
  <c r="Y250" i="2"/>
  <c r="Z250" i="2"/>
  <c r="T249" i="2"/>
  <c r="U249" i="2"/>
  <c r="V249" i="2"/>
  <c r="R249" i="2"/>
  <c r="S249" i="2"/>
  <c r="W249" i="2"/>
  <c r="Y249" i="2"/>
  <c r="Z249" i="2"/>
  <c r="T248" i="2"/>
  <c r="U248" i="2"/>
  <c r="V248" i="2"/>
  <c r="R248" i="2"/>
  <c r="S248" i="2"/>
  <c r="W248" i="2"/>
  <c r="Y248" i="2"/>
  <c r="Z248" i="2"/>
  <c r="T247" i="2"/>
  <c r="U247" i="2"/>
  <c r="V247" i="2"/>
  <c r="R247" i="2"/>
  <c r="S247" i="2"/>
  <c r="W247" i="2"/>
  <c r="Y247" i="2"/>
  <c r="Z247" i="2"/>
  <c r="T246" i="2"/>
  <c r="U246" i="2"/>
  <c r="V246" i="2"/>
  <c r="R246" i="2"/>
  <c r="S246" i="2"/>
  <c r="W246" i="2"/>
  <c r="Y246" i="2"/>
  <c r="Z246" i="2"/>
  <c r="T245" i="2"/>
  <c r="U245" i="2"/>
  <c r="V245" i="2"/>
  <c r="R245" i="2"/>
  <c r="S245" i="2"/>
  <c r="W245" i="2"/>
  <c r="Y245" i="2"/>
  <c r="Z245" i="2"/>
  <c r="T244" i="2"/>
  <c r="U244" i="2"/>
  <c r="V244" i="2"/>
  <c r="R244" i="2"/>
  <c r="S244" i="2"/>
  <c r="W244" i="2"/>
  <c r="Y244" i="2"/>
  <c r="Z244" i="2"/>
  <c r="T243" i="2"/>
  <c r="U243" i="2"/>
  <c r="V243" i="2"/>
  <c r="R243" i="2"/>
  <c r="S243" i="2"/>
  <c r="W243" i="2"/>
  <c r="Y243" i="2"/>
  <c r="Z243" i="2"/>
  <c r="T242" i="2"/>
  <c r="U242" i="2"/>
  <c r="V242" i="2"/>
  <c r="R242" i="2"/>
  <c r="S242" i="2"/>
  <c r="W242" i="2"/>
  <c r="Y242" i="2"/>
  <c r="Z242" i="2"/>
  <c r="T241" i="2"/>
  <c r="U241" i="2"/>
  <c r="V241" i="2"/>
  <c r="R241" i="2"/>
  <c r="S241" i="2"/>
  <c r="W241" i="2"/>
  <c r="Y241" i="2"/>
  <c r="Z241" i="2"/>
  <c r="T240" i="2"/>
  <c r="U240" i="2"/>
  <c r="V240" i="2"/>
  <c r="R240" i="2"/>
  <c r="S240" i="2"/>
  <c r="W240" i="2"/>
  <c r="Y240" i="2"/>
  <c r="Z240" i="2"/>
  <c r="T239" i="2"/>
  <c r="U239" i="2"/>
  <c r="V239" i="2"/>
  <c r="R239" i="2"/>
  <c r="S239" i="2"/>
  <c r="W239" i="2"/>
  <c r="Y239" i="2"/>
  <c r="Z239" i="2"/>
  <c r="T238" i="2"/>
  <c r="U238" i="2"/>
  <c r="V238" i="2"/>
  <c r="R238" i="2"/>
  <c r="S238" i="2"/>
  <c r="W238" i="2"/>
  <c r="Y238" i="2"/>
  <c r="Z238" i="2"/>
  <c r="T237" i="2"/>
  <c r="U237" i="2"/>
  <c r="V237" i="2"/>
  <c r="R237" i="2"/>
  <c r="S237" i="2"/>
  <c r="W237" i="2"/>
  <c r="Y237" i="2"/>
  <c r="Z237" i="2"/>
  <c r="T236" i="2"/>
  <c r="U236" i="2"/>
  <c r="V236" i="2"/>
  <c r="R236" i="2"/>
  <c r="S236" i="2"/>
  <c r="W236" i="2"/>
  <c r="Y236" i="2"/>
  <c r="Z236" i="2"/>
  <c r="T235" i="2"/>
  <c r="U235" i="2"/>
  <c r="V235" i="2"/>
  <c r="R235" i="2"/>
  <c r="S235" i="2"/>
  <c r="W235" i="2"/>
  <c r="Y235" i="2"/>
  <c r="Z235" i="2"/>
  <c r="T234" i="2"/>
  <c r="U234" i="2"/>
  <c r="V234" i="2"/>
  <c r="R234" i="2"/>
  <c r="S234" i="2"/>
  <c r="W234" i="2"/>
  <c r="Y234" i="2"/>
  <c r="Z234" i="2"/>
  <c r="T233" i="2"/>
  <c r="U233" i="2"/>
  <c r="V233" i="2"/>
  <c r="R233" i="2"/>
  <c r="S233" i="2"/>
  <c r="W233" i="2"/>
  <c r="Y233" i="2"/>
  <c r="Z233" i="2"/>
  <c r="T232" i="2"/>
  <c r="U232" i="2"/>
  <c r="V232" i="2"/>
  <c r="R232" i="2"/>
  <c r="S232" i="2"/>
  <c r="W232" i="2"/>
  <c r="Y232" i="2"/>
  <c r="Z232" i="2"/>
  <c r="T231" i="2"/>
  <c r="U231" i="2"/>
  <c r="V231" i="2"/>
  <c r="R231" i="2"/>
  <c r="S231" i="2"/>
  <c r="W231" i="2"/>
  <c r="Y231" i="2"/>
  <c r="Z231" i="2"/>
  <c r="T230" i="2"/>
  <c r="U230" i="2"/>
  <c r="V230" i="2"/>
  <c r="R230" i="2"/>
  <c r="S230" i="2"/>
  <c r="W230" i="2"/>
  <c r="Y230" i="2"/>
  <c r="Z230" i="2"/>
  <c r="T229" i="2"/>
  <c r="U229" i="2"/>
  <c r="V229" i="2"/>
  <c r="R229" i="2"/>
  <c r="S229" i="2"/>
  <c r="W229" i="2"/>
  <c r="Y229" i="2"/>
  <c r="Z229" i="2"/>
  <c r="T228" i="2"/>
  <c r="U228" i="2"/>
  <c r="V228" i="2"/>
  <c r="R228" i="2"/>
  <c r="S228" i="2"/>
  <c r="W228" i="2"/>
  <c r="Y228" i="2"/>
  <c r="Z228" i="2"/>
  <c r="T227" i="2"/>
  <c r="U227" i="2"/>
  <c r="V227" i="2"/>
  <c r="R227" i="2"/>
  <c r="S227" i="2"/>
  <c r="W227" i="2"/>
  <c r="Y227" i="2"/>
  <c r="Z227" i="2"/>
  <c r="T226" i="2"/>
  <c r="U226" i="2"/>
  <c r="V226" i="2"/>
  <c r="R226" i="2"/>
  <c r="S226" i="2"/>
  <c r="W226" i="2"/>
  <c r="Y226" i="2"/>
  <c r="Z226" i="2"/>
  <c r="T225" i="2"/>
  <c r="U225" i="2"/>
  <c r="V225" i="2"/>
  <c r="R225" i="2"/>
  <c r="S225" i="2"/>
  <c r="W225" i="2"/>
  <c r="Y225" i="2"/>
  <c r="Z225" i="2"/>
  <c r="T224" i="2"/>
  <c r="U224" i="2"/>
  <c r="V224" i="2"/>
  <c r="R224" i="2"/>
  <c r="S224" i="2"/>
  <c r="W224" i="2"/>
  <c r="Y224" i="2"/>
  <c r="Z224" i="2"/>
  <c r="T223" i="2"/>
  <c r="U223" i="2"/>
  <c r="V223" i="2"/>
  <c r="R223" i="2"/>
  <c r="S223" i="2"/>
  <c r="W223" i="2"/>
  <c r="Y223" i="2"/>
  <c r="Z223" i="2"/>
  <c r="T222" i="2"/>
  <c r="U222" i="2"/>
  <c r="V222" i="2"/>
  <c r="R222" i="2"/>
  <c r="S222" i="2"/>
  <c r="W222" i="2"/>
  <c r="Y222" i="2"/>
  <c r="Z222" i="2"/>
  <c r="T221" i="2"/>
  <c r="U221" i="2"/>
  <c r="V221" i="2"/>
  <c r="R221" i="2"/>
  <c r="S221" i="2"/>
  <c r="W221" i="2"/>
  <c r="Y221" i="2"/>
  <c r="Z221" i="2"/>
  <c r="T220" i="2"/>
  <c r="U220" i="2"/>
  <c r="V220" i="2"/>
  <c r="R220" i="2"/>
  <c r="S220" i="2"/>
  <c r="W220" i="2"/>
  <c r="Y220" i="2"/>
  <c r="Z220" i="2"/>
  <c r="T219" i="2"/>
  <c r="U219" i="2"/>
  <c r="V219" i="2"/>
  <c r="R219" i="2"/>
  <c r="S219" i="2"/>
  <c r="W219" i="2"/>
  <c r="Y219" i="2"/>
  <c r="Z219" i="2"/>
  <c r="T218" i="2"/>
  <c r="U218" i="2"/>
  <c r="V218" i="2"/>
  <c r="R218" i="2"/>
  <c r="S218" i="2"/>
  <c r="W218" i="2"/>
  <c r="Y218" i="2"/>
  <c r="Z218" i="2"/>
  <c r="T217" i="2"/>
  <c r="U217" i="2"/>
  <c r="V217" i="2"/>
  <c r="R217" i="2"/>
  <c r="S217" i="2"/>
  <c r="W217" i="2"/>
  <c r="Y217" i="2"/>
  <c r="Z217" i="2"/>
  <c r="T216" i="2"/>
  <c r="U216" i="2"/>
  <c r="V216" i="2"/>
  <c r="R216" i="2"/>
  <c r="S216" i="2"/>
  <c r="W216" i="2"/>
  <c r="Y216" i="2"/>
  <c r="Z216" i="2"/>
  <c r="T215" i="2"/>
  <c r="U215" i="2"/>
  <c r="V215" i="2"/>
  <c r="R215" i="2"/>
  <c r="S215" i="2"/>
  <c r="W215" i="2"/>
  <c r="Y215" i="2"/>
  <c r="Z215" i="2"/>
  <c r="T214" i="2"/>
  <c r="U214" i="2"/>
  <c r="V214" i="2"/>
  <c r="R214" i="2"/>
  <c r="S214" i="2"/>
  <c r="W214" i="2"/>
  <c r="Y214" i="2"/>
  <c r="Z214" i="2"/>
  <c r="T213" i="2"/>
  <c r="U213" i="2"/>
  <c r="V213" i="2"/>
  <c r="R213" i="2"/>
  <c r="S213" i="2"/>
  <c r="W213" i="2"/>
  <c r="Y213" i="2"/>
  <c r="Z213" i="2"/>
  <c r="T212" i="2"/>
  <c r="U212" i="2"/>
  <c r="V212" i="2"/>
  <c r="R212" i="2"/>
  <c r="S212" i="2"/>
  <c r="W212" i="2"/>
  <c r="Y212" i="2"/>
  <c r="Z212" i="2"/>
  <c r="T211" i="2"/>
  <c r="U211" i="2"/>
  <c r="V211" i="2"/>
  <c r="R211" i="2"/>
  <c r="S211" i="2"/>
  <c r="W211" i="2"/>
  <c r="Y211" i="2"/>
  <c r="Z211" i="2"/>
  <c r="T210" i="2"/>
  <c r="U210" i="2"/>
  <c r="V210" i="2"/>
  <c r="R210" i="2"/>
  <c r="S210" i="2"/>
  <c r="W210" i="2"/>
  <c r="Y210" i="2"/>
  <c r="Z210" i="2"/>
  <c r="T209" i="2"/>
  <c r="U209" i="2"/>
  <c r="V209" i="2"/>
  <c r="R209" i="2"/>
  <c r="S209" i="2"/>
  <c r="W209" i="2"/>
  <c r="Y209" i="2"/>
  <c r="Z209" i="2"/>
  <c r="T208" i="2"/>
  <c r="U208" i="2"/>
  <c r="V208" i="2"/>
  <c r="R208" i="2"/>
  <c r="S208" i="2"/>
  <c r="W208" i="2"/>
  <c r="Y208" i="2"/>
  <c r="Z208" i="2"/>
  <c r="T207" i="2"/>
  <c r="U207" i="2"/>
  <c r="V207" i="2"/>
  <c r="R207" i="2"/>
  <c r="S207" i="2"/>
  <c r="W207" i="2"/>
  <c r="Y207" i="2"/>
  <c r="Z207" i="2"/>
  <c r="T206" i="2"/>
  <c r="U206" i="2"/>
  <c r="V206" i="2"/>
  <c r="R206" i="2"/>
  <c r="S206" i="2"/>
  <c r="W206" i="2"/>
  <c r="Y206" i="2"/>
  <c r="Z206" i="2"/>
  <c r="T205" i="2"/>
  <c r="U205" i="2"/>
  <c r="V205" i="2"/>
  <c r="R205" i="2"/>
  <c r="S205" i="2"/>
  <c r="W205" i="2"/>
  <c r="Y205" i="2"/>
  <c r="Z205" i="2"/>
  <c r="T204" i="2"/>
  <c r="U204" i="2"/>
  <c r="V204" i="2"/>
  <c r="R204" i="2"/>
  <c r="S204" i="2"/>
  <c r="W204" i="2"/>
  <c r="Y204" i="2"/>
  <c r="Z204" i="2"/>
  <c r="T203" i="2"/>
  <c r="U203" i="2"/>
  <c r="V203" i="2"/>
  <c r="R203" i="2"/>
  <c r="S203" i="2"/>
  <c r="W203" i="2"/>
  <c r="Y203" i="2"/>
  <c r="Z203" i="2"/>
  <c r="T202" i="2"/>
  <c r="U202" i="2"/>
  <c r="V202" i="2"/>
  <c r="R202" i="2"/>
  <c r="S202" i="2"/>
  <c r="W202" i="2"/>
  <c r="Y202" i="2"/>
  <c r="Z202" i="2"/>
  <c r="T201" i="2"/>
  <c r="U201" i="2"/>
  <c r="V201" i="2"/>
  <c r="R201" i="2"/>
  <c r="S201" i="2"/>
  <c r="W201" i="2"/>
  <c r="Y201" i="2"/>
  <c r="Z201" i="2"/>
  <c r="T200" i="2"/>
  <c r="U200" i="2"/>
  <c r="V200" i="2"/>
  <c r="R200" i="2"/>
  <c r="S200" i="2"/>
  <c r="W200" i="2"/>
  <c r="Y200" i="2"/>
  <c r="Z200" i="2"/>
  <c r="T199" i="2"/>
  <c r="U199" i="2"/>
  <c r="V199" i="2"/>
  <c r="R199" i="2"/>
  <c r="S199" i="2"/>
  <c r="W199" i="2"/>
  <c r="Y199" i="2"/>
  <c r="Z199" i="2"/>
  <c r="T198" i="2"/>
  <c r="U198" i="2"/>
  <c r="V198" i="2"/>
  <c r="R198" i="2"/>
  <c r="S198" i="2"/>
  <c r="W198" i="2"/>
  <c r="Y198" i="2"/>
  <c r="Z198" i="2"/>
  <c r="T197" i="2"/>
  <c r="U197" i="2"/>
  <c r="V197" i="2"/>
  <c r="R197" i="2"/>
  <c r="S197" i="2"/>
  <c r="W197" i="2"/>
  <c r="Y197" i="2"/>
  <c r="Z197" i="2"/>
  <c r="T196" i="2"/>
  <c r="U196" i="2"/>
  <c r="V196" i="2"/>
  <c r="R196" i="2"/>
  <c r="S196" i="2"/>
  <c r="W196" i="2"/>
  <c r="Y196" i="2"/>
  <c r="Z196" i="2"/>
  <c r="T195" i="2"/>
  <c r="U195" i="2"/>
  <c r="V195" i="2"/>
  <c r="R195" i="2"/>
  <c r="S195" i="2"/>
  <c r="W195" i="2"/>
  <c r="Y195" i="2"/>
  <c r="Z195" i="2"/>
  <c r="T194" i="2"/>
  <c r="U194" i="2"/>
  <c r="V194" i="2"/>
  <c r="R194" i="2"/>
  <c r="S194" i="2"/>
  <c r="W194" i="2"/>
  <c r="Y194" i="2"/>
  <c r="Z194" i="2"/>
  <c r="T193" i="2"/>
  <c r="U193" i="2"/>
  <c r="V193" i="2"/>
  <c r="R193" i="2"/>
  <c r="S193" i="2"/>
  <c r="W193" i="2"/>
  <c r="Y193" i="2"/>
  <c r="Z193" i="2"/>
  <c r="T192" i="2"/>
  <c r="U192" i="2"/>
  <c r="V192" i="2"/>
  <c r="R192" i="2"/>
  <c r="S192" i="2"/>
  <c r="W192" i="2"/>
  <c r="Y192" i="2"/>
  <c r="Z192" i="2"/>
  <c r="T191" i="2"/>
  <c r="U191" i="2"/>
  <c r="V191" i="2"/>
  <c r="R191" i="2"/>
  <c r="S191" i="2"/>
  <c r="W191" i="2"/>
  <c r="Y191" i="2"/>
  <c r="Z191" i="2"/>
  <c r="T190" i="2"/>
  <c r="U190" i="2"/>
  <c r="V190" i="2"/>
  <c r="R190" i="2"/>
  <c r="S190" i="2"/>
  <c r="W190" i="2"/>
  <c r="Y190" i="2"/>
  <c r="Z190" i="2"/>
  <c r="T189" i="2"/>
  <c r="U189" i="2"/>
  <c r="V189" i="2"/>
  <c r="R189" i="2"/>
  <c r="S189" i="2"/>
  <c r="W189" i="2"/>
  <c r="Y189" i="2"/>
  <c r="Z189" i="2"/>
  <c r="T188" i="2"/>
  <c r="U188" i="2"/>
  <c r="V188" i="2"/>
  <c r="R188" i="2"/>
  <c r="S188" i="2"/>
  <c r="W188" i="2"/>
  <c r="Y188" i="2"/>
  <c r="Z188" i="2"/>
  <c r="T187" i="2"/>
  <c r="U187" i="2"/>
  <c r="V187" i="2"/>
  <c r="R187" i="2"/>
  <c r="S187" i="2"/>
  <c r="W187" i="2"/>
  <c r="Y187" i="2"/>
  <c r="Z187" i="2"/>
  <c r="T186" i="2"/>
  <c r="U186" i="2"/>
  <c r="V186" i="2"/>
  <c r="R186" i="2"/>
  <c r="S186" i="2"/>
  <c r="W186" i="2"/>
  <c r="Y186" i="2"/>
  <c r="Z186" i="2"/>
  <c r="T185" i="2"/>
  <c r="U185" i="2"/>
  <c r="V185" i="2"/>
  <c r="R185" i="2"/>
  <c r="S185" i="2"/>
  <c r="W185" i="2"/>
  <c r="Y185" i="2"/>
  <c r="Z185" i="2"/>
  <c r="T184" i="2"/>
  <c r="U184" i="2"/>
  <c r="V184" i="2"/>
  <c r="R184" i="2"/>
  <c r="S184" i="2"/>
  <c r="W184" i="2"/>
  <c r="Y184" i="2"/>
  <c r="Z184" i="2"/>
  <c r="T183" i="2"/>
  <c r="U183" i="2"/>
  <c r="V183" i="2"/>
  <c r="R183" i="2"/>
  <c r="S183" i="2"/>
  <c r="W183" i="2"/>
  <c r="Y183" i="2"/>
  <c r="Z183" i="2"/>
  <c r="T182" i="2"/>
  <c r="U182" i="2"/>
  <c r="V182" i="2"/>
  <c r="R182" i="2"/>
  <c r="S182" i="2"/>
  <c r="W182" i="2"/>
  <c r="Y182" i="2"/>
  <c r="Z182" i="2"/>
  <c r="T181" i="2"/>
  <c r="U181" i="2"/>
  <c r="V181" i="2"/>
  <c r="R181" i="2"/>
  <c r="S181" i="2"/>
  <c r="W181" i="2"/>
  <c r="Y181" i="2"/>
  <c r="Z181" i="2"/>
  <c r="T180" i="2"/>
  <c r="U180" i="2"/>
  <c r="V180" i="2"/>
  <c r="R180" i="2"/>
  <c r="S180" i="2"/>
  <c r="W180" i="2"/>
  <c r="Y180" i="2"/>
  <c r="Z180" i="2"/>
  <c r="T179" i="2"/>
  <c r="U179" i="2"/>
  <c r="V179" i="2"/>
  <c r="R179" i="2"/>
  <c r="S179" i="2"/>
  <c r="W179" i="2"/>
  <c r="Y179" i="2"/>
  <c r="Z179" i="2"/>
  <c r="T178" i="2"/>
  <c r="U178" i="2"/>
  <c r="V178" i="2"/>
  <c r="R178" i="2"/>
  <c r="S178" i="2"/>
  <c r="W178" i="2"/>
  <c r="Y178" i="2"/>
  <c r="Z178" i="2"/>
  <c r="T177" i="2"/>
  <c r="U177" i="2"/>
  <c r="V177" i="2"/>
  <c r="R177" i="2"/>
  <c r="S177" i="2"/>
  <c r="W177" i="2"/>
  <c r="Y177" i="2"/>
  <c r="Z177" i="2"/>
  <c r="T176" i="2"/>
  <c r="U176" i="2"/>
  <c r="V176" i="2"/>
  <c r="R176" i="2"/>
  <c r="S176" i="2"/>
  <c r="W176" i="2"/>
  <c r="Y176" i="2"/>
  <c r="Z176" i="2"/>
  <c r="T175" i="2"/>
  <c r="U175" i="2"/>
  <c r="V175" i="2"/>
  <c r="R175" i="2"/>
  <c r="S175" i="2"/>
  <c r="W175" i="2"/>
  <c r="Y175" i="2"/>
  <c r="Z175" i="2"/>
  <c r="T174" i="2"/>
  <c r="U174" i="2"/>
  <c r="V174" i="2"/>
  <c r="R174" i="2"/>
  <c r="S174" i="2"/>
  <c r="W174" i="2"/>
  <c r="Y174" i="2"/>
  <c r="Z174" i="2"/>
  <c r="T173" i="2"/>
  <c r="U173" i="2"/>
  <c r="V173" i="2"/>
  <c r="R173" i="2"/>
  <c r="S173" i="2"/>
  <c r="W173" i="2"/>
  <c r="Y173" i="2"/>
  <c r="Z173" i="2"/>
  <c r="T172" i="2"/>
  <c r="U172" i="2"/>
  <c r="V172" i="2"/>
  <c r="R172" i="2"/>
  <c r="S172" i="2"/>
  <c r="W172" i="2"/>
  <c r="Y172" i="2"/>
  <c r="Z172" i="2"/>
  <c r="T171" i="2"/>
  <c r="U171" i="2"/>
  <c r="V171" i="2"/>
  <c r="R171" i="2"/>
  <c r="S171" i="2"/>
  <c r="W171" i="2"/>
  <c r="Y171" i="2"/>
  <c r="Z171" i="2"/>
  <c r="T170" i="2"/>
  <c r="U170" i="2"/>
  <c r="V170" i="2"/>
  <c r="R170" i="2"/>
  <c r="S170" i="2"/>
  <c r="W170" i="2"/>
  <c r="Y170" i="2"/>
  <c r="Z170" i="2"/>
  <c r="T169" i="2"/>
  <c r="U169" i="2"/>
  <c r="V169" i="2"/>
  <c r="R169" i="2"/>
  <c r="S169" i="2"/>
  <c r="W169" i="2"/>
  <c r="Y169" i="2"/>
  <c r="Z169" i="2"/>
  <c r="T168" i="2"/>
  <c r="U168" i="2"/>
  <c r="V168" i="2"/>
  <c r="R168" i="2"/>
  <c r="S168" i="2"/>
  <c r="W168" i="2"/>
  <c r="Y168" i="2"/>
  <c r="Z168" i="2"/>
  <c r="T167" i="2"/>
  <c r="U167" i="2"/>
  <c r="V167" i="2"/>
  <c r="R167" i="2"/>
  <c r="S167" i="2"/>
  <c r="W167" i="2"/>
  <c r="Y167" i="2"/>
  <c r="Z167" i="2"/>
  <c r="T166" i="2"/>
  <c r="U166" i="2"/>
  <c r="V166" i="2"/>
  <c r="R166" i="2"/>
  <c r="S166" i="2"/>
  <c r="W166" i="2"/>
  <c r="Y166" i="2"/>
  <c r="Z166" i="2"/>
  <c r="T165" i="2"/>
  <c r="U165" i="2"/>
  <c r="V165" i="2"/>
  <c r="R165" i="2"/>
  <c r="S165" i="2"/>
  <c r="W165" i="2"/>
  <c r="Y165" i="2"/>
  <c r="Z165" i="2"/>
  <c r="T164" i="2"/>
  <c r="U164" i="2"/>
  <c r="V164" i="2"/>
  <c r="R164" i="2"/>
  <c r="S164" i="2"/>
  <c r="W164" i="2"/>
  <c r="Y164" i="2"/>
  <c r="Z164" i="2"/>
  <c r="T163" i="2"/>
  <c r="U163" i="2"/>
  <c r="V163" i="2"/>
  <c r="R163" i="2"/>
  <c r="S163" i="2"/>
  <c r="W163" i="2"/>
  <c r="Y163" i="2"/>
  <c r="Z163" i="2"/>
  <c r="T162" i="2"/>
  <c r="U162" i="2"/>
  <c r="V162" i="2"/>
  <c r="R162" i="2"/>
  <c r="S162" i="2"/>
  <c r="W162" i="2"/>
  <c r="Y162" i="2"/>
  <c r="Z162" i="2"/>
  <c r="T161" i="2"/>
  <c r="U161" i="2"/>
  <c r="V161" i="2"/>
  <c r="R161" i="2"/>
  <c r="S161" i="2"/>
  <c r="W161" i="2"/>
  <c r="Y161" i="2"/>
  <c r="Z161" i="2"/>
  <c r="T160" i="2"/>
  <c r="U160" i="2"/>
  <c r="V160" i="2"/>
  <c r="R160" i="2"/>
  <c r="S160" i="2"/>
  <c r="W160" i="2"/>
  <c r="Y160" i="2"/>
  <c r="Z160" i="2"/>
  <c r="T159" i="2"/>
  <c r="U159" i="2"/>
  <c r="V159" i="2"/>
  <c r="R159" i="2"/>
  <c r="S159" i="2"/>
  <c r="W159" i="2"/>
  <c r="Y159" i="2"/>
  <c r="Z159" i="2"/>
  <c r="T158" i="2"/>
  <c r="U158" i="2"/>
  <c r="V158" i="2"/>
  <c r="R158" i="2"/>
  <c r="S158" i="2"/>
  <c r="W158" i="2"/>
  <c r="Y158" i="2"/>
  <c r="Z158" i="2"/>
  <c r="T157" i="2"/>
  <c r="U157" i="2"/>
  <c r="V157" i="2"/>
  <c r="R157" i="2"/>
  <c r="S157" i="2"/>
  <c r="W157" i="2"/>
  <c r="Y157" i="2"/>
  <c r="Z157" i="2"/>
  <c r="T156" i="2"/>
  <c r="U156" i="2"/>
  <c r="V156" i="2"/>
  <c r="R156" i="2"/>
  <c r="S156" i="2"/>
  <c r="W156" i="2"/>
  <c r="Y156" i="2"/>
  <c r="Z156" i="2"/>
  <c r="T155" i="2"/>
  <c r="U155" i="2"/>
  <c r="V155" i="2"/>
  <c r="R155" i="2"/>
  <c r="S155" i="2"/>
  <c r="W155" i="2"/>
  <c r="Y155" i="2"/>
  <c r="Z155" i="2"/>
  <c r="T154" i="2"/>
  <c r="U154" i="2"/>
  <c r="V154" i="2"/>
  <c r="R154" i="2"/>
  <c r="S154" i="2"/>
  <c r="W154" i="2"/>
  <c r="Y154" i="2"/>
  <c r="Z154" i="2"/>
  <c r="T153" i="2"/>
  <c r="U153" i="2"/>
  <c r="V153" i="2"/>
  <c r="R153" i="2"/>
  <c r="S153" i="2"/>
  <c r="W153" i="2"/>
  <c r="Y153" i="2"/>
  <c r="Z153" i="2"/>
  <c r="T152" i="2"/>
  <c r="U152" i="2"/>
  <c r="V152" i="2"/>
  <c r="R152" i="2"/>
  <c r="S152" i="2"/>
  <c r="W152" i="2"/>
  <c r="Y152" i="2"/>
  <c r="Z152" i="2"/>
  <c r="T151" i="2"/>
  <c r="U151" i="2"/>
  <c r="V151" i="2"/>
  <c r="R151" i="2"/>
  <c r="S151" i="2"/>
  <c r="W151" i="2"/>
  <c r="Y151" i="2"/>
  <c r="Z151" i="2"/>
  <c r="T150" i="2"/>
  <c r="U150" i="2"/>
  <c r="V150" i="2"/>
  <c r="R150" i="2"/>
  <c r="S150" i="2"/>
  <c r="W150" i="2"/>
  <c r="Y150" i="2"/>
  <c r="Z150" i="2"/>
  <c r="T149" i="2"/>
  <c r="U149" i="2"/>
  <c r="V149" i="2"/>
  <c r="R149" i="2"/>
  <c r="S149" i="2"/>
  <c r="W149" i="2"/>
  <c r="Y149" i="2"/>
  <c r="Z149" i="2"/>
  <c r="T148" i="2"/>
  <c r="U148" i="2"/>
  <c r="V148" i="2"/>
  <c r="R148" i="2"/>
  <c r="S148" i="2"/>
  <c r="W148" i="2"/>
  <c r="Y148" i="2"/>
  <c r="Z148" i="2"/>
  <c r="T147" i="2"/>
  <c r="U147" i="2"/>
  <c r="V147" i="2"/>
  <c r="R147" i="2"/>
  <c r="S147" i="2"/>
  <c r="W147" i="2"/>
  <c r="Y147" i="2"/>
  <c r="Z147" i="2"/>
  <c r="T146" i="2"/>
  <c r="U146" i="2"/>
  <c r="V146" i="2"/>
  <c r="R146" i="2"/>
  <c r="S146" i="2"/>
  <c r="W146" i="2"/>
  <c r="Y146" i="2"/>
  <c r="Z146" i="2"/>
  <c r="T145" i="2"/>
  <c r="U145" i="2"/>
  <c r="V145" i="2"/>
  <c r="R145" i="2"/>
  <c r="S145" i="2"/>
  <c r="W145" i="2"/>
  <c r="Y145" i="2"/>
  <c r="Z145" i="2"/>
  <c r="T144" i="2"/>
  <c r="U144" i="2"/>
  <c r="V144" i="2"/>
  <c r="R144" i="2"/>
  <c r="S144" i="2"/>
  <c r="W144" i="2"/>
  <c r="Y144" i="2"/>
  <c r="Z144" i="2"/>
  <c r="T143" i="2"/>
  <c r="U143" i="2"/>
  <c r="V143" i="2"/>
  <c r="R143" i="2"/>
  <c r="S143" i="2"/>
  <c r="W143" i="2"/>
  <c r="Y143" i="2"/>
  <c r="Z143" i="2"/>
  <c r="T142" i="2"/>
  <c r="U142" i="2"/>
  <c r="V142" i="2"/>
  <c r="R142" i="2"/>
  <c r="S142" i="2"/>
  <c r="W142" i="2"/>
  <c r="Y142" i="2"/>
  <c r="Z142" i="2"/>
  <c r="T141" i="2"/>
  <c r="U141" i="2"/>
  <c r="V141" i="2"/>
  <c r="R141" i="2"/>
  <c r="S141" i="2"/>
  <c r="W141" i="2"/>
  <c r="Y141" i="2"/>
  <c r="Z141" i="2"/>
  <c r="T140" i="2"/>
  <c r="U140" i="2"/>
  <c r="V140" i="2"/>
  <c r="R140" i="2"/>
  <c r="S140" i="2"/>
  <c r="W140" i="2"/>
  <c r="Y140" i="2"/>
  <c r="Z140" i="2"/>
  <c r="T139" i="2"/>
  <c r="U139" i="2"/>
  <c r="V139" i="2"/>
  <c r="R139" i="2"/>
  <c r="S139" i="2"/>
  <c r="W139" i="2"/>
  <c r="Y139" i="2"/>
  <c r="Z139" i="2"/>
  <c r="T138" i="2"/>
  <c r="U138" i="2"/>
  <c r="V138" i="2"/>
  <c r="R138" i="2"/>
  <c r="S138" i="2"/>
  <c r="W138" i="2"/>
  <c r="Y138" i="2"/>
  <c r="Z138" i="2"/>
  <c r="T137" i="2"/>
  <c r="U137" i="2"/>
  <c r="V137" i="2"/>
  <c r="R137" i="2"/>
  <c r="S137" i="2"/>
  <c r="W137" i="2"/>
  <c r="Y137" i="2"/>
  <c r="Z137" i="2"/>
  <c r="T136" i="2"/>
  <c r="U136" i="2"/>
  <c r="V136" i="2"/>
  <c r="R136" i="2"/>
  <c r="S136" i="2"/>
  <c r="W136" i="2"/>
  <c r="Y136" i="2"/>
  <c r="Z136" i="2"/>
  <c r="T135" i="2"/>
  <c r="U135" i="2"/>
  <c r="V135" i="2"/>
  <c r="R135" i="2"/>
  <c r="S135" i="2"/>
  <c r="W135" i="2"/>
  <c r="Y135" i="2"/>
  <c r="Z135" i="2"/>
  <c r="T134" i="2"/>
  <c r="U134" i="2"/>
  <c r="V134" i="2"/>
  <c r="R134" i="2"/>
  <c r="S134" i="2"/>
  <c r="W134" i="2"/>
  <c r="Y134" i="2"/>
  <c r="Z134" i="2"/>
  <c r="T133" i="2"/>
  <c r="U133" i="2"/>
  <c r="V133" i="2"/>
  <c r="R133" i="2"/>
  <c r="S133" i="2"/>
  <c r="W133" i="2"/>
  <c r="Y133" i="2"/>
  <c r="Z133" i="2"/>
  <c r="T132" i="2"/>
  <c r="U132" i="2"/>
  <c r="V132" i="2"/>
  <c r="R132" i="2"/>
  <c r="S132" i="2"/>
  <c r="W132" i="2"/>
  <c r="Y132" i="2"/>
  <c r="Z132" i="2"/>
  <c r="T131" i="2"/>
  <c r="U131" i="2"/>
  <c r="V131" i="2"/>
  <c r="R131" i="2"/>
  <c r="S131" i="2"/>
  <c r="W131" i="2"/>
  <c r="Y131" i="2"/>
  <c r="Z131" i="2"/>
  <c r="T130" i="2"/>
  <c r="U130" i="2"/>
  <c r="V130" i="2"/>
  <c r="R130" i="2"/>
  <c r="S130" i="2"/>
  <c r="W130" i="2"/>
  <c r="Y130" i="2"/>
  <c r="Z130" i="2"/>
  <c r="T129" i="2"/>
  <c r="U129" i="2"/>
  <c r="V129" i="2"/>
  <c r="R129" i="2"/>
  <c r="S129" i="2"/>
  <c r="W129" i="2"/>
  <c r="Y129" i="2"/>
  <c r="Z129" i="2"/>
  <c r="T128" i="2"/>
  <c r="U128" i="2"/>
  <c r="V128" i="2"/>
  <c r="R128" i="2"/>
  <c r="S128" i="2"/>
  <c r="W128" i="2"/>
  <c r="Y128" i="2"/>
  <c r="Z128" i="2"/>
  <c r="T127" i="2"/>
  <c r="U127" i="2"/>
  <c r="V127" i="2"/>
  <c r="R127" i="2"/>
  <c r="S127" i="2"/>
  <c r="W127" i="2"/>
  <c r="Y127" i="2"/>
  <c r="Z127" i="2"/>
  <c r="T126" i="2"/>
  <c r="U126" i="2"/>
  <c r="V126" i="2"/>
  <c r="R126" i="2"/>
  <c r="S126" i="2"/>
  <c r="W126" i="2"/>
  <c r="Y126" i="2"/>
  <c r="Z126" i="2"/>
  <c r="T125" i="2"/>
  <c r="U125" i="2"/>
  <c r="V125" i="2"/>
  <c r="R125" i="2"/>
  <c r="S125" i="2"/>
  <c r="W125" i="2"/>
  <c r="Y125" i="2"/>
  <c r="Z125" i="2"/>
  <c r="T124" i="2"/>
  <c r="U124" i="2"/>
  <c r="V124" i="2"/>
  <c r="R124" i="2"/>
  <c r="S124" i="2"/>
  <c r="W124" i="2"/>
  <c r="Y124" i="2"/>
  <c r="Z124" i="2"/>
  <c r="T123" i="2"/>
  <c r="U123" i="2"/>
  <c r="V123" i="2"/>
  <c r="R123" i="2"/>
  <c r="S123" i="2"/>
  <c r="W123" i="2"/>
  <c r="Y123" i="2"/>
  <c r="Z123" i="2"/>
  <c r="T122" i="2"/>
  <c r="U122" i="2"/>
  <c r="V122" i="2"/>
  <c r="R122" i="2"/>
  <c r="S122" i="2"/>
  <c r="W122" i="2"/>
  <c r="Y122" i="2"/>
  <c r="Z122" i="2"/>
  <c r="T121" i="2"/>
  <c r="U121" i="2"/>
  <c r="V121" i="2"/>
  <c r="R121" i="2"/>
  <c r="S121" i="2"/>
  <c r="W121" i="2"/>
  <c r="Y121" i="2"/>
  <c r="Z121" i="2"/>
  <c r="T120" i="2"/>
  <c r="U120" i="2"/>
  <c r="V120" i="2"/>
  <c r="R120" i="2"/>
  <c r="S120" i="2"/>
  <c r="W120" i="2"/>
  <c r="Y120" i="2"/>
  <c r="Z120" i="2"/>
  <c r="T119" i="2"/>
  <c r="U119" i="2"/>
  <c r="V119" i="2"/>
  <c r="R119" i="2"/>
  <c r="S119" i="2"/>
  <c r="W119" i="2"/>
  <c r="Y119" i="2"/>
  <c r="Z119" i="2"/>
  <c r="T118" i="2"/>
  <c r="U118" i="2"/>
  <c r="V118" i="2"/>
  <c r="R118" i="2"/>
  <c r="S118" i="2"/>
  <c r="W118" i="2"/>
  <c r="Y118" i="2"/>
  <c r="Z118" i="2"/>
  <c r="T117" i="2"/>
  <c r="U117" i="2"/>
  <c r="V117" i="2"/>
  <c r="R117" i="2"/>
  <c r="S117" i="2"/>
  <c r="W117" i="2"/>
  <c r="Y117" i="2"/>
  <c r="Z117" i="2"/>
  <c r="T116" i="2"/>
  <c r="U116" i="2"/>
  <c r="V116" i="2"/>
  <c r="R116" i="2"/>
  <c r="S116" i="2"/>
  <c r="W116" i="2"/>
  <c r="Y116" i="2"/>
  <c r="Z116" i="2"/>
  <c r="T115" i="2"/>
  <c r="U115" i="2"/>
  <c r="V115" i="2"/>
  <c r="R115" i="2"/>
  <c r="S115" i="2"/>
  <c r="W115" i="2"/>
  <c r="Y115" i="2"/>
  <c r="Z115" i="2"/>
  <c r="T114" i="2"/>
  <c r="U114" i="2"/>
  <c r="V114" i="2"/>
  <c r="R114" i="2"/>
  <c r="S114" i="2"/>
  <c r="W114" i="2"/>
  <c r="Y114" i="2"/>
  <c r="Z114" i="2"/>
  <c r="T113" i="2"/>
  <c r="U113" i="2"/>
  <c r="V113" i="2"/>
  <c r="R113" i="2"/>
  <c r="S113" i="2"/>
  <c r="W113" i="2"/>
  <c r="Y113" i="2"/>
  <c r="Z113" i="2"/>
  <c r="T112" i="2"/>
  <c r="U112" i="2"/>
  <c r="V112" i="2"/>
  <c r="R112" i="2"/>
  <c r="S112" i="2"/>
  <c r="W112" i="2"/>
  <c r="Y112" i="2"/>
  <c r="Z112" i="2"/>
  <c r="T111" i="2"/>
  <c r="U111" i="2"/>
  <c r="V111" i="2"/>
  <c r="R111" i="2"/>
  <c r="S111" i="2"/>
  <c r="W111" i="2"/>
  <c r="Y111" i="2"/>
  <c r="Z111" i="2"/>
  <c r="T110" i="2"/>
  <c r="U110" i="2"/>
  <c r="V110" i="2"/>
  <c r="R110" i="2"/>
  <c r="S110" i="2"/>
  <c r="W110" i="2"/>
  <c r="Y110" i="2"/>
  <c r="Z110" i="2"/>
  <c r="T109" i="2"/>
  <c r="U109" i="2"/>
  <c r="V109" i="2"/>
  <c r="R109" i="2"/>
  <c r="S109" i="2"/>
  <c r="W109" i="2"/>
  <c r="Y109" i="2"/>
  <c r="Z109" i="2"/>
  <c r="T108" i="2"/>
  <c r="U108" i="2"/>
  <c r="V108" i="2"/>
  <c r="R108" i="2"/>
  <c r="S108" i="2"/>
  <c r="W108" i="2"/>
  <c r="Y108" i="2"/>
  <c r="Z108" i="2"/>
  <c r="T107" i="2"/>
  <c r="U107" i="2"/>
  <c r="V107" i="2"/>
  <c r="R107" i="2"/>
  <c r="S107" i="2"/>
  <c r="W107" i="2"/>
  <c r="Y107" i="2"/>
  <c r="Z107" i="2"/>
  <c r="T106" i="2"/>
  <c r="U106" i="2"/>
  <c r="V106" i="2"/>
  <c r="R106" i="2"/>
  <c r="S106" i="2"/>
  <c r="W106" i="2"/>
  <c r="Y106" i="2"/>
  <c r="Z106" i="2"/>
  <c r="T105" i="2"/>
  <c r="U105" i="2"/>
  <c r="V105" i="2"/>
  <c r="R105" i="2"/>
  <c r="S105" i="2"/>
  <c r="W105" i="2"/>
  <c r="Y105" i="2"/>
  <c r="Z105" i="2"/>
  <c r="T104" i="2"/>
  <c r="U104" i="2"/>
  <c r="V104" i="2"/>
  <c r="R104" i="2"/>
  <c r="S104" i="2"/>
  <c r="W104" i="2"/>
  <c r="Y104" i="2"/>
  <c r="Z104" i="2"/>
  <c r="T103" i="2"/>
  <c r="U103" i="2"/>
  <c r="V103" i="2"/>
  <c r="R103" i="2"/>
  <c r="S103" i="2"/>
  <c r="W103" i="2"/>
  <c r="Y103" i="2"/>
  <c r="Z103" i="2"/>
  <c r="T102" i="2"/>
  <c r="U102" i="2"/>
  <c r="V102" i="2"/>
  <c r="R102" i="2"/>
  <c r="S102" i="2"/>
  <c r="W102" i="2"/>
  <c r="Y102" i="2"/>
  <c r="Z102" i="2"/>
  <c r="T101" i="2"/>
  <c r="U101" i="2"/>
  <c r="V101" i="2"/>
  <c r="R101" i="2"/>
  <c r="S101" i="2"/>
  <c r="W101" i="2"/>
  <c r="Y101" i="2"/>
  <c r="Z101" i="2"/>
  <c r="T100" i="2"/>
  <c r="U100" i="2"/>
  <c r="V100" i="2"/>
  <c r="R100" i="2"/>
  <c r="S100" i="2"/>
  <c r="W100" i="2"/>
  <c r="Y100" i="2"/>
  <c r="Z100" i="2"/>
  <c r="T99" i="2"/>
  <c r="U99" i="2"/>
  <c r="V99" i="2"/>
  <c r="R99" i="2"/>
  <c r="S99" i="2"/>
  <c r="W99" i="2"/>
  <c r="Y99" i="2"/>
  <c r="Z99" i="2"/>
  <c r="T98" i="2"/>
  <c r="U98" i="2"/>
  <c r="V98" i="2"/>
  <c r="R98" i="2"/>
  <c r="S98" i="2"/>
  <c r="W98" i="2"/>
  <c r="Y98" i="2"/>
  <c r="Z98" i="2"/>
  <c r="T97" i="2"/>
  <c r="U97" i="2"/>
  <c r="V97" i="2"/>
  <c r="R97" i="2"/>
  <c r="S97" i="2"/>
  <c r="W97" i="2"/>
  <c r="Y97" i="2"/>
  <c r="Z97" i="2"/>
  <c r="T96" i="2"/>
  <c r="U96" i="2"/>
  <c r="V96" i="2"/>
  <c r="R96" i="2"/>
  <c r="S96" i="2"/>
  <c r="W96" i="2"/>
  <c r="Y96" i="2"/>
  <c r="Z96" i="2"/>
  <c r="T95" i="2"/>
  <c r="U95" i="2"/>
  <c r="V95" i="2"/>
  <c r="R95" i="2"/>
  <c r="S95" i="2"/>
  <c r="W95" i="2"/>
  <c r="Y95" i="2"/>
  <c r="Z95" i="2"/>
  <c r="T94" i="2"/>
  <c r="U94" i="2"/>
  <c r="V94" i="2"/>
  <c r="R94" i="2"/>
  <c r="S94" i="2"/>
  <c r="W94" i="2"/>
  <c r="Y94" i="2"/>
  <c r="Z94" i="2"/>
  <c r="T93" i="2"/>
  <c r="U93" i="2"/>
  <c r="V93" i="2"/>
  <c r="R93" i="2"/>
  <c r="S93" i="2"/>
  <c r="W93" i="2"/>
  <c r="Y93" i="2"/>
  <c r="Z93" i="2"/>
  <c r="T92" i="2"/>
  <c r="U92" i="2"/>
  <c r="V92" i="2"/>
  <c r="R92" i="2"/>
  <c r="S92" i="2"/>
  <c r="W92" i="2"/>
  <c r="Y92" i="2"/>
  <c r="Z92" i="2"/>
  <c r="T91" i="2"/>
  <c r="U91" i="2"/>
  <c r="V91" i="2"/>
  <c r="R91" i="2"/>
  <c r="S91" i="2"/>
  <c r="W91" i="2"/>
  <c r="Y91" i="2"/>
  <c r="Z91" i="2"/>
  <c r="T90" i="2"/>
  <c r="U90" i="2"/>
  <c r="V90" i="2"/>
  <c r="R90" i="2"/>
  <c r="S90" i="2"/>
  <c r="W90" i="2"/>
  <c r="Y90" i="2"/>
  <c r="Z90" i="2"/>
  <c r="T89" i="2"/>
  <c r="U89" i="2"/>
  <c r="V89" i="2"/>
  <c r="R89" i="2"/>
  <c r="S89" i="2"/>
  <c r="W89" i="2"/>
  <c r="Y89" i="2"/>
  <c r="Z89" i="2"/>
  <c r="T88" i="2"/>
  <c r="U88" i="2"/>
  <c r="V88" i="2"/>
  <c r="R88" i="2"/>
  <c r="S88" i="2"/>
  <c r="W88" i="2"/>
  <c r="Y88" i="2"/>
  <c r="Z88" i="2"/>
  <c r="T87" i="2"/>
  <c r="U87" i="2"/>
  <c r="V87" i="2"/>
  <c r="R87" i="2"/>
  <c r="S87" i="2"/>
  <c r="W87" i="2"/>
  <c r="Y87" i="2"/>
  <c r="Z87" i="2"/>
  <c r="T86" i="2"/>
  <c r="U86" i="2"/>
  <c r="V86" i="2"/>
  <c r="R86" i="2"/>
  <c r="S86" i="2"/>
  <c r="W86" i="2"/>
  <c r="Y86" i="2"/>
  <c r="Z86" i="2"/>
  <c r="T85" i="2"/>
  <c r="U85" i="2"/>
  <c r="V85" i="2"/>
  <c r="R85" i="2"/>
  <c r="S85" i="2"/>
  <c r="W85" i="2"/>
  <c r="Y85" i="2"/>
  <c r="Z85" i="2"/>
  <c r="T84" i="2"/>
  <c r="U84" i="2"/>
  <c r="V84" i="2"/>
  <c r="R84" i="2"/>
  <c r="S84" i="2"/>
  <c r="W84" i="2"/>
  <c r="Y84" i="2"/>
  <c r="Z84" i="2"/>
  <c r="T83" i="2"/>
  <c r="U83" i="2"/>
  <c r="V83" i="2"/>
  <c r="R83" i="2"/>
  <c r="S83" i="2"/>
  <c r="W83" i="2"/>
  <c r="Y83" i="2"/>
  <c r="Z83" i="2"/>
  <c r="T82" i="2"/>
  <c r="U82" i="2"/>
  <c r="V82" i="2"/>
  <c r="R82" i="2"/>
  <c r="S82" i="2"/>
  <c r="W82" i="2"/>
  <c r="Y82" i="2"/>
  <c r="Z82" i="2"/>
  <c r="T81" i="2"/>
  <c r="U81" i="2"/>
  <c r="V81" i="2"/>
  <c r="R81" i="2"/>
  <c r="S81" i="2"/>
  <c r="W81" i="2"/>
  <c r="Y81" i="2"/>
  <c r="Z81" i="2"/>
  <c r="T80" i="2"/>
  <c r="U80" i="2"/>
  <c r="V80" i="2"/>
  <c r="R80" i="2"/>
  <c r="S80" i="2"/>
  <c r="W80" i="2"/>
  <c r="Y80" i="2"/>
  <c r="Z80" i="2"/>
  <c r="T79" i="2"/>
  <c r="U79" i="2"/>
  <c r="V79" i="2"/>
  <c r="R79" i="2"/>
  <c r="S79" i="2"/>
  <c r="W79" i="2"/>
  <c r="Y79" i="2"/>
  <c r="Z79" i="2"/>
  <c r="T78" i="2"/>
  <c r="U78" i="2"/>
  <c r="V78" i="2"/>
  <c r="R78" i="2"/>
  <c r="S78" i="2"/>
  <c r="W78" i="2"/>
  <c r="Y78" i="2"/>
  <c r="Z78" i="2"/>
  <c r="T77" i="2"/>
  <c r="U77" i="2"/>
  <c r="V77" i="2"/>
  <c r="R77" i="2"/>
  <c r="S77" i="2"/>
  <c r="W77" i="2"/>
  <c r="Y77" i="2"/>
  <c r="Z77" i="2"/>
  <c r="T76" i="2"/>
  <c r="U76" i="2"/>
  <c r="V76" i="2"/>
  <c r="R76" i="2"/>
  <c r="S76" i="2"/>
  <c r="W76" i="2"/>
  <c r="Y76" i="2"/>
  <c r="Z76" i="2"/>
  <c r="T75" i="2"/>
  <c r="U75" i="2"/>
  <c r="V75" i="2"/>
  <c r="R75" i="2"/>
  <c r="S75" i="2"/>
  <c r="W75" i="2"/>
  <c r="Y75" i="2"/>
  <c r="Z75" i="2"/>
  <c r="T74" i="2"/>
  <c r="U74" i="2"/>
  <c r="V74" i="2"/>
  <c r="R74" i="2"/>
  <c r="S74" i="2"/>
  <c r="W74" i="2"/>
  <c r="Y74" i="2"/>
  <c r="Z74" i="2"/>
  <c r="T73" i="2"/>
  <c r="U73" i="2"/>
  <c r="V73" i="2"/>
  <c r="R73" i="2"/>
  <c r="S73" i="2"/>
  <c r="W73" i="2"/>
  <c r="Y73" i="2"/>
  <c r="Z73" i="2"/>
  <c r="T72" i="2"/>
  <c r="U72" i="2"/>
  <c r="V72" i="2"/>
  <c r="R72" i="2"/>
  <c r="S72" i="2"/>
  <c r="W72" i="2"/>
  <c r="Y72" i="2"/>
  <c r="Z72" i="2"/>
  <c r="T71" i="2"/>
  <c r="U71" i="2"/>
  <c r="V71" i="2"/>
  <c r="R71" i="2"/>
  <c r="S71" i="2"/>
  <c r="W71" i="2"/>
  <c r="Y71" i="2"/>
  <c r="Z71" i="2"/>
  <c r="T70" i="2"/>
  <c r="U70" i="2"/>
  <c r="V70" i="2"/>
  <c r="R70" i="2"/>
  <c r="S70" i="2"/>
  <c r="W70" i="2"/>
  <c r="Y70" i="2"/>
  <c r="Z70" i="2"/>
  <c r="T69" i="2"/>
  <c r="U69" i="2"/>
  <c r="V69" i="2"/>
  <c r="R69" i="2"/>
  <c r="S69" i="2"/>
  <c r="W69" i="2"/>
  <c r="Y69" i="2"/>
  <c r="Z69" i="2"/>
  <c r="T68" i="2"/>
  <c r="U68" i="2"/>
  <c r="V68" i="2"/>
  <c r="R68" i="2"/>
  <c r="S68" i="2"/>
  <c r="W68" i="2"/>
  <c r="Y68" i="2"/>
  <c r="Z68" i="2"/>
  <c r="T67" i="2"/>
  <c r="U67" i="2"/>
  <c r="V67" i="2"/>
  <c r="R67" i="2"/>
  <c r="S67" i="2"/>
  <c r="W67" i="2"/>
  <c r="Y67" i="2"/>
  <c r="Z67" i="2"/>
  <c r="T66" i="2"/>
  <c r="U66" i="2"/>
  <c r="V66" i="2"/>
  <c r="R66" i="2"/>
  <c r="S66" i="2"/>
  <c r="W66" i="2"/>
  <c r="Y66" i="2"/>
  <c r="Z66" i="2"/>
  <c r="T65" i="2"/>
  <c r="U65" i="2"/>
  <c r="V65" i="2"/>
  <c r="R65" i="2"/>
  <c r="S65" i="2"/>
  <c r="W65" i="2"/>
  <c r="Y65" i="2"/>
  <c r="Z65" i="2"/>
  <c r="T64" i="2"/>
  <c r="U64" i="2"/>
  <c r="V64" i="2"/>
  <c r="R64" i="2"/>
  <c r="S64" i="2"/>
  <c r="W64" i="2"/>
  <c r="Y64" i="2"/>
  <c r="Z64" i="2"/>
  <c r="T63" i="2"/>
  <c r="U63" i="2"/>
  <c r="V63" i="2"/>
  <c r="R63" i="2"/>
  <c r="S63" i="2"/>
  <c r="W63" i="2"/>
  <c r="Y63" i="2"/>
  <c r="Z63" i="2"/>
  <c r="T62" i="2"/>
  <c r="U62" i="2"/>
  <c r="V62" i="2"/>
  <c r="R62" i="2"/>
  <c r="S62" i="2"/>
  <c r="W62" i="2"/>
  <c r="Y62" i="2"/>
  <c r="Z62" i="2"/>
  <c r="T61" i="2"/>
  <c r="U61" i="2"/>
  <c r="V61" i="2"/>
  <c r="R61" i="2"/>
  <c r="S61" i="2"/>
  <c r="W61" i="2"/>
  <c r="Y61" i="2"/>
  <c r="Z61" i="2"/>
  <c r="T60" i="2"/>
  <c r="U60" i="2"/>
  <c r="V60" i="2"/>
  <c r="R60" i="2"/>
  <c r="S60" i="2"/>
  <c r="W60" i="2"/>
  <c r="Y60" i="2"/>
  <c r="Z60" i="2"/>
  <c r="T59" i="2"/>
  <c r="U59" i="2"/>
  <c r="V59" i="2"/>
  <c r="R59" i="2"/>
  <c r="S59" i="2"/>
  <c r="W59" i="2"/>
  <c r="Y59" i="2"/>
  <c r="Z59" i="2"/>
  <c r="T58" i="2"/>
  <c r="U58" i="2"/>
  <c r="V58" i="2"/>
  <c r="R58" i="2"/>
  <c r="S58" i="2"/>
  <c r="W58" i="2"/>
  <c r="Y58" i="2"/>
  <c r="Z58" i="2"/>
  <c r="T57" i="2"/>
  <c r="U57" i="2"/>
  <c r="V57" i="2"/>
  <c r="R57" i="2"/>
  <c r="S57" i="2"/>
  <c r="W57" i="2"/>
  <c r="Y57" i="2"/>
  <c r="Z57" i="2"/>
  <c r="T56" i="2"/>
  <c r="U56" i="2"/>
  <c r="V56" i="2"/>
  <c r="R56" i="2"/>
  <c r="S56" i="2"/>
  <c r="W56" i="2"/>
  <c r="Y56" i="2"/>
  <c r="Z56" i="2"/>
  <c r="T55" i="2"/>
  <c r="U55" i="2"/>
  <c r="V55" i="2"/>
  <c r="R55" i="2"/>
  <c r="S55" i="2"/>
  <c r="W55" i="2"/>
  <c r="Y55" i="2"/>
  <c r="Z55" i="2"/>
  <c r="T54" i="2"/>
  <c r="U54" i="2"/>
  <c r="V54" i="2"/>
  <c r="R54" i="2"/>
  <c r="S54" i="2"/>
  <c r="W54" i="2"/>
  <c r="Y54" i="2"/>
  <c r="Z54" i="2"/>
  <c r="T53" i="2"/>
  <c r="U53" i="2"/>
  <c r="V53" i="2"/>
  <c r="R53" i="2"/>
  <c r="S53" i="2"/>
  <c r="W53" i="2"/>
  <c r="Y53" i="2"/>
  <c r="Z53" i="2"/>
  <c r="T52" i="2"/>
  <c r="U52" i="2"/>
  <c r="V52" i="2"/>
  <c r="R52" i="2"/>
  <c r="S52" i="2"/>
  <c r="W52" i="2"/>
  <c r="Y52" i="2"/>
  <c r="Z52" i="2"/>
  <c r="T51" i="2"/>
  <c r="U51" i="2"/>
  <c r="V51" i="2"/>
  <c r="R51" i="2"/>
  <c r="S51" i="2"/>
  <c r="W51" i="2"/>
  <c r="Y51" i="2"/>
  <c r="Z51" i="2"/>
  <c r="T50" i="2"/>
  <c r="U50" i="2"/>
  <c r="V50" i="2"/>
  <c r="R50" i="2"/>
  <c r="S50" i="2"/>
  <c r="W50" i="2"/>
  <c r="Y50" i="2"/>
  <c r="Z50" i="2"/>
  <c r="T49" i="2"/>
  <c r="U49" i="2"/>
  <c r="V49" i="2"/>
  <c r="R49" i="2"/>
  <c r="S49" i="2"/>
  <c r="W49" i="2"/>
  <c r="Y49" i="2"/>
  <c r="Z49" i="2"/>
  <c r="T48" i="2"/>
  <c r="U48" i="2"/>
  <c r="V48" i="2"/>
  <c r="R48" i="2"/>
  <c r="S48" i="2"/>
  <c r="W48" i="2"/>
  <c r="Y48" i="2"/>
  <c r="Z48" i="2"/>
  <c r="T47" i="2"/>
  <c r="U47" i="2"/>
  <c r="V47" i="2"/>
  <c r="R47" i="2"/>
  <c r="S47" i="2"/>
  <c r="W47" i="2"/>
  <c r="Y47" i="2"/>
  <c r="Z47" i="2"/>
  <c r="T46" i="2"/>
  <c r="U46" i="2"/>
  <c r="V46" i="2"/>
  <c r="R46" i="2"/>
  <c r="S46" i="2"/>
  <c r="W46" i="2"/>
  <c r="Y46" i="2"/>
  <c r="Z46" i="2"/>
  <c r="T45" i="2"/>
  <c r="U45" i="2"/>
  <c r="V45" i="2"/>
  <c r="R45" i="2"/>
  <c r="S45" i="2"/>
  <c r="W45" i="2"/>
  <c r="Y45" i="2"/>
  <c r="Z45" i="2"/>
  <c r="T44" i="2"/>
  <c r="U44" i="2"/>
  <c r="V44" i="2"/>
  <c r="R44" i="2"/>
  <c r="S44" i="2"/>
  <c r="W44" i="2"/>
  <c r="Y44" i="2"/>
  <c r="Z44" i="2"/>
  <c r="T43" i="2"/>
  <c r="U43" i="2"/>
  <c r="V43" i="2"/>
  <c r="R43" i="2"/>
  <c r="S43" i="2"/>
  <c r="W43" i="2"/>
  <c r="Y43" i="2"/>
  <c r="Z43" i="2"/>
  <c r="T42" i="2"/>
  <c r="U42" i="2"/>
  <c r="V42" i="2"/>
  <c r="R42" i="2"/>
  <c r="S42" i="2"/>
  <c r="W42" i="2"/>
  <c r="Y42" i="2"/>
  <c r="Z42" i="2"/>
  <c r="T41" i="2"/>
  <c r="U41" i="2"/>
  <c r="V41" i="2"/>
  <c r="R41" i="2"/>
  <c r="S41" i="2"/>
  <c r="W41" i="2"/>
  <c r="Y41" i="2"/>
  <c r="Z41" i="2"/>
  <c r="T40" i="2"/>
  <c r="U40" i="2"/>
  <c r="V40" i="2"/>
  <c r="R40" i="2"/>
  <c r="S40" i="2"/>
  <c r="W40" i="2"/>
  <c r="Y40" i="2"/>
  <c r="Z40" i="2"/>
  <c r="T39" i="2"/>
  <c r="U39" i="2"/>
  <c r="V39" i="2"/>
  <c r="R39" i="2"/>
  <c r="S39" i="2"/>
  <c r="W39" i="2"/>
  <c r="Y39" i="2"/>
  <c r="Z39" i="2"/>
  <c r="T38" i="2"/>
  <c r="U38" i="2"/>
  <c r="V38" i="2"/>
  <c r="R38" i="2"/>
  <c r="S38" i="2"/>
  <c r="W38" i="2"/>
  <c r="Y38" i="2"/>
  <c r="Z38" i="2"/>
  <c r="T37" i="2"/>
  <c r="U37" i="2"/>
  <c r="V37" i="2"/>
  <c r="R37" i="2"/>
  <c r="S37" i="2"/>
  <c r="W37" i="2"/>
  <c r="Y37" i="2"/>
  <c r="Z37" i="2"/>
  <c r="T36" i="2"/>
  <c r="U36" i="2"/>
  <c r="V36" i="2"/>
  <c r="R36" i="2"/>
  <c r="S36" i="2"/>
  <c r="W36" i="2"/>
  <c r="Y36" i="2"/>
  <c r="Z36" i="2"/>
  <c r="T35" i="2"/>
  <c r="U35" i="2"/>
  <c r="V35" i="2"/>
  <c r="R35" i="2"/>
  <c r="S35" i="2"/>
  <c r="W35" i="2"/>
  <c r="Y35" i="2"/>
  <c r="Z35" i="2"/>
  <c r="T34" i="2"/>
  <c r="U34" i="2"/>
  <c r="V34" i="2"/>
  <c r="R34" i="2"/>
  <c r="S34" i="2"/>
  <c r="W34" i="2"/>
  <c r="Y34" i="2"/>
  <c r="Z34" i="2"/>
  <c r="T33" i="2"/>
  <c r="U33" i="2"/>
  <c r="V33" i="2"/>
  <c r="R33" i="2"/>
  <c r="S33" i="2"/>
  <c r="W33" i="2"/>
  <c r="Y33" i="2"/>
  <c r="Z33" i="2"/>
  <c r="T32" i="2"/>
  <c r="U32" i="2"/>
  <c r="V32" i="2"/>
  <c r="R32" i="2"/>
  <c r="S32" i="2"/>
  <c r="W32" i="2"/>
  <c r="Y32" i="2"/>
  <c r="Z32" i="2"/>
  <c r="T31" i="2"/>
  <c r="U31" i="2"/>
  <c r="V31" i="2"/>
  <c r="R31" i="2"/>
  <c r="S31" i="2"/>
  <c r="W31" i="2"/>
  <c r="Y31" i="2"/>
  <c r="Z31" i="2"/>
  <c r="T30" i="2"/>
  <c r="U30" i="2"/>
  <c r="V30" i="2"/>
  <c r="R30" i="2"/>
  <c r="S30" i="2"/>
  <c r="W30" i="2"/>
  <c r="Y30" i="2"/>
  <c r="Z30" i="2"/>
  <c r="T29" i="2"/>
  <c r="U29" i="2"/>
  <c r="V29" i="2"/>
  <c r="R29" i="2"/>
  <c r="S29" i="2"/>
  <c r="W29" i="2"/>
  <c r="Y29" i="2"/>
  <c r="Z29" i="2"/>
  <c r="T28" i="2"/>
  <c r="U28" i="2"/>
  <c r="V28" i="2"/>
  <c r="R28" i="2"/>
  <c r="S28" i="2"/>
  <c r="W28" i="2"/>
  <c r="Y28" i="2"/>
  <c r="Z28" i="2"/>
  <c r="T27" i="2"/>
  <c r="U27" i="2"/>
  <c r="V27" i="2"/>
  <c r="R27" i="2"/>
  <c r="S27" i="2"/>
  <c r="W27" i="2"/>
  <c r="Y27" i="2"/>
  <c r="Z27" i="2"/>
  <c r="T26" i="2"/>
  <c r="U26" i="2"/>
  <c r="V26" i="2"/>
  <c r="R26" i="2"/>
  <c r="S26" i="2"/>
  <c r="W26" i="2"/>
  <c r="Y26" i="2"/>
  <c r="Z26" i="2"/>
  <c r="T25" i="2"/>
  <c r="U25" i="2"/>
  <c r="V25" i="2"/>
  <c r="R25" i="2"/>
  <c r="S25" i="2"/>
  <c r="W25" i="2"/>
  <c r="Y25" i="2"/>
  <c r="Z25" i="2"/>
  <c r="T24" i="2"/>
  <c r="U24" i="2"/>
  <c r="V24" i="2"/>
  <c r="R24" i="2"/>
  <c r="S24" i="2"/>
  <c r="W24" i="2"/>
  <c r="Y24" i="2"/>
  <c r="Z24" i="2"/>
  <c r="T23" i="2"/>
  <c r="U23" i="2"/>
  <c r="V23" i="2"/>
  <c r="R23" i="2"/>
  <c r="S23" i="2"/>
  <c r="W23" i="2"/>
  <c r="Y23" i="2"/>
  <c r="Z23" i="2"/>
  <c r="T22" i="2"/>
  <c r="U22" i="2"/>
  <c r="V22" i="2"/>
  <c r="R22" i="2"/>
  <c r="S22" i="2"/>
  <c r="W22" i="2"/>
  <c r="Y22" i="2"/>
  <c r="Z22" i="2"/>
  <c r="T21" i="2"/>
  <c r="U21" i="2"/>
  <c r="V21" i="2"/>
  <c r="R21" i="2"/>
  <c r="S21" i="2"/>
  <c r="W21" i="2"/>
  <c r="Y21" i="2"/>
  <c r="Z21" i="2"/>
  <c r="R20" i="2"/>
  <c r="S20" i="2"/>
  <c r="V20" i="2"/>
  <c r="T20" i="2"/>
  <c r="U20" i="2"/>
  <c r="W20" i="2"/>
  <c r="Y20" i="2"/>
  <c r="Z20" i="2"/>
  <c r="R19" i="2"/>
  <c r="S19" i="2"/>
  <c r="V19" i="2"/>
  <c r="T19" i="2"/>
  <c r="U19" i="2"/>
  <c r="W19" i="2"/>
  <c r="Y19" i="2"/>
  <c r="Z19" i="2"/>
  <c r="R18" i="2"/>
  <c r="S18" i="2"/>
  <c r="V18" i="2"/>
  <c r="T18" i="2"/>
  <c r="U18" i="2"/>
  <c r="W18" i="2"/>
  <c r="Y18" i="2"/>
  <c r="Z18" i="2"/>
  <c r="R17" i="2"/>
  <c r="S17" i="2"/>
  <c r="V17" i="2"/>
  <c r="T17" i="2"/>
  <c r="U17" i="2"/>
  <c r="W17" i="2"/>
  <c r="Y17" i="2"/>
  <c r="Z17" i="2"/>
  <c r="R16" i="2"/>
  <c r="S16" i="2"/>
  <c r="V16" i="2"/>
  <c r="T16" i="2"/>
  <c r="U16" i="2"/>
  <c r="W16" i="2"/>
  <c r="Y16" i="2"/>
  <c r="Z16" i="2"/>
  <c r="R15" i="2"/>
  <c r="S15" i="2"/>
  <c r="V15" i="2"/>
  <c r="T15" i="2"/>
  <c r="U15" i="2"/>
  <c r="W15" i="2"/>
  <c r="Y15" i="2"/>
  <c r="Z15" i="2"/>
  <c r="R14" i="2"/>
  <c r="S14" i="2"/>
  <c r="V14" i="2"/>
  <c r="T14" i="2"/>
  <c r="U14" i="2"/>
  <c r="W14" i="2"/>
  <c r="Y14" i="2"/>
  <c r="Z14" i="2"/>
  <c r="R13" i="2"/>
  <c r="S13" i="2"/>
  <c r="V13" i="2"/>
  <c r="T13" i="2"/>
  <c r="U13" i="2"/>
  <c r="W13" i="2"/>
  <c r="Y13" i="2"/>
  <c r="Z13" i="2"/>
  <c r="R12" i="2"/>
  <c r="S12" i="2"/>
  <c r="V12" i="2"/>
  <c r="T12" i="2"/>
  <c r="U12" i="2"/>
  <c r="W12" i="2"/>
  <c r="Y12" i="2"/>
  <c r="Z12" i="2"/>
  <c r="R11" i="2"/>
  <c r="S11" i="2"/>
  <c r="V11" i="2"/>
  <c r="T11" i="2"/>
  <c r="U11" i="2"/>
  <c r="W11" i="2"/>
  <c r="Y11" i="2"/>
  <c r="Z11" i="2"/>
  <c r="R10" i="2"/>
  <c r="S10" i="2"/>
  <c r="V10" i="2"/>
  <c r="T10" i="2"/>
  <c r="U10" i="2"/>
  <c r="W10" i="2"/>
  <c r="Y10" i="2"/>
  <c r="Z10" i="2"/>
  <c r="R9" i="2"/>
  <c r="S9" i="2"/>
  <c r="V9" i="2"/>
  <c r="T9" i="2"/>
  <c r="U9" i="2"/>
  <c r="W9" i="2"/>
  <c r="Y9" i="2"/>
  <c r="Z9" i="2"/>
  <c r="R8" i="2"/>
  <c r="S8" i="2"/>
  <c r="V8" i="2"/>
  <c r="T8" i="2"/>
  <c r="U8" i="2"/>
  <c r="W8" i="2"/>
  <c r="Y8" i="2"/>
  <c r="Z8" i="2"/>
  <c r="R7" i="2"/>
  <c r="S7" i="2"/>
  <c r="V7" i="2"/>
  <c r="T7" i="2"/>
  <c r="U7" i="2"/>
  <c r="W7" i="2"/>
  <c r="Y7" i="2"/>
  <c r="Z7" i="2"/>
  <c r="R6" i="2"/>
  <c r="S6" i="2"/>
  <c r="V6" i="2"/>
  <c r="T6" i="2"/>
  <c r="U6" i="2"/>
  <c r="W6" i="2"/>
  <c r="Y6" i="2"/>
  <c r="Z6" i="2"/>
  <c r="R5" i="2"/>
  <c r="S5" i="2"/>
  <c r="V5" i="2"/>
  <c r="T5" i="2"/>
  <c r="U5" i="2"/>
  <c r="W5" i="2"/>
  <c r="Y5" i="2"/>
  <c r="Z5" i="2"/>
  <c r="C23" i="1"/>
  <c r="B23" i="1"/>
  <c r="C22" i="1"/>
  <c r="B22" i="1"/>
  <c r="C21" i="1"/>
  <c r="B21" i="1"/>
  <c r="C18" i="1"/>
  <c r="C20" i="1"/>
  <c r="B18" i="1"/>
  <c r="B20" i="1"/>
  <c r="C19" i="1"/>
  <c r="B19" i="1"/>
  <c r="C8" i="1"/>
  <c r="C10" i="1"/>
  <c r="B8" i="1"/>
  <c r="B10" i="1"/>
  <c r="C9" i="1"/>
  <c r="B9" i="1"/>
  <c r="G4" i="1"/>
</calcChain>
</file>

<file path=xl/comments1.xml><?xml version="1.0" encoding="utf-8"?>
<comments xmlns="http://schemas.openxmlformats.org/spreadsheetml/2006/main">
  <authors>
    <author/>
  </authors>
  <commentList>
    <comment ref="A14" authorId="0">
      <text>
        <r>
          <rPr>
            <sz val="12"/>
            <color rgb="FF000000"/>
            <rFont val="Calibri"/>
          </rPr>
          <t>Based on margin size and 20% to liquidation price</t>
        </r>
      </text>
    </comment>
  </commentList>
</comments>
</file>

<file path=xl/sharedStrings.xml><?xml version="1.0" encoding="utf-8"?>
<sst xmlns="http://schemas.openxmlformats.org/spreadsheetml/2006/main" count="9246" uniqueCount="1249">
  <si>
    <t>Margin requirements for NerdMarketMaker bot running in BitMex</t>
  </si>
  <si>
    <t>Performance Calculator - LIVE:</t>
  </si>
  <si>
    <t>Each profitable order fill yields profit, %:</t>
  </si>
  <si>
    <t>TESTNET</t>
  </si>
  <si>
    <t>LIVE</t>
  </si>
  <si>
    <t>Number of profitable order fills per day:</t>
  </si>
  <si>
    <t>Symbol</t>
  </si>
  <si>
    <t>XBTUSD</t>
  </si>
  <si>
    <t>Daily income (Order Start Size x Number of fills x Profit), XBT:</t>
  </si>
  <si>
    <t>Wallet Balance (XBT):</t>
  </si>
  <si>
    <t>Estimated number of days to earn 0.1 XBT:</t>
  </si>
  <si>
    <t>XBT/USD Rate (USD):</t>
  </si>
  <si>
    <t>Estimated number of days to earn 0.2 XBT:</t>
  </si>
  <si>
    <t>Total Position Margin / Wallet Balance Ratio, %:</t>
  </si>
  <si>
    <t>&lt;== ~20% distance to liquiation price</t>
  </si>
  <si>
    <t>Estimated number of days to earn 0.3 XBT:</t>
  </si>
  <si>
    <t>Total Order Margin / Wallet Balance Ratio, %:</t>
  </si>
  <si>
    <t>Estimated number of days to earn 1 XBT:</t>
  </si>
  <si>
    <t>Total Position Margin (XBT):</t>
  </si>
  <si>
    <t>Total Order Margin (XBT):</t>
  </si>
  <si>
    <t>Estimated number of days to earn 2x:</t>
  </si>
  <si>
    <t>Default Leverage</t>
  </si>
  <si>
    <t>Estimated number of days to earn 3x:</t>
  </si>
  <si>
    <t>Initial Margin Base Pct, %</t>
  </si>
  <si>
    <t>Taker Fee Ratio (used for margin requirements)</t>
  </si>
  <si>
    <t>Max. Possible Position Margin (USD):</t>
  </si>
  <si>
    <t>Max (Monthly) Drawdown, %:</t>
  </si>
  <si>
    <t>Working (Daily) Range, %:</t>
  </si>
  <si>
    <t>Max Number Of DCA Entries:</t>
  </si>
  <si>
    <t>Interval, %:</t>
  </si>
  <si>
    <t>Min Spread, %:</t>
  </si>
  <si>
    <t>Relist Interval, %</t>
  </si>
  <si>
    <t>Min Position:</t>
  </si>
  <si>
    <t>Margin_Cost = Cost(USD)/XBT_Rate = (PosSize*InitialMarginBasePct + PosSize*2*TakerFee)/XBT_Rate = PosSize*(InitialMarginBasePct + 2*TakerFee)/XBT_Rate</t>
  </si>
  <si>
    <t>Max Position:</t>
  </si>
  <si>
    <t>MaxPossibleOrderMargin = Margin_Cost * XBT_Rate / (InitialMarginBasePct + 2 * TakerFee)</t>
  </si>
  <si>
    <t>Order Start Size:</t>
  </si>
  <si>
    <t>Order Pairs:</t>
  </si>
  <si>
    <t>Max_Possible_Position_Margin = PositionMargin * DefaultLeverage * XBT_Rate</t>
  </si>
  <si>
    <t>Order Step Size:</t>
  </si>
  <si>
    <t>MaxPossibleOrderMargin = (InitialOrderSize + LastOrderSize) * NumberOfOrders / 2</t>
  </si>
  <si>
    <t>LastOrderSize = MaxPossibleOrderMargin * 2 / NumberOfOrders - InitialOrderSize</t>
  </si>
  <si>
    <t>LastOrderSize = InitialOrderSize + (NumberOfOrders - 1) * OrderStep</t>
  </si>
  <si>
    <t>OrderStep = (LastOrderSize - InitialOrderSize) / (NumberOfOrders - 1)</t>
  </si>
  <si>
    <t>InitialOrderSize = MaxPossibleOrderMargin/NumberOfOrders - OrderStep*(NumberOfOrders - 1)/2</t>
  </si>
  <si>
    <t>InitialOrderSize = Max_Possible_Position_Margin/MaxNumberDCAEntries - OrderStep*(MaxNumberOfDCAEntries - 1)/2</t>
  </si>
  <si>
    <t>Initial Quantity:</t>
  </si>
  <si>
    <t>Initial Equity:</t>
  </si>
  <si>
    <t>transactTime</t>
  </si>
  <si>
    <t>symbol</t>
  </si>
  <si>
    <t>execType</t>
  </si>
  <si>
    <t>side</t>
  </si>
  <si>
    <t>lastQty</t>
  </si>
  <si>
    <t>lastPx</t>
  </si>
  <si>
    <t>execCost</t>
  </si>
  <si>
    <t>commission</t>
  </si>
  <si>
    <t>execComm</t>
  </si>
  <si>
    <t>ordType</t>
  </si>
  <si>
    <t>orderQty</t>
  </si>
  <si>
    <t>leavesQty</t>
  </si>
  <si>
    <t>price</t>
  </si>
  <si>
    <t>text</t>
  </si>
  <si>
    <t>orderID</t>
  </si>
  <si>
    <t>Current Position Size</t>
  </si>
  <si>
    <t>Cumulative execCost</t>
  </si>
  <si>
    <t>Total buy size</t>
  </si>
  <si>
    <t>Average buy price</t>
  </si>
  <si>
    <t>Total sell size</t>
  </si>
  <si>
    <t>Average sell price</t>
  </si>
  <si>
    <t>Unrealized P&amp;L</t>
  </si>
  <si>
    <t>Realized P&amp;L</t>
  </si>
  <si>
    <t>Cumulative execComm</t>
  </si>
  <si>
    <t>Total P/L</t>
  </si>
  <si>
    <t>Cum. Equity</t>
  </si>
  <si>
    <t>Trade</t>
  </si>
  <si>
    <t>Buy</t>
  </si>
  <si>
    <t>Limit</t>
  </si>
  <si>
    <t>Submitted via API.</t>
  </si>
  <si>
    <t>33d57197-2c94-5bf1-4e90-c0831295e691</t>
  </si>
  <si>
    <t>40621072-cf44-aa18-ac35-12fea6e04b63</t>
  </si>
  <si>
    <t>9dee85d2-f3a3-886c-79ef-897ad7186a8f</t>
  </si>
  <si>
    <t>c45a7674-5039-5db2-eee1-d7b91dbecc8d</t>
  </si>
  <si>
    <t>5f681c4f-bd9a-2142-ba25-29dca0d01e82</t>
  </si>
  <si>
    <t>Amended orderQty price: Amended via API. Submitted via API.</t>
  </si>
  <si>
    <t>050e4600-00fc-79b6-d9c3-c8e706cff6f7</t>
  </si>
  <si>
    <t>c6d2d99b-893a-ec89-b4fa-b6a953a07349</t>
  </si>
  <si>
    <t>Sell</t>
  </si>
  <si>
    <t>b3004e8a-e334-30de-2199-b46fd6ee2a8e</t>
  </si>
  <si>
    <t>aa93b7d1-f7c3-aa77-beef-072b321560d9</t>
  </si>
  <si>
    <t>25f95fe1-052e-1430-fe03-567704c0656d</t>
  </si>
  <si>
    <t>ea607eaf-f281-a104-3ee2-08d910cbe486</t>
  </si>
  <si>
    <t>b47c6171-2b3c-182e-b0b1-cda786b7153d</t>
  </si>
  <si>
    <t>1d1af934-ab44-4c0e-9c3e-0ebb9c4bcea0</t>
  </si>
  <si>
    <t>4e4cd73e-0266-853c-9581-00c694582358</t>
  </si>
  <si>
    <t>ddd8755a-4674-8356-70b5-c25eef725f2e</t>
  </si>
  <si>
    <t>2ac44ee4-9ced-7bf0-a01e-3c534393446b</t>
  </si>
  <si>
    <t>310f225a-6e42-a55c-8cda-8502fea5d00c</t>
  </si>
  <si>
    <t>d8251fa3-5d17-c080-75c5-c42afab80513</t>
  </si>
  <si>
    <t>88330d70-7254-7989-c79d-d6b161cf529e</t>
  </si>
  <si>
    <t>88724e29-720c-e2e6-152f-fee9fb776b5b</t>
  </si>
  <si>
    <t>35644719-88dc-1b77-0536-5518227c0d0e</t>
  </si>
  <si>
    <t>9be284eb-c15d-fd50-8d50-a00cd0d3505b</t>
  </si>
  <si>
    <t>5ed86c49-0c6b-3f1c-2df7-422f76a90192</t>
  </si>
  <si>
    <t>9d5ae712-fb5e-8d28-5369-7ffc06b6f616</t>
  </si>
  <si>
    <t>5323ee7b-7ce7-622c-7348-1b9a84551c7e</t>
  </si>
  <si>
    <t>16ed251d-d440-5fcb-5e7b-67ea2e53f786</t>
  </si>
  <si>
    <t>98b98730-7cbf-80e9-b9f1-dfe067542e2f</t>
  </si>
  <si>
    <t>3dd263ad-1862-ab25-3e71-f2045172823c</t>
  </si>
  <si>
    <t>3056dc49-b31f-fd8a-9cf1-6f7b7431ee5e</t>
  </si>
  <si>
    <t>12ca65f9-9052-7946-8064-5084ad7e916c</t>
  </si>
  <si>
    <t>801bc61f-9fb4-83ae-3df3-a755abe2f073</t>
  </si>
  <si>
    <t>b85fbc78-2857-3257-ca46-9d27107395c0</t>
  </si>
  <si>
    <t>b4239e41-4161-553a-1e34-e1e116983056</t>
  </si>
  <si>
    <t>81285146-df19-ff83-d01a-41bb1b481ea8</t>
  </si>
  <si>
    <t>d06e078f-98a2-00cc-ef7d-aefc58e171f6</t>
  </si>
  <si>
    <t>a7b2de66-5ea3-1298-71f2-69b92ed6d971</t>
  </si>
  <si>
    <t>0f18a91e-50b1-602a-9b4f-ac72237373e0</t>
  </si>
  <si>
    <t>4fd47165-0238-f098-f046-a9f362da9656</t>
  </si>
  <si>
    <t>9cbf4aef-58b1-e832-20b0-24e8b5fa7b93</t>
  </si>
  <si>
    <t>53d46e03-162c-3ca4-3105-8b1e6c11a813</t>
  </si>
  <si>
    <t>8f00bc8e-e288-3fab-c792-5bfdc86dec7a</t>
  </si>
  <si>
    <t>52c42100-35e2-fa1a-7b64-9db091469ccf</t>
  </si>
  <si>
    <t>3b97ebdf-7a9d-df47-a9bb-c76810062a12</t>
  </si>
  <si>
    <t>d49dd2c7-ce67-aa88-b9ef-721e529cdae9</t>
  </si>
  <si>
    <t>87b2f93d-78ee-b2ee-8886-f729ff7bf5ac</t>
  </si>
  <si>
    <t>d4cad2a8-218c-4b67-0508-feec0d06724e</t>
  </si>
  <si>
    <t>21b6ab32-7705-4401-3671-79e16026578b</t>
  </si>
  <si>
    <t>49a1dbe1-e2a0-cfec-ec3e-4e10f05d9415</t>
  </si>
  <si>
    <t>c7830058-ddd7-0577-4107-b1d29a45bc3d</t>
  </si>
  <si>
    <t>636b33bd-eeca-d570-de9b-17821ca1158b</t>
  </si>
  <si>
    <t>Funding</t>
  </si>
  <si>
    <t>00000000-0000-0000-0000-000000000000</t>
  </si>
  <si>
    <t>39df4616-547a-01bf-8f6f-f9f34918df8c</t>
  </si>
  <si>
    <t>05b1a586-07e1-2589-ce6c-215c2e92e6a6</t>
  </si>
  <si>
    <t>cf94c2dd-104c-5422-df4d-8cd19464c9c5</t>
  </si>
  <si>
    <t>f2c1962b-eb02-0198-b560-ff005db7562e</t>
  </si>
  <si>
    <t>aabb97cf-1925-963b-5ba1-a045a0583db0</t>
  </si>
  <si>
    <t>5f4f372d-8fda-efac-7c7c-8877c70a55e8</t>
  </si>
  <si>
    <t>ba702332-4b19-2198-6688-d111d28a8a34</t>
  </si>
  <si>
    <t>9dba4ba8-1384-7b8e-31ab-62ff9609912f</t>
  </si>
  <si>
    <t>608f8a59-8914-fcb0-3108-de89f4fae4cf</t>
  </si>
  <si>
    <t>f1020e82-d6e3-cc94-aeb7-0911f338a160</t>
  </si>
  <si>
    <t>6d2e90c2-895e-7e24-900d-6f45f7b61dff</t>
  </si>
  <si>
    <t>f0c3357d-35e3-989c-60b4-f90067dc77ce</t>
  </si>
  <si>
    <t>901b453f-143a-f91a-d2a5-d243934d5900</t>
  </si>
  <si>
    <t>df477c56-d6b5-867e-9d6a-bf750171b602</t>
  </si>
  <si>
    <t>790a0657-d37f-6f20-d0a6-9eee1b2419d1</t>
  </si>
  <si>
    <t>6346b805-db26-5e1c-c519-c8853cf6086f</t>
  </si>
  <si>
    <t>c9b16edf-9f99-40d2-84ac-49ba712b8bee</t>
  </si>
  <si>
    <t>3a7f4e92-89c0-6051-c1c3-e8b231270f0f</t>
  </si>
  <si>
    <t>c4ba7797-2702-a281-7c89-e3a057df3bf6</t>
  </si>
  <si>
    <t>ec354aea-a7a4-9b48-ff2c-bd7be9f67a39</t>
  </si>
  <si>
    <t>bd3c5d25-27c1-7633-de16-7a906d0e11ff</t>
  </si>
  <si>
    <t>b6cbc9d4-40a2-d180-f36b-c1dd805ad3cc</t>
  </si>
  <si>
    <t>d67167ad-eb39-9539-b47a-eecf28a01949</t>
  </si>
  <si>
    <t>98011d51-6e2e-f9cb-d096-e2e6c00dc145</t>
  </si>
  <si>
    <t>19985fdb-3374-4c95-b66b-eb77ca8c9bb3</t>
  </si>
  <si>
    <t>e5ecf6da-c3a7-f165-0000-5ddb142ea682</t>
  </si>
  <si>
    <t>8de86d97-216c-549f-2f10-dfee630657c3</t>
  </si>
  <si>
    <t>373dfa1f-cd45-6801-e0ee-b2252bf9cd96</t>
  </si>
  <si>
    <t>cbaab237-121f-8703-89d0-ca8158a9d7dd</t>
  </si>
  <si>
    <t>6ea5b68d-f1c6-590b-bf3e-7207540c2934</t>
  </si>
  <si>
    <t>018fe790-4430-89d0-87d4-eee971614048</t>
  </si>
  <si>
    <t>21badd03-9b4d-6171-8fd5-f71200ec44f7</t>
  </si>
  <si>
    <t>267183b4-8bf1-c8fa-839c-dbc147fd4a40</t>
  </si>
  <si>
    <t>298f3830-f8fd-d188-d154-ecc811edf975</t>
  </si>
  <si>
    <t>638b2ef5-faa9-8f8a-68a0-f5ce2fbfa600</t>
  </si>
  <si>
    <t>be8d700f-896e-9a6f-be27-df6ebc7d6b28</t>
  </si>
  <si>
    <t>5ab7c134-7cfd-393d-1b51-234a0f00e43a</t>
  </si>
  <si>
    <t>11382cf5-f82c-e969-e6ec-de0a39f8cd90</t>
  </si>
  <si>
    <t>f445d79f-2397-059a-26e0-3756629971a3</t>
  </si>
  <si>
    <t>91d8bd3e-a47c-d212-bb06-86fbac5e9394</t>
  </si>
  <si>
    <t>f63cf8a7-2477-da78-fe23-2a9019d46605</t>
  </si>
  <si>
    <t>ecdd5682-38fa-c228-73be-1821a93ad629</t>
  </si>
  <si>
    <t>29b2c67b-5528-a977-7f09-236ac4bcdb7b</t>
  </si>
  <si>
    <t>7db8d7c9-b8ed-3ddb-2bcc-e0adbad08ccc</t>
  </si>
  <si>
    <t>9bf02934-b8d3-2b86-95bb-0f55b696d69e</t>
  </si>
  <si>
    <t>ae1af235-4902-4190-24b4-17d9e023ce4b</t>
  </si>
  <si>
    <t>962dc7e9-dd78-83ed-953f-9a9ec2bd2533</t>
  </si>
  <si>
    <t>7fe98735-34f3-5160-6178-6b2f1c6738d9</t>
  </si>
  <si>
    <t>b1775fb1-15e2-fe48-6f85-3c34c84ac955</t>
  </si>
  <si>
    <t>cf055202-b385-3c19-88bb-eb1a38ef9f48</t>
  </si>
  <si>
    <t>a19b1bba-b4d8-b59f-fe1a-38bae51e0f3b</t>
  </si>
  <si>
    <t>ccd4c94f-896c-5b45-429b-55cf6faefc00</t>
  </si>
  <si>
    <t>57b0d047-0cf3-a0f4-2e6c-227e21a5f065</t>
  </si>
  <si>
    <t>e5d95830-29d8-0d60-a8fe-9ad0debf5865</t>
  </si>
  <si>
    <t>d9ce65f9-0900-1b58-a0b1-c2df02424518</t>
  </si>
  <si>
    <t>34d1a713-98c4-263d-f538-ac7f8f000a40</t>
  </si>
  <si>
    <t>c758684a-0e54-d274-c230-1b34b65ff9d0</t>
  </si>
  <si>
    <t>18992e51-5890-b043-8c55-fbf0652b212d</t>
  </si>
  <si>
    <t>537bb78d-503c-2324-dfda-4cd240708e15</t>
  </si>
  <si>
    <t>19c9ec6f-a9ce-d80c-0b02-bb0333def2be</t>
  </si>
  <si>
    <t>66b4c5f9-ff47-d0a6-3c6b-35f886fed6fb</t>
  </si>
  <si>
    <t>1d800492-0127-87a1-8099-bd82b602a34a</t>
  </si>
  <si>
    <t>7c45fd4a-15e4-6e2a-a517-6b7135c0d2cc</t>
  </si>
  <si>
    <t>d056201a-3a1d-2b2c-f815-605c87b54afc</t>
  </si>
  <si>
    <t>d410a18e-ee7f-b255-ff12-7796d3cc26d7</t>
  </si>
  <si>
    <t>861f2783-bba5-0030-18f5-fcf904556f63﻿</t>
  </si>
  <si>
    <t>81bce92d-ed3d-3022-d65b-961fe247cf67</t>
  </si>
  <si>
    <t>4347c906-1897-8be7-12db-d62b1f8b63dd</t>
  </si>
  <si>
    <t>60cf7c86-aa40-604f-15ea-3dda52f6cbff</t>
  </si>
  <si>
    <t>adba5510-00ba-59e9-4553-b7cea616b03c</t>
  </si>
  <si>
    <t>f21e9914-ae1c-f9a3-e092-bf5ce02dd6d6</t>
  </si>
  <si>
    <t>9d6fd89f-a4d5-582a-e7b9-4338dd7c5edb</t>
  </si>
  <si>
    <t>ba612df5-796b-3cfa-a7c6-e9ecb4dbb9c8</t>
  </si>
  <si>
    <t>42256d44-cfb7-5579-eb14-76baecfdd71e</t>
  </si>
  <si>
    <t>d753824a-4e01-21ca-67d3-90a18b3a15b6</t>
  </si>
  <si>
    <t>51f0475a-bc6b-b174-c154-869fe75fc90f</t>
  </si>
  <si>
    <t>fb3f8678-e5aa-41dc-2217-a52a90b5ecc9</t>
  </si>
  <si>
    <t>3262b242-f387-139d-e808-6a42d75d1536</t>
  </si>
  <si>
    <t>7cea5aaa-8167-f6c0-b7de-fee49dbf0739</t>
  </si>
  <si>
    <t>92eb30fb-0da7-641f-c302-b6add25c5bb1</t>
  </si>
  <si>
    <t>7f4d8bcc-4901-0b37-1972-e5362a7efa72</t>
  </si>
  <si>
    <t>6949f771-20bd-7bbb-29ee-bc55c1d6de53</t>
  </si>
  <si>
    <t>1c5e1ee8-ca43-8221-f984-42616eb6f916</t>
  </si>
  <si>
    <t>c15bdccd-3b7f-783c-a3fd-58c1e1f734ef</t>
  </si>
  <si>
    <t>de4d3123-1015-5d0c-630a-ff75b95690dc</t>
  </si>
  <si>
    <t>3e177d01-5e64-1411-c217-0b4231942550</t>
  </si>
  <si>
    <t>d1e0c80e-0891-5eb7-3fc0-e41d8575f4e9</t>
  </si>
  <si>
    <t>e8c1315f-3223-5c2a-e2e0-6f554a1c6c92</t>
  </si>
  <si>
    <t>f1ae4be7-b0b6-de4f-0c67-8724edad6d18</t>
  </si>
  <si>
    <t>ec099cac-8ae1-1206-d939-c1fec2a79510</t>
  </si>
  <si>
    <t>b2e90ca6-43b5-f954-1f37-cc4779e59b62</t>
  </si>
  <si>
    <t>c6816f08-aebc-63f1-04ae-5cb612ade613</t>
  </si>
  <si>
    <t>9427fb02-92f2-dbf4-7ec4-819fff1d0886</t>
  </si>
  <si>
    <t>816a5f46-1fc6-46d2-f080-68c66a214557</t>
  </si>
  <si>
    <t>5907d48c-4bc6-d38e-747b-fc93b682edc2</t>
  </si>
  <si>
    <t>ad30e5a2-29c7-921a-2e80-c66113d93389</t>
  </si>
  <si>
    <t>bfc3ca09-e574-e3ee-535b-a0b00b5c61f8</t>
  </si>
  <si>
    <t>d13de8ea-9cba-a2e6-ba09-f43c61192ec2</t>
  </si>
  <si>
    <t>1e29c174-f233-9b80-eb72-6f31b43913ff</t>
  </si>
  <si>
    <t>3381cb0a-4c63-14e6-3cf3-4aa405862384</t>
  </si>
  <si>
    <t>27b1febc-9f26-6067-58bc-fcd01bf6acb1</t>
  </si>
  <si>
    <t>903e904d-5431-ae4a-6f73-1fad3c7ad79b</t>
  </si>
  <si>
    <t>36c1fe9c-8568-2d6a-a13c-04350515893a</t>
  </si>
  <si>
    <t>21206386-c912-7c0d-a3dd-ab9318dabec8</t>
  </si>
  <si>
    <t>d67205e4-5d93-8768-9a9a-ff4f99948e7a</t>
  </si>
  <si>
    <t>ce119a4f-0ef4-524b-431d-8931f8b9ae8b</t>
  </si>
  <si>
    <t>e210e5c3-7952-bb96-73e0-347196ac5b03</t>
  </si>
  <si>
    <t>470db697-5aba-710a-c5db-ee2dbebe82bc</t>
  </si>
  <si>
    <t>f516a5a0-bb31-86f2-beb2-943308dd83f0</t>
  </si>
  <si>
    <t>9c1757ad-e94e-c375-4c65-c35e6c8569d0</t>
  </si>
  <si>
    <t>664e4e43-248d-f87f-c808-af224495f7f1</t>
  </si>
  <si>
    <t>1e7b9254-89f2-f93b-a062-d6d89dd49a71</t>
  </si>
  <si>
    <t>adcd0729-1e9c-3302-dd35-10aef16dcd65</t>
  </si>
  <si>
    <t>a4f827b8-deac-d7e2-aafd-10629af086b8</t>
  </si>
  <si>
    <t>0c76d015-6d58-1923-7c90-8f81092773a7</t>
  </si>
  <si>
    <t>120e2981-db85-6d38-4dba-91bdd36a4d70</t>
  </si>
  <si>
    <t>fb8413b9-4640-d3d1-665e-f12787753668</t>
  </si>
  <si>
    <t>734c3bf8-7f9b-c97a-af66-78f8651b7bae</t>
  </si>
  <si>
    <t>9a5987ca-403f-1d09-9c5c-247f1faae86a</t>
  </si>
  <si>
    <t>d089fd76-47f5-e122-0936-68212e9c5547</t>
  </si>
  <si>
    <t>cb69c901-70b0-f51d-0ee0-7f1ad508fd5e</t>
  </si>
  <si>
    <t>7e7e87e7-1b37-ea38-2ebd-957a82c13837</t>
  </si>
  <si>
    <t>237c45cd-8c72-e053-d835-abdaf602730f</t>
  </si>
  <si>
    <t>aa283c44-e36d-15f3-1b74-1aaa9ec8c9ed</t>
  </si>
  <si>
    <t>cf4ee6a2-0d60-e5aa-b5a7-d143f10020c1</t>
  </si>
  <si>
    <t>cb0a57e8-2b06-1772-67b2-7f3ee1eb7352</t>
  </si>
  <si>
    <t>7e1f7e5e-d58c-1fd8-3649-044a8ecb8e15</t>
  </si>
  <si>
    <t>07f503a7-1181-b9a0-9c3e-175a335c193e</t>
  </si>
  <si>
    <t>f8711aba-339a-620f-3d41-2dd86a3b2203</t>
  </si>
  <si>
    <t>7123d27d-b001-37cb-bcb0-889036a36a3a</t>
  </si>
  <si>
    <t>942e569c-c733-ccf9-fba4-dc8ca83e2513</t>
  </si>
  <si>
    <t>ac436284-f62d-507c-76b3-7d477f6565e8</t>
  </si>
  <si>
    <t>d74c206a-040f-4697-5bde-93a78f62a0c0</t>
  </si>
  <si>
    <t>7c4ade4f-754a-3cb2-0557-a90703a4dc98</t>
  </si>
  <si>
    <t>38a5f8cd-ed1e-f284-71a5-721bcea1c1ac</t>
  </si>
  <si>
    <t>0c9c3ae8-df3d-fc69-8c7a-5cbbbea485d4</t>
  </si>
  <si>
    <t>e0927c02-d15c-074f-a74f-465baea74afc</t>
  </si>
  <si>
    <t>2d7e558c-27d6-ffe8-d7b8-c04f01c82f39</t>
  </si>
  <si>
    <t>f25dc585-e1a9-e637-1db6-cc98b805348b</t>
  </si>
  <si>
    <t>990f635e-29e7-aaf0-1877-f88afd067a07</t>
  </si>
  <si>
    <t>2cc62f78-40fd-3fc3-6dda-a2c89e5595d8</t>
  </si>
  <si>
    <t>c07035e1-ddec-c136-0792-33843ecdce07</t>
  </si>
  <si>
    <t>5b0c443d-9be4-c4ee-d4d5-f35009095b6a</t>
  </si>
  <si>
    <t>70981208-925e-4f9a-7ea3-f4be59a51fe9</t>
  </si>
  <si>
    <t>095828d6-c415-9a61-6e7d-f8205a4cc73c</t>
  </si>
  <si>
    <t>db4cce77-de2a-b46b-7c2e-69b0867ad2a7</t>
  </si>
  <si>
    <t>dee7c0d4-b53e-2a44-3f56-3d0de93e79e4</t>
  </si>
  <si>
    <t>6437118e-6be7-cc3f-a6a2-d03a6f774d43</t>
  </si>
  <si>
    <t>4acd278a-7e98-a5ce-c253-9bdf8262245b</t>
  </si>
  <si>
    <t>b2de02ef-a75d-3429-5a2b-27add9413d0c</t>
  </si>
  <si>
    <t>e2ca3006-1f5c-d0e1-697b-cda11d60762c</t>
  </si>
  <si>
    <t>e646e250-d810-626e-f966-d293704866ff</t>
  </si>
  <si>
    <t>455415f8-ef5b-e5ea-d52b-deb3d0098f2a</t>
  </si>
  <si>
    <t>9e6ccfde-785e-480d-5573-38708262768e﻿</t>
  </si>
  <si>
    <t>406b653c-7f48-63db-257f-accd79ed4d97</t>
  </si>
  <si>
    <t>eb57a868-ced7-41a7-85dc-b264d5825bcb</t>
  </si>
  <si>
    <t>edcc2930-c6e0-1e10-289a-79973c5ab839</t>
  </si>
  <si>
    <t>3de20ef4-3ea7-7238-8375-6ed0dfb8f57c</t>
  </si>
  <si>
    <t>9dfe01fc-8bb6-ce14-5e53-a6f683f3d295</t>
  </si>
  <si>
    <t>91f750bd-8e42-65c5-5fe4-3731f769e98e</t>
  </si>
  <si>
    <t>adad2847-c6d7-0bcf-93c1-a64333ebe193</t>
  </si>
  <si>
    <t>f2929f95-5439-104e-9c0a-f7587f085899</t>
  </si>
  <si>
    <t>2cc5b5a5-23cf-a5f0-1783-26e1147a5540</t>
  </si>
  <si>
    <t>3f7e781f-aab2-09e8-cc73-714dd2283dd6</t>
  </si>
  <si>
    <t>183cad42-3e6f-40fb-e1c7-dc32dd1af729</t>
  </si>
  <si>
    <t>2d5a44b4-809e-90af-c4a0-c067c800c9f0</t>
  </si>
  <si>
    <t>500c4ff7-fedd-eaf4-c1d6-7b9f481f9b23</t>
  </si>
  <si>
    <t>017bbcfe-fbb8-234c-3892-0d7a4e34488a</t>
  </si>
  <si>
    <t>4d669588-5132-1ce6-69fb-876ea1542dc7</t>
  </si>
  <si>
    <t>6e8732d7-1098-6472-320a-68a464052f2f</t>
  </si>
  <si>
    <t>7eb77eb1-d709-b4d6-960f-f3b394e5c8f7</t>
  </si>
  <si>
    <t>848519f5-84f0-37e3-eb65-d1ab7f5de588</t>
  </si>
  <si>
    <t>fbbe5b74-8190-1f44-c4a2-5aa2f09c575d</t>
  </si>
  <si>
    <t>5c1ab509-fc93-aff6-fd2d-40a3b5b56780</t>
  </si>
  <si>
    <t>5dba5bf0-e2dc-58d3-cf05-adb65ba72db4</t>
  </si>
  <si>
    <t>e3deafb2-75f8-b3e9-c7df-36ef6d9cfa00</t>
  </si>
  <si>
    <t>993a8d16-3161-550b-68d5-9682313beaf5</t>
  </si>
  <si>
    <t>c43f0940-52c9-5eb4-2367-adfe3b04b32a</t>
  </si>
  <si>
    <t>d019c16c-4734-2295-47c7-4b888bbee36a</t>
  </si>
  <si>
    <t>9aa71fac-f580-9a38-9878-4238eb620053</t>
  </si>
  <si>
    <t>ad74851a-bbec-8ada-7b3c-8f5175c9ee5e</t>
  </si>
  <si>
    <t>c4b033ba-30f0-8136-8c5f-f253b86501ad</t>
  </si>
  <si>
    <t>d43880ba-29f7-c67f-6b82-6a3152478e2c</t>
  </si>
  <si>
    <t>976410c1-0cc9-df30-6037-5fe838c588da</t>
  </si>
  <si>
    <t>77be72e8-6131-1b78-a028-32f6907f425e</t>
  </si>
  <si>
    <t>7f612837-c871-dc45-4759-5986706fe951</t>
  </si>
  <si>
    <t>8bece255-df32-f489-a820-86057932c8f1</t>
  </si>
  <si>
    <t>4f6e4dad-ea2d-dfc3-6c73-39285ca6dffd</t>
  </si>
  <si>
    <t>e6a13332-7996-9fa4-4748-88118429a50d</t>
  </si>
  <si>
    <t>f040dd99-25eb-f97c-65ab-eca8256e4b4f</t>
  </si>
  <si>
    <t>4dc62d75-5532-e6c9-072f-6f7103aa6b68</t>
  </si>
  <si>
    <t>c4371fb4-170a-0362-8180-d64815711077</t>
  </si>
  <si>
    <t>94ab1f48-471b-6073-501f-0f7b7eb03c2a</t>
  </si>
  <si>
    <t>68a26162-393a-6a58-6bf4-f91a6db30152</t>
  </si>
  <si>
    <t>aade2887-d943-35f6-f8c6-fa1722106d00</t>
  </si>
  <si>
    <t>1fa74e27-56c3-906d-c6bc-3c0686576a8c</t>
  </si>
  <si>
    <t>4a1e678a-c2ce-a4dc-f1b0-560d196abd54</t>
  </si>
  <si>
    <t>c3a40c0d-c7fe-8688-7035-5266fa98a564</t>
  </si>
  <si>
    <t>853e8e00-09fb-ac42-fbf9-dc186205d817</t>
  </si>
  <si>
    <t>cf0bfb27-696f-d7d1-0e8a-bc17f9167bf2</t>
  </si>
  <si>
    <t>fb14b90d-7750-cdec-f3b4-d2770914b6ca</t>
  </si>
  <si>
    <t>08b9728b-1017-b37b-d2c7-14bbf5e3fb40</t>
  </si>
  <si>
    <t>54a44b15-6690-ac15-0231-8faf4904e07d</t>
  </si>
  <si>
    <t>4e8e282c-9efb-02e2-75fc-baebab27c7ce</t>
  </si>
  <si>
    <t>9efd34f5-5cb6-9218-686a-34be96e23051</t>
  </si>
  <si>
    <t>5a1ba342-5940-3e4c-5379-054b9cad0fc0</t>
  </si>
  <si>
    <t>78ddf973-a52e-dce4-64ee-a7df0fe4982c</t>
  </si>
  <si>
    <t>7330f3da-ecd5-dbc3-0e6f-550021c35961</t>
  </si>
  <si>
    <t>94167413-28c5-2262-b392-eb6a1600be41</t>
  </si>
  <si>
    <t>447bdef9-8a2f-db91-fbb8-c68f7e7d7daa</t>
  </si>
  <si>
    <t>136e01b6-57cf-fa7b-6bb3-35e0628cac0b</t>
  </si>
  <si>
    <t>cbd38655-4ee4-c1fc-8be6-676b244cd38b</t>
  </si>
  <si>
    <t>269553ae-ca19-5891-1774-6e7f45981b76</t>
  </si>
  <si>
    <t>dc5dc3a7-4aa2-3fe0-e70c-79c8c35e20c8</t>
  </si>
  <si>
    <t>fd9dc664-429d-d1cf-045c-91057104b44d</t>
  </si>
  <si>
    <t>ae9c5a0d-7ca7-f728-c869-d7c480ec4ac3</t>
  </si>
  <si>
    <t>17acb251-8b11-0810-b4ac-5e41113599b8</t>
  </si>
  <si>
    <t>095b4ef3-4403-c2e0-41b6-d1d835bb82fc</t>
  </si>
  <si>
    <t>3fb5b021-650d-545a-58ff-755f2ddff129</t>
  </si>
  <si>
    <t>6250ac2b-ef21-c1d8-c40a-cb8f92fe88a4</t>
  </si>
  <si>
    <t>68dff2c4-4d79-5361-6c33-240a11bbab9f</t>
  </si>
  <si>
    <t>8ce9961c-f371-f564-154e-9d48dc435851</t>
  </si>
  <si>
    <t>fb10bcb4-1220-5e34-4af6-82c0ee3bdc32</t>
  </si>
  <si>
    <t>a3023d42-5b8e-e1b6-295f-a6b7e9193f1a</t>
  </si>
  <si>
    <t>8a39e38a-ead4-0513-ed94-66eb8a9290f7</t>
  </si>
  <si>
    <t>90676d41-d7c2-cd93-a1c9-fd13d33d25d6</t>
  </si>
  <si>
    <t>9af8e2a2-c6e9-6951-2776-f3cf65d69728</t>
  </si>
  <si>
    <t>f5fa8d4d-54ae-8581-2db7-4c1bf1bb3c3b</t>
  </si>
  <si>
    <t>ad19face-8f6c-e787-bd0d-8022e1162a73</t>
  </si>
  <si>
    <t>5c80e113-3284-3142-e11e-50c19f50266f</t>
  </si>
  <si>
    <t>b052f81e-af01-abb4-6677-9b5b56347d28</t>
  </si>
  <si>
    <t>188db99d-5dc3-92f7-d0a1-da03a8a612c0</t>
  </si>
  <si>
    <t>75326818-69d5-9203-ab74-a7a40d72827a</t>
  </si>
  <si>
    <t>48dc7639-8bb1-d253-f0b9-8ca1c3ebb431</t>
  </si>
  <si>
    <t>72812e92-9bcd-c22d-fdc5-08378845182c</t>
  </si>
  <si>
    <t>a8573513-d28e-010f-b325-3fc22ae14d24</t>
  </si>
  <si>
    <t>1a3d704b-916b-fa4c-1854-185d0bf544da</t>
  </si>
  <si>
    <t>8b65e0bd-fdf8-1c3f-f318-980d5382f236</t>
  </si>
  <si>
    <t>bb1f2511-af24-ff38-6759-43da4324a155</t>
  </si>
  <si>
    <t>f63f4c87-f650-069f-71a2-c8e58cbfbc18</t>
  </si>
  <si>
    <t>3713c3f9-353d-f946-d7a3-05b9ff0d16db</t>
  </si>
  <si>
    <t>9451eb6f-6002-543d-6814-96a627d11ed6</t>
  </si>
  <si>
    <t>313f524c-025b-8e76-fb0d-4bab6f19a3b4</t>
  </si>
  <si>
    <t>cad91e04-114d-2f99-21f7-99467a552a5b</t>
  </si>
  <si>
    <t>92867dff-591c-318d-c656-3809a9499e97</t>
  </si>
  <si>
    <t>e157698b-583d-66bd-a353-7a5dc9c5e161</t>
  </si>
  <si>
    <t>956c9001-02c4-6e23-72ea-006975a5fc24</t>
  </si>
  <si>
    <t>d0d47e2b-c792-c5bf-a382-5590408d0a6f</t>
  </si>
  <si>
    <t>dc67deb8-80be-9602-86a4-cfd732425cf5</t>
  </si>
  <si>
    <t>3bee9266-8ea2-f23a-cee1-1e8705118e6c</t>
  </si>
  <si>
    <t>1b39662f-2450-794f-eff2-5ec3b25a622e</t>
  </si>
  <si>
    <t>0982f6d8-e236-57e5-5716-127b43d4c11b</t>
  </si>
  <si>
    <t>e693e163-602d-48e4-9f96-df5926983dcd</t>
  </si>
  <si>
    <t>ab098723-da0a-2adb-c802-44987b91852f</t>
  </si>
  <si>
    <t>689aa02f-dddc-8605-789d-d4be29421188</t>
  </si>
  <si>
    <t>9e6c0f9d-a946-4c39-a568-c598f8e41f99</t>
  </si>
  <si>
    <t>ca753613-b627-549f-3a4d-4aa408093a5c</t>
  </si>
  <si>
    <t>6e738b68-2863-386f-340c-f1587c239649</t>
  </si>
  <si>
    <t>e3d316d5-9355-920d-222a-1629218eae41</t>
  </si>
  <si>
    <t>e018d628-de23-609e-35f0-690c69986880</t>
  </si>
  <si>
    <t>634ce826-621a-45d3-9b1f-3f8daf4904d6</t>
  </si>
  <si>
    <t>79ce030f-439e-cdf0-a5ff-8c1c072d42fd</t>
  </si>
  <si>
    <t>1dccc1f4-b4d9-c20b-4f78-a37c7b6e7dd5</t>
  </si>
  <si>
    <t>3abe164a-896f-a7db-0f85-493152cdd9c2</t>
  </si>
  <si>
    <t>cfa4020f-c25f-7a60-e425-813a8d4955c5</t>
  </si>
  <si>
    <t>658beed3-fb4f-4ce5-b9c6-b843c7c5d1c7</t>
  </si>
  <si>
    <t>5f160c29-5222-d4b7-c52b-1bbdfd94c527</t>
  </si>
  <si>
    <t>5e236eff-b4dd-b207-f689-19d8c49d98b6</t>
  </si>
  <si>
    <t>c516f869-f908-787e-11ea-ff9ac6cdee49</t>
  </si>
  <si>
    <t>b887aae6-fcc6-8260-063c-7037879c61f3</t>
  </si>
  <si>
    <t>f1fc74c4-ca0e-ba10-9920-1cebe009eb37</t>
  </si>
  <si>
    <t>3223223b-b0bc-a9aa-aa20-ac30f3e4d116</t>
  </si>
  <si>
    <t>c9a80bc0-28ec-4210-dbea-67374c876bb2</t>
  </si>
  <si>
    <t>6f438ae2-3aa1-caad-a550-a467d87d4d24</t>
  </si>
  <si>
    <t>390892d0-cb3c-3207-b283-2a8952e449e6</t>
  </si>
  <si>
    <t>4174a292-f83d-849a-6e4d-dbf26557fc22</t>
  </si>
  <si>
    <t>4c6b7879-045d-906b-b846-95620c83ca7b</t>
  </si>
  <si>
    <t>45e4338e-0871-721a-32c1-f948ab2a0c0d</t>
  </si>
  <si>
    <t>7478d6ac-439b-fca3-05f8-db63340a5481</t>
  </si>
  <si>
    <t>e8b2b32f-c177-ff51-7363-7f2cd4a658de</t>
  </si>
  <si>
    <t>de03ec8d-5e1d-7af8-70e2-18da106b0280</t>
  </si>
  <si>
    <t>67966bc4-2d42-4a30-5f25-27ddddb93cc0</t>
  </si>
  <si>
    <t>110bc191-d93a-9ab4-dabc-620549b013bb</t>
  </si>
  <si>
    <t>ca2fb7d3-1a32-efe7-40d1-7408c2f16a3a</t>
  </si>
  <si>
    <t>f3c195e7-272d-0126-75fb-0ca9f69e5c2b</t>
  </si>
  <si>
    <t>1fcbbc5d-340e-098c-0ae0-91b406c377ee</t>
  </si>
  <si>
    <t>c68e4b05-8dd4-8496-4621-20ff41c407f9</t>
  </si>
  <si>
    <t>0ca4881b-98c2-9d03-8e8c-eddad2f53e1d</t>
  </si>
  <si>
    <t>52ddad5f-5ab3-80ee-e9e4-78081270c27f</t>
  </si>
  <si>
    <t>b44f8d57-9028-ce3b-e422-e198644a0566</t>
  </si>
  <si>
    <t>1a9c3ba0-e423-c90e-20ba-d47adbf34ba9</t>
  </si>
  <si>
    <t>916fd96e-3da1-bdae-b42f-0c3a894c7ef1</t>
  </si>
  <si>
    <t>a5afdee6-673e-9717-6eda-2b1f8367f205</t>
  </si>
  <si>
    <t>cd6589bb-35e3-754c-859a-c795f7e5c089</t>
  </si>
  <si>
    <t>a5c54c5e-dee7-aa9e-a85f-ebe82f14e311</t>
  </si>
  <si>
    <t>b42cadad-8e59-aff9-a7dc-bf3ac8b63015</t>
  </si>
  <si>
    <t>99c76602-aa3e-0178-f247-c3c9d6b8acb4</t>
  </si>
  <si>
    <t>9fc886e9-b02c-7888-1a4e-f3fc6690a6bc</t>
  </si>
  <si>
    <t>1c2d19d0-fcf1-c0be-2393-23b266cff52b</t>
  </si>
  <si>
    <t>da419437-de64-b312-764b-c57a94f45935</t>
  </si>
  <si>
    <t>6ba3ca36-3672-60a7-c2a1-48c5feb7f2c8</t>
  </si>
  <si>
    <t>d12f94d7-872f-92e7-52d1-7d94ade2e6b9</t>
  </si>
  <si>
    <t>ad3d627e-459c-0b18-80c4-ce53eb920e4d</t>
  </si>
  <si>
    <t>dfa9b151-1e4d-6a2c-087c-8f05ae07b5d0</t>
  </si>
  <si>
    <t>bfe0ccbb-1b81-2c0d-2af8-fc90952cca3e</t>
  </si>
  <si>
    <t>b3b9297a-5538-3971-910b-4ac5c95238cb</t>
  </si>
  <si>
    <t>c1582fe3-5582-bbe4-f010-da80cc0e71fa</t>
  </si>
  <si>
    <t>72d5ca4a-e616-e767-8046-efb74a0ea31b</t>
  </si>
  <si>
    <t>a1853078-93ed-0492-a394-706730464ebf</t>
  </si>
  <si>
    <t>fd87db22-21b2-20c2-a9d5-c9b2bc2bf2d1</t>
  </si>
  <si>
    <t>bac3712a-6722-8130-f21f-da8c1331c680</t>
  </si>
  <si>
    <t>4bf2e122-bd71-8a36-9c7b-4712fd67e38d</t>
  </si>
  <si>
    <t>d6ca20a9-2929-4380-864a-e2aa2ef90c7f</t>
  </si>
  <si>
    <t>9e717684-fadd-9643-54d9-3f63371ff74a</t>
  </si>
  <si>
    <t>19c08dce-faf6-da71-e2be-eec675b6d7b7</t>
  </si>
  <si>
    <t>327f237e-b5a6-52c9-7fb9-c9f979df01f5</t>
  </si>
  <si>
    <t>5268856b-333e-b62d-977e-4d5c45ea5e45</t>
  </si>
  <si>
    <t>293f048c-ec37-aabb-1913-b5e72cdd1943</t>
  </si>
  <si>
    <t>ddc3a062-b1a3-d6e0-1bc3-68cf65877c10</t>
  </si>
  <si>
    <t>6a3fd110-fdf2-c699-7a2e-b27bdd24c032</t>
  </si>
  <si>
    <t>b72aaa9a-536c-be33-ab97-2d703045a56f</t>
  </si>
  <si>
    <t>471ce75c-dc6a-c472-8494-cc86999e694a</t>
  </si>
  <si>
    <t>fa6b4de8-8b38-fbd8-18cb-fdb107172bcb</t>
  </si>
  <si>
    <t>cb904095-e4ce-675b-0427-70c113827f8a</t>
  </si>
  <si>
    <t>27ff3ecd-44a7-3c8f-5423-63f3313067d4</t>
  </si>
  <si>
    <t>Position Close from testnet.bitmex.com</t>
  </si>
  <si>
    <t>83d2106b-79cd-672f-a185-a49dbf000103</t>
  </si>
  <si>
    <t>Trade Comm</t>
  </si>
  <si>
    <t>Funding Comm</t>
  </si>
  <si>
    <t>Initial balance before next test: 0.82986384 XBT</t>
  </si>
  <si>
    <t>Started next run: 2019/05/29 - 17:05</t>
  </si>
  <si>
    <t>Stopped the run: 2019/06/03 - 16:46</t>
  </si>
  <si>
    <t>Final balance after the run: 0.86327763 XBT</t>
  </si>
  <si>
    <t>Price</t>
  </si>
  <si>
    <t>lastPx, XBT</t>
  </si>
  <si>
    <t>Cost</t>
  </si>
  <si>
    <t>Average price</t>
  </si>
  <si>
    <t>Market Value</t>
  </si>
  <si>
    <t>Trade realized P&amp;L</t>
  </si>
  <si>
    <t>Cumulative trade comm</t>
  </si>
  <si>
    <t>Cumulative funding comm</t>
  </si>
  <si>
    <t>26/07/2019, 16:07:26</t>
  </si>
  <si>
    <t>Submission from testnet.bitmex.com</t>
  </si>
  <si>
    <t>27d70d20-edea-16e9-2773-1a0cb6e6261a</t>
  </si>
  <si>
    <t>26/07/2019, 16:07:27</t>
  </si>
  <si>
    <t>Amended price: Amend from testnet.bitmex.com Submission from testnet.bitmex.com</t>
  </si>
  <si>
    <t>366c5c35-70d4-a6ff-b820-2f59d9c37d94</t>
  </si>
  <si>
    <t>26/07/2019, 16:07:28</t>
  </si>
  <si>
    <t>f5435c37-6b66-3ab3-1a56-04424120beb8</t>
  </si>
  <si>
    <t>26/07/2019, 16:14:33</t>
  </si>
  <si>
    <t>a0d0dd9c-c1f9-0f35-9c0b-a48b598d32a4</t>
  </si>
  <si>
    <t>26/07/2019, 16:18:31</t>
  </si>
  <si>
    <t>b2e7021c-311c-2ae4-f374-0645ae052b30</t>
  </si>
  <si>
    <t/>
  </si>
  <si>
    <t>-0.00003056</t>
  </si>
  <si>
    <t>656d7ecf-63d7-fa4a-fb7e-96d5988bd124</t>
  </si>
  <si>
    <t>3bd1d86c-2ea4-424e-d71b-787648aa5d43</t>
  </si>
  <si>
    <t>cf86297a-2be7-167b-7624-ef205ee87637</t>
  </si>
  <si>
    <t>1022ce74-712b-6e17-ab82-02be5ea3091c</t>
  </si>
  <si>
    <t>6de0d88d-531e-0efe-9469-c163947e7909</t>
  </si>
  <si>
    <t>292ac381-6f9f-3408-4438-87e60a59ff81</t>
  </si>
  <si>
    <t>d8f9ecc8-1a2e-3b79-bfc8-8a5a5902fd06</t>
  </si>
  <si>
    <t>c7e5be49-d36e-3670-0c93-bf8f305aa3a4</t>
  </si>
  <si>
    <t>91be2b38-dc4a-aec7-17c1-0de6bfb5f81b</t>
  </si>
  <si>
    <t>7e970b12-8f03-011a-4c60-9744bae09a20</t>
  </si>
  <si>
    <t>dc54295f-39bc-be3f-1e7f-9c3a1221f1ed</t>
  </si>
  <si>
    <t>ad2cabae-aa4d-8424-65cd-ac9ce4e22517</t>
  </si>
  <si>
    <t>42130004-e23d-69f4-ea27-52511f868104</t>
  </si>
  <si>
    <t>ab2f4f50-9bd9-a2b1-876f-bf28f4ff8b8a</t>
  </si>
  <si>
    <t>65cd0c52-4ae3-2fe5-897b-8f9e3d4feff9</t>
  </si>
  <si>
    <t>825fd324-386d-df1a-bb8b-3d8a6fea2d12</t>
  </si>
  <si>
    <t>1746bfe9-715d-b19f-902c-7493aa66a914﻿</t>
  </si>
  <si>
    <t>bf98cfb8-5c33-c483-b45e-a4b35bde9838</t>
  </si>
  <si>
    <t>ea6510d3-cd13-7bd8-0e5a-8271d0fd7028</t>
  </si>
  <si>
    <t>6fbd30e0-93b7-ad3a-f7c3-6cdf9bf96584</t>
  </si>
  <si>
    <t>8b73086a-cb4c-5344-2ca1-dbf1d77a5d89</t>
  </si>
  <si>
    <t>aa7df526-76d3-8835-637b-c28a04dbc427</t>
  </si>
  <si>
    <t>cb9bf626-5a6c-dbc5-eaa2-cd6ce202b15f</t>
  </si>
  <si>
    <t>70994b7c-cca7-bf95-e461-7421561d0d4d</t>
  </si>
  <si>
    <t>8d8ba0d1-a13d-a365-a46e-1bd62d7c683a</t>
  </si>
  <si>
    <t>6572a83a-065f-ccf9-4b75-c25589437bd9</t>
  </si>
  <si>
    <t>9f92cfb0-4d8b-d35f-55be-4861d2de969c</t>
  </si>
  <si>
    <t>05e6adaf-5f43-2c76-dd46-259b91a5d6b4</t>
  </si>
  <si>
    <t>e8f3585a-8aad-48a6-1d3a-7ee6ba467ac7</t>
  </si>
  <si>
    <t>cb010305-b617-64d6-5e2d-d731e3e71fda</t>
  </si>
  <si>
    <t>78b02a7a-ac25-690b-38fe-fb02d8cb636f</t>
  </si>
  <si>
    <t>1daee85f-1d61-5f26-e276-11634c0d9e47</t>
  </si>
  <si>
    <t>3aa03db5-f2f6-43f6-a183-b717236cfa34</t>
  </si>
  <si>
    <t>e418108f-634a-78fc-c657-eb5d4ea6ce43</t>
  </si>
  <si>
    <t>1ba3310c-4f85-a018-7c6f-81205de3cdf2</t>
  </si>
  <si>
    <t>cf216941-7e39-940e-a974-9a5f9aba63de</t>
  </si>
  <si>
    <t>731fbe96-f074-78de-a333-40140ed5bfcb</t>
  </si>
  <si>
    <t>c3bee0a3-1bf0-5061-d49e-414632dc8e97</t>
  </si>
  <si>
    <t>25819c25-1692-077e-58ce-16b69fb31d56</t>
  </si>
  <si>
    <t>eec79e89-29d1-467c-b9c9-57a642d9c96f</t>
  </si>
  <si>
    <t>c03b1b7f-7b49-ff53-d9a8-4a2bfe2dbc90</t>
  </si>
  <si>
    <t>c42be1cd-ee4b-1d03-65da-080b6af20a08</t>
  </si>
  <si>
    <t>77400844-98d2-2569-3471-8d1617d225cb</t>
  </si>
  <si>
    <t>1b3ec629-090e-1b84-dfe9-a3768a1360a3</t>
  </si>
  <si>
    <t>e79b05fa-8924-1296-a20b-6b3aa9f88b7a</t>
  </si>
  <si>
    <t>bdbc30c7-7bd6-59e4-46dc-dd28c8347593</t>
  </si>
  <si>
    <t>fccc1d8c-3505-7ff9-dd56-20147e94decd</t>
  </si>
  <si>
    <t>a0cadb71-a640-7514-87cf-3774f1d519a6</t>
  </si>
  <si>
    <t>e1a261dd-b587-e35f-4c13-fc8006f573dd</t>
  </si>
  <si>
    <t>b5aba995-8a67-2da9-4946-e1074009b82a</t>
  </si>
  <si>
    <t>5aa9feea-fca2-1179-4305-88bcb4231318</t>
  </si>
  <si>
    <t>9d8d6971-8c34-c0c3-a5da-b989fe7f4dfb</t>
  </si>
  <si>
    <t>a94c54e8-dc6c-13c2-ce41-d9cc46027b82</t>
  </si>
  <si>
    <t>b2097b0a-a5be-1c9f-39b4-65082c1c2e9b</t>
  </si>
  <si>
    <t>896af7ae-46f7-39ee-2287-13288aca2da6</t>
  </si>
  <si>
    <t>eb706378-1ca2-746a-c36f-7d2d766b5234</t>
  </si>
  <si>
    <t>626dd96a-4608-a712-ebd7-c5d2b5bd524d</t>
  </si>
  <si>
    <t>4ce1949e-e349-dba2-d166-47559b5bfd45</t>
  </si>
  <si>
    <t>4cf54473-7283-49ec-ff82-f63acacd3014</t>
  </si>
  <si>
    <t>8d93dc35-c1e7-cfeb-d65a-484687268dd8</t>
  </si>
  <si>
    <t>1b8443d6-c1aa-11bd-9846-d69466ce6dd6</t>
  </si>
  <si>
    <t>ed2e2e85-0eb2-ddc4-4385-c559d727da10</t>
  </si>
  <si>
    <t>7a81ae9d-cc02-e799-50cb-b168c4696ad7</t>
  </si>
  <si>
    <t>6b80f1b6-4693-eeb3-254d-d0130362d085</t>
  </si>
  <si>
    <t>a85371a4-d54a-f828-8ab7-7baaad2b8f33</t>
  </si>
  <si>
    <t>e0631c60-7a7e-0a57-8efd-51891c335213</t>
  </si>
  <si>
    <t>93a56363-b309-2d85-6a27-8527ca4fad50</t>
  </si>
  <si>
    <t>0297821f-e0e0-2643-79af-5cfc93299c67</t>
  </si>
  <si>
    <t>502059e5-c5fe-9b54-6f84-f364a9026547</t>
  </si>
  <si>
    <t>623874f9-198c-c7d5-4cad-562b3a16de9e</t>
  </si>
  <si>
    <t>241670f1-c0e3-0276-14b2-040fcd5c36ab</t>
  </si>
  <si>
    <t>9c0b326f-1b78-94ee-a0ed-6d59fc224a84</t>
  </si>
  <si>
    <t>bfc597d1-6917-e644-203d-91186ee057ca</t>
  </si>
  <si>
    <t>1847e81f-27ef-b80a-b679-78f78f0e4306</t>
  </si>
  <si>
    <t>935e7e1c-01e0-77e9-4960-e1c1564afb98</t>
  </si>
  <si>
    <t>4673a592-ab66-7e4f-19f7-67cd022a165c</t>
  </si>
  <si>
    <t>5f3600f8-0610-1b27-cfb4-f9c5161f3059</t>
  </si>
  <si>
    <t>849d40c9-f751-1cb1-7352-02d6734cba4a</t>
  </si>
  <si>
    <t>289bfeae-688d-12cc-1dcb-1836e68df622</t>
  </si>
  <si>
    <t>bfda60c3-efce-703a-c440-2666160e8d66</t>
  </si>
  <si>
    <t>fafa8739-36fb-78a0-ce89-ab715fa9a829</t>
  </si>
  <si>
    <t>2604aeaf-44dc-7f06-636e-317d6fcdc3ec</t>
  </si>
  <si>
    <t>d0881953-4dcb-154b-a3bb-7dcac66c9f87</t>
  </si>
  <si>
    <t>05f5c20b-3f1c-6708-fc50-e168823e0699</t>
  </si>
  <si>
    <t>31fe80f1-4dfd-5c23-e07b-f7c8923b4171</t>
  </si>
  <si>
    <t>ae8b08a7-ad65-6488-6d3a-3d8ffd2bf55c</t>
  </si>
  <si>
    <t>f0cad7f6-640c-708c-fd6e-2e2577e0176f</t>
  </si>
  <si>
    <t>f547cf82-699c-044b-93aa-6e4ee5aa6f35</t>
  </si>
  <si>
    <t>a1ca4b47-fd95-47e2-b744-56e762aceac1</t>
  </si>
  <si>
    <t>58853ced-6cdd-251f-5fde-001c80b4928d</t>
  </si>
  <si>
    <t>e36a9f68-a87f-85c2-dbf1-91d37f9933c4</t>
  </si>
  <si>
    <t>487f62c2-0e9a-eb3f-551b-0ad5e0f22825</t>
  </si>
  <si>
    <t>8653692b-2cc8-c143-b0ac-a672fa4d4e8c</t>
  </si>
  <si>
    <t>e4a76e20-70ff-266c-1ca1-e1cde8464a3e</t>
  </si>
  <si>
    <t>e4df5f40-1b63-aaeb-ee97-096d98a9a14d</t>
  </si>
  <si>
    <t>2eaa4c0f-5cce-7e7a-7dd3-4f26bd7d806b</t>
  </si>
  <si>
    <t>30cb38ca-71dc-a285-1e01-8461ecc9868a</t>
  </si>
  <si>
    <t>10a97041-7248-0df8-0ffe-3e3295925b07</t>
  </si>
  <si>
    <t>2564e8a3-f497-1cdb-c14f-f1fa0cdc72f8</t>
  </si>
  <si>
    <t>3203ee0c-f4e1-9f4e-2055-82b60f98ab27</t>
  </si>
  <si>
    <t>308b8be5-bae0-0f77-5a3c-a3c6d9b5046c</t>
  </si>
  <si>
    <t>f3b61bec-9db2-2828-4ff1-987dbe33ff19</t>
  </si>
  <si>
    <t>221601ca-c059-5fc0-1492-eac8e6367e74</t>
  </si>
  <si>
    <t>d9edb3f0-83dc-03d3-43fc-02c48063dafb</t>
  </si>
  <si>
    <t>9350a817-2d8e-61ab-31d2-21e85c3c3526</t>
  </si>
  <si>
    <t>ce70381e-73ba-7a5c-ebd4-169fa5fe30d4</t>
  </si>
  <si>
    <t>909cc824-568c-930d-e089-0b568b7c2b82</t>
  </si>
  <si>
    <t>12f91bdd-d7e2-aa33-98f1-744dcd4db921</t>
  </si>
  <si>
    <t>2388e794-4a2f-4b56-8428-c2e83dce3fc8﻿</t>
  </si>
  <si>
    <t>9d19c23e-9a0d-1007-2963-f7088c364ba1</t>
  </si>
  <si>
    <t>8de12d87-594d-d0e1-c3bf-90ea2e5471b4</t>
  </si>
  <si>
    <t>ea049bc8-f086-08a1-59cc-71fddf562fde</t>
  </si>
  <si>
    <t>360c324b-e8bc-1a0b-da7b-15580284e0f6</t>
  </si>
  <si>
    <t>e92059c1-9243-2171-aa12-9a63af63fbb9</t>
  </si>
  <si>
    <t>f9c0edf2-197c-5c7e-d0d2-c51c15e315e4</t>
  </si>
  <si>
    <t>6f73c01e-a0a8-44f0-b491-3cdd90ee2405</t>
  </si>
  <si>
    <t>acd5abd8-c402-5299-f0af-db7cc29b50bc</t>
  </si>
  <si>
    <t>8b633d17-be1d-fc22-b75a-78265b6bf45a</t>
  </si>
  <si>
    <t>a84a0f62-6253-6c11-21ef-9d1c36d73916</t>
  </si>
  <si>
    <t>7e131259-4cd0-8c11-1ae5-ab2455ed0944</t>
  </si>
  <si>
    <t>b933a25f-92fc-a5c2-d4e7-9fdb9eaf03f2</t>
  </si>
  <si>
    <t>8f0feee7-530b-f76d-3640-248dfcd7cc61</t>
  </si>
  <si>
    <t>ea113002-e2cf-0253-8bc7-0e2d88969189</t>
  </si>
  <si>
    <t>aff1098c-9aa3-faec-817e-88213ffb76c6</t>
  </si>
  <si>
    <t>6eea2651-c37e-0d0a-532f-1c9dc19e2736</t>
  </si>
  <si>
    <t>21ffe436-6e05-0325-730c-32fd6e57620e</t>
  </si>
  <si>
    <t>7e56ab72-2aa5-41a6-e130-5801adf9e16a</t>
  </si>
  <si>
    <t>23546958-9be0-37c1-8ba9-6e61203b1c43</t>
  </si>
  <si>
    <t>d0c35fa6-2724-89de-f82b-0ab46e97a2f5</t>
  </si>
  <si>
    <t>bffd2d2e-778b-5f65-e164-031e9e326a38</t>
  </si>
  <si>
    <t>f91d54a4-bfb7-66cb-ebad-8829e7cd85fb</t>
  </si>
  <si>
    <t>9e1b128a-30f3-5ce6-9526-9e895b0fc0d3</t>
  </si>
  <si>
    <t>f4675aad-5b40-db14-fd1a-9d1fbdae2953</t>
  </si>
  <si>
    <t>90b75218-50f4-7266-6a6b-7a323ad0d48d</t>
  </si>
  <si>
    <t>d7756ee8-85aa-0890-edc7-6516e576ad50</t>
  </si>
  <si>
    <t>8c90525d-1782-b9c0-e318-8550abfc4443</t>
  </si>
  <si>
    <t>b8991043-2563-afdb-c843-9bb0bbf97f1b</t>
  </si>
  <si>
    <t>bd4bd0f9-2472-8cfa-0d98-571069310531</t>
  </si>
  <si>
    <t>Trade size:</t>
  </si>
  <si>
    <t>Realized profit count:</t>
  </si>
  <si>
    <t>Realized loss count:</t>
  </si>
  <si>
    <t>ceb848a0-4d59-b8a6-d228-e23b2746be0d</t>
  </si>
  <si>
    <t>Realized zero profit:</t>
  </si>
  <si>
    <t>Unrealized profit count:</t>
  </si>
  <si>
    <t>Unrealized loss count:</t>
  </si>
  <si>
    <t>Unrealized zero count:</t>
  </si>
  <si>
    <t>064ad2ad-a0eb-94cf-5476-c1c5f7324121</t>
  </si>
  <si>
    <t>901844ea-ff42-80a9-6fb0-a609168fb4b4</t>
  </si>
  <si>
    <t>bd6f1dc3-a6ac-76a0-9076-769e6b9ceab8</t>
  </si>
  <si>
    <t>17ce5248-c3cf-1758-8a77-3b3a3050e443</t>
  </si>
  <si>
    <t>433684fc-e378-3940-d7e7-d3f5635ec5a7</t>
  </si>
  <si>
    <t>dcad2bd2-7ca3-0ff2-802e-b52ee7b4c980</t>
  </si>
  <si>
    <t>fffe1673-7397-2cea-f90b-f70c69fd68c5</t>
  </si>
  <si>
    <t>aca26001-d1f7-a1af-fdc3-cf9920b1f9e8</t>
  </si>
  <si>
    <t>095bf64c-fc25-6f3a-c1df-f192bebccff5</t>
  </si>
  <si>
    <t>38fd17a2-ed9e-79d2-9cbd-10bf66144ad4</t>
  </si>
  <si>
    <t>70c5df12-da6b-eb91-5a86-0814bfb59809</t>
  </si>
  <si>
    <t>bcb0b89c-30e5-e32b-8aef-830812d67d46</t>
  </si>
  <si>
    <t>2d61b9e4-44cf-314d-f077-1fbaed5342f2</t>
  </si>
  <si>
    <t>2c1841cd-d2a8-3908-4334-2ae34ed5ddd0</t>
  </si>
  <si>
    <t>f24029de-fea2-189c-3675-2a03a4914844</t>
  </si>
  <si>
    <t>28f40475-9065-bd51-0f60-8718953a7b2d</t>
  </si>
  <si>
    <t>5f691f87-8015-5f5b-f1d4-303637773b6d</t>
  </si>
  <si>
    <t>25312775-3292-9e08-1f69-e4aad77b605c</t>
  </si>
  <si>
    <t>ac940c11-07ab-ab3b-0585-c1b2891ed102</t>
  </si>
  <si>
    <t>1bf373d2-2366-4140-b5bf-60619d829f14</t>
  </si>
  <si>
    <t>808be59a-fac9-a3d5-70a0-3ba779fab63f</t>
  </si>
  <si>
    <t>ef963c98-b6b9-dc56-54f6-1cb641257ba2</t>
  </si>
  <si>
    <t>6a491e25-5531-3b48-babc-23e5ace319d4</t>
  </si>
  <si>
    <t>7783da43-4dcc-e379-2b0a-61d48d278af0</t>
  </si>
  <si>
    <t>025732a7-a6fa-313a-c5cf-6acc67104d98</t>
  </si>
  <si>
    <t>e10de7d7-001f-0bcc-d0b3-4d5a8319afcc</t>
  </si>
  <si>
    <t>c2ed50df-7690-cbd7-2daa-3b30bda3ee71</t>
  </si>
  <si>
    <t>5748970f-ad9c-fc65-ee57-279d68b9869e</t>
  </si>
  <si>
    <t>c4573aa3-9935-a4f9-ebad-570028aa82a0</t>
  </si>
  <si>
    <t>eee05890-cda0-6f0d-d78b-f4435aa9a826</t>
  </si>
  <si>
    <t>d646369a-fae3-1eb5-94ad-4b80ddf4ee34</t>
  </si>
  <si>
    <t>e9472edb-ef62-01ea-7058-0c062c5eedbe</t>
  </si>
  <si>
    <t>36330765-45dc-fa83-a0c1-87fa7f7ed1fb</t>
  </si>
  <si>
    <t>587a3f12-5862-4d6c-1aed-e0c5224ff765</t>
  </si>
  <si>
    <t>9d52b519-bae1-f968-d07c-a12cff1e4019</t>
  </si>
  <si>
    <t>458a2add-5336-f78a-ead1-116c0ba45d31</t>
  </si>
  <si>
    <t>ec8ae543-1f0e-d130-d809-06bc6127ff99</t>
  </si>
  <si>
    <t>5f022595-b3e4-5647-966a-68f6b091e5b8</t>
  </si>
  <si>
    <t>5aa7ce22-74fb-7428-367a-36ebf039f7ef</t>
  </si>
  <si>
    <t>Initial balance before next test, XBT:</t>
  </si>
  <si>
    <t>bd461b39-99ec-d8f6-3dd9-cede0bd2bccd</t>
  </si>
  <si>
    <t>ab6c4772-78c9-012a-58e3-e00ad552928d</t>
  </si>
  <si>
    <t>04c9520a-a918-38d9-0622-ca9da64c62d2</t>
  </si>
  <si>
    <t>c2b8fd12-ecde-2661-7e64-4c439a18f990</t>
  </si>
  <si>
    <t>Started next run:</t>
  </si>
  <si>
    <t>2019/06/14 - 20:11</t>
  </si>
  <si>
    <t>Stopped the run:</t>
  </si>
  <si>
    <t>2019/06/XX - XXXX</t>
  </si>
  <si>
    <t>3d53828b-8bc1-b5dd-4c94-ef0de85418a4</t>
  </si>
  <si>
    <t>Final balance after the run, XBT:</t>
  </si>
  <si>
    <t>XXX</t>
  </si>
  <si>
    <t>Equity growth:</t>
  </si>
  <si>
    <t>85922dc6-8569-e4a2-ce7f-4e7f5b61e172</t>
  </si>
  <si>
    <t>6e9fb3e8-5328-0123-ba77-ad6e3351b4c8</t>
  </si>
  <si>
    <t>a5bed253-3abe-3ee9-7c82-b6b9ffe2380f</t>
  </si>
  <si>
    <t>0fbec7ad-ce96-e0c6-93a8-e7f35b09ee69</t>
  </si>
  <si>
    <t>d49d37a7-886a-c715-d9a5-f33c1247f4bb</t>
  </si>
  <si>
    <t>44948d86-0fff-4c83-68f7-12e68d0672c7</t>
  </si>
  <si>
    <t>2bbd1b0c-62e6-60b2-94fe-34308645f369</t>
  </si>
  <si>
    <t>Total number of trades:</t>
  </si>
  <si>
    <t>df23750b-4330-9b98-ca70-09ce6188c6e7</t>
  </si>
  <si>
    <t>Total Realized Profit (&lt;&gt;0) trades:</t>
  </si>
  <si>
    <t>4e9718ab-f2b6-eab0-2e81-7d909f2411f7</t>
  </si>
  <si>
    <t>Realized Profit/Total ratio:</t>
  </si>
  <si>
    <t>8d0429fe-d603-f955-20b8-80e20d4bff16</t>
  </si>
  <si>
    <t>Total Realized Profit (&gt;0) trades:</t>
  </si>
  <si>
    <t>77184d79-3548-f03b-4815-ddd9556a74cd</t>
  </si>
  <si>
    <t>Realized Profit win-rate (&gt;0):</t>
  </si>
  <si>
    <t>db5f676a-b5da-76b3-e3f0-6b3701951f50</t>
  </si>
  <si>
    <t>Average realized profit per trade, XBT:</t>
  </si>
  <si>
    <t>Average realized profit per trade, USD:</t>
  </si>
  <si>
    <t>bb23dc76-2765-e3c4-0050-27b4c81b0f43</t>
  </si>
  <si>
    <t>Average profit from trade commissions, XBT:</t>
  </si>
  <si>
    <t>2a2f114b-5a47-decd-14f5-667ad821f707</t>
  </si>
  <si>
    <t>Average profit from trade commissions, USD:</t>
  </si>
  <si>
    <t>e0f718b4-dacf-b3d1-34d4-021856c11d6f﻿</t>
  </si>
  <si>
    <t>4069b5bc-2a73-bc84-0896-8f9b21328788</t>
  </si>
  <si>
    <t>5cd27afe-8dff-860a-d6a3-834010fdab2b</t>
  </si>
  <si>
    <t>ccc9bb7a-27e0-45ed-9ced-88665026a013</t>
  </si>
  <si>
    <t>2ba28650-fe8d-67ac-eaff-abd31f1c6362</t>
  </si>
  <si>
    <t>7e24aa1d-2e21-f75a-66fc-0b50fcccd337</t>
  </si>
  <si>
    <t>7e725635-2c5f-4f6d-32e5-7d63c365ee5b</t>
  </si>
  <si>
    <t>b5b60ef6-39bd-834c-fee9-889c58c7f1de</t>
  </si>
  <si>
    <t>a94a8ca6-6ccf-4c98-416e-1f954873a0ef</t>
  </si>
  <si>
    <t>d2211777-6b0b-a903-badc-7fd342d92731</t>
  </si>
  <si>
    <t>cf8ce9ff-00b5-276f-acb6-5b17764f0703</t>
  </si>
  <si>
    <t>fe1c7468-c5a4-763b-8663-52fe21eb2c91</t>
  </si>
  <si>
    <t>a52bc887-48e8-719a-7c52-f1348ceef89d</t>
  </si>
  <si>
    <t>a1129e78-bbea-107f-8d81-9a61884ad7ef</t>
  </si>
  <si>
    <t>f3addbc2-83dc-6baa-b6ea-ce837059a04f</t>
  </si>
  <si>
    <t>64f1338f-b6f9-f7eb-2c0f-1609560a229f</t>
  </si>
  <si>
    <t>9bc6a0bc-728f-39c4-2c36-c8f5261db8bd</t>
  </si>
  <si>
    <t>f75720fc-ce42-f9c3-894c-5aff297376ca</t>
  </si>
  <si>
    <t>d562a069-4e30-f1d2-8587-6e50d4c41c54</t>
  </si>
  <si>
    <t>961187a9-b4a0-4ffb-1475-08e3633a0b2c</t>
  </si>
  <si>
    <t>cb5d2fbf-82d8-4707-624e-f8571786d398</t>
  </si>
  <si>
    <t>26d9f50a-d855-0eb8-241f-ec63d4aa9f23</t>
  </si>
  <si>
    <t>2e26af47-b2bf-bf03-1c9e-c7216645bccc</t>
  </si>
  <si>
    <t>a03fd763-6fae-5d02-29ee-7780b8d224a2</t>
  </si>
  <si>
    <t>02a2e77f-8f36-7ce6-2f53-0291ace7d61b</t>
  </si>
  <si>
    <t>e4717614-30fa-100f-476e-1b39e72492a4</t>
  </si>
  <si>
    <t>ac54cd00-eca9-1aea-01b9-1da5fb44f38c</t>
  </si>
  <si>
    <t>51528be6-5de5-0f05-ab31-34056f862f65</t>
  </si>
  <si>
    <t>6e44e03b-327b-f4d4-6b3e-dab946e58a52</t>
  </si>
  <si>
    <t>a7838ad9-cd03-aa35-3962-711ddb489fc1</t>
  </si>
  <si>
    <t>aa2ef1b0-3f55-fb3f-81ea-c3d1b9a512dd</t>
  </si>
  <si>
    <t>aa0ce300-52b0-2682-1a89-16c28d247044</t>
  </si>
  <si>
    <t>8a913584-f86d-c665-7955-ca6804ea43d4</t>
  </si>
  <si>
    <t>2a54636a-53f3-665b-0dd3-d918e4c49074</t>
  </si>
  <si>
    <t>143fb5f5-863e-2dea-333f-0fe71cc340b9</t>
  </si>
  <si>
    <t>b4fcc488-985a-35b2-e824-e3346211a2c5</t>
  </si>
  <si>
    <t>c2ee98b2-61e5-18c9-e375-965ff027f605</t>
  </si>
  <si>
    <t>28fc71a4-d9fd-e987-11ef-542b08a11f52</t>
  </si>
  <si>
    <t>eedb4a2e-92d1-e221-07a6-cf1fbf05048f</t>
  </si>
  <si>
    <t>8935f18f-2949-36fb-8421-58ba58a5cd7b</t>
  </si>
  <si>
    <t>6a330f47-e61c-d715-fff9-450d9fe19f4d</t>
  </si>
  <si>
    <t>016fd41a-ae36-6ac4-ddc8-9c3e1442c8dc</t>
  </si>
  <si>
    <t>b61ee8d0-3c96-cfaf-2f63-bf01f301848a</t>
  </si>
  <si>
    <t>ca94c1f8-9bdc-e0f4-4d7b-32fca7d2a41a</t>
  </si>
  <si>
    <t>17809a82-f155-d98e-7ee4-adf0faf28957</t>
  </si>
  <si>
    <t>7134b341-e151-a3b1-b72a-eab0ad792e94</t>
  </si>
  <si>
    <t>c045d5c9-b37b-91ed-18ad-537279c90e1a</t>
  </si>
  <si>
    <t>28311544-335e-4406-706f-4cf8df8cb49a</t>
  </si>
  <si>
    <t>30d693b2-2d28-b95c-e416-9d7c498ab3a0</t>
  </si>
  <si>
    <t>5c5d4faa-d494-fb9c-e493-05f320b89ad5</t>
  </si>
  <si>
    <t>c041f39c-7928-971c-dfcd-7802cd5a5993</t>
  </si>
  <si>
    <t>31063e36-919a-f78d-03f5-e848638d3db7</t>
  </si>
  <si>
    <t>d20ca5b0-8875-8850-05ee-6debd7df220d</t>
  </si>
  <si>
    <t>46e27e70-0800-0742-a670-5444e297b36b</t>
  </si>
  <si>
    <t>ed10853d-ed31-2b55-b66c-574196cabaec</t>
  </si>
  <si>
    <t>cf552769-1973-f91a-61e5-725bec53f9b0</t>
  </si>
  <si>
    <t>4dbf1193-33ff-7f0a-7ae6-0d1137a84154</t>
  </si>
  <si>
    <t>943835b7-6b47-a101-faa2-62a2bd5d1dbb</t>
  </si>
  <si>
    <t>a4684ebd-c595-5087-4dc8-99ea32cf1595</t>
  </si>
  <si>
    <t>df887533-0cc2-58ed-5711-1ef67c6a3058</t>
  </si>
  <si>
    <t>6d0ed2cd-6982-d9db-c67a-1bb0b1a517e7</t>
  </si>
  <si>
    <t>2123f943-1309-e141-9611-a1bb5e8532aa</t>
  </si>
  <si>
    <t>5b89646a-71d7-b9eb-095f-e4fafc637cac</t>
  </si>
  <si>
    <t>f5ac2c37-183d-8289-01d7-71a51787eab8</t>
  </si>
  <si>
    <t>a9c153ad-c2c3-89ef-d06d-f6b0c466057c</t>
  </si>
  <si>
    <t>20693df4-2aab-b185-ff15-5fefb3c861e9</t>
  </si>
  <si>
    <t>b925f8a5-2c6a-351f-1c40-5dfae9cdbf11</t>
  </si>
  <si>
    <t>e52e1f1c-394b-3d85-b124-e205f9f1dbd4</t>
  </si>
  <si>
    <t>02217471-0ee1-2155-7031-89bad05036c2</t>
  </si>
  <si>
    <t>0d5c5815-0473-47a5-8822-29c6171a0cb4</t>
  </si>
  <si>
    <t>396516fb-1254-3cc0-6d4d-3f262717488c</t>
  </si>
  <si>
    <t>d1724504-b213-1901-29f3-aa8538385873</t>
  </si>
  <si>
    <t>b6323243-4ac6-01b7-0d41-50c586180b55</t>
  </si>
  <si>
    <t>4c191e08-83b6-d43b-e2e1-88cec0948757</t>
  </si>
  <si>
    <t>7250d5d7-7785-01bf-4855-2961287b9055</t>
  </si>
  <si>
    <t>07fb44d1-1275-957d-92c6-29c8c719a86f</t>
  </si>
  <si>
    <t>c65a4d80-2fc5-f473-9e91-741788ebfd1f</t>
  </si>
  <si>
    <t>1d5e871e-078d-23e6-0916-93258c7f1d9b</t>
  </si>
  <si>
    <t>5dd05a5f-40ad-03d0-3add-0437b52dfb45</t>
  </si>
  <si>
    <t>10e581d5-ea33-0a36-0a74-8a42620d1609</t>
  </si>
  <si>
    <t>5b68477c-2daf-1d57-b928-0051ed7f246a</t>
  </si>
  <si>
    <t>87710562-3b90-1372-9e53-16b1fd7c5f42</t>
  </si>
  <si>
    <t>35238608-1489-bc30-eb57-ebc116e1e0d4</t>
  </si>
  <si>
    <t>fb3edc5d-6a5d-f390-6c3e-9d58682329fa</t>
  </si>
  <si>
    <t>d77c0e0e-4ee7-bfff-a9be-445d570a2811</t>
  </si>
  <si>
    <t>2d57c587-e690-409e-d143-d6341c7f0b65</t>
  </si>
  <si>
    <t>9351a73d-18cf-5e47-e75d-554811bb1fa3</t>
  </si>
  <si>
    <t>e03c80c7-6e48-56e1-18c7-cf3c64db04e0</t>
  </si>
  <si>
    <t>e486b6e6-4181-2847-5c4f-8d314018f9ca</t>
  </si>
  <si>
    <t>a72f7d8b-5999-73a2-e64e-da9ffeb50d8c</t>
  </si>
  <si>
    <t>0e76747e-e6d3-8444-4c3c-79a1f3d94771</t>
  </si>
  <si>
    <t>d5ec84f4-3c7c-48a6-cc7b-763ddf9933f3</t>
  </si>
  <si>
    <t>dab69b93-a7c8-b0c5-6890-73689cc7aff6</t>
  </si>
  <si>
    <t>a303105f-09e9-cf0d-cf49-874fb1ea2996</t>
  </si>
  <si>
    <t>37f466b4-1f5c-13ed-c386-8e523d88fa41</t>
  </si>
  <si>
    <t>215b26e0-5eaf-0f96-679a-987a5a9afe1c﻿</t>
  </si>
  <si>
    <t>99176e2e-e35d-4532-6b6f-7e88392d09f8</t>
  </si>
  <si>
    <t>46776f98-c76f-da72-f278-671153160954</t>
  </si>
  <si>
    <t>9940dded-7530-1ce7-4e34-a910afb9b067</t>
  </si>
  <si>
    <t>5048cc5b-cda3-7bc4-ec51-3bfabd4e0841</t>
  </si>
  <si>
    <t>045df3d1-772a-822a-bce8-c105692e2404</t>
  </si>
  <si>
    <t>d57b2507-7a02-5715-2344-b7b49edd181b</t>
  </si>
  <si>
    <t>0185e3ec-88e3-4c30-076f-cd14aeda54f3</t>
  </si>
  <si>
    <t>d9b1ec91-ee2e-cfe4-39ef-379bb364a11a</t>
  </si>
  <si>
    <t>c92220da-7ce2-2ec2-4db8-e9ff44e41a74</t>
  </si>
  <si>
    <t>8a086669-ff99-470b-08dc-94cbcb1c10c6</t>
  </si>
  <si>
    <t>3e1d8ddf-a920-4e71-d872-19d778fc2b89</t>
  </si>
  <si>
    <t>0ae44aa8-013d-64d3-f294-f25261c8819c</t>
  </si>
  <si>
    <t>57cf2332-57b6-5d6d-22fe-6d47b4e866d9</t>
  </si>
  <si>
    <t>e62bb677-cba9-1581-7e9d-240502da95a4</t>
  </si>
  <si>
    <t>2167fe90-d07b-4faf-53ad-31a9f1fdfd57</t>
  </si>
  <si>
    <t>fa7af0c2-75d8-391b-56c4-58a8531a739b</t>
  </si>
  <si>
    <t>02e2ba65-2258-60d6-b314-c2262582807e</t>
  </si>
  <si>
    <t>779d24ce-acf7-c902-ff98-baa8b6cddcd5</t>
  </si>
  <si>
    <t>3c7d94c7-66cb-b051-4596-c5f16d0be127</t>
  </si>
  <si>
    <t>40693a85-449f-f949-287a-48b23e4842c9</t>
  </si>
  <si>
    <t>073a1aa8-b043-caab-f056-ad7497dddd8b</t>
  </si>
  <si>
    <t>063d5254-bedb-5ac7-22b0-7a93fa927e8d</t>
  </si>
  <si>
    <t>ff1a9d47-0764-bfe8-9a33-bc0e9957674e</t>
  </si>
  <si>
    <t>cc19f331-6917-c345-e60d-28694e42c2c8</t>
  </si>
  <si>
    <t>6c106061-fdb6-6d32-9261-a335e29b4dcc</t>
  </si>
  <si>
    <t>0d560e3b-0989-3b7e-7260-83174375f09b</t>
  </si>
  <si>
    <t>2a486390-de1e-1f4e-326d-2acc1ad44b89</t>
  </si>
  <si>
    <t>0f74353a-a68a-25c2-c0d7-029214125670</t>
  </si>
  <si>
    <t>788de5a4-6b36-ecc7-4b6a-d01c62c81742</t>
  </si>
  <si>
    <t>5c5f0ec4-fc03-1d5c-f140-7d8668323bad</t>
  </si>
  <si>
    <t>cf1a7108-b234-4444-fd2a-a74489ab013f</t>
  </si>
  <si>
    <t>31f0d05a-b68a-5481-d85e-ae7e99d9521e</t>
  </si>
  <si>
    <t>13556736-46ea-5ebd-3d71-3eaa6851401e</t>
  </si>
  <si>
    <t>40902654-e2aa-8efd-3e5a-b50e4f564567</t>
  </si>
  <si>
    <t>cef5b4a9-f567-c3f3-13be-b50a7db4bfbd</t>
  </si>
  <si>
    <t>a5f5bbd0-88f7-2a0e-f7cd-f9e42c2b1e02</t>
  </si>
  <si>
    <t>47bab9c7-52cb-da22-c928-145ca8ecdd17</t>
  </si>
  <si>
    <t>0570964d-9c7e-754c-8457-c15706944ab9</t>
  </si>
  <si>
    <t>16ca37df-6043-0400-8185-8fbfd110a901</t>
  </si>
  <si>
    <t>9b5d3d48-c3e7-8773-a5d8-1f7b3711e230</t>
  </si>
  <si>
    <t>3e47b7e9-fe75-bb04-f166-8aa4b831451f</t>
  </si>
  <si>
    <t>b8563909-09ab-593e-a100-b5a74a6768bc</t>
  </si>
  <si>
    <t>042727e3-b849-a253-3764-95ed6f6f4a71</t>
  </si>
  <si>
    <t>7bfae145-41f6-d884-1bff-0324125e2bc0</t>
  </si>
  <si>
    <t>339d92d9-3d4b-8ec0-3d5c-f954ba95c056</t>
  </si>
  <si>
    <t>d89ae72e-af86-7390-371b-a0092eb01c44</t>
  </si>
  <si>
    <t>b0788e4c-6d18-e87a-3691-5714952b048d</t>
  </si>
  <si>
    <t>88caa15e-a586-ab89-3069-84dcfb23ccff</t>
  </si>
  <si>
    <t>f84b0fde-24be-2bda-1d58-e62849ab68a1</t>
  </si>
  <si>
    <t>40dabacf-fac9-d01e-11b6-7e18c9c210fd</t>
  </si>
  <si>
    <t>56731e4c-e1a5-2940-fd7b-c18b9f1a5a06</t>
  </si>
  <si>
    <t>3103ba97-c586-9063-70fc-a72b03a8a90f</t>
  </si>
  <si>
    <t>37167b58-4511-ffcd-aa49-801fde85b45f</t>
  </si>
  <si>
    <t>8e888831-dcbb-f920-4102-12b2e9adfb3b</t>
  </si>
  <si>
    <t>f8cc4562-f4fd-777b-8b4c-3ecb30331382</t>
  </si>
  <si>
    <t>62192070-03df-964e-e889-c6dac0c58a47</t>
  </si>
  <si>
    <t>a7eff1f2-60a2-b1b2-d23f-a463398a1183</t>
  </si>
  <si>
    <t>36f3b45b-66e4-bdfd-ac86-3f967b5cf99e</t>
  </si>
  <si>
    <t>be1f7f14-fbf6-0b1e-27d9-138e05cabd06</t>
  </si>
  <si>
    <t>804b0f1b-dec8-24cf-1c8e-0745eb47b8b4</t>
  </si>
  <si>
    <t>79429e11-3c0a-3938-02ad-51296f9ff0a1</t>
  </si>
  <si>
    <t>730d911c-32bd-c8ba-51cf-252c46238a54</t>
  </si>
  <si>
    <t>a25ef7d5-371f-21da-2ee5-3b80f23a3f43</t>
  </si>
  <si>
    <t>f575dd4c-3113-493f-b685-4d3025924843</t>
  </si>
  <si>
    <t>ee4cfe45-8a46-cfc9-41dc-625dafad09df</t>
  </si>
  <si>
    <t>51f1382f-38d0-5d15-c7a3-c82d60d11553</t>
  </si>
  <si>
    <t>79ceb3fa-36ae-f5ba-956d-e80b692c9fcb</t>
  </si>
  <si>
    <t>0eb50850-6e9e-da8a-1ac8-8fc0a3cffab8</t>
  </si>
  <si>
    <t>a49bf414-a78e-ad0f-ef68-c7c9de4b76bb</t>
  </si>
  <si>
    <t>10726431-c31d-fc9b-44be-38d66c15f5b4</t>
  </si>
  <si>
    <t>0c7be6c4-7dbe-c78c-dbd6-b11cc13a03a4</t>
  </si>
  <si>
    <t>3784a4aa-8b9f-bda7-c001-c77cd2373e7c</t>
  </si>
  <si>
    <t>dc81f9ff-fdda-a177-bac0-6e3145529a69</t>
  </si>
  <si>
    <t>649dca15-79ac-eccf-0a27-16147f1e5012</t>
  </si>
  <si>
    <t>90a688fb-878d-e1ea-ef51-2c748f1b8bea</t>
  </si>
  <si>
    <t>d15a56be-3792-aedb-21d4-bc65787808f6</t>
  </si>
  <si>
    <t>67591328-184c-4276-0e70-adb746edaae8</t>
  </si>
  <si>
    <t>4d46d42a-e04b-e3ea-4f09-431f8797fb06</t>
  </si>
  <si>
    <t>43bf98f8-5218-62f2-283a-6d162e23700b</t>
  </si>
  <si>
    <t>297da39f-3280-e469-00de-91083583354f</t>
  </si>
  <si>
    <t>7ad0b22b-faaa-990e-6203-672596097b4f</t>
  </si>
  <si>
    <t>b5f0d9a1-41d7-a074-6c4c-ec30dfa49612﻿</t>
  </si>
  <si>
    <t>d0484b75-8cc9-e0bc-bf57-0aba0bdda558</t>
  </si>
  <si>
    <t>a57b73eb-1ae9-3ab3-1516-9ba796e4ad53</t>
  </si>
  <si>
    <t>e061f42d-10e6-ec93-e15f-b88580bbe9ab</t>
  </si>
  <si>
    <t>dbd7eefd-7956-912a-1957-b79490251207</t>
  </si>
  <si>
    <t>df19265c-3e38-069a-7b8e-71c0e2373bd5</t>
  </si>
  <si>
    <t>da5d5d3d-d706-ab80-f706-c01811b9556f</t>
  </si>
  <si>
    <t>ae1429ff-b728-ce33-dec8-6eaf8e8457f1</t>
  </si>
  <si>
    <t>5bcef466-8266-80a1-4dcd-937737526516</t>
  </si>
  <si>
    <t>72eb70bb-6202-6360-4bcb-57a2170a0ebc</t>
  </si>
  <si>
    <t>0884c40e-3b86-697f-b338-655acece4c2b</t>
  </si>
  <si>
    <t>728e83df-0abb-2799-3f56-143f0f619975</t>
  </si>
  <si>
    <t>376e5c69-c38e-2033-350d-8f33c6c57eb2</t>
  </si>
  <si>
    <t>5941e7c4-5f02-3318-a3c9-fe0b9695d5d8</t>
  </si>
  <si>
    <t>772b486c-d62f-430c-d082-90f423cefa55</t>
  </si>
  <si>
    <t>8f352341-c4e2-34c2-f583-120cd878ef80</t>
  </si>
  <si>
    <t>048e4abc-e179-cadd-51c3-1002c950ad55</t>
  </si>
  <si>
    <t>b7a27132-8b00-d243-215a-960d7630c818</t>
  </si>
  <si>
    <t>e3e7c735-fdbd-2336-c0cc-b1022eb023c9</t>
  </si>
  <si>
    <t>7bea182d-4509-d46f-f703-6437bcc91937</t>
  </si>
  <si>
    <t>63dbcffa-6bcb-53d8-b10f-86f72f85fd5f</t>
  </si>
  <si>
    <t>9efb5f01-b1f7-6d89-6b12-7bae7847f80d</t>
  </si>
  <si>
    <t>0a16df11-49d8-9b30-dd92-a829778e53b1</t>
  </si>
  <si>
    <t>be2a0688-f35e-a296-ad29-2d35246e6e74</t>
  </si>
  <si>
    <t>f7234a1a-acee-51f1-a0a7-0d998d63759e</t>
  </si>
  <si>
    <t>102fc767-0e26-e999-4dc5-1b6b83c0e574</t>
  </si>
  <si>
    <t>f1d865b3-52c1-b7a1-3511-41a9a913e256</t>
  </si>
  <si>
    <t>20d25278-d2a4-ddb6-5627-849425fc4b91</t>
  </si>
  <si>
    <t>bcb986bb-bf8d-c07b-b3b8-882bded097a0</t>
  </si>
  <si>
    <t>4cdb105e-e085-d3d1-3b52-9af435f98669</t>
  </si>
  <si>
    <t>4ca76c94-9e44-73f0-53d3-e4a2c8ce2797</t>
  </si>
  <si>
    <t>889eb92d-d4c3-49fb-ca55-bb3ae94073d4</t>
  </si>
  <si>
    <t>1f2157be-19d6-1a67-e8c6-09554dd3da2a</t>
  </si>
  <si>
    <t>4162bab5-fea7-b12c-5c0e-1c4be4d2b2a7</t>
  </si>
  <si>
    <t>c3d24d3b-804c-aae0-e321-2de7f3bd30a0</t>
  </si>
  <si>
    <t>df8825c5-b8e1-4fea-17ff-9cf92e3f28a5</t>
  </si>
  <si>
    <t>90a5d36a-0d39-6e02-898f-611b7b6028cc</t>
  </si>
  <si>
    <t>ad9728c0-e2ce-52d2-489c-07d052bf83b9</t>
  </si>
  <si>
    <t>4965344a-a1bb-89c9-21c4-0ce3d8839b51</t>
  </si>
  <si>
    <t>fc795bc0-4b42-902f-f15a-92ee8563b614</t>
  </si>
  <si>
    <t>1ba1024a-1ce1-9efc-ff2c-8da68407552e</t>
  </si>
  <si>
    <t>ceb529c0-c667-a562-cfc3-13b230e770f1</t>
  </si>
  <si>
    <t>73b37e15-38a3-8a32-c982-ba66a401ccde</t>
  </si>
  <si>
    <t>a1295bac-7f27-b50e-1f1d-7739899e1b8a</t>
  </si>
  <si>
    <t>dc498222-c653-bd74-2966-fc44d239364d</t>
  </si>
  <si>
    <t>7d1ce6ca-a032-c6a4-d399-aa67d7d1ad81</t>
  </si>
  <si>
    <t>602a9175-cb9c-e2d4-138d-03b300735194</t>
  </si>
  <si>
    <t>bb2cd38f-5a61-ecb9-6914-ed528d3116bc</t>
  </si>
  <si>
    <t>54c708d8-6853-9e27-3fb7-ab9998947c4d</t>
  </si>
  <si>
    <t>22f8b4fa-b7ec-484b-5647-f4ede40f8b03</t>
  </si>
  <si>
    <t>e5b1c271-8c78-c405-9c24-90dddc3950e3</t>
  </si>
  <si>
    <t>20141e84-f218-7372-27fd-b2eb09cd910c</t>
  </si>
  <si>
    <t>006ee93b-4681-c104-16a8-f5a461ae2b7b</t>
  </si>
  <si>
    <t>2b3bc1c5-b861-660e-c0e9-64b7d6a62380</t>
  </si>
  <si>
    <t>4de3f855-9f28-efe9-1e6a-8593886883d5</t>
  </si>
  <si>
    <t>7f6c29c4-a6bb-6fcf-ac25-2ef34a01e112</t>
  </si>
  <si>
    <t>222e014e-7bf6-15d9-1bb5-9d05223eda17</t>
  </si>
  <si>
    <t>d506abf8-887c-dd78-601c-eb6e344091f2</t>
  </si>
  <si>
    <t>08a74afc-3888-701e-600f-410a6a33d5d5</t>
  </si>
  <si>
    <t>bbbb7172-e20e-7884-30a6-c6151613f098</t>
  </si>
  <si>
    <t>e7c42f58-f0ef-6e9f-14d1-dc7526102b71</t>
  </si>
  <si>
    <t>e99f3a23-98ca-3f1c-6b0b-b619150b95fb</t>
  </si>
  <si>
    <t>69c1f553-0d6d-d6a4-2fd7-222ba336ee2d</t>
  </si>
  <si>
    <t>d126c00b-ff7a-2437-5934-65e498d3879c</t>
  </si>
  <si>
    <t>fd2f7ef1-0d5c-1952-3e5f-7b44a8d0c374</t>
  </si>
  <si>
    <t>94239e70-35a4-e945-55d8-18fca905470d</t>
  </si>
  <si>
    <t>e3c257ed-611f-af7d-d789-a982cee537ee</t>
  </si>
  <si>
    <t>ff782f77-99b4-5587-0b67-18950a672ff3</t>
  </si>
  <si>
    <t>aaf4d3db-4723-6ce7-63b3-4c27a02ab860</t>
  </si>
  <si>
    <t>f629b5a8-697c-0986-56a2-dc680b61d80d</t>
  </si>
  <si>
    <t>f7dfac65-9d9c-6581-931c-c71bf44a9d9d</t>
  </si>
  <si>
    <t>7fefae90-2dc7-6c8e-d7cd-e97be453e832</t>
  </si>
  <si>
    <t>541afd38-e168-c2e1-8b53-b7d83e3a6852</t>
  </si>
  <si>
    <t>4820762e-f0d2-4bd9-dd93-f869ffdc4b71</t>
  </si>
  <si>
    <t>abf0841c-bb03-2e4f-8a8e-f4692648bee1</t>
  </si>
  <si>
    <t>aec0544a-dafc-67fb-0bd5-2c37e2daddee</t>
  </si>
  <si>
    <t>b01c3f53-702d-ccc6-e1da-a178caf82d7a</t>
  </si>
  <si>
    <t>fb08b4c5-3796-585e-a7fd-9ea17117065f</t>
  </si>
  <si>
    <t>ccabd543-9b81-9a12-9f11-6e67491f9c56</t>
  </si>
  <si>
    <t>224b1007-a705-2fef-d382-428e7d95feff</t>
  </si>
  <si>
    <t>918b453d-5555-8161-e50e-79b0005da1a8</t>
  </si>
  <si>
    <t>e0cf0cb1-5c3e-3dc4-d8dd-e430a07437bc</t>
  </si>
  <si>
    <t>41a81c1a-8d71-54e3-4638-2e8c10d91adf</t>
  </si>
  <si>
    <t>dbf1f0aa-bc8b-7673-2d55-d31b7112ad5a</t>
  </si>
  <si>
    <t>3c789fb6-5e2d-2058-6602-248c56b07aec</t>
  </si>
  <si>
    <t>1069ee79-3855-b6fe-5b0e-6d1dd87564f1</t>
  </si>
  <si>
    <t>8413816d-624c-d6ab-fcaf-8b18bafbf2a1</t>
  </si>
  <si>
    <t>1da47caa-796c-2413-e328-f079bbf63c0e</t>
  </si>
  <si>
    <t>49f35af7-1a20-ce45-f266-060d7160d7de﻿</t>
  </si>
  <si>
    <t>9cdb35ba-5662-b77e-317b-19525200bc03</t>
  </si>
  <si>
    <t>70d277d4-4881-c163-4c50-03f24203802b</t>
  </si>
  <si>
    <t>48783881-2056-d6a7-09cb-aa7f7700675b</t>
  </si>
  <si>
    <t>269b7e3d-c909-9767-6d2f-9f8fc0a2a692</t>
  </si>
  <si>
    <t>8b38df65-e9eb-b784-577e-8698fb85d339</t>
  </si>
  <si>
    <t>3f4d06dc-9372-beea-2715-0ba4a865eefc</t>
  </si>
  <si>
    <t>f979f6f7-1177-a847-d0fc-c86fb3017481</t>
  </si>
  <si>
    <t>ce703812-0396-b32c-ebd1-b20fa30439a9</t>
  </si>
  <si>
    <t>cd045a07-19b7-33aa-210f-10839af29221</t>
  </si>
  <si>
    <t>9399cfe8-b26b-b355-ce7d-bf59f4c1af6f</t>
  </si>
  <si>
    <t>f3608d82-f2ef-090c-4042-5649e775107b</t>
  </si>
  <si>
    <t>9350a80b-bd69-9a7b-31cf-bd585a423efb</t>
  </si>
  <si>
    <t>2a43827d-447c-8da0-b27f-a170c1b59a1c</t>
  </si>
  <si>
    <t>aacc9a20-7081-1f2d-364b-1b046d6887f8</t>
  </si>
  <si>
    <t>6cf82a27-5353-38de-2b00-0fbb53e681a6</t>
  </si>
  <si>
    <t>b633a37a-3210-7214-d4c9-f0c7b20ef80c</t>
  </si>
  <si>
    <t>12364e25-c0d4-8e44-d90a-49133ff49d1f</t>
  </si>
  <si>
    <t>b175322b-1a53-8cf6-7334-c9f7c3ec843c</t>
  </si>
  <si>
    <t>ab5e70c7-a980-de14-d084-8fdf56846c2d</t>
  </si>
  <si>
    <t>67bf3846-cd3d-ce6b-a292-1a3f992f7abe</t>
  </si>
  <si>
    <t>703ee0c0-6354-c563-1682-9a280dc2727f</t>
  </si>
  <si>
    <t>071e3698-574f-f0d2-6f9d-4cda7aa229c0</t>
  </si>
  <si>
    <t>e62c27af-b3f3-86de-4426-c3072fd0825c</t>
  </si>
  <si>
    <t>a94db9c5-44b0-c03b-94c2-49f1a976a528</t>
  </si>
  <si>
    <t>fe5428f2-6f1c-25f0-0854-c6d74f7aad67</t>
  </si>
  <si>
    <t>e0166ec7-44a9-38f4-8883-771bfd7893bd</t>
  </si>
  <si>
    <t>59576a0c-fee0-30d5-5ddb-b077db38728f</t>
  </si>
  <si>
    <t>be14e394-8c8a-2822-7299-65d6ad45b1d2</t>
  </si>
  <si>
    <t>666d08c3-a947-5eba-dcb8-92be6e0003b3</t>
  </si>
  <si>
    <t>22c770a2-899c-aea8-8197-ff6a4ec9beb1</t>
  </si>
  <si>
    <t>8bd2735e-6dfc-137f-e3e9-1204446e1113</t>
  </si>
  <si>
    <t>d8bd4ce8-c375-0b19-1453-8df8988ef54f</t>
  </si>
  <si>
    <t>63eed5e5-8caf-971d-3965-95940768ced1</t>
  </si>
  <si>
    <t>c857cf39-3e4e-bd7d-7c7f-21033dd4771f</t>
  </si>
  <si>
    <t>4969e73b-b41f-c2a8-2b3d-5c7925e8eee5</t>
  </si>
  <si>
    <t>c3241972-6f13-5424-c976-d166261a37d0</t>
  </si>
  <si>
    <t>3c6c9e86-c149-4234-0af0-02db61d34c11</t>
  </si>
  <si>
    <t>a6424396-545a-286f-8e44-2b6c2f5957cc</t>
  </si>
  <si>
    <t>1e7cc52e-3630-423b-f7f6-74886dc40159</t>
  </si>
  <si>
    <t>2bbb6c4e-585b-7bf5-e8ce-af0b963141c5</t>
  </si>
  <si>
    <t>7d486afe-70ed-b535-e8e6-c166b6d975d3</t>
  </si>
  <si>
    <t>3a8341eb-27e7-d935-3a0a-b6aa9d4d0683</t>
  </si>
  <si>
    <t>4e2af17d-deca-0a3f-fe24-25c2183bbc94</t>
  </si>
  <si>
    <t>0e7a8305-1906-e41a-56df-a04a8c50cbaa</t>
  </si>
  <si>
    <t>64bed52b-b508-be16-db6a-a84cd448bcfd</t>
  </si>
  <si>
    <t>c32c487b-4f6d-2579-fbce-b8c5756ecedc</t>
  </si>
  <si>
    <t>513f4388-630c-aecf-5402-3b5ba7b55a10</t>
  </si>
  <si>
    <t>fcd58c9f-98d0-4a59-45fa-5a99da4c48b8</t>
  </si>
  <si>
    <t>7e19756f-c987-9d87-d06b-442e4bb66486</t>
  </si>
  <si>
    <t>37c0d722-d820-8e52-4b88-e5cf75227e43</t>
  </si>
  <si>
    <t>43f94ef9-815b-9521-c622-bf22021b49c3</t>
  </si>
  <si>
    <t>41d34ce8-8b08-3992-76e7-6b8c389b5f1a</t>
  </si>
  <si>
    <t>008bf389-8278-9791-cd5a-c0f4298fe0b4</t>
  </si>
  <si>
    <t>e337925a-15b1-a26f-e923-891c731f2a03</t>
  </si>
  <si>
    <t>7aac9a42-2068-cd43-5f79-a7444904be3e</t>
  </si>
  <si>
    <t>9e137681-8967-c2ef-33d6-99bf5ffe002d</t>
  </si>
  <si>
    <t>b070f5c4-ae92-6abf-5389-949139c4ae61</t>
  </si>
  <si>
    <t>c79773cc-76e1-c5dd-8fe2-21399c24a37b</t>
  </si>
  <si>
    <t>7f835a31-14d8-8546-5d22-64d86966cb28</t>
  </si>
  <si>
    <t>fc9fb0ac-91f4-86ec-403f-5fc42c876380</t>
  </si>
  <si>
    <t>8ba51bb5-7ed9-43c4-d798-a495ecc8fa0e</t>
  </si>
  <si>
    <t>ae0adce0-cd1e-e0fa-ffb0-b764251294cc</t>
  </si>
  <si>
    <t>900249bb-034c-7527-a493-a36820101db1</t>
  </si>
  <si>
    <t>bc775b27-9707-4478-13ca-17aa055a46f7</t>
  </si>
  <si>
    <t>446333bb-cdab-7de0-53d9-decc1fcbb065</t>
  </si>
  <si>
    <t>bff507ba-0127-be4b-cfb9-de5966b5c8e6</t>
  </si>
  <si>
    <t>0ce1e043-57a0-b7e5-ff22-584ebad5ad23</t>
  </si>
  <si>
    <t>8f13b381-803a-951e-5f4d-47a4c1375f62</t>
  </si>
  <si>
    <t>796df5cc-7850-e318-9113-b9586ad9eb81</t>
  </si>
  <si>
    <t>8a406fc7-c5e7-8b84-495d-83fd785c7ff5</t>
  </si>
  <si>
    <t>a632c41c-9a7d-7054-096a-2ab24fbbdbe2</t>
  </si>
  <si>
    <t>c77befd7-071b-e547-2f7e-bcc61c50aa6b</t>
  </si>
  <si>
    <t>019c164e-4e47-edad-39c7-41d265ebc52e</t>
  </si>
  <si>
    <t>d60fd8d2-fb85-f13b-c984-c99c9c994180</t>
  </si>
  <si>
    <t>1130ff48-42b2-f9a1-d3cd-4ea8e5345c43</t>
  </si>
  <si>
    <t>b52dbd2e-b3ed-efbc-7d46-64085976981b</t>
  </si>
  <si>
    <t>67aa16f2-ee6c-9013-2d4d-a08efb89a98a</t>
  </si>
  <si>
    <t>14ae1dd5-ee23-f610-307e-1ecdde98df0a</t>
  </si>
  <si>
    <t>40b7dbba-fc04-ec2b-15a9-342dee951be3</t>
  </si>
  <si>
    <t>e5b499a0-6d40-e246-bf21-4a8d62d756bb</t>
  </si>
  <si>
    <t>da853e5e-567f-8ef8-a373-6707e9d77585</t>
  </si>
  <si>
    <t>35888078-e543-98dd-f9fa-51a7759639ad</t>
  </si>
  <si>
    <t>ab0c0039-6cc7-7f78-3add-3efce5346699</t>
  </si>
  <si>
    <t>215b1071-5d8e-e697-1704-1ded4ab894e6</t>
  </si>
  <si>
    <t>10983d29-320c-0cb9-64a5-2fbd990aa970</t>
  </si>
  <si>
    <t>d46f37e7-0715-edfd-e79a-a2f8f697afa9</t>
  </si>
  <si>
    <t>7e64b8ca-340b-00fc-dad3-5ace33d311d1</t>
  </si>
  <si>
    <t>61726375-5f75-1c2c-1ac7-b4195c74b6e3</t>
  </si>
  <si>
    <t>bd740e20-ed39-385c-2008-0d65e9595af6</t>
  </si>
  <si>
    <t>0960e7a9-43b3-30f6-5071-87593c7a3f33﻿</t>
  </si>
  <si>
    <t>94885b73-b636-fc07-6302-6f47f7df08c1</t>
  </si>
  <si>
    <t>55468836-f27a-8e5a-f1aa-012314737e1e</t>
  </si>
  <si>
    <t>77d16290-7c09-be6f-4818-60061b4969dc</t>
  </si>
  <si>
    <t>a23161c0-48f4-86f4-2114-7b176893635b</t>
  </si>
  <si>
    <t>dbf2c89d-98f5-c855-3392-090864e5158c</t>
  </si>
  <si>
    <t>1ebc91aa-c52b-0de5-3bbf-8ca275f0a1ec</t>
  </si>
  <si>
    <t>3b473792-c878-506a-1082-4bed2c26bbbf</t>
  </si>
  <si>
    <t>1ae35e2d-be27-d687-c09d-5d30ead6c572</t>
  </si>
  <si>
    <t>01564fa1-5448-f720-dfa9-4ed08d239662</t>
  </si>
  <si>
    <t>c381dfa7-371a-10d2-d45e-428773a19110</t>
  </si>
  <si>
    <t>ef8a9d8d-45fb-06ed-b889-58e7839ecce8</t>
  </si>
  <si>
    <t>cd6cdae4-af3c-b6f3-92ee-bed64a8a687d</t>
  </si>
  <si>
    <t>da8df65e-a7f7-efaa-2535-98c195fdc447</t>
  </si>
  <si>
    <t>82735902-3bbd-9177-2964-cc9bc9b61eea</t>
  </si>
  <si>
    <t>fe719cee-2152-351b-9fcf-577f3e72083a</t>
  </si>
  <si>
    <t>923a593c-527e-be3a-b6f5-f91991af44d8</t>
  </si>
  <si>
    <t>b9004e2e-e8eb-56e9-b228-642e6ba4a4ca</t>
  </si>
  <si>
    <t>e5090c14-f6cc-4c04-9753-7b8e7ba1dfa2</t>
  </si>
  <si>
    <t>8907caf9-6708-411f-42cc-91eeeee21a7b</t>
  </si>
  <si>
    <t>41586d8d-8d6c-c0aa-4d92-8758e0e3b19f</t>
  </si>
  <si>
    <t>4ef7dc86-8bb6-5469-5c51-87bfe3c6c9b9</t>
  </si>
  <si>
    <t>d48a795f-ef5a-c591-d1ea-a8cf49a022fe</t>
  </si>
  <si>
    <t>967321e6-a15c-051b-0f18-de6621b84c20</t>
  </si>
  <si>
    <t>4a88dfcb-4ce3-fb35-2ef5-f4c6cd7087f8</t>
  </si>
  <si>
    <t>ffff4444-b1cd-bcca-9ff3-9e0d2ed42be8</t>
  </si>
  <si>
    <t>9d56db02-b13a-0fe6-1ad5-c3cd3ec4c196</t>
  </si>
  <si>
    <t>c4df1dce-6aa1-b464-95aa-1902e5381025</t>
  </si>
  <si>
    <t>f286db56-a162-89eb-60fd-2fdc16892444</t>
  </si>
  <si>
    <t>57501206-75e8-ddf4-a0b8-11c2d8b119b3</t>
  </si>
  <si>
    <t>edb94297-fd2a-c29a-21d0-e5ee1e1c3923</t>
  </si>
  <si>
    <t>66e063a3-8c16-28f3-6291-9297d1400cd4</t>
  </si>
  <si>
    <t>66a4ba0b-005c-4eca-27ed-9be074dfb1c1</t>
  </si>
  <si>
    <t>7375fb39-7f47-4978-f231-a68643dbf0dd</t>
  </si>
  <si>
    <t>d0c7ed41-2895-deca-61c3-3e3a47bdde35</t>
  </si>
  <si>
    <t>c32cac6e-a387-b196-3b01-079db1a9e0ac</t>
  </si>
  <si>
    <t>05ed1d21-b87b-6155-993a-77a7cb47f8cf</t>
  </si>
  <si>
    <t>387fa2a3-9d4f-02b0-01f2-20ad2dfc6965</t>
  </si>
  <si>
    <t>79f5b3d7-2310-869a-5ce0-a33a2e490614</t>
  </si>
  <si>
    <t>7de5747b-1c14-821c-c82f-f61606a4fbda</t>
  </si>
  <si>
    <t>e457910e-08d1-aeee-a39a-95cd591ec0a8</t>
  </si>
  <si>
    <t>f05db14a-11fd-255b-1cd5-4f5c4186d17f</t>
  </si>
  <si>
    <t>ccbaab3c-1e39-2681-ae40-cf7a10dac117</t>
  </si>
  <si>
    <t>847f98c2-0a28-b863-2662-3dd4df1a4595</t>
  </si>
  <si>
    <t>09009680-8d79-8445-128a-ad0b02332c41</t>
  </si>
  <si>
    <t>984c5189-4ec2-ad14-6921-6b182e5c8d3f</t>
  </si>
  <si>
    <t>60ef5f3b-4740-6b3a-efc1-61475706bdf7</t>
  </si>
  <si>
    <t>e27e5f91-9d9d-b62e-e951-a7da1a7ad8b8</t>
  </si>
  <si>
    <t>0722c2e3-449c-7795-9876-49be6bca4170</t>
  </si>
  <si>
    <t>f9e71be2-f9c7-7f57-86d3-a3d2ccf43646</t>
  </si>
  <si>
    <t>b53d8ad4-cad0-1df5-128c-c950f8eab6bc</t>
  </si>
  <si>
    <t>dc0cd671-1f53-0c80-3877-238554a89693</t>
  </si>
  <si>
    <t>8b9948ab-1807-f7d1-acf1-ed6eb28fa645</t>
  </si>
  <si>
    <t>685868dd-a714-5391-7836-f0c72cdb6a53</t>
  </si>
  <si>
    <t>2bf2ef51-698e-6777-5379-77170dc32ad3</t>
  </si>
  <si>
    <t>48e444a7-3e24-4b47-1386-1ecce42185c0</t>
  </si>
  <si>
    <t>e6e6a265-f919-ab3b-3b73-78e2922be084</t>
  </si>
  <si>
    <t>73555c64-3a51-b66b-9855-43c6cf653d3e</t>
  </si>
  <si>
    <t>b87a2fd8-eab5-7a44-d4f6-fd2f364c6625</t>
  </si>
  <si>
    <t>07327dac-76aa-6641-9d96-2394e12d3f97</t>
  </si>
  <si>
    <t>5834debb-5d89-f7f2-7069-4801bab8978f</t>
  </si>
  <si>
    <t>adb29919-294b-8adc-e3e3-0a23945d827b</t>
  </si>
  <si>
    <t>6a7600aa-6019-f506-864e-630ad83488f6</t>
  </si>
  <si>
    <t>d2644b04-ff2d-c258-6135-fe89f2403fab</t>
  </si>
  <si>
    <t>9f66e65b-06b7-b04c-0ff2-07a8f4f02106</t>
  </si>
  <si>
    <t>8edfe288-c8c3-a3a1-e61b-1249a6d19073</t>
  </si>
  <si>
    <t>7ed7bf82-7209-d370-d05a-4c409843d15e</t>
  </si>
  <si>
    <t>5b2511cc-28b0-2069-c206-3d910259521d</t>
  </si>
  <si>
    <t>0e3b4532-1278-dc8a-d881-97d07ac443cc</t>
  </si>
  <si>
    <t>e6248e21-fda5-6ae7-3217-679d3719c901</t>
  </si>
  <si>
    <t>49f02a12-1f2d-3b89-afd5-728314ad2b57</t>
  </si>
  <si>
    <t>a294177b-f2c3-837e-7290-2ad9718597f9</t>
  </si>
  <si>
    <t>a1ecaffb-d726-041a-2e2e-9e790b0d7bd0</t>
  </si>
  <si>
    <t>17f44c00-64c9-914f-4a8a-a43270aa2632</t>
  </si>
  <si>
    <t>bcf10ae6-d504-866a-f502-ba92e4eb610a</t>
  </si>
  <si>
    <t>09681e7b-da3c-1e79-b3bc-c1d2a6fa7b45</t>
  </si>
  <si>
    <t>de5e6095-cc5b-285e-ce91-ab7296fd406d</t>
  </si>
  <si>
    <t>6eab6467-ffdd-3fba-c548-290e89d8e147</t>
  </si>
  <si>
    <t>8b9db9bc-d473-238a-8555-d0c260373c35</t>
  </si>
  <si>
    <t>51b90f12-2a48-5bea-063c-8259b279855a</t>
  </si>
  <si>
    <t>4528e353-a293-3f6a-af79-29333c09c047</t>
  </si>
  <si>
    <t>f83c0aca-4c1a-46d0-7f10-ae3ee9e8db0a</t>
  </si>
  <si>
    <t>deed2e0d-2746-6381-85d7-0ac9d4ca165e</t>
  </si>
  <si>
    <t>2f3242df-ab93-5ff7-38f5-e7630e1a4a75</t>
  </si>
  <si>
    <t>815a917f-eccd-21ef-9bfa-7eecfeea9266</t>
  </si>
  <si>
    <t>13cf0146-c8eb-d56f-5f97-dad572887f95</t>
  </si>
  <si>
    <t>dc8c0960-f06c-b590-b0d1-6960ebc4b2ec</t>
  </si>
  <si>
    <t>d8aedacf-81bf-cd09-554e-55ca29ed64d2</t>
  </si>
  <si>
    <t>b92e4312-d468-1fae-15c7-04e55a11dc90</t>
  </si>
  <si>
    <t>f2d972a3-d348-c087-ccaf-f309c0cb3f11</t>
  </si>
  <si>
    <t>3af0d9b7-b50a-7eb1-8b18-631461b0bb70</t>
  </si>
  <si>
    <t>aff221ca-eee2-0dfb-0741-5aba847a889c</t>
  </si>
  <si>
    <t>9eb451e4-38d4-c9b5-1bd3-3c20b994285f</t>
  </si>
  <si>
    <t>d85dee20-4496-4564-06a7-e00225ff7066</t>
  </si>
  <si>
    <t>99f5cfa8-36a4-f117-5458-13c15abf4cee</t>
  </si>
  <si>
    <t>9ad997ae-f056-6aba-c406-f67721cd0efd</t>
  </si>
  <si>
    <t>6e590979-b043-f7c7-905f-9538974fea75</t>
  </si>
  <si>
    <t>8f0a5865-53a3-d128-d6be-e486bb538aaa</t>
  </si>
  <si>
    <t>d588a663-2a0d-e1a4-b5be-7f682d1a19a9</t>
  </si>
  <si>
    <t>46e2f0ea-a9ff-3f69-f558-5e1fc810edf8</t>
  </si>
  <si>
    <t>e284b99e-1772-a187-af15-928a06c06442</t>
  </si>
  <si>
    <t>c5926449-42dc-bdb7-ef08-ebd52f610855</t>
  </si>
  <si>
    <t>09f739aa-1dc0-0ae3-e93a-1f1f9453cab3</t>
  </si>
  <si>
    <t>adcc520e-7d49-365d-475d-3aa35fa45ec7</t>
  </si>
  <si>
    <t>ca9910ba-0071-2ed4-3d7a-d34f19003ce5</t>
  </si>
  <si>
    <t>341aaf4d-a19c-0e8e-82ff-904fa48f32f2</t>
  </si>
  <si>
    <t>e133769c-95dd-7fcd-cf0a-59118c376da1</t>
  </si>
  <si>
    <t>39681a53-c252-1922-4005-223bbb3a2e74</t>
  </si>
  <si>
    <t>4f5f0f81-e1a2-67cb-7d86-0ca6cc61a94d</t>
  </si>
  <si>
    <t>b796fcb1-153a-b445-f50d-3b3b846a85a2</t>
  </si>
  <si>
    <t>20825d27-cd88-af7f-cdf1-fbe4a2c3f962</t>
  </si>
  <si>
    <t>2762e9c4-b38d-ebdd-e554-76a47b4c9551</t>
  </si>
  <si>
    <t>6e4cfbc3-0e09-71ff-5ebd-e6c3dce36e49</t>
  </si>
  <si>
    <t>16c0f14c-560b-413a-a243-10a0bd716cc7</t>
  </si>
  <si>
    <t>7b8a0ae2-bb05-529c-7912-24bd63ddf22b</t>
  </si>
  <si>
    <t>b255a2af-be7a-3243-e966-951286000595</t>
  </si>
  <si>
    <t>f9b79428-d2c2-4042-2780-2443b2eb23ef</t>
  </si>
  <si>
    <t>eb2d7c62-47b3-78af-cc7c-c6affdf831db</t>
  </si>
  <si>
    <t>ddab4694-8a29-5577-54e6-8115a8fd3aa5</t>
  </si>
  <si>
    <t>6a36e8cf-5826-78fe-721a-7f54287aa3a7</t>
  </si>
  <si>
    <t>039008d2-f8f2-caaf-0de5-5430cb649e75</t>
  </si>
  <si>
    <t>5e924aec-87b7-d494-636c-3ed05823629d</t>
  </si>
  <si>
    <t>dd6710b4-6bf7-5330-f6af-9ee7d48410fb</t>
  </si>
  <si>
    <t>2046f65f-e7ab-0326-72f5-5d7dd60e96d0</t>
  </si>
  <si>
    <t>e5e33025-fc12-4152-5815-a361b7c041ea</t>
  </si>
  <si>
    <t>179a3f6c-308b-122f-52c9-72abda7b4f8c</t>
  </si>
  <si>
    <t>cbe4ad9b-e90b-dd35-a7ad-76bf75f1c805</t>
  </si>
  <si>
    <t>4e8e80f9-6301-f89f-06a8-76a94126a33b</t>
  </si>
  <si>
    <t>3cec4cc6-7446-414e-22fd-8518f979b20a</t>
  </si>
  <si>
    <t>e5256659-a17f-ea74-b8f2-68c68d4c9b22</t>
  </si>
  <si>
    <t>1a08e96a-0de4-1066-49d4-df18728b0add</t>
  </si>
  <si>
    <t>66c61955-1c00-4a0f-3ee7-5b156737f3fa</t>
  </si>
  <si>
    <t>728e6d1a-6cca-6387-dff0-834648771ae8</t>
  </si>
  <si>
    <t>38ae88ae-19ee-5f5c-a96d-6bb535bcfecc</t>
  </si>
  <si>
    <t>6a237710-2440-e1d4-faec-92e9bd7bf764</t>
  </si>
  <si>
    <t>b70eb92a-79b9-ebb9-da0f-7c8911c3bc8c</t>
  </si>
  <si>
    <t>15590d36-7cb9-1796-37f7-ec9d217e76da</t>
  </si>
  <si>
    <t>e4c5e480-d274-5376-fa23-c08036ba7f11</t>
  </si>
  <si>
    <t>6244e6bf-d232-0f30-6860-6792759e5b17</t>
  </si>
  <si>
    <t>de42c1e4-38b1-6f6a-ddc3-9198bcd3835f</t>
  </si>
  <si>
    <t>4fcf317e-d57d-ad8b-80c9-24e18f1a8ee6</t>
  </si>
  <si>
    <t>daaa8b6e-cf2a-80c0-9d29-db32d2fa6a78</t>
  </si>
  <si>
    <t>3d68c8c2-466c-fdbb-8116-a5d80d6cb815</t>
  </si>
  <si>
    <t>bcc2f809-d081-31dc-7ca6-b8e56712ad34</t>
  </si>
  <si>
    <t>7a10bc9a-09a8-fbbd-56fd-3c7306ddc76e</t>
  </si>
  <si>
    <t>129b87a8-d58b-4667-271b-c71a984ce125</t>
  </si>
  <si>
    <t>f3170744-ea15-624a-b4db-92c844e6d78d</t>
  </si>
  <si>
    <t>f71619da-18ef-3094-ce4d-b7420be6a7a0</t>
  </si>
  <si>
    <t>f9b2a9de-071f-7bec-58cd-0dac0544bb66</t>
  </si>
  <si>
    <t>11a9c30e-29ae-9e29-3fd1-22fa85cd6bcf</t>
  </si>
  <si>
    <t>cc675458-a878-fcc7-02c1-2ff8c3fd16ac</t>
  </si>
  <si>
    <t>bb8f8e62-434a-f29b-6aae-da4d859162e6</t>
  </si>
  <si>
    <t>b28b8e8f-f564-5ed7-eeb0-88861a7a4527</t>
  </si>
  <si>
    <t>d2005d03-3ed3-cec7-99f7-63d5d46f50a6</t>
  </si>
  <si>
    <t>264bb5c6-7c15-067a-64b3-8ddc266daa0a</t>
  </si>
  <si>
    <t>6a6d1e6f-0634-8f7e-ed03-55975a164129</t>
  </si>
  <si>
    <t>6cf9dbf7-60a6-d650-8182-9713023c8926</t>
  </si>
  <si>
    <t>f3d8350b-3f53-1880-4679-2a10bd207c89</t>
  </si>
  <si>
    <t>beea171c-ea59-34d8-9955-2cfd82ae0111</t>
  </si>
  <si>
    <t>b10b8493-2f50-a43c-e6eb-7b72e5b1a846</t>
  </si>
  <si>
    <t>ba94f596-157c-f0c4-69ad-971be40807b0</t>
  </si>
  <si>
    <t>e73178e2-78d9-bb6b-34d3-73dffa73f092</t>
  </si>
  <si>
    <t>9a469f58-2260-c3d1-046a-f8eaa7530b56</t>
  </si>
  <si>
    <t>1b9439bb-84bd-7ce4-ed79-78e01d1c1b12</t>
  </si>
  <si>
    <t>05a96f7c-d661-dba8-4c45-04b89f8ae418</t>
  </si>
  <si>
    <t>61abb196-6526-e58d-a2cc-ee572b49a940</t>
  </si>
  <si>
    <t>322178a6-da27-d0d4-3e19-37a752e29bfd</t>
  </si>
  <si>
    <t>ea8d79cb-965f-048f-da09-6b5b61ca90ff</t>
  </si>
  <si>
    <t>169737b1-a440-faa9-bf34-81bb71c7cbd7</t>
  </si>
  <si>
    <t>fa8163aa-1119-d6c1-039f-e340d28973ba</t>
  </si>
  <si>
    <t>e7c252ae-191c-a5fe-58d3-02a4372377f4</t>
  </si>
  <si>
    <t>35a2f3b0-5745-ef72-bda1-d8f71b4c6d68</t>
  </si>
  <si>
    <t>9ad77924-c3a2-ad64-276a-88afe40292b7</t>
  </si>
  <si>
    <t>d70730a7-2375-1ae7-172f-f9c75c217e97</t>
  </si>
  <si>
    <t>4bfb79b2-c119-d044-5517-fd9da38f9643</t>
  </si>
  <si>
    <t>2d23b192-7b6f-94c8-1982-73d76e9c507f</t>
  </si>
  <si>
    <t>b6a67d4a-5016-35eb-ca06-c1724161d725</t>
  </si>
  <si>
    <t>c1191141-ef14-75cf-c3eb-b10baf04a0d0</t>
  </si>
  <si>
    <t>b84e1f2e-a0fd-0562-9e17-111e09db441c</t>
  </si>
  <si>
    <t>7017caf6-4a0d-2018-9069-5770a6604b11</t>
  </si>
  <si>
    <t>043af8b7-f676-fdfb-cf80-8b125cfb2959</t>
  </si>
  <si>
    <t>88fd70c6-8b98-b1e8-12f3-8970850b74bb</t>
  </si>
  <si>
    <t>cc3b78b7-2b94-f536-dc1f-fcc172455c6f</t>
  </si>
  <si>
    <t>cd6ea29e-36e1-d955-4e43-7d9f3b9ab2ea</t>
  </si>
  <si>
    <t>2019/06/04 - 11:55</t>
  </si>
  <si>
    <t>2019/06/10 - 13:00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</si>
</sst>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[$$]#,##0.00"/>
    <numFmt numFmtId="166" formatCode="dd/mm/yyyy\ hh:mm:ss"/>
  </numFmts>
  <fonts count="11" x14ac:knownFonts="1">
    <font>
      <sz val="12"/>
      <color rgb="FF000000"/>
      <name val="Calibri"/>
    </font>
    <font>
      <b/>
      <sz val="12"/>
      <name val="Calibri"/>
    </font>
    <font>
      <sz val="12"/>
      <name val="Calibri"/>
    </font>
    <font>
      <sz val="12"/>
      <color rgb="FFFF0000"/>
      <name val="Calibri"/>
    </font>
    <font>
      <b/>
      <sz val="12"/>
      <color rgb="FFFF0000"/>
      <name val="Calibri"/>
    </font>
    <font>
      <b/>
      <sz val="12"/>
      <color rgb="FF000000"/>
      <name val="Calibri"/>
    </font>
    <font>
      <sz val="12"/>
      <name val="Calibri"/>
    </font>
    <font>
      <b/>
      <sz val="11"/>
      <color rgb="FF000000"/>
      <name val="Arial"/>
    </font>
    <font>
      <b/>
      <sz val="12"/>
      <name val="Calibri"/>
    </font>
    <font>
      <b/>
      <sz val="12"/>
      <color rgb="FFFF0000"/>
      <name val="Calibri"/>
    </font>
    <font>
      <b/>
      <sz val="11"/>
      <color rgb="FF000000"/>
      <name val="Inconsolata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2" fillId="0" borderId="0" xfId="0" applyNumberFormat="1" applyFont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164" fontId="2" fillId="4" borderId="1" xfId="0" applyNumberFormat="1" applyFont="1" applyFill="1" applyBorder="1" applyAlignment="1">
      <alignment horizontal="right"/>
    </xf>
    <xf numFmtId="164" fontId="2" fillId="0" borderId="0" xfId="0" applyNumberFormat="1" applyFont="1" applyAlignment="1"/>
    <xf numFmtId="164" fontId="2" fillId="4" borderId="1" xfId="0" applyNumberFormat="1" applyFont="1" applyFill="1" applyBorder="1" applyAlignment="1"/>
    <xf numFmtId="0" fontId="2" fillId="5" borderId="2" xfId="0" applyFont="1" applyFill="1" applyBorder="1"/>
    <xf numFmtId="165" fontId="2" fillId="4" borderId="1" xfId="0" applyNumberFormat="1" applyFont="1" applyFill="1" applyBorder="1" applyAlignment="1"/>
    <xf numFmtId="10" fontId="2" fillId="4" borderId="1" xfId="0" applyNumberFormat="1" applyFont="1" applyFill="1" applyBorder="1" applyAlignment="1"/>
    <xf numFmtId="0" fontId="3" fillId="0" borderId="0" xfId="0" applyFont="1" applyAlignment="1"/>
    <xf numFmtId="10" fontId="2" fillId="2" borderId="1" xfId="0" applyNumberFormat="1" applyFont="1" applyFill="1" applyBorder="1" applyAlignment="1"/>
    <xf numFmtId="10" fontId="2" fillId="3" borderId="1" xfId="0" applyNumberFormat="1" applyFont="1" applyFill="1" applyBorder="1" applyAlignment="1"/>
    <xf numFmtId="164" fontId="2" fillId="2" borderId="1" xfId="0" applyNumberFormat="1" applyFont="1" applyFill="1" applyBorder="1" applyAlignment="1"/>
    <xf numFmtId="164" fontId="2" fillId="3" borderId="1" xfId="0" applyNumberFormat="1" applyFont="1" applyFill="1" applyBorder="1" applyAlignment="1"/>
    <xf numFmtId="4" fontId="2" fillId="2" borderId="1" xfId="0" applyNumberFormat="1" applyFont="1" applyFill="1" applyBorder="1" applyAlignment="1"/>
    <xf numFmtId="4" fontId="2" fillId="3" borderId="1" xfId="0" applyNumberFormat="1" applyFont="1" applyFill="1" applyBorder="1" applyAlignment="1"/>
    <xf numFmtId="165" fontId="2" fillId="2" borderId="1" xfId="0" applyNumberFormat="1" applyFont="1" applyFill="1" applyBorder="1"/>
    <xf numFmtId="165" fontId="2" fillId="3" borderId="1" xfId="0" applyNumberFormat="1" applyFont="1" applyFill="1" applyBorder="1"/>
    <xf numFmtId="0" fontId="2" fillId="4" borderId="1" xfId="0" applyFont="1" applyFill="1" applyBorder="1" applyAlignment="1"/>
    <xf numFmtId="165" fontId="2" fillId="2" borderId="1" xfId="0" applyNumberFormat="1" applyFont="1" applyFill="1" applyBorder="1" applyAlignment="1"/>
    <xf numFmtId="165" fontId="2" fillId="3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6" borderId="0" xfId="0" applyFont="1" applyFill="1"/>
    <xf numFmtId="164" fontId="0" fillId="6" borderId="0" xfId="0" applyNumberFormat="1" applyFont="1" applyFill="1"/>
    <xf numFmtId="0" fontId="0" fillId="6" borderId="0" xfId="0" applyFont="1" applyFill="1" applyAlignment="1"/>
    <xf numFmtId="164" fontId="0" fillId="6" borderId="0" xfId="0" applyNumberFormat="1" applyFont="1" applyFill="1" applyAlignment="1"/>
    <xf numFmtId="166" fontId="0" fillId="7" borderId="0" xfId="0" applyNumberFormat="1" applyFont="1" applyFill="1"/>
    <xf numFmtId="0" fontId="0" fillId="7" borderId="0" xfId="0" applyFont="1" applyFill="1"/>
    <xf numFmtId="164" fontId="0" fillId="7" borderId="0" xfId="0" applyNumberFormat="1" applyFont="1" applyFill="1"/>
    <xf numFmtId="11" fontId="0" fillId="7" borderId="0" xfId="0" applyNumberFormat="1" applyFont="1" applyFill="1"/>
    <xf numFmtId="0" fontId="0" fillId="0" borderId="0" xfId="0" applyFont="1" applyAlignment="1">
      <alignment wrapText="1"/>
    </xf>
    <xf numFmtId="0" fontId="4" fillId="0" borderId="0" xfId="0" applyFont="1"/>
    <xf numFmtId="11" fontId="0" fillId="0" borderId="0" xfId="0" applyNumberFormat="1" applyFont="1"/>
    <xf numFmtId="0" fontId="0" fillId="0" borderId="0" xfId="0" applyFont="1" applyAlignment="1"/>
    <xf numFmtId="0" fontId="5" fillId="0" borderId="0" xfId="0" applyFont="1" applyAlignment="1"/>
    <xf numFmtId="164" fontId="5" fillId="6" borderId="0" xfId="0" applyNumberFormat="1" applyFont="1" applyFill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164" fontId="2" fillId="0" borderId="0" xfId="0" applyNumberFormat="1" applyFont="1"/>
    <xf numFmtId="0" fontId="6" fillId="0" borderId="0" xfId="0" applyFont="1" applyAlignment="1"/>
    <xf numFmtId="0" fontId="7" fillId="7" borderId="0" xfId="0" applyFont="1" applyFill="1" applyAlignment="1">
      <alignment horizontal="left"/>
    </xf>
    <xf numFmtId="0" fontId="1" fillId="0" borderId="0" xfId="0" applyFont="1" applyAlignment="1"/>
    <xf numFmtId="0" fontId="5" fillId="7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4" fillId="0" borderId="0" xfId="0" applyFont="1" applyAlignment="1">
      <alignment horizontal="left"/>
    </xf>
    <xf numFmtId="10" fontId="1" fillId="0" borderId="0" xfId="0" applyNumberFormat="1" applyFont="1"/>
    <xf numFmtId="10" fontId="2" fillId="5" borderId="0" xfId="0" applyNumberFormat="1" applyFont="1" applyFill="1"/>
    <xf numFmtId="0" fontId="10" fillId="7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Commissions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combined_20190610!$Y$4</c:f>
              <c:strCache>
                <c:ptCount val="1"/>
                <c:pt idx="0">
                  <c:v>Cumulative trade comm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combined_20190610!$Y$5:$Y$820</c:f>
              <c:numCache>
                <c:formatCode>0.00000000</c:formatCode>
                <c:ptCount val="816"/>
                <c:pt idx="0">
                  <c:v>-3.16E-6</c:v>
                </c:pt>
                <c:pt idx="1">
                  <c:v>-6.34E-6</c:v>
                </c:pt>
                <c:pt idx="2">
                  <c:v>-1.27E-5</c:v>
                </c:pt>
                <c:pt idx="3">
                  <c:v>-1.587E-5</c:v>
                </c:pt>
                <c:pt idx="4">
                  <c:v>-1.904E-5</c:v>
                </c:pt>
                <c:pt idx="5">
                  <c:v>-2.219E-5</c:v>
                </c:pt>
                <c:pt idx="6">
                  <c:v>-2.85E-5</c:v>
                </c:pt>
                <c:pt idx="7">
                  <c:v>-3.164E-5</c:v>
                </c:pt>
                <c:pt idx="8">
                  <c:v>-3.48E-5</c:v>
                </c:pt>
                <c:pt idx="9">
                  <c:v>-3.797E-5</c:v>
                </c:pt>
                <c:pt idx="10">
                  <c:v>-2.844E-5</c:v>
                </c:pt>
                <c:pt idx="11">
                  <c:v>-2.844E-5</c:v>
                </c:pt>
                <c:pt idx="12">
                  <c:v>-4.08E-5</c:v>
                </c:pt>
                <c:pt idx="13">
                  <c:v>-5.012E-5</c:v>
                </c:pt>
                <c:pt idx="14">
                  <c:v>-5.638E-5</c:v>
                </c:pt>
                <c:pt idx="15">
                  <c:v>-5.951E-5</c:v>
                </c:pt>
                <c:pt idx="16">
                  <c:v>-7.787E-5</c:v>
                </c:pt>
                <c:pt idx="17">
                  <c:v>-9.325E-5</c:v>
                </c:pt>
                <c:pt idx="18">
                  <c:v>-8.473E-5</c:v>
                </c:pt>
                <c:pt idx="19">
                  <c:v>-8.146E-5</c:v>
                </c:pt>
                <c:pt idx="20">
                  <c:v>-6.668E-5</c:v>
                </c:pt>
                <c:pt idx="21">
                  <c:v>-4.898E-5</c:v>
                </c:pt>
                <c:pt idx="22">
                  <c:v>-6.132E-5</c:v>
                </c:pt>
                <c:pt idx="23">
                  <c:v>-7.062E-5</c:v>
                </c:pt>
                <c:pt idx="24">
                  <c:v>-7.685E-5</c:v>
                </c:pt>
                <c:pt idx="25">
                  <c:v>-6.746E-5</c:v>
                </c:pt>
                <c:pt idx="26">
                  <c:v>-7.055E-5</c:v>
                </c:pt>
                <c:pt idx="27">
                  <c:v>-8.274E-5</c:v>
                </c:pt>
                <c:pt idx="28">
                  <c:v>-9.193E-5</c:v>
                </c:pt>
                <c:pt idx="29">
                  <c:v>-9.809E-5</c:v>
                </c:pt>
                <c:pt idx="30">
                  <c:v>-0.0001162</c:v>
                </c:pt>
                <c:pt idx="31">
                  <c:v>-0.00013137</c:v>
                </c:pt>
                <c:pt idx="32">
                  <c:v>-0.00012218</c:v>
                </c:pt>
                <c:pt idx="33">
                  <c:v>-0.0001038</c:v>
                </c:pt>
                <c:pt idx="34">
                  <c:v>-7.623E-5</c:v>
                </c:pt>
                <c:pt idx="35">
                  <c:v>-9.193E-5</c:v>
                </c:pt>
                <c:pt idx="36">
                  <c:v>-0.00010443</c:v>
                </c:pt>
                <c:pt idx="37">
                  <c:v>-0.00011375</c:v>
                </c:pt>
                <c:pt idx="38">
                  <c:v>-0.00011993</c:v>
                </c:pt>
                <c:pt idx="39">
                  <c:v>-0.000123</c:v>
                </c:pt>
                <c:pt idx="40">
                  <c:v>-0.00012855</c:v>
                </c:pt>
                <c:pt idx="41">
                  <c:v>-0.00013163</c:v>
                </c:pt>
                <c:pt idx="42">
                  <c:v>-0.0001379</c:v>
                </c:pt>
                <c:pt idx="43">
                  <c:v>-0.00015044</c:v>
                </c:pt>
                <c:pt idx="44">
                  <c:v>-0.00015355</c:v>
                </c:pt>
                <c:pt idx="45">
                  <c:v>-0.0001629</c:v>
                </c:pt>
                <c:pt idx="46">
                  <c:v>-0.00016599</c:v>
                </c:pt>
                <c:pt idx="47">
                  <c:v>-0.00017856</c:v>
                </c:pt>
                <c:pt idx="48">
                  <c:v>-0.00018794</c:v>
                </c:pt>
                <c:pt idx="49">
                  <c:v>-0.00019416</c:v>
                </c:pt>
                <c:pt idx="50">
                  <c:v>-0.00019725</c:v>
                </c:pt>
                <c:pt idx="51">
                  <c:v>-0.00020035</c:v>
                </c:pt>
                <c:pt idx="52">
                  <c:v>-0.00020974</c:v>
                </c:pt>
                <c:pt idx="53">
                  <c:v>-0.00021597</c:v>
                </c:pt>
                <c:pt idx="54">
                  <c:v>-0.00021907</c:v>
                </c:pt>
                <c:pt idx="55">
                  <c:v>-0.00022533</c:v>
                </c:pt>
                <c:pt idx="56">
                  <c:v>-0.00022844</c:v>
                </c:pt>
                <c:pt idx="57">
                  <c:v>-0.00023157</c:v>
                </c:pt>
                <c:pt idx="58">
                  <c:v>-0.0002347</c:v>
                </c:pt>
                <c:pt idx="59">
                  <c:v>-0.00023783</c:v>
                </c:pt>
                <c:pt idx="60">
                  <c:v>-0.00024096</c:v>
                </c:pt>
                <c:pt idx="61">
                  <c:v>-0.00024408</c:v>
                </c:pt>
                <c:pt idx="62">
                  <c:v>-0.00025037</c:v>
                </c:pt>
                <c:pt idx="63">
                  <c:v>-0.00025353</c:v>
                </c:pt>
                <c:pt idx="64">
                  <c:v>-0.00025988</c:v>
                </c:pt>
                <c:pt idx="65">
                  <c:v>-0.00026305</c:v>
                </c:pt>
                <c:pt idx="66">
                  <c:v>-0.00026623</c:v>
                </c:pt>
                <c:pt idx="67">
                  <c:v>-0.00026937</c:v>
                </c:pt>
                <c:pt idx="68">
                  <c:v>-0.00027252</c:v>
                </c:pt>
                <c:pt idx="69">
                  <c:v>-0.0002757</c:v>
                </c:pt>
                <c:pt idx="70">
                  <c:v>-0.0002789</c:v>
                </c:pt>
                <c:pt idx="71">
                  <c:v>-0.00028529</c:v>
                </c:pt>
                <c:pt idx="72">
                  <c:v>-0.0002885</c:v>
                </c:pt>
                <c:pt idx="73">
                  <c:v>-0.00029814</c:v>
                </c:pt>
                <c:pt idx="74">
                  <c:v>-0.00030136</c:v>
                </c:pt>
                <c:pt idx="75">
                  <c:v>-0.00030456</c:v>
                </c:pt>
                <c:pt idx="76">
                  <c:v>-0.00030777</c:v>
                </c:pt>
                <c:pt idx="77">
                  <c:v>-0.00031425</c:v>
                </c:pt>
                <c:pt idx="78">
                  <c:v>-0.00031748</c:v>
                </c:pt>
                <c:pt idx="79">
                  <c:v>-0.00032074</c:v>
                </c:pt>
                <c:pt idx="80">
                  <c:v>-0.00033034</c:v>
                </c:pt>
                <c:pt idx="81">
                  <c:v>-0.00033677</c:v>
                </c:pt>
                <c:pt idx="82">
                  <c:v>-0.00034</c:v>
                </c:pt>
                <c:pt idx="83">
                  <c:v>-0.00034641</c:v>
                </c:pt>
                <c:pt idx="84">
                  <c:v>-0.00034963</c:v>
                </c:pt>
                <c:pt idx="85">
                  <c:v>-0.00036854</c:v>
                </c:pt>
                <c:pt idx="86">
                  <c:v>-0.00038438</c:v>
                </c:pt>
                <c:pt idx="87">
                  <c:v>-0.00039711</c:v>
                </c:pt>
                <c:pt idx="88">
                  <c:v>-0.00040667</c:v>
                </c:pt>
                <c:pt idx="89">
                  <c:v>-0.00041307</c:v>
                </c:pt>
                <c:pt idx="90">
                  <c:v>-0.00041628</c:v>
                </c:pt>
                <c:pt idx="91">
                  <c:v>-0.00041947</c:v>
                </c:pt>
                <c:pt idx="92">
                  <c:v>-0.00040985</c:v>
                </c:pt>
                <c:pt idx="93">
                  <c:v>-0.00041307</c:v>
                </c:pt>
                <c:pt idx="94">
                  <c:v>-0.00041949</c:v>
                </c:pt>
                <c:pt idx="95">
                  <c:v>-0.00042918</c:v>
                </c:pt>
                <c:pt idx="96">
                  <c:v>-0.0004324</c:v>
                </c:pt>
                <c:pt idx="97">
                  <c:v>-0.00043562</c:v>
                </c:pt>
                <c:pt idx="98">
                  <c:v>-0.0004421</c:v>
                </c:pt>
                <c:pt idx="99">
                  <c:v>-0.00044533</c:v>
                </c:pt>
                <c:pt idx="100">
                  <c:v>-0.00044859</c:v>
                </c:pt>
                <c:pt idx="101">
                  <c:v>-0.00045187</c:v>
                </c:pt>
                <c:pt idx="102">
                  <c:v>-0.00045843</c:v>
                </c:pt>
                <c:pt idx="103">
                  <c:v>-0.0004617</c:v>
                </c:pt>
                <c:pt idx="104">
                  <c:v>-0.00047773</c:v>
                </c:pt>
                <c:pt idx="105">
                  <c:v>-0.00049062</c:v>
                </c:pt>
                <c:pt idx="106">
                  <c:v>-0.00050033</c:v>
                </c:pt>
                <c:pt idx="107">
                  <c:v>-0.00050684</c:v>
                </c:pt>
                <c:pt idx="108">
                  <c:v>-0.00051009</c:v>
                </c:pt>
                <c:pt idx="109">
                  <c:v>-0.00052291</c:v>
                </c:pt>
                <c:pt idx="110">
                  <c:v>-0.00052612</c:v>
                </c:pt>
                <c:pt idx="111">
                  <c:v>-0.00053578</c:v>
                </c:pt>
                <c:pt idx="112">
                  <c:v>-0.000539</c:v>
                </c:pt>
                <c:pt idx="113">
                  <c:v>-0.00054547</c:v>
                </c:pt>
                <c:pt idx="114">
                  <c:v>-0.00054872</c:v>
                </c:pt>
                <c:pt idx="115">
                  <c:v>-0.00055196</c:v>
                </c:pt>
                <c:pt idx="116">
                  <c:v>-0.00055842</c:v>
                </c:pt>
                <c:pt idx="117">
                  <c:v>-0.00056167</c:v>
                </c:pt>
                <c:pt idx="118">
                  <c:v>-0.00056491</c:v>
                </c:pt>
                <c:pt idx="119">
                  <c:v>-0.00057138</c:v>
                </c:pt>
                <c:pt idx="120">
                  <c:v>-0.00057782</c:v>
                </c:pt>
                <c:pt idx="121">
                  <c:v>-0.00058105</c:v>
                </c:pt>
                <c:pt idx="122">
                  <c:v>-0.00058746</c:v>
                </c:pt>
                <c:pt idx="123">
                  <c:v>-0.0005971</c:v>
                </c:pt>
                <c:pt idx="124">
                  <c:v>-0.00060032</c:v>
                </c:pt>
                <c:pt idx="125">
                  <c:v>-0.00059071</c:v>
                </c:pt>
                <c:pt idx="126">
                  <c:v>-0.0005811</c:v>
                </c:pt>
                <c:pt idx="127">
                  <c:v>-0.00059086</c:v>
                </c:pt>
                <c:pt idx="128">
                  <c:v>-0.00059733</c:v>
                </c:pt>
                <c:pt idx="129">
                  <c:v>-0.00060055</c:v>
                </c:pt>
                <c:pt idx="130">
                  <c:v>-0.00060055</c:v>
                </c:pt>
                <c:pt idx="131">
                  <c:v>-0.0006038</c:v>
                </c:pt>
                <c:pt idx="132">
                  <c:v>-0.00061027</c:v>
                </c:pt>
                <c:pt idx="133">
                  <c:v>-0.00061992</c:v>
                </c:pt>
                <c:pt idx="134">
                  <c:v>-0.00062637</c:v>
                </c:pt>
                <c:pt idx="135">
                  <c:v>-0.00062961</c:v>
                </c:pt>
                <c:pt idx="136">
                  <c:v>-0.00063602</c:v>
                </c:pt>
                <c:pt idx="137">
                  <c:v>-0.00063924</c:v>
                </c:pt>
                <c:pt idx="138">
                  <c:v>-0.00065232</c:v>
                </c:pt>
                <c:pt idx="139">
                  <c:v>-0.00066208</c:v>
                </c:pt>
                <c:pt idx="140">
                  <c:v>-0.00066855</c:v>
                </c:pt>
                <c:pt idx="141">
                  <c:v>-0.00067177</c:v>
                </c:pt>
                <c:pt idx="142">
                  <c:v>-0.000675</c:v>
                </c:pt>
                <c:pt idx="143">
                  <c:v>-0.000665259999999999</c:v>
                </c:pt>
                <c:pt idx="144">
                  <c:v>-0.000671749999999999</c:v>
                </c:pt>
                <c:pt idx="145">
                  <c:v>-0.000678179999999999</c:v>
                </c:pt>
                <c:pt idx="146">
                  <c:v>-0.000681409999999999</c:v>
                </c:pt>
                <c:pt idx="147">
                  <c:v>-0.000684629999999999</c:v>
                </c:pt>
                <c:pt idx="148">
                  <c:v>-0.000687849999999999</c:v>
                </c:pt>
                <c:pt idx="149">
                  <c:v>-0.000691079999999999</c:v>
                </c:pt>
                <c:pt idx="150">
                  <c:v>-0.000697549999999999</c:v>
                </c:pt>
                <c:pt idx="151">
                  <c:v>-0.000699039999999999</c:v>
                </c:pt>
                <c:pt idx="152">
                  <c:v>-0.000700789999999999</c:v>
                </c:pt>
                <c:pt idx="153">
                  <c:v>-0.000704009999999999</c:v>
                </c:pt>
                <c:pt idx="154">
                  <c:v>-0.000713579999999999</c:v>
                </c:pt>
                <c:pt idx="155">
                  <c:v>-0.000716769999999999</c:v>
                </c:pt>
                <c:pt idx="156">
                  <c:v>-0.000719959999999999</c:v>
                </c:pt>
                <c:pt idx="157">
                  <c:v>-0.000726369999999999</c:v>
                </c:pt>
                <c:pt idx="158">
                  <c:v>-0.000729579999999999</c:v>
                </c:pt>
                <c:pt idx="159">
                  <c:v>-0.000720039999999999</c:v>
                </c:pt>
                <c:pt idx="160">
                  <c:v>-0.000726459999999999</c:v>
                </c:pt>
                <c:pt idx="161">
                  <c:v>-0.000729649999999999</c:v>
                </c:pt>
                <c:pt idx="162">
                  <c:v>-0.000720469999999999</c:v>
                </c:pt>
                <c:pt idx="163">
                  <c:v>-0.000719989999999999</c:v>
                </c:pt>
                <c:pt idx="164">
                  <c:v>-0.000713899999999999</c:v>
                </c:pt>
                <c:pt idx="165">
                  <c:v>-0.000709549999999999</c:v>
                </c:pt>
                <c:pt idx="166">
                  <c:v>-0.000706649999999999</c:v>
                </c:pt>
                <c:pt idx="167">
                  <c:v>-0.000704719999999999</c:v>
                </c:pt>
                <c:pt idx="168">
                  <c:v>-0.000702499999999999</c:v>
                </c:pt>
                <c:pt idx="169">
                  <c:v>-0.000700669999999999</c:v>
                </c:pt>
                <c:pt idx="170">
                  <c:v>-0.000703899999999999</c:v>
                </c:pt>
                <c:pt idx="171">
                  <c:v>-0.000707149999999999</c:v>
                </c:pt>
                <c:pt idx="172">
                  <c:v>-0.000713649999999999</c:v>
                </c:pt>
                <c:pt idx="173">
                  <c:v>-0.000716909999999999</c:v>
                </c:pt>
                <c:pt idx="174">
                  <c:v>-0.000720189999999999</c:v>
                </c:pt>
                <c:pt idx="175">
                  <c:v>-0.000726749999999999</c:v>
                </c:pt>
                <c:pt idx="176">
                  <c:v>-0.000730029999999999</c:v>
                </c:pt>
                <c:pt idx="177">
                  <c:v>-0.000733319999999999</c:v>
                </c:pt>
                <c:pt idx="178">
                  <c:v>-0.000739909999999999</c:v>
                </c:pt>
                <c:pt idx="179">
                  <c:v>-0.000743179999999999</c:v>
                </c:pt>
                <c:pt idx="180">
                  <c:v>-0.000746449999999999</c:v>
                </c:pt>
                <c:pt idx="181">
                  <c:v>-0.000749719999999999</c:v>
                </c:pt>
                <c:pt idx="182">
                  <c:v>-0.000752979999999999</c:v>
                </c:pt>
                <c:pt idx="183">
                  <c:v>-0.000756239999999999</c:v>
                </c:pt>
                <c:pt idx="184">
                  <c:v>-0.000759499999999999</c:v>
                </c:pt>
                <c:pt idx="185">
                  <c:v>-0.000762749999999999</c:v>
                </c:pt>
                <c:pt idx="186">
                  <c:v>-0.000765999999999999</c:v>
                </c:pt>
                <c:pt idx="187">
                  <c:v>-0.000769249999999999</c:v>
                </c:pt>
                <c:pt idx="188">
                  <c:v>-0.000772499999999999</c:v>
                </c:pt>
                <c:pt idx="189">
                  <c:v>-0.000775769999999999</c:v>
                </c:pt>
                <c:pt idx="190">
                  <c:v>-0.000782339999999999</c:v>
                </c:pt>
                <c:pt idx="191">
                  <c:v>-0.000785609999999999</c:v>
                </c:pt>
                <c:pt idx="192">
                  <c:v>-0.000788899999999999</c:v>
                </c:pt>
                <c:pt idx="193">
                  <c:v>-0.000792169999999999</c:v>
                </c:pt>
                <c:pt idx="194">
                  <c:v>-0.000795449999999999</c:v>
                </c:pt>
                <c:pt idx="195">
                  <c:v>-0.000798729999999999</c:v>
                </c:pt>
                <c:pt idx="196">
                  <c:v>-0.000801989999999999</c:v>
                </c:pt>
                <c:pt idx="197">
                  <c:v>-0.000805269999999999</c:v>
                </c:pt>
                <c:pt idx="198">
                  <c:v>-0.000815169999999999</c:v>
                </c:pt>
                <c:pt idx="199">
                  <c:v>-0.000818459999999999</c:v>
                </c:pt>
                <c:pt idx="200">
                  <c:v>-0.000821739999999999</c:v>
                </c:pt>
                <c:pt idx="201">
                  <c:v>-0.000825009999999999</c:v>
                </c:pt>
                <c:pt idx="202">
                  <c:v>-0.000828279999999999</c:v>
                </c:pt>
                <c:pt idx="203">
                  <c:v>-0.000831549999999999</c:v>
                </c:pt>
                <c:pt idx="204">
                  <c:v>-0.000821769999999999</c:v>
                </c:pt>
                <c:pt idx="205">
                  <c:v>-0.000825039999999999</c:v>
                </c:pt>
                <c:pt idx="206">
                  <c:v>-0.000831629999999999</c:v>
                </c:pt>
                <c:pt idx="207">
                  <c:v>-0.000834909999999999</c:v>
                </c:pt>
                <c:pt idx="208">
                  <c:v>-0.000838189999999999</c:v>
                </c:pt>
                <c:pt idx="209">
                  <c:v>-0.000841459999999999</c:v>
                </c:pt>
                <c:pt idx="210">
                  <c:v>-0.000844719999999999</c:v>
                </c:pt>
                <c:pt idx="211">
                  <c:v>-0.000847969999999999</c:v>
                </c:pt>
                <c:pt idx="212">
                  <c:v>-0.000851239999999999</c:v>
                </c:pt>
                <c:pt idx="213">
                  <c:v>-0.000857709999999999</c:v>
                </c:pt>
                <c:pt idx="214">
                  <c:v>-0.000860949999999999</c:v>
                </c:pt>
                <c:pt idx="215">
                  <c:v>-0.000864179999999999</c:v>
                </c:pt>
                <c:pt idx="216">
                  <c:v>-0.000870619999999999</c:v>
                </c:pt>
                <c:pt idx="217">
                  <c:v>-0.000870679999999999</c:v>
                </c:pt>
                <c:pt idx="218">
                  <c:v>-0.000871059999999999</c:v>
                </c:pt>
                <c:pt idx="219">
                  <c:v>-0.000874279999999999</c:v>
                </c:pt>
                <c:pt idx="220">
                  <c:v>-0.000864559999999999</c:v>
                </c:pt>
                <c:pt idx="221">
                  <c:v>-0.000871059999999999</c:v>
                </c:pt>
                <c:pt idx="222">
                  <c:v>-0.000877429999999999</c:v>
                </c:pt>
                <c:pt idx="223">
                  <c:v>-0.000880609999999999</c:v>
                </c:pt>
                <c:pt idx="224">
                  <c:v>-0.000883799999999999</c:v>
                </c:pt>
                <c:pt idx="225">
                  <c:v>-0.000883799999999999</c:v>
                </c:pt>
                <c:pt idx="226">
                  <c:v>-0.000886959999999999</c:v>
                </c:pt>
                <c:pt idx="227">
                  <c:v>-0.000890129999999999</c:v>
                </c:pt>
                <c:pt idx="228">
                  <c:v>-0.000891439999999999</c:v>
                </c:pt>
                <c:pt idx="229">
                  <c:v>-0.000892079999999999</c:v>
                </c:pt>
                <c:pt idx="230">
                  <c:v>-0.000895279999999999</c:v>
                </c:pt>
                <c:pt idx="231">
                  <c:v>-0.000898459999999999</c:v>
                </c:pt>
                <c:pt idx="232">
                  <c:v>-0.000901649999999999</c:v>
                </c:pt>
                <c:pt idx="233">
                  <c:v>-0.000892149999999999</c:v>
                </c:pt>
                <c:pt idx="234">
                  <c:v>-0.000895329999999999</c:v>
                </c:pt>
                <c:pt idx="235">
                  <c:v>-0.000898509999999999</c:v>
                </c:pt>
                <c:pt idx="236">
                  <c:v>-0.000888899999999999</c:v>
                </c:pt>
                <c:pt idx="237">
                  <c:v>-0.000892079999999999</c:v>
                </c:pt>
                <c:pt idx="238">
                  <c:v>-0.000905059999999999</c:v>
                </c:pt>
                <c:pt idx="239">
                  <c:v>-0.000914749999999999</c:v>
                </c:pt>
                <c:pt idx="240">
                  <c:v>-0.000917969999999999</c:v>
                </c:pt>
                <c:pt idx="241">
                  <c:v>-0.000924389999999999</c:v>
                </c:pt>
                <c:pt idx="242">
                  <c:v>-0.000940269999999999</c:v>
                </c:pt>
                <c:pt idx="243">
                  <c:v>-0.000953029999999999</c:v>
                </c:pt>
                <c:pt idx="244">
                  <c:v>-0.000962649999999999</c:v>
                </c:pt>
                <c:pt idx="245">
                  <c:v>-0.000969089999999999</c:v>
                </c:pt>
                <c:pt idx="246">
                  <c:v>-0.000972329999999999</c:v>
                </c:pt>
                <c:pt idx="247">
                  <c:v>-0.000981869999999999</c:v>
                </c:pt>
                <c:pt idx="248">
                  <c:v>-0.000988259999999999</c:v>
                </c:pt>
                <c:pt idx="249">
                  <c:v>-0.000991469999999999</c:v>
                </c:pt>
                <c:pt idx="250">
                  <c:v>-0.000994649999999999</c:v>
                </c:pt>
                <c:pt idx="251">
                  <c:v>-0.000997829999999999</c:v>
                </c:pt>
                <c:pt idx="252">
                  <c:v>-0.000988339999999999</c:v>
                </c:pt>
                <c:pt idx="253">
                  <c:v>-0.000994669999999999</c:v>
                </c:pt>
                <c:pt idx="254">
                  <c:v>-0.000997849999999999</c:v>
                </c:pt>
                <c:pt idx="255">
                  <c:v>-0.00100103</c:v>
                </c:pt>
                <c:pt idx="256">
                  <c:v>-0.00100423</c:v>
                </c:pt>
                <c:pt idx="257">
                  <c:v>-0.00101062</c:v>
                </c:pt>
                <c:pt idx="258">
                  <c:v>-0.0010138</c:v>
                </c:pt>
                <c:pt idx="259">
                  <c:v>-0.00102014</c:v>
                </c:pt>
                <c:pt idx="260">
                  <c:v>-0.00102332</c:v>
                </c:pt>
                <c:pt idx="261">
                  <c:v>-0.0010265</c:v>
                </c:pt>
                <c:pt idx="262">
                  <c:v>-0.00102968</c:v>
                </c:pt>
                <c:pt idx="263">
                  <c:v>-0.00103602</c:v>
                </c:pt>
                <c:pt idx="264">
                  <c:v>-0.0010392</c:v>
                </c:pt>
                <c:pt idx="265">
                  <c:v>-0.0010456</c:v>
                </c:pt>
                <c:pt idx="266">
                  <c:v>-0.00104879</c:v>
                </c:pt>
                <c:pt idx="267">
                  <c:v>-0.00105194</c:v>
                </c:pt>
                <c:pt idx="268">
                  <c:v>-0.0010551</c:v>
                </c:pt>
                <c:pt idx="269">
                  <c:v>-0.00105823</c:v>
                </c:pt>
                <c:pt idx="270">
                  <c:v>-0.00106451</c:v>
                </c:pt>
                <c:pt idx="271">
                  <c:v>-0.00106764</c:v>
                </c:pt>
                <c:pt idx="272">
                  <c:v>-0.00107076</c:v>
                </c:pt>
                <c:pt idx="273">
                  <c:v>-0.00107392</c:v>
                </c:pt>
                <c:pt idx="274">
                  <c:v>-0.0010771</c:v>
                </c:pt>
                <c:pt idx="275">
                  <c:v>-0.00108346</c:v>
                </c:pt>
                <c:pt idx="276">
                  <c:v>-0.00108661</c:v>
                </c:pt>
                <c:pt idx="277">
                  <c:v>-0.00108978</c:v>
                </c:pt>
                <c:pt idx="278">
                  <c:v>-0.0010961</c:v>
                </c:pt>
                <c:pt idx="279">
                  <c:v>-0.00110236</c:v>
                </c:pt>
                <c:pt idx="280">
                  <c:v>-0.0011055</c:v>
                </c:pt>
                <c:pt idx="281">
                  <c:v>-0.00111176</c:v>
                </c:pt>
                <c:pt idx="282">
                  <c:v>-0.00111489</c:v>
                </c:pt>
                <c:pt idx="283">
                  <c:v>-0.00112442</c:v>
                </c:pt>
                <c:pt idx="284">
                  <c:v>-0.00113074</c:v>
                </c:pt>
                <c:pt idx="285">
                  <c:v>-0.00113388</c:v>
                </c:pt>
                <c:pt idx="286">
                  <c:v>-0.00114666</c:v>
                </c:pt>
                <c:pt idx="287">
                  <c:v>-0.00115618</c:v>
                </c:pt>
                <c:pt idx="288">
                  <c:v>-0.00116249</c:v>
                </c:pt>
                <c:pt idx="289">
                  <c:v>-0.00116563</c:v>
                </c:pt>
                <c:pt idx="290">
                  <c:v>-0.00117197</c:v>
                </c:pt>
                <c:pt idx="291">
                  <c:v>-0.00117515</c:v>
                </c:pt>
                <c:pt idx="292">
                  <c:v>-0.00116565</c:v>
                </c:pt>
                <c:pt idx="293">
                  <c:v>-0.00117203</c:v>
                </c:pt>
                <c:pt idx="294">
                  <c:v>-0.0011752</c:v>
                </c:pt>
                <c:pt idx="295">
                  <c:v>-0.00118158</c:v>
                </c:pt>
                <c:pt idx="296">
                  <c:v>-0.00118475</c:v>
                </c:pt>
                <c:pt idx="297">
                  <c:v>-0.00118789</c:v>
                </c:pt>
                <c:pt idx="298">
                  <c:v>-0.0011942</c:v>
                </c:pt>
                <c:pt idx="299">
                  <c:v>-0.00120051</c:v>
                </c:pt>
                <c:pt idx="300">
                  <c:v>-0.00120368</c:v>
                </c:pt>
                <c:pt idx="301">
                  <c:v>-0.00120997</c:v>
                </c:pt>
                <c:pt idx="302">
                  <c:v>-0.00121313</c:v>
                </c:pt>
                <c:pt idx="303">
                  <c:v>-0.0012037</c:v>
                </c:pt>
                <c:pt idx="304">
                  <c:v>-0.00118484</c:v>
                </c:pt>
                <c:pt idx="305">
                  <c:v>-0.00119418</c:v>
                </c:pt>
                <c:pt idx="306">
                  <c:v>-0.0011973</c:v>
                </c:pt>
                <c:pt idx="307">
                  <c:v>-0.00120039</c:v>
                </c:pt>
                <c:pt idx="308">
                  <c:v>-0.00120655</c:v>
                </c:pt>
                <c:pt idx="309">
                  <c:v>-0.00120967</c:v>
                </c:pt>
                <c:pt idx="310">
                  <c:v>-0.00121274</c:v>
                </c:pt>
                <c:pt idx="311">
                  <c:v>-0.00121579</c:v>
                </c:pt>
                <c:pt idx="312">
                  <c:v>-0.0012219</c:v>
                </c:pt>
                <c:pt idx="313">
                  <c:v>-0.001228</c:v>
                </c:pt>
                <c:pt idx="314">
                  <c:v>-0.00123106</c:v>
                </c:pt>
                <c:pt idx="315">
                  <c:v>-0.00123412</c:v>
                </c:pt>
                <c:pt idx="316">
                  <c:v>-0.00124032</c:v>
                </c:pt>
                <c:pt idx="317">
                  <c:v>-0.00124228</c:v>
                </c:pt>
                <c:pt idx="318">
                  <c:v>-0.00124259</c:v>
                </c:pt>
                <c:pt idx="319">
                  <c:v>-0.00124572</c:v>
                </c:pt>
                <c:pt idx="320">
                  <c:v>-0.00125198</c:v>
                </c:pt>
                <c:pt idx="321">
                  <c:v>-0.00126143</c:v>
                </c:pt>
                <c:pt idx="322">
                  <c:v>-0.00126772</c:v>
                </c:pt>
                <c:pt idx="323">
                  <c:v>-0.00127085</c:v>
                </c:pt>
                <c:pt idx="324">
                  <c:v>-0.00127714</c:v>
                </c:pt>
                <c:pt idx="325">
                  <c:v>-0.00128027</c:v>
                </c:pt>
                <c:pt idx="326">
                  <c:v>-0.00128658</c:v>
                </c:pt>
                <c:pt idx="327">
                  <c:v>-0.00128972</c:v>
                </c:pt>
                <c:pt idx="328">
                  <c:v>-0.00129603</c:v>
                </c:pt>
                <c:pt idx="329">
                  <c:v>-0.00129917</c:v>
                </c:pt>
                <c:pt idx="330">
                  <c:v>-0.00130231</c:v>
                </c:pt>
                <c:pt idx="331">
                  <c:v>-0.00130862</c:v>
                </c:pt>
                <c:pt idx="332">
                  <c:v>-0.00132141</c:v>
                </c:pt>
                <c:pt idx="333">
                  <c:v>-0.001331</c:v>
                </c:pt>
                <c:pt idx="334">
                  <c:v>-0.00133737</c:v>
                </c:pt>
                <c:pt idx="335">
                  <c:v>-0.00134054</c:v>
                </c:pt>
                <c:pt idx="336">
                  <c:v>-0.00134372</c:v>
                </c:pt>
                <c:pt idx="337">
                  <c:v>-0.00135006</c:v>
                </c:pt>
                <c:pt idx="338">
                  <c:v>-0.00135323</c:v>
                </c:pt>
                <c:pt idx="339">
                  <c:v>-0.00135639</c:v>
                </c:pt>
                <c:pt idx="340">
                  <c:v>-0.00135954</c:v>
                </c:pt>
                <c:pt idx="341">
                  <c:v>-0.00136268</c:v>
                </c:pt>
                <c:pt idx="342">
                  <c:v>-0.00136898</c:v>
                </c:pt>
                <c:pt idx="343">
                  <c:v>-0.0013721</c:v>
                </c:pt>
                <c:pt idx="344">
                  <c:v>-0.0013721</c:v>
                </c:pt>
                <c:pt idx="345">
                  <c:v>-0.0013785</c:v>
                </c:pt>
                <c:pt idx="346">
                  <c:v>-0.00138168</c:v>
                </c:pt>
                <c:pt idx="347">
                  <c:v>-0.00137209</c:v>
                </c:pt>
                <c:pt idx="348">
                  <c:v>-0.00137527</c:v>
                </c:pt>
                <c:pt idx="349">
                  <c:v>-0.00138169</c:v>
                </c:pt>
                <c:pt idx="350">
                  <c:v>-0.00138489</c:v>
                </c:pt>
                <c:pt idx="351">
                  <c:v>-0.00139126</c:v>
                </c:pt>
                <c:pt idx="352">
                  <c:v>-0.00139445</c:v>
                </c:pt>
                <c:pt idx="353">
                  <c:v>-0.00139761</c:v>
                </c:pt>
                <c:pt idx="354">
                  <c:v>-0.00140409</c:v>
                </c:pt>
                <c:pt idx="355">
                  <c:v>-0.00140731</c:v>
                </c:pt>
                <c:pt idx="356">
                  <c:v>-0.00141049</c:v>
                </c:pt>
                <c:pt idx="357">
                  <c:v>-0.00141686</c:v>
                </c:pt>
                <c:pt idx="358">
                  <c:v>-0.00142323</c:v>
                </c:pt>
                <c:pt idx="359">
                  <c:v>-0.00142643</c:v>
                </c:pt>
                <c:pt idx="360">
                  <c:v>-0.00142963</c:v>
                </c:pt>
                <c:pt idx="361">
                  <c:v>-0.00143282</c:v>
                </c:pt>
                <c:pt idx="362">
                  <c:v>-0.00143919</c:v>
                </c:pt>
                <c:pt idx="363">
                  <c:v>-0.00144238</c:v>
                </c:pt>
                <c:pt idx="364">
                  <c:v>-0.00144888</c:v>
                </c:pt>
                <c:pt idx="365">
                  <c:v>-0.00145211</c:v>
                </c:pt>
                <c:pt idx="366">
                  <c:v>-0.00145535</c:v>
                </c:pt>
                <c:pt idx="367">
                  <c:v>-0.00145857</c:v>
                </c:pt>
                <c:pt idx="368">
                  <c:v>-0.00146178</c:v>
                </c:pt>
                <c:pt idx="369">
                  <c:v>-0.0014682</c:v>
                </c:pt>
                <c:pt idx="370">
                  <c:v>-0.00147139</c:v>
                </c:pt>
                <c:pt idx="371">
                  <c:v>-0.0014746</c:v>
                </c:pt>
                <c:pt idx="372">
                  <c:v>-0.00147782</c:v>
                </c:pt>
                <c:pt idx="373">
                  <c:v>-0.00148103</c:v>
                </c:pt>
                <c:pt idx="374">
                  <c:v>-0.00147142</c:v>
                </c:pt>
                <c:pt idx="375">
                  <c:v>-0.0014746</c:v>
                </c:pt>
                <c:pt idx="376">
                  <c:v>-0.0014778</c:v>
                </c:pt>
                <c:pt idx="377">
                  <c:v>-0.00149644</c:v>
                </c:pt>
                <c:pt idx="378">
                  <c:v>-0.00151205</c:v>
                </c:pt>
                <c:pt idx="379">
                  <c:v>-0.0015246</c:v>
                </c:pt>
                <c:pt idx="380">
                  <c:v>-0.00153406</c:v>
                </c:pt>
                <c:pt idx="381">
                  <c:v>-0.00153723</c:v>
                </c:pt>
                <c:pt idx="382">
                  <c:v>-0.00154359</c:v>
                </c:pt>
                <c:pt idx="383">
                  <c:v>-0.00154679</c:v>
                </c:pt>
                <c:pt idx="384">
                  <c:v>-0.00155323</c:v>
                </c:pt>
                <c:pt idx="385">
                  <c:v>-0.00155643</c:v>
                </c:pt>
                <c:pt idx="386">
                  <c:v>-0.00156585</c:v>
                </c:pt>
                <c:pt idx="387">
                  <c:v>-0.00157216</c:v>
                </c:pt>
                <c:pt idx="388">
                  <c:v>-0.00157533</c:v>
                </c:pt>
                <c:pt idx="389">
                  <c:v>-0.00157853</c:v>
                </c:pt>
                <c:pt idx="390">
                  <c:v>-0.00158797</c:v>
                </c:pt>
                <c:pt idx="391">
                  <c:v>-0.00159429</c:v>
                </c:pt>
                <c:pt idx="392">
                  <c:v>-0.00159746</c:v>
                </c:pt>
                <c:pt idx="393">
                  <c:v>-0.00159509</c:v>
                </c:pt>
                <c:pt idx="394">
                  <c:v>-0.001595</c:v>
                </c:pt>
                <c:pt idx="395">
                  <c:v>-0.00158555</c:v>
                </c:pt>
                <c:pt idx="396">
                  <c:v>-0.00158634</c:v>
                </c:pt>
                <c:pt idx="397">
                  <c:v>-0.00158713</c:v>
                </c:pt>
                <c:pt idx="398">
                  <c:v>-0.00158792</c:v>
                </c:pt>
                <c:pt idx="399">
                  <c:v>-0.00158811</c:v>
                </c:pt>
                <c:pt idx="400">
                  <c:v>-0.0015883</c:v>
                </c:pt>
                <c:pt idx="401">
                  <c:v>-0.00158849</c:v>
                </c:pt>
                <c:pt idx="402">
                  <c:v>-0.00158868</c:v>
                </c:pt>
                <c:pt idx="403">
                  <c:v>-0.00159497</c:v>
                </c:pt>
                <c:pt idx="404">
                  <c:v>-0.00159813</c:v>
                </c:pt>
                <c:pt idx="405">
                  <c:v>-0.00159442</c:v>
                </c:pt>
                <c:pt idx="406">
                  <c:v>-0.00159433</c:v>
                </c:pt>
                <c:pt idx="407">
                  <c:v>-0.00159395</c:v>
                </c:pt>
                <c:pt idx="408">
                  <c:v>-0.00159338</c:v>
                </c:pt>
                <c:pt idx="409">
                  <c:v>-0.00158891</c:v>
                </c:pt>
                <c:pt idx="410">
                  <c:v>-0.00158872</c:v>
                </c:pt>
                <c:pt idx="411">
                  <c:v>-0.00158863</c:v>
                </c:pt>
                <c:pt idx="412">
                  <c:v>-0.00158863</c:v>
                </c:pt>
                <c:pt idx="413">
                  <c:v>-0.00159182</c:v>
                </c:pt>
                <c:pt idx="414">
                  <c:v>-0.00159819</c:v>
                </c:pt>
                <c:pt idx="415">
                  <c:v>-0.00160139</c:v>
                </c:pt>
                <c:pt idx="416">
                  <c:v>-0.00161089</c:v>
                </c:pt>
                <c:pt idx="417">
                  <c:v>-0.00161726</c:v>
                </c:pt>
                <c:pt idx="418">
                  <c:v>-0.00162046</c:v>
                </c:pt>
                <c:pt idx="419">
                  <c:v>-0.00162364</c:v>
                </c:pt>
                <c:pt idx="420">
                  <c:v>-0.00162997</c:v>
                </c:pt>
                <c:pt idx="421">
                  <c:v>-0.00162997</c:v>
                </c:pt>
                <c:pt idx="422">
                  <c:v>-0.00163313</c:v>
                </c:pt>
                <c:pt idx="423">
                  <c:v>-0.00163631</c:v>
                </c:pt>
                <c:pt idx="424">
                  <c:v>-0.0016395</c:v>
                </c:pt>
                <c:pt idx="425">
                  <c:v>-0.0016427</c:v>
                </c:pt>
                <c:pt idx="426">
                  <c:v>-0.00164914</c:v>
                </c:pt>
                <c:pt idx="427">
                  <c:v>-0.00165237</c:v>
                </c:pt>
                <c:pt idx="428">
                  <c:v>-0.00164263</c:v>
                </c:pt>
                <c:pt idx="429">
                  <c:v>-0.00164913</c:v>
                </c:pt>
                <c:pt idx="430">
                  <c:v>-0.00165239</c:v>
                </c:pt>
                <c:pt idx="431">
                  <c:v>-0.00165895</c:v>
                </c:pt>
                <c:pt idx="432">
                  <c:v>-0.00166877</c:v>
                </c:pt>
                <c:pt idx="433">
                  <c:v>-0.00167527</c:v>
                </c:pt>
                <c:pt idx="434">
                  <c:v>-0.00167853</c:v>
                </c:pt>
                <c:pt idx="435">
                  <c:v>-0.00168508</c:v>
                </c:pt>
                <c:pt idx="436">
                  <c:v>-0.00168834</c:v>
                </c:pt>
                <c:pt idx="437">
                  <c:v>-0.00170107</c:v>
                </c:pt>
                <c:pt idx="438">
                  <c:v>-0.00171066</c:v>
                </c:pt>
                <c:pt idx="439">
                  <c:v>-0.00171709</c:v>
                </c:pt>
                <c:pt idx="440">
                  <c:v>-0.00172032</c:v>
                </c:pt>
                <c:pt idx="441">
                  <c:v>-0.00172687</c:v>
                </c:pt>
                <c:pt idx="442">
                  <c:v>-0.00173013</c:v>
                </c:pt>
                <c:pt idx="443">
                  <c:v>-0.00173666</c:v>
                </c:pt>
                <c:pt idx="444">
                  <c:v>-0.00173992</c:v>
                </c:pt>
                <c:pt idx="445">
                  <c:v>-0.00174316</c:v>
                </c:pt>
                <c:pt idx="446">
                  <c:v>-0.00174637</c:v>
                </c:pt>
                <c:pt idx="447">
                  <c:v>-0.00175592</c:v>
                </c:pt>
                <c:pt idx="448">
                  <c:v>-0.00175911</c:v>
                </c:pt>
                <c:pt idx="449">
                  <c:v>-0.00176551</c:v>
                </c:pt>
                <c:pt idx="450">
                  <c:v>-0.00178514</c:v>
                </c:pt>
                <c:pt idx="451">
                  <c:v>-0.00180142</c:v>
                </c:pt>
                <c:pt idx="452">
                  <c:v>-0.00181438</c:v>
                </c:pt>
                <c:pt idx="453">
                  <c:v>-0.00182405</c:v>
                </c:pt>
                <c:pt idx="454">
                  <c:v>-0.00183046</c:v>
                </c:pt>
                <c:pt idx="455">
                  <c:v>-0.00183365</c:v>
                </c:pt>
                <c:pt idx="456">
                  <c:v>-0.0018401</c:v>
                </c:pt>
                <c:pt idx="457">
                  <c:v>-0.00184331</c:v>
                </c:pt>
                <c:pt idx="458">
                  <c:v>-0.00184974</c:v>
                </c:pt>
                <c:pt idx="459">
                  <c:v>-0.00185294</c:v>
                </c:pt>
                <c:pt idx="460">
                  <c:v>-0.00186932</c:v>
                </c:pt>
                <c:pt idx="461">
                  <c:v>-0.00188236</c:v>
                </c:pt>
                <c:pt idx="462">
                  <c:v>-0.00189209</c:v>
                </c:pt>
                <c:pt idx="463">
                  <c:v>-0.00189854</c:v>
                </c:pt>
                <c:pt idx="464">
                  <c:v>-0.00190175</c:v>
                </c:pt>
                <c:pt idx="465">
                  <c:v>-0.00189191</c:v>
                </c:pt>
                <c:pt idx="466">
                  <c:v>-0.00187222</c:v>
                </c:pt>
                <c:pt idx="467">
                  <c:v>-0.00185854</c:v>
                </c:pt>
                <c:pt idx="468">
                  <c:v>-0.00184269</c:v>
                </c:pt>
                <c:pt idx="469">
                  <c:v>-0.0018033</c:v>
                </c:pt>
                <c:pt idx="470">
                  <c:v>-0.0018193</c:v>
                </c:pt>
                <c:pt idx="471">
                  <c:v>-0.00183217</c:v>
                </c:pt>
                <c:pt idx="472">
                  <c:v>-0.00184187</c:v>
                </c:pt>
                <c:pt idx="473">
                  <c:v>-0.00184837</c:v>
                </c:pt>
                <c:pt idx="474">
                  <c:v>-0.00185163</c:v>
                </c:pt>
                <c:pt idx="475">
                  <c:v>-0.00186441</c:v>
                </c:pt>
                <c:pt idx="476">
                  <c:v>-0.00187404</c:v>
                </c:pt>
                <c:pt idx="477">
                  <c:v>-0.00188049</c:v>
                </c:pt>
                <c:pt idx="478">
                  <c:v>-0.00188694</c:v>
                </c:pt>
                <c:pt idx="479">
                  <c:v>-0.00189018</c:v>
                </c:pt>
                <c:pt idx="480">
                  <c:v>-0.00189979</c:v>
                </c:pt>
                <c:pt idx="481">
                  <c:v>-0.00190623</c:v>
                </c:pt>
                <c:pt idx="482">
                  <c:v>-0.00190945</c:v>
                </c:pt>
                <c:pt idx="483">
                  <c:v>-0.00191268</c:v>
                </c:pt>
                <c:pt idx="484">
                  <c:v>-0.0019201</c:v>
                </c:pt>
                <c:pt idx="485">
                  <c:v>-0.00192971</c:v>
                </c:pt>
                <c:pt idx="486">
                  <c:v>-0.00193615</c:v>
                </c:pt>
                <c:pt idx="487">
                  <c:v>-0.00193938</c:v>
                </c:pt>
                <c:pt idx="488">
                  <c:v>-0.0019426</c:v>
                </c:pt>
                <c:pt idx="489">
                  <c:v>-0.00194585</c:v>
                </c:pt>
                <c:pt idx="490">
                  <c:v>-0.00195226</c:v>
                </c:pt>
                <c:pt idx="491">
                  <c:v>-0.00194985</c:v>
                </c:pt>
                <c:pt idx="492">
                  <c:v>-0.00195226</c:v>
                </c:pt>
                <c:pt idx="493">
                  <c:v>-0.00196183</c:v>
                </c:pt>
                <c:pt idx="494">
                  <c:v>-0.00196503</c:v>
                </c:pt>
                <c:pt idx="495">
                  <c:v>-0.00197144</c:v>
                </c:pt>
                <c:pt idx="496">
                  <c:v>-0.00197463</c:v>
                </c:pt>
                <c:pt idx="497">
                  <c:v>-0.00197785</c:v>
                </c:pt>
                <c:pt idx="498">
                  <c:v>-0.00198105</c:v>
                </c:pt>
                <c:pt idx="499">
                  <c:v>-0.00198427</c:v>
                </c:pt>
                <c:pt idx="500">
                  <c:v>-0.0019843</c:v>
                </c:pt>
                <c:pt idx="501">
                  <c:v>-0.00199077</c:v>
                </c:pt>
                <c:pt idx="502">
                  <c:v>-0.00199399</c:v>
                </c:pt>
                <c:pt idx="503">
                  <c:v>-0.00199722</c:v>
                </c:pt>
                <c:pt idx="504">
                  <c:v>-0.00200047</c:v>
                </c:pt>
                <c:pt idx="505">
                  <c:v>-0.00200697</c:v>
                </c:pt>
                <c:pt idx="506">
                  <c:v>-0.00201024</c:v>
                </c:pt>
                <c:pt idx="507">
                  <c:v>-0.00201351</c:v>
                </c:pt>
                <c:pt idx="508">
                  <c:v>-0.00201675</c:v>
                </c:pt>
                <c:pt idx="509">
                  <c:v>-0.00202959</c:v>
                </c:pt>
                <c:pt idx="510">
                  <c:v>-0.00203602</c:v>
                </c:pt>
                <c:pt idx="511">
                  <c:v>-0.00203927</c:v>
                </c:pt>
                <c:pt idx="512">
                  <c:v>-0.00204168</c:v>
                </c:pt>
                <c:pt idx="513">
                  <c:v>-0.00205145</c:v>
                </c:pt>
                <c:pt idx="514">
                  <c:v>-0.00205469</c:v>
                </c:pt>
                <c:pt idx="515">
                  <c:v>-0.00206117</c:v>
                </c:pt>
                <c:pt idx="516">
                  <c:v>-0.00207426</c:v>
                </c:pt>
                <c:pt idx="517">
                  <c:v>-0.00207748</c:v>
                </c:pt>
                <c:pt idx="518">
                  <c:v>-0.0020839</c:v>
                </c:pt>
                <c:pt idx="519">
                  <c:v>-0.00208713</c:v>
                </c:pt>
                <c:pt idx="520">
                  <c:v>-0.00209671</c:v>
                </c:pt>
                <c:pt idx="521">
                  <c:v>-0.00210314</c:v>
                </c:pt>
                <c:pt idx="522">
                  <c:v>-0.00210637</c:v>
                </c:pt>
                <c:pt idx="523">
                  <c:v>-0.00210959</c:v>
                </c:pt>
                <c:pt idx="524">
                  <c:v>-0.002116</c:v>
                </c:pt>
                <c:pt idx="525">
                  <c:v>-0.00211922</c:v>
                </c:pt>
                <c:pt idx="526">
                  <c:v>-0.00212244</c:v>
                </c:pt>
                <c:pt idx="527">
                  <c:v>-0.00212447</c:v>
                </c:pt>
                <c:pt idx="528">
                  <c:v>-0.00213404</c:v>
                </c:pt>
                <c:pt idx="529">
                  <c:v>-0.00214045</c:v>
                </c:pt>
                <c:pt idx="530">
                  <c:v>-0.00214164</c:v>
                </c:pt>
                <c:pt idx="531">
                  <c:v>-0.00214802</c:v>
                </c:pt>
                <c:pt idx="532">
                  <c:v>-0.00215322</c:v>
                </c:pt>
                <c:pt idx="533">
                  <c:v>-0.00215642</c:v>
                </c:pt>
                <c:pt idx="534">
                  <c:v>-0.00215962</c:v>
                </c:pt>
                <c:pt idx="535">
                  <c:v>-0.00216605</c:v>
                </c:pt>
                <c:pt idx="536">
                  <c:v>-0.00216925</c:v>
                </c:pt>
                <c:pt idx="537">
                  <c:v>-0.00217245</c:v>
                </c:pt>
                <c:pt idx="538">
                  <c:v>-0.00217567</c:v>
                </c:pt>
                <c:pt idx="539">
                  <c:v>-0.0021821</c:v>
                </c:pt>
                <c:pt idx="540">
                  <c:v>-0.00218856</c:v>
                </c:pt>
                <c:pt idx="541">
                  <c:v>-0.00219825</c:v>
                </c:pt>
                <c:pt idx="542">
                  <c:v>-0.00220146</c:v>
                </c:pt>
                <c:pt idx="543">
                  <c:v>-0.00219177</c:v>
                </c:pt>
                <c:pt idx="544">
                  <c:v>-0.00219498</c:v>
                </c:pt>
                <c:pt idx="545">
                  <c:v>-0.00220146</c:v>
                </c:pt>
                <c:pt idx="546">
                  <c:v>-0.00220466</c:v>
                </c:pt>
                <c:pt idx="547">
                  <c:v>-0.00221114</c:v>
                </c:pt>
                <c:pt idx="548">
                  <c:v>-0.00221436</c:v>
                </c:pt>
                <c:pt idx="549">
                  <c:v>-0.00220462</c:v>
                </c:pt>
                <c:pt idx="550">
                  <c:v>-0.00221111</c:v>
                </c:pt>
                <c:pt idx="551">
                  <c:v>-0.00221434</c:v>
                </c:pt>
                <c:pt idx="552">
                  <c:v>-0.00221757</c:v>
                </c:pt>
                <c:pt idx="553">
                  <c:v>-0.00222078</c:v>
                </c:pt>
                <c:pt idx="554">
                  <c:v>-0.00222717</c:v>
                </c:pt>
                <c:pt idx="555">
                  <c:v>-0.00223037</c:v>
                </c:pt>
                <c:pt idx="556">
                  <c:v>-0.00224015</c:v>
                </c:pt>
                <c:pt idx="557">
                  <c:v>-0.00224664</c:v>
                </c:pt>
                <c:pt idx="558">
                  <c:v>-0.00224987</c:v>
                </c:pt>
                <c:pt idx="559">
                  <c:v>-0.00225311</c:v>
                </c:pt>
                <c:pt idx="560">
                  <c:v>-0.00225633</c:v>
                </c:pt>
                <c:pt idx="561">
                  <c:v>-0.00225953</c:v>
                </c:pt>
                <c:pt idx="562">
                  <c:v>-0.00226594</c:v>
                </c:pt>
                <c:pt idx="563">
                  <c:v>-0.00226915</c:v>
                </c:pt>
                <c:pt idx="564">
                  <c:v>-0.00226915</c:v>
                </c:pt>
                <c:pt idx="565">
                  <c:v>-0.00227236</c:v>
                </c:pt>
                <c:pt idx="566">
                  <c:v>-0.00227881</c:v>
                </c:pt>
                <c:pt idx="567">
                  <c:v>-0.00228204</c:v>
                </c:pt>
                <c:pt idx="568">
                  <c:v>-0.00228527</c:v>
                </c:pt>
                <c:pt idx="569">
                  <c:v>-0.00228849</c:v>
                </c:pt>
                <c:pt idx="570">
                  <c:v>-0.00229499</c:v>
                </c:pt>
                <c:pt idx="571">
                  <c:v>-0.00229823</c:v>
                </c:pt>
                <c:pt idx="572">
                  <c:v>-0.00230147</c:v>
                </c:pt>
                <c:pt idx="573">
                  <c:v>-0.00229187</c:v>
                </c:pt>
                <c:pt idx="574">
                  <c:v>-0.00229178</c:v>
                </c:pt>
                <c:pt idx="575">
                  <c:v>-0.00229502</c:v>
                </c:pt>
                <c:pt idx="576">
                  <c:v>-0.00229826</c:v>
                </c:pt>
                <c:pt idx="577">
                  <c:v>-0.00230152</c:v>
                </c:pt>
                <c:pt idx="578">
                  <c:v>-0.00230805</c:v>
                </c:pt>
                <c:pt idx="579">
                  <c:v>-0.00231133</c:v>
                </c:pt>
                <c:pt idx="580">
                  <c:v>-0.00231782</c:v>
                </c:pt>
                <c:pt idx="581">
                  <c:v>-0.00232106</c:v>
                </c:pt>
                <c:pt idx="582">
                  <c:v>-0.00232432</c:v>
                </c:pt>
                <c:pt idx="583">
                  <c:v>-0.00232759</c:v>
                </c:pt>
                <c:pt idx="584">
                  <c:v>-0.00233088</c:v>
                </c:pt>
                <c:pt idx="585">
                  <c:v>-0.00233747</c:v>
                </c:pt>
                <c:pt idx="586">
                  <c:v>-0.00234077</c:v>
                </c:pt>
                <c:pt idx="587">
                  <c:v>-0.0023474</c:v>
                </c:pt>
                <c:pt idx="588">
                  <c:v>-0.00235734</c:v>
                </c:pt>
                <c:pt idx="589">
                  <c:v>-0.00235947</c:v>
                </c:pt>
                <c:pt idx="590">
                  <c:v>-0.0023725</c:v>
                </c:pt>
                <c:pt idx="591">
                  <c:v>-0.00238232</c:v>
                </c:pt>
                <c:pt idx="592">
                  <c:v>-0.0023889</c:v>
                </c:pt>
                <c:pt idx="593">
                  <c:v>-0.0023922</c:v>
                </c:pt>
                <c:pt idx="594">
                  <c:v>-0.00240523</c:v>
                </c:pt>
                <c:pt idx="595">
                  <c:v>-0.00241176</c:v>
                </c:pt>
                <c:pt idx="596">
                  <c:v>-0.00242158</c:v>
                </c:pt>
                <c:pt idx="597">
                  <c:v>-0.00242816</c:v>
                </c:pt>
                <c:pt idx="598">
                  <c:v>-0.00243146</c:v>
                </c:pt>
                <c:pt idx="599">
                  <c:v>-0.00243473</c:v>
                </c:pt>
                <c:pt idx="600">
                  <c:v>-0.00244445</c:v>
                </c:pt>
                <c:pt idx="601">
                  <c:v>-0.00245096</c:v>
                </c:pt>
                <c:pt idx="602">
                  <c:v>-0.00245423</c:v>
                </c:pt>
                <c:pt idx="603">
                  <c:v>-0.0024445</c:v>
                </c:pt>
                <c:pt idx="604">
                  <c:v>-0.00243691</c:v>
                </c:pt>
                <c:pt idx="605">
                  <c:v>-0.00242505</c:v>
                </c:pt>
                <c:pt idx="606">
                  <c:v>-0.00243834</c:v>
                </c:pt>
                <c:pt idx="607">
                  <c:v>-0.00244826</c:v>
                </c:pt>
                <c:pt idx="608">
                  <c:v>-0.00245155</c:v>
                </c:pt>
                <c:pt idx="609">
                  <c:v>-0.00245813</c:v>
                </c:pt>
                <c:pt idx="610">
                  <c:v>-0.00244823</c:v>
                </c:pt>
                <c:pt idx="611">
                  <c:v>-0.00242842</c:v>
                </c:pt>
                <c:pt idx="612">
                  <c:v>-0.00242535</c:v>
                </c:pt>
                <c:pt idx="613">
                  <c:v>-0.00242496</c:v>
                </c:pt>
                <c:pt idx="614">
                  <c:v>-0.00240217</c:v>
                </c:pt>
                <c:pt idx="615">
                  <c:v>-0.0023987</c:v>
                </c:pt>
                <c:pt idx="616">
                  <c:v>-0.00241193</c:v>
                </c:pt>
                <c:pt idx="617">
                  <c:v>-0.00241525</c:v>
                </c:pt>
                <c:pt idx="618">
                  <c:v>-0.00241853</c:v>
                </c:pt>
                <c:pt idx="619">
                  <c:v>-0.0024218</c:v>
                </c:pt>
                <c:pt idx="620">
                  <c:v>-0.00242833</c:v>
                </c:pt>
                <c:pt idx="621">
                  <c:v>-0.00242833</c:v>
                </c:pt>
                <c:pt idx="622">
                  <c:v>-0.00243158</c:v>
                </c:pt>
                <c:pt idx="623">
                  <c:v>-0.00243482</c:v>
                </c:pt>
                <c:pt idx="624">
                  <c:v>-0.00245505</c:v>
                </c:pt>
                <c:pt idx="625">
                  <c:v>-0.00247182</c:v>
                </c:pt>
                <c:pt idx="626">
                  <c:v>-0.00248517</c:v>
                </c:pt>
                <c:pt idx="627">
                  <c:v>-0.00249513</c:v>
                </c:pt>
                <c:pt idx="628">
                  <c:v>-0.00250174</c:v>
                </c:pt>
                <c:pt idx="629">
                  <c:v>-0.00250503</c:v>
                </c:pt>
                <c:pt idx="630">
                  <c:v>-0.00251803</c:v>
                </c:pt>
                <c:pt idx="631">
                  <c:v>-0.00252783</c:v>
                </c:pt>
                <c:pt idx="632">
                  <c:v>-0.00253439</c:v>
                </c:pt>
                <c:pt idx="633">
                  <c:v>-0.00253769</c:v>
                </c:pt>
                <c:pt idx="634">
                  <c:v>-0.00254748</c:v>
                </c:pt>
                <c:pt idx="635">
                  <c:v>-0.00255404</c:v>
                </c:pt>
                <c:pt idx="636">
                  <c:v>-0.00255733</c:v>
                </c:pt>
                <c:pt idx="637">
                  <c:v>-0.00256711</c:v>
                </c:pt>
                <c:pt idx="638">
                  <c:v>-0.00257366</c:v>
                </c:pt>
                <c:pt idx="639">
                  <c:v>-0.00257695</c:v>
                </c:pt>
                <c:pt idx="640">
                  <c:v>-0.00258348</c:v>
                </c:pt>
                <c:pt idx="641">
                  <c:v>-0.00258676</c:v>
                </c:pt>
                <c:pt idx="642">
                  <c:v>-0.00259002</c:v>
                </c:pt>
                <c:pt idx="643">
                  <c:v>-0.00259329</c:v>
                </c:pt>
                <c:pt idx="644">
                  <c:v>-0.00259979</c:v>
                </c:pt>
                <c:pt idx="645">
                  <c:v>-0.00260304</c:v>
                </c:pt>
                <c:pt idx="646">
                  <c:v>-0.00260629</c:v>
                </c:pt>
                <c:pt idx="647">
                  <c:v>-0.00260954</c:v>
                </c:pt>
                <c:pt idx="648">
                  <c:v>-0.00261279</c:v>
                </c:pt>
                <c:pt idx="649">
                  <c:v>-0.00261603</c:v>
                </c:pt>
                <c:pt idx="650">
                  <c:v>-0.00261926</c:v>
                </c:pt>
                <c:pt idx="651">
                  <c:v>-0.00262573</c:v>
                </c:pt>
                <c:pt idx="652">
                  <c:v>-0.00262895</c:v>
                </c:pt>
                <c:pt idx="653">
                  <c:v>-0.00263219</c:v>
                </c:pt>
                <c:pt idx="654">
                  <c:v>-0.0026354</c:v>
                </c:pt>
                <c:pt idx="655">
                  <c:v>-0.00264181</c:v>
                </c:pt>
                <c:pt idx="656">
                  <c:v>-0.00264501</c:v>
                </c:pt>
                <c:pt idx="657">
                  <c:v>-0.00264823</c:v>
                </c:pt>
                <c:pt idx="658">
                  <c:v>-0.00265142</c:v>
                </c:pt>
                <c:pt idx="659">
                  <c:v>-0.00265465</c:v>
                </c:pt>
                <c:pt idx="660">
                  <c:v>-0.00265465</c:v>
                </c:pt>
                <c:pt idx="661">
                  <c:v>-0.00265785</c:v>
                </c:pt>
                <c:pt idx="662">
                  <c:v>-0.00266105</c:v>
                </c:pt>
                <c:pt idx="663">
                  <c:v>-0.00266423</c:v>
                </c:pt>
                <c:pt idx="664">
                  <c:v>-0.00267068</c:v>
                </c:pt>
                <c:pt idx="665">
                  <c:v>-0.0026739</c:v>
                </c:pt>
                <c:pt idx="666">
                  <c:v>-0.00267708</c:v>
                </c:pt>
                <c:pt idx="667">
                  <c:v>-0.00268027</c:v>
                </c:pt>
                <c:pt idx="668">
                  <c:v>-0.00268663</c:v>
                </c:pt>
                <c:pt idx="669">
                  <c:v>-0.00268984</c:v>
                </c:pt>
                <c:pt idx="670">
                  <c:v>-0.00269303</c:v>
                </c:pt>
                <c:pt idx="671">
                  <c:v>-0.00269625</c:v>
                </c:pt>
                <c:pt idx="672">
                  <c:v>-0.00270262</c:v>
                </c:pt>
                <c:pt idx="673">
                  <c:v>-0.00270582</c:v>
                </c:pt>
                <c:pt idx="674">
                  <c:v>-0.00270902</c:v>
                </c:pt>
                <c:pt idx="675">
                  <c:v>-0.00269941</c:v>
                </c:pt>
                <c:pt idx="676">
                  <c:v>-0.0027026</c:v>
                </c:pt>
                <c:pt idx="677">
                  <c:v>-0.0027026</c:v>
                </c:pt>
                <c:pt idx="678">
                  <c:v>-0.00270576</c:v>
                </c:pt>
                <c:pt idx="679">
                  <c:v>-0.0027089</c:v>
                </c:pt>
                <c:pt idx="680">
                  <c:v>-0.00271204</c:v>
                </c:pt>
                <c:pt idx="681">
                  <c:v>-0.00271515</c:v>
                </c:pt>
                <c:pt idx="682">
                  <c:v>-0.00271828</c:v>
                </c:pt>
                <c:pt idx="683">
                  <c:v>-0.00272142</c:v>
                </c:pt>
                <c:pt idx="684">
                  <c:v>-0.00272456</c:v>
                </c:pt>
                <c:pt idx="685">
                  <c:v>-0.00272769</c:v>
                </c:pt>
                <c:pt idx="686">
                  <c:v>-0.00273081</c:v>
                </c:pt>
                <c:pt idx="687">
                  <c:v>-0.00273393</c:v>
                </c:pt>
                <c:pt idx="688">
                  <c:v>-0.00273704</c:v>
                </c:pt>
                <c:pt idx="689">
                  <c:v>-0.00274015</c:v>
                </c:pt>
                <c:pt idx="690">
                  <c:v>-0.00274328</c:v>
                </c:pt>
                <c:pt idx="691">
                  <c:v>-0.00274953</c:v>
                </c:pt>
                <c:pt idx="692">
                  <c:v>-0.00276217</c:v>
                </c:pt>
                <c:pt idx="693">
                  <c:v>-0.0027716</c:v>
                </c:pt>
                <c:pt idx="694">
                  <c:v>-0.00276213</c:v>
                </c:pt>
                <c:pt idx="695">
                  <c:v>-0.00274318</c:v>
                </c:pt>
                <c:pt idx="696">
                  <c:v>-0.00274941</c:v>
                </c:pt>
                <c:pt idx="697">
                  <c:v>-0.00275254</c:v>
                </c:pt>
                <c:pt idx="698">
                  <c:v>-0.00276184</c:v>
                </c:pt>
                <c:pt idx="699">
                  <c:v>-0.00276807</c:v>
                </c:pt>
                <c:pt idx="700">
                  <c:v>-0.0027712</c:v>
                </c:pt>
                <c:pt idx="701">
                  <c:v>-0.00277433</c:v>
                </c:pt>
                <c:pt idx="702">
                  <c:v>-0.00277746</c:v>
                </c:pt>
                <c:pt idx="703">
                  <c:v>-0.00278058</c:v>
                </c:pt>
                <c:pt idx="704">
                  <c:v>-0.00278058</c:v>
                </c:pt>
                <c:pt idx="705">
                  <c:v>-0.00278374</c:v>
                </c:pt>
                <c:pt idx="706">
                  <c:v>-0.00278691</c:v>
                </c:pt>
                <c:pt idx="707">
                  <c:v>-0.00279327</c:v>
                </c:pt>
                <c:pt idx="708">
                  <c:v>-0.00279646</c:v>
                </c:pt>
                <c:pt idx="709">
                  <c:v>-0.00279904</c:v>
                </c:pt>
                <c:pt idx="710">
                  <c:v>-0.0027996</c:v>
                </c:pt>
                <c:pt idx="711">
                  <c:v>-0.00280589</c:v>
                </c:pt>
                <c:pt idx="712">
                  <c:v>-0.00280905</c:v>
                </c:pt>
                <c:pt idx="713">
                  <c:v>-0.0028154</c:v>
                </c:pt>
                <c:pt idx="714">
                  <c:v>-0.00281856</c:v>
                </c:pt>
                <c:pt idx="715">
                  <c:v>-0.00282171</c:v>
                </c:pt>
                <c:pt idx="716">
                  <c:v>-0.00282801</c:v>
                </c:pt>
                <c:pt idx="717">
                  <c:v>-0.00283429</c:v>
                </c:pt>
                <c:pt idx="718">
                  <c:v>-0.00283744</c:v>
                </c:pt>
                <c:pt idx="719">
                  <c:v>-0.00284378</c:v>
                </c:pt>
                <c:pt idx="720">
                  <c:v>-0.00284693</c:v>
                </c:pt>
                <c:pt idx="721">
                  <c:v>-0.00285009</c:v>
                </c:pt>
                <c:pt idx="722">
                  <c:v>-0.00285639</c:v>
                </c:pt>
                <c:pt idx="723">
                  <c:v>-0.00285954</c:v>
                </c:pt>
                <c:pt idx="724">
                  <c:v>-0.0028627</c:v>
                </c:pt>
                <c:pt idx="725">
                  <c:v>-0.00285322</c:v>
                </c:pt>
                <c:pt idx="726">
                  <c:v>-0.00285636</c:v>
                </c:pt>
                <c:pt idx="727">
                  <c:v>-0.0028595</c:v>
                </c:pt>
                <c:pt idx="728">
                  <c:v>-0.00286262</c:v>
                </c:pt>
                <c:pt idx="729">
                  <c:v>-0.00286262</c:v>
                </c:pt>
                <c:pt idx="730">
                  <c:v>-0.00286577</c:v>
                </c:pt>
                <c:pt idx="731">
                  <c:v>-0.00286893</c:v>
                </c:pt>
                <c:pt idx="732">
                  <c:v>-0.00287206</c:v>
                </c:pt>
                <c:pt idx="733">
                  <c:v>-0.00287206</c:v>
                </c:pt>
                <c:pt idx="734">
                  <c:v>-0.0028752</c:v>
                </c:pt>
                <c:pt idx="735">
                  <c:v>-0.00287836</c:v>
                </c:pt>
                <c:pt idx="736">
                  <c:v>-0.0028815</c:v>
                </c:pt>
                <c:pt idx="737">
                  <c:v>-0.00288465</c:v>
                </c:pt>
                <c:pt idx="738">
                  <c:v>-0.00289418</c:v>
                </c:pt>
                <c:pt idx="739">
                  <c:v>-0.00290053</c:v>
                </c:pt>
                <c:pt idx="740">
                  <c:v>-0.00290369</c:v>
                </c:pt>
                <c:pt idx="741">
                  <c:v>-0.00289415</c:v>
                </c:pt>
                <c:pt idx="742">
                  <c:v>-0.00289731</c:v>
                </c:pt>
                <c:pt idx="743">
                  <c:v>-0.00290361</c:v>
                </c:pt>
                <c:pt idx="744">
                  <c:v>-0.00290361</c:v>
                </c:pt>
                <c:pt idx="745">
                  <c:v>-0.00291302</c:v>
                </c:pt>
                <c:pt idx="746">
                  <c:v>-0.00291616</c:v>
                </c:pt>
                <c:pt idx="747">
                  <c:v>-0.00291929</c:v>
                </c:pt>
                <c:pt idx="748">
                  <c:v>-0.00292243</c:v>
                </c:pt>
                <c:pt idx="749">
                  <c:v>-0.00292559</c:v>
                </c:pt>
                <c:pt idx="750">
                  <c:v>-0.00292875</c:v>
                </c:pt>
                <c:pt idx="751">
                  <c:v>-0.00292875</c:v>
                </c:pt>
                <c:pt idx="752">
                  <c:v>-0.00293193</c:v>
                </c:pt>
                <c:pt idx="753">
                  <c:v>-0.00293509</c:v>
                </c:pt>
                <c:pt idx="754">
                  <c:v>-0.00294139</c:v>
                </c:pt>
                <c:pt idx="755">
                  <c:v>-0.00294455</c:v>
                </c:pt>
                <c:pt idx="756">
                  <c:v>-0.00294768</c:v>
                </c:pt>
                <c:pt idx="757">
                  <c:v>-0.00295082</c:v>
                </c:pt>
                <c:pt idx="758">
                  <c:v>-0.00295721</c:v>
                </c:pt>
                <c:pt idx="759">
                  <c:v>-0.00295783</c:v>
                </c:pt>
                <c:pt idx="760">
                  <c:v>-0.00296099</c:v>
                </c:pt>
                <c:pt idx="761">
                  <c:v>-0.00296731</c:v>
                </c:pt>
                <c:pt idx="762">
                  <c:v>-0.00296731</c:v>
                </c:pt>
                <c:pt idx="763">
                  <c:v>-0.00297048</c:v>
                </c:pt>
                <c:pt idx="764">
                  <c:v>-0.00296092</c:v>
                </c:pt>
                <c:pt idx="765">
                  <c:v>-0.00296729</c:v>
                </c:pt>
                <c:pt idx="766">
                  <c:v>-0.00297046</c:v>
                </c:pt>
                <c:pt idx="767">
                  <c:v>-0.00297363</c:v>
                </c:pt>
                <c:pt idx="768">
                  <c:v>-0.00297679</c:v>
                </c:pt>
                <c:pt idx="769">
                  <c:v>-0.00297999</c:v>
                </c:pt>
                <c:pt idx="770">
                  <c:v>-0.0029832</c:v>
                </c:pt>
                <c:pt idx="771">
                  <c:v>-0.00298625</c:v>
                </c:pt>
                <c:pt idx="772">
                  <c:v>-0.00298641</c:v>
                </c:pt>
                <c:pt idx="773">
                  <c:v>-0.00299284</c:v>
                </c:pt>
                <c:pt idx="774">
                  <c:v>-0.00299607</c:v>
                </c:pt>
                <c:pt idx="775">
                  <c:v>-0.00299932</c:v>
                </c:pt>
                <c:pt idx="776">
                  <c:v>-0.00300582</c:v>
                </c:pt>
                <c:pt idx="777">
                  <c:v>-0.00300908</c:v>
                </c:pt>
                <c:pt idx="778">
                  <c:v>-0.00301235</c:v>
                </c:pt>
                <c:pt idx="779">
                  <c:v>-0.00301559</c:v>
                </c:pt>
                <c:pt idx="780">
                  <c:v>-0.00301559</c:v>
                </c:pt>
                <c:pt idx="781">
                  <c:v>-0.00301886</c:v>
                </c:pt>
                <c:pt idx="782">
                  <c:v>-0.00302212</c:v>
                </c:pt>
                <c:pt idx="783">
                  <c:v>-0.00301236</c:v>
                </c:pt>
                <c:pt idx="784">
                  <c:v>-0.0030188</c:v>
                </c:pt>
                <c:pt idx="785">
                  <c:v>-0.00302203</c:v>
                </c:pt>
                <c:pt idx="786">
                  <c:v>-0.00303164</c:v>
                </c:pt>
                <c:pt idx="787">
                  <c:v>-0.0030382</c:v>
                </c:pt>
                <c:pt idx="788">
                  <c:v>-0.00304149</c:v>
                </c:pt>
                <c:pt idx="789">
                  <c:v>-0.00305438</c:v>
                </c:pt>
                <c:pt idx="790">
                  <c:v>-0.00306408</c:v>
                </c:pt>
                <c:pt idx="791">
                  <c:v>-0.00307058</c:v>
                </c:pt>
                <c:pt idx="792">
                  <c:v>-0.00307384</c:v>
                </c:pt>
                <c:pt idx="793">
                  <c:v>-0.00307712</c:v>
                </c:pt>
                <c:pt idx="794">
                  <c:v>-0.00308366</c:v>
                </c:pt>
                <c:pt idx="795">
                  <c:v>-0.00308694</c:v>
                </c:pt>
                <c:pt idx="796">
                  <c:v>-0.00310608</c:v>
                </c:pt>
                <c:pt idx="797">
                  <c:v>-0.00312211</c:v>
                </c:pt>
                <c:pt idx="798">
                  <c:v>-0.00313506</c:v>
                </c:pt>
                <c:pt idx="799">
                  <c:v>-0.00314156</c:v>
                </c:pt>
                <c:pt idx="800">
                  <c:v>-0.00315132</c:v>
                </c:pt>
                <c:pt idx="801">
                  <c:v>-0.00315458</c:v>
                </c:pt>
                <c:pt idx="802">
                  <c:v>-0.00315786</c:v>
                </c:pt>
                <c:pt idx="803">
                  <c:v>-0.0031644</c:v>
                </c:pt>
                <c:pt idx="804">
                  <c:v>-0.00316766</c:v>
                </c:pt>
                <c:pt idx="805">
                  <c:v>-0.00317421</c:v>
                </c:pt>
                <c:pt idx="806">
                  <c:v>-0.00317748</c:v>
                </c:pt>
                <c:pt idx="807">
                  <c:v>-0.00318076</c:v>
                </c:pt>
                <c:pt idx="808">
                  <c:v>-0.00318076</c:v>
                </c:pt>
                <c:pt idx="809">
                  <c:v>-0.00318401</c:v>
                </c:pt>
                <c:pt idx="810">
                  <c:v>-0.00319054</c:v>
                </c:pt>
                <c:pt idx="811">
                  <c:v>-0.00319379</c:v>
                </c:pt>
                <c:pt idx="812">
                  <c:v>-0.00318398</c:v>
                </c:pt>
                <c:pt idx="813">
                  <c:v>-0.0035102</c:v>
                </c:pt>
                <c:pt idx="814">
                  <c:v>-0.00351036</c:v>
                </c:pt>
                <c:pt idx="815">
                  <c:v>-0.00353185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combined_20190610!$Z$4</c:f>
              <c:strCache>
                <c:ptCount val="1"/>
                <c:pt idx="0">
                  <c:v>Cumulative funding comm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combined_20190610!$Z$5:$Z$820</c:f>
              <c:numCache>
                <c:formatCode>0.00000000</c:formatCode>
                <c:ptCount val="8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-1.723E-5</c:v>
                </c:pt>
                <c:pt idx="12">
                  <c:v>-1.723E-5</c:v>
                </c:pt>
                <c:pt idx="13">
                  <c:v>-1.723E-5</c:v>
                </c:pt>
                <c:pt idx="14">
                  <c:v>-1.723E-5</c:v>
                </c:pt>
                <c:pt idx="15">
                  <c:v>-1.723E-5</c:v>
                </c:pt>
                <c:pt idx="16">
                  <c:v>-1.723E-5</c:v>
                </c:pt>
                <c:pt idx="17">
                  <c:v>-1.723E-5</c:v>
                </c:pt>
                <c:pt idx="18">
                  <c:v>-1.723E-5</c:v>
                </c:pt>
                <c:pt idx="19">
                  <c:v>-1.723E-5</c:v>
                </c:pt>
                <c:pt idx="20">
                  <c:v>-1.723E-5</c:v>
                </c:pt>
                <c:pt idx="21">
                  <c:v>-1.723E-5</c:v>
                </c:pt>
                <c:pt idx="22">
                  <c:v>-1.723E-5</c:v>
                </c:pt>
                <c:pt idx="23">
                  <c:v>-1.723E-5</c:v>
                </c:pt>
                <c:pt idx="24">
                  <c:v>-1.723E-5</c:v>
                </c:pt>
                <c:pt idx="25">
                  <c:v>-1.723E-5</c:v>
                </c:pt>
                <c:pt idx="26">
                  <c:v>-1.723E-5</c:v>
                </c:pt>
                <c:pt idx="27">
                  <c:v>-1.723E-5</c:v>
                </c:pt>
                <c:pt idx="28">
                  <c:v>-1.723E-5</c:v>
                </c:pt>
                <c:pt idx="29">
                  <c:v>-1.723E-5</c:v>
                </c:pt>
                <c:pt idx="30">
                  <c:v>-1.723E-5</c:v>
                </c:pt>
                <c:pt idx="31">
                  <c:v>-1.723E-5</c:v>
                </c:pt>
                <c:pt idx="32">
                  <c:v>-1.723E-5</c:v>
                </c:pt>
                <c:pt idx="33">
                  <c:v>-1.723E-5</c:v>
                </c:pt>
                <c:pt idx="34">
                  <c:v>-1.723E-5</c:v>
                </c:pt>
                <c:pt idx="35">
                  <c:v>-1.723E-5</c:v>
                </c:pt>
                <c:pt idx="36">
                  <c:v>-1.723E-5</c:v>
                </c:pt>
                <c:pt idx="37">
                  <c:v>-1.723E-5</c:v>
                </c:pt>
                <c:pt idx="38">
                  <c:v>-1.723E-5</c:v>
                </c:pt>
                <c:pt idx="39">
                  <c:v>-1.723E-5</c:v>
                </c:pt>
                <c:pt idx="40">
                  <c:v>-1.723E-5</c:v>
                </c:pt>
                <c:pt idx="41">
                  <c:v>-1.723E-5</c:v>
                </c:pt>
                <c:pt idx="42">
                  <c:v>-1.723E-5</c:v>
                </c:pt>
                <c:pt idx="43">
                  <c:v>-1.723E-5</c:v>
                </c:pt>
                <c:pt idx="44">
                  <c:v>-1.723E-5</c:v>
                </c:pt>
                <c:pt idx="45">
                  <c:v>-1.723E-5</c:v>
                </c:pt>
                <c:pt idx="46">
                  <c:v>-1.723E-5</c:v>
                </c:pt>
                <c:pt idx="47">
                  <c:v>-1.723E-5</c:v>
                </c:pt>
                <c:pt idx="48">
                  <c:v>-1.723E-5</c:v>
                </c:pt>
                <c:pt idx="49">
                  <c:v>-1.723E-5</c:v>
                </c:pt>
                <c:pt idx="50">
                  <c:v>-1.723E-5</c:v>
                </c:pt>
                <c:pt idx="51">
                  <c:v>-1.723E-5</c:v>
                </c:pt>
                <c:pt idx="52">
                  <c:v>-1.723E-5</c:v>
                </c:pt>
                <c:pt idx="53">
                  <c:v>-1.723E-5</c:v>
                </c:pt>
                <c:pt idx="54">
                  <c:v>-1.723E-5</c:v>
                </c:pt>
                <c:pt idx="55">
                  <c:v>-1.723E-5</c:v>
                </c:pt>
                <c:pt idx="56">
                  <c:v>-1.723E-5</c:v>
                </c:pt>
                <c:pt idx="57">
                  <c:v>-1.723E-5</c:v>
                </c:pt>
                <c:pt idx="58">
                  <c:v>-1.723E-5</c:v>
                </c:pt>
                <c:pt idx="59">
                  <c:v>-1.723E-5</c:v>
                </c:pt>
                <c:pt idx="60">
                  <c:v>-1.723E-5</c:v>
                </c:pt>
                <c:pt idx="61">
                  <c:v>-1.723E-5</c:v>
                </c:pt>
                <c:pt idx="62">
                  <c:v>-1.723E-5</c:v>
                </c:pt>
                <c:pt idx="63">
                  <c:v>-1.723E-5</c:v>
                </c:pt>
                <c:pt idx="64">
                  <c:v>-1.723E-5</c:v>
                </c:pt>
                <c:pt idx="65">
                  <c:v>-1.723E-5</c:v>
                </c:pt>
                <c:pt idx="66">
                  <c:v>-1.723E-5</c:v>
                </c:pt>
                <c:pt idx="67">
                  <c:v>-1.723E-5</c:v>
                </c:pt>
                <c:pt idx="68">
                  <c:v>-1.723E-5</c:v>
                </c:pt>
                <c:pt idx="69">
                  <c:v>-1.723E-5</c:v>
                </c:pt>
                <c:pt idx="70">
                  <c:v>-1.723E-5</c:v>
                </c:pt>
                <c:pt idx="71">
                  <c:v>-1.723E-5</c:v>
                </c:pt>
                <c:pt idx="72">
                  <c:v>-1.723E-5</c:v>
                </c:pt>
                <c:pt idx="73">
                  <c:v>-1.723E-5</c:v>
                </c:pt>
                <c:pt idx="74">
                  <c:v>-1.723E-5</c:v>
                </c:pt>
                <c:pt idx="75">
                  <c:v>-1.723E-5</c:v>
                </c:pt>
                <c:pt idx="76">
                  <c:v>-1.723E-5</c:v>
                </c:pt>
                <c:pt idx="77">
                  <c:v>-1.723E-5</c:v>
                </c:pt>
                <c:pt idx="78">
                  <c:v>-1.723E-5</c:v>
                </c:pt>
                <c:pt idx="79">
                  <c:v>-1.723E-5</c:v>
                </c:pt>
                <c:pt idx="80">
                  <c:v>-1.723E-5</c:v>
                </c:pt>
                <c:pt idx="81">
                  <c:v>-1.723E-5</c:v>
                </c:pt>
                <c:pt idx="82">
                  <c:v>-1.723E-5</c:v>
                </c:pt>
                <c:pt idx="83">
                  <c:v>-1.723E-5</c:v>
                </c:pt>
                <c:pt idx="84">
                  <c:v>-1.723E-5</c:v>
                </c:pt>
                <c:pt idx="85">
                  <c:v>-1.723E-5</c:v>
                </c:pt>
                <c:pt idx="86">
                  <c:v>-1.723E-5</c:v>
                </c:pt>
                <c:pt idx="87">
                  <c:v>-1.723E-5</c:v>
                </c:pt>
                <c:pt idx="88">
                  <c:v>-1.723E-5</c:v>
                </c:pt>
                <c:pt idx="89">
                  <c:v>-1.723E-5</c:v>
                </c:pt>
                <c:pt idx="90">
                  <c:v>-1.723E-5</c:v>
                </c:pt>
                <c:pt idx="91">
                  <c:v>-1.723E-5</c:v>
                </c:pt>
                <c:pt idx="92">
                  <c:v>-1.723E-5</c:v>
                </c:pt>
                <c:pt idx="93">
                  <c:v>-1.723E-5</c:v>
                </c:pt>
                <c:pt idx="94">
                  <c:v>-1.723E-5</c:v>
                </c:pt>
                <c:pt idx="95">
                  <c:v>-1.723E-5</c:v>
                </c:pt>
                <c:pt idx="96">
                  <c:v>-1.723E-5</c:v>
                </c:pt>
                <c:pt idx="97">
                  <c:v>-1.723E-5</c:v>
                </c:pt>
                <c:pt idx="98">
                  <c:v>-1.723E-5</c:v>
                </c:pt>
                <c:pt idx="99">
                  <c:v>-1.723E-5</c:v>
                </c:pt>
                <c:pt idx="100">
                  <c:v>-1.723E-5</c:v>
                </c:pt>
                <c:pt idx="101">
                  <c:v>-1.723E-5</c:v>
                </c:pt>
                <c:pt idx="102">
                  <c:v>-1.723E-5</c:v>
                </c:pt>
                <c:pt idx="103">
                  <c:v>-1.723E-5</c:v>
                </c:pt>
                <c:pt idx="104">
                  <c:v>-1.723E-5</c:v>
                </c:pt>
                <c:pt idx="105">
                  <c:v>-1.723E-5</c:v>
                </c:pt>
                <c:pt idx="106">
                  <c:v>-1.723E-5</c:v>
                </c:pt>
                <c:pt idx="107">
                  <c:v>-1.723E-5</c:v>
                </c:pt>
                <c:pt idx="108">
                  <c:v>-1.723E-5</c:v>
                </c:pt>
                <c:pt idx="109">
                  <c:v>-1.723E-5</c:v>
                </c:pt>
                <c:pt idx="110">
                  <c:v>-1.723E-5</c:v>
                </c:pt>
                <c:pt idx="111">
                  <c:v>-1.723E-5</c:v>
                </c:pt>
                <c:pt idx="112">
                  <c:v>-1.723E-5</c:v>
                </c:pt>
                <c:pt idx="113">
                  <c:v>-1.723E-5</c:v>
                </c:pt>
                <c:pt idx="114">
                  <c:v>-1.723E-5</c:v>
                </c:pt>
                <c:pt idx="115">
                  <c:v>-1.723E-5</c:v>
                </c:pt>
                <c:pt idx="116">
                  <c:v>-1.723E-5</c:v>
                </c:pt>
                <c:pt idx="117">
                  <c:v>-1.723E-5</c:v>
                </c:pt>
                <c:pt idx="118">
                  <c:v>-1.723E-5</c:v>
                </c:pt>
                <c:pt idx="119">
                  <c:v>-1.723E-5</c:v>
                </c:pt>
                <c:pt idx="120">
                  <c:v>-1.723E-5</c:v>
                </c:pt>
                <c:pt idx="121">
                  <c:v>-1.723E-5</c:v>
                </c:pt>
                <c:pt idx="122">
                  <c:v>-1.723E-5</c:v>
                </c:pt>
                <c:pt idx="123">
                  <c:v>-1.723E-5</c:v>
                </c:pt>
                <c:pt idx="124">
                  <c:v>-1.723E-5</c:v>
                </c:pt>
                <c:pt idx="125">
                  <c:v>-1.723E-5</c:v>
                </c:pt>
                <c:pt idx="126">
                  <c:v>-1.723E-5</c:v>
                </c:pt>
                <c:pt idx="127">
                  <c:v>-1.723E-5</c:v>
                </c:pt>
                <c:pt idx="128">
                  <c:v>-1.723E-5</c:v>
                </c:pt>
                <c:pt idx="129">
                  <c:v>-1.723E-5</c:v>
                </c:pt>
                <c:pt idx="130">
                  <c:v>-0.0003288</c:v>
                </c:pt>
                <c:pt idx="131">
                  <c:v>-0.0003288</c:v>
                </c:pt>
                <c:pt idx="132">
                  <c:v>-0.0003288</c:v>
                </c:pt>
                <c:pt idx="133">
                  <c:v>-0.0003288</c:v>
                </c:pt>
                <c:pt idx="134">
                  <c:v>-0.0003288</c:v>
                </c:pt>
                <c:pt idx="135">
                  <c:v>-0.0003288</c:v>
                </c:pt>
                <c:pt idx="136">
                  <c:v>-0.0003288</c:v>
                </c:pt>
                <c:pt idx="137">
                  <c:v>-0.0003288</c:v>
                </c:pt>
                <c:pt idx="138">
                  <c:v>-0.0003288</c:v>
                </c:pt>
                <c:pt idx="139">
                  <c:v>-0.0003288</c:v>
                </c:pt>
                <c:pt idx="140">
                  <c:v>-0.0003288</c:v>
                </c:pt>
                <c:pt idx="141">
                  <c:v>-0.0003288</c:v>
                </c:pt>
                <c:pt idx="142">
                  <c:v>-0.0003288</c:v>
                </c:pt>
                <c:pt idx="143">
                  <c:v>-0.0003288</c:v>
                </c:pt>
                <c:pt idx="144">
                  <c:v>-0.0003288</c:v>
                </c:pt>
                <c:pt idx="145">
                  <c:v>-0.0003288</c:v>
                </c:pt>
                <c:pt idx="146">
                  <c:v>-0.0003288</c:v>
                </c:pt>
                <c:pt idx="147">
                  <c:v>-0.0003288</c:v>
                </c:pt>
                <c:pt idx="148">
                  <c:v>-0.0003288</c:v>
                </c:pt>
                <c:pt idx="149">
                  <c:v>-0.0003288</c:v>
                </c:pt>
                <c:pt idx="150">
                  <c:v>-0.0003288</c:v>
                </c:pt>
                <c:pt idx="151">
                  <c:v>-0.0003288</c:v>
                </c:pt>
                <c:pt idx="152">
                  <c:v>-0.0003288</c:v>
                </c:pt>
                <c:pt idx="153">
                  <c:v>-0.0003288</c:v>
                </c:pt>
                <c:pt idx="154">
                  <c:v>-0.0003288</c:v>
                </c:pt>
                <c:pt idx="155">
                  <c:v>-0.0003288</c:v>
                </c:pt>
                <c:pt idx="156">
                  <c:v>-0.0003288</c:v>
                </c:pt>
                <c:pt idx="157">
                  <c:v>-0.0003288</c:v>
                </c:pt>
                <c:pt idx="158">
                  <c:v>-0.0003288</c:v>
                </c:pt>
                <c:pt idx="159">
                  <c:v>-0.0003288</c:v>
                </c:pt>
                <c:pt idx="160">
                  <c:v>-0.0003288</c:v>
                </c:pt>
                <c:pt idx="161">
                  <c:v>-0.0003288</c:v>
                </c:pt>
                <c:pt idx="162">
                  <c:v>-0.0003288</c:v>
                </c:pt>
                <c:pt idx="163">
                  <c:v>-0.0003288</c:v>
                </c:pt>
                <c:pt idx="164">
                  <c:v>-0.0003288</c:v>
                </c:pt>
                <c:pt idx="165">
                  <c:v>-0.0003288</c:v>
                </c:pt>
                <c:pt idx="166">
                  <c:v>-0.0003288</c:v>
                </c:pt>
                <c:pt idx="167">
                  <c:v>-0.0003288</c:v>
                </c:pt>
                <c:pt idx="168">
                  <c:v>-0.0003288</c:v>
                </c:pt>
                <c:pt idx="169">
                  <c:v>-0.0003288</c:v>
                </c:pt>
                <c:pt idx="170">
                  <c:v>-0.0003288</c:v>
                </c:pt>
                <c:pt idx="171">
                  <c:v>-0.0003288</c:v>
                </c:pt>
                <c:pt idx="172">
                  <c:v>-0.0003288</c:v>
                </c:pt>
                <c:pt idx="173">
                  <c:v>-0.0003288</c:v>
                </c:pt>
                <c:pt idx="174">
                  <c:v>-0.0003288</c:v>
                </c:pt>
                <c:pt idx="175">
                  <c:v>-0.0003288</c:v>
                </c:pt>
                <c:pt idx="176">
                  <c:v>-0.0003288</c:v>
                </c:pt>
                <c:pt idx="177">
                  <c:v>-0.0003288</c:v>
                </c:pt>
                <c:pt idx="178">
                  <c:v>-0.0003288</c:v>
                </c:pt>
                <c:pt idx="179">
                  <c:v>-0.0003288</c:v>
                </c:pt>
                <c:pt idx="180">
                  <c:v>-0.0003288</c:v>
                </c:pt>
                <c:pt idx="181">
                  <c:v>-0.0003288</c:v>
                </c:pt>
                <c:pt idx="182">
                  <c:v>-0.0003288</c:v>
                </c:pt>
                <c:pt idx="183">
                  <c:v>-0.0003288</c:v>
                </c:pt>
                <c:pt idx="184">
                  <c:v>-0.0003288</c:v>
                </c:pt>
                <c:pt idx="185">
                  <c:v>-0.0003288</c:v>
                </c:pt>
                <c:pt idx="186">
                  <c:v>-0.0003288</c:v>
                </c:pt>
                <c:pt idx="187">
                  <c:v>-0.0003288</c:v>
                </c:pt>
                <c:pt idx="188">
                  <c:v>-0.0003288</c:v>
                </c:pt>
                <c:pt idx="189">
                  <c:v>-0.0003288</c:v>
                </c:pt>
                <c:pt idx="190">
                  <c:v>-0.0003288</c:v>
                </c:pt>
                <c:pt idx="191">
                  <c:v>-0.0003288</c:v>
                </c:pt>
                <c:pt idx="192">
                  <c:v>-0.0003288</c:v>
                </c:pt>
                <c:pt idx="193">
                  <c:v>-0.0003288</c:v>
                </c:pt>
                <c:pt idx="194">
                  <c:v>-0.0003288</c:v>
                </c:pt>
                <c:pt idx="195">
                  <c:v>-0.0003288</c:v>
                </c:pt>
                <c:pt idx="196">
                  <c:v>-0.0003288</c:v>
                </c:pt>
                <c:pt idx="197">
                  <c:v>-0.0003288</c:v>
                </c:pt>
                <c:pt idx="198">
                  <c:v>-0.0003288</c:v>
                </c:pt>
                <c:pt idx="199">
                  <c:v>-0.0003288</c:v>
                </c:pt>
                <c:pt idx="200">
                  <c:v>-0.0003288</c:v>
                </c:pt>
                <c:pt idx="201">
                  <c:v>-0.0003288</c:v>
                </c:pt>
                <c:pt idx="202">
                  <c:v>-0.0003288</c:v>
                </c:pt>
                <c:pt idx="203">
                  <c:v>-0.0003288</c:v>
                </c:pt>
                <c:pt idx="204">
                  <c:v>-0.0003288</c:v>
                </c:pt>
                <c:pt idx="205">
                  <c:v>-0.0003288</c:v>
                </c:pt>
                <c:pt idx="206">
                  <c:v>-0.0003288</c:v>
                </c:pt>
                <c:pt idx="207">
                  <c:v>-0.0003288</c:v>
                </c:pt>
                <c:pt idx="208">
                  <c:v>-0.0003288</c:v>
                </c:pt>
                <c:pt idx="209">
                  <c:v>-0.0003288</c:v>
                </c:pt>
                <c:pt idx="210">
                  <c:v>-0.0003288</c:v>
                </c:pt>
                <c:pt idx="211">
                  <c:v>-0.0003288</c:v>
                </c:pt>
                <c:pt idx="212">
                  <c:v>-0.0003288</c:v>
                </c:pt>
                <c:pt idx="213">
                  <c:v>-0.0003288</c:v>
                </c:pt>
                <c:pt idx="214">
                  <c:v>-0.0003288</c:v>
                </c:pt>
                <c:pt idx="215">
                  <c:v>-0.0003288</c:v>
                </c:pt>
                <c:pt idx="216">
                  <c:v>-0.0003288</c:v>
                </c:pt>
                <c:pt idx="217">
                  <c:v>-0.0003288</c:v>
                </c:pt>
                <c:pt idx="218">
                  <c:v>-0.0003288</c:v>
                </c:pt>
                <c:pt idx="219">
                  <c:v>-0.0003288</c:v>
                </c:pt>
                <c:pt idx="220">
                  <c:v>-0.0003288</c:v>
                </c:pt>
                <c:pt idx="221">
                  <c:v>-0.0003288</c:v>
                </c:pt>
                <c:pt idx="222">
                  <c:v>-0.0003288</c:v>
                </c:pt>
                <c:pt idx="223">
                  <c:v>-0.0003288</c:v>
                </c:pt>
                <c:pt idx="224">
                  <c:v>-0.0003288</c:v>
                </c:pt>
                <c:pt idx="225">
                  <c:v>-0.00095449</c:v>
                </c:pt>
                <c:pt idx="226">
                  <c:v>-0.00095449</c:v>
                </c:pt>
                <c:pt idx="227">
                  <c:v>-0.00095449</c:v>
                </c:pt>
                <c:pt idx="228">
                  <c:v>-0.00095449</c:v>
                </c:pt>
                <c:pt idx="229">
                  <c:v>-0.00095449</c:v>
                </c:pt>
                <c:pt idx="230">
                  <c:v>-0.00095449</c:v>
                </c:pt>
                <c:pt idx="231">
                  <c:v>-0.00095449</c:v>
                </c:pt>
                <c:pt idx="232">
                  <c:v>-0.00095449</c:v>
                </c:pt>
                <c:pt idx="233">
                  <c:v>-0.00095449</c:v>
                </c:pt>
                <c:pt idx="234">
                  <c:v>-0.00095449</c:v>
                </c:pt>
                <c:pt idx="235">
                  <c:v>-0.00095449</c:v>
                </c:pt>
                <c:pt idx="236">
                  <c:v>-0.00095449</c:v>
                </c:pt>
                <c:pt idx="237">
                  <c:v>-0.00095449</c:v>
                </c:pt>
                <c:pt idx="238">
                  <c:v>-0.00095449</c:v>
                </c:pt>
                <c:pt idx="239">
                  <c:v>-0.00095449</c:v>
                </c:pt>
                <c:pt idx="240">
                  <c:v>-0.00095449</c:v>
                </c:pt>
                <c:pt idx="241">
                  <c:v>-0.00095449</c:v>
                </c:pt>
                <c:pt idx="242">
                  <c:v>-0.00095449</c:v>
                </c:pt>
                <c:pt idx="243">
                  <c:v>-0.00095449</c:v>
                </c:pt>
                <c:pt idx="244">
                  <c:v>-0.00095449</c:v>
                </c:pt>
                <c:pt idx="245">
                  <c:v>-0.00095449</c:v>
                </c:pt>
                <c:pt idx="246">
                  <c:v>-0.00095449</c:v>
                </c:pt>
                <c:pt idx="247">
                  <c:v>-0.00095449</c:v>
                </c:pt>
                <c:pt idx="248">
                  <c:v>-0.00095449</c:v>
                </c:pt>
                <c:pt idx="249">
                  <c:v>-0.00095449</c:v>
                </c:pt>
                <c:pt idx="250">
                  <c:v>-0.00095449</c:v>
                </c:pt>
                <c:pt idx="251">
                  <c:v>-0.00095449</c:v>
                </c:pt>
                <c:pt idx="252">
                  <c:v>-0.00095449</c:v>
                </c:pt>
                <c:pt idx="253">
                  <c:v>-0.00095449</c:v>
                </c:pt>
                <c:pt idx="254">
                  <c:v>-0.00095449</c:v>
                </c:pt>
                <c:pt idx="255">
                  <c:v>-0.00095449</c:v>
                </c:pt>
                <c:pt idx="256">
                  <c:v>-0.00095449</c:v>
                </c:pt>
                <c:pt idx="257">
                  <c:v>-0.00095449</c:v>
                </c:pt>
                <c:pt idx="258">
                  <c:v>-0.00095449</c:v>
                </c:pt>
                <c:pt idx="259">
                  <c:v>-0.00095449</c:v>
                </c:pt>
                <c:pt idx="260">
                  <c:v>-0.00095449</c:v>
                </c:pt>
                <c:pt idx="261">
                  <c:v>-0.00095449</c:v>
                </c:pt>
                <c:pt idx="262">
                  <c:v>-0.00095449</c:v>
                </c:pt>
                <c:pt idx="263">
                  <c:v>-0.00095449</c:v>
                </c:pt>
                <c:pt idx="264">
                  <c:v>-0.00095449</c:v>
                </c:pt>
                <c:pt idx="265">
                  <c:v>-0.00095449</c:v>
                </c:pt>
                <c:pt idx="266">
                  <c:v>-0.00095449</c:v>
                </c:pt>
                <c:pt idx="267">
                  <c:v>-0.00095449</c:v>
                </c:pt>
                <c:pt idx="268">
                  <c:v>-0.00095449</c:v>
                </c:pt>
                <c:pt idx="269">
                  <c:v>-0.00095449</c:v>
                </c:pt>
                <c:pt idx="270">
                  <c:v>-0.00095449</c:v>
                </c:pt>
                <c:pt idx="271">
                  <c:v>-0.00095449</c:v>
                </c:pt>
                <c:pt idx="272">
                  <c:v>-0.00095449</c:v>
                </c:pt>
                <c:pt idx="273">
                  <c:v>-0.00095449</c:v>
                </c:pt>
                <c:pt idx="274">
                  <c:v>-0.00095449</c:v>
                </c:pt>
                <c:pt idx="275">
                  <c:v>-0.00095449</c:v>
                </c:pt>
                <c:pt idx="276">
                  <c:v>-0.00095449</c:v>
                </c:pt>
                <c:pt idx="277">
                  <c:v>-0.00095449</c:v>
                </c:pt>
                <c:pt idx="278">
                  <c:v>-0.00095449</c:v>
                </c:pt>
                <c:pt idx="279">
                  <c:v>-0.00095449</c:v>
                </c:pt>
                <c:pt idx="280">
                  <c:v>-0.00095449</c:v>
                </c:pt>
                <c:pt idx="281">
                  <c:v>-0.00095449</c:v>
                </c:pt>
                <c:pt idx="282">
                  <c:v>-0.00095449</c:v>
                </c:pt>
                <c:pt idx="283">
                  <c:v>-0.00095449</c:v>
                </c:pt>
                <c:pt idx="284">
                  <c:v>-0.00095449</c:v>
                </c:pt>
                <c:pt idx="285">
                  <c:v>-0.00095449</c:v>
                </c:pt>
                <c:pt idx="286">
                  <c:v>-0.00095449</c:v>
                </c:pt>
                <c:pt idx="287">
                  <c:v>-0.00095449</c:v>
                </c:pt>
                <c:pt idx="288">
                  <c:v>-0.00095449</c:v>
                </c:pt>
                <c:pt idx="289">
                  <c:v>-0.00095449</c:v>
                </c:pt>
                <c:pt idx="290">
                  <c:v>-0.00095449</c:v>
                </c:pt>
                <c:pt idx="291">
                  <c:v>-0.00095449</c:v>
                </c:pt>
                <c:pt idx="292">
                  <c:v>-0.00095449</c:v>
                </c:pt>
                <c:pt idx="293">
                  <c:v>-0.00095449</c:v>
                </c:pt>
                <c:pt idx="294">
                  <c:v>-0.00095449</c:v>
                </c:pt>
                <c:pt idx="295">
                  <c:v>-0.00095449</c:v>
                </c:pt>
                <c:pt idx="296">
                  <c:v>-0.00095449</c:v>
                </c:pt>
                <c:pt idx="297">
                  <c:v>-0.00095449</c:v>
                </c:pt>
                <c:pt idx="298">
                  <c:v>-0.00095449</c:v>
                </c:pt>
                <c:pt idx="299">
                  <c:v>-0.00095449</c:v>
                </c:pt>
                <c:pt idx="300">
                  <c:v>-0.00095449</c:v>
                </c:pt>
                <c:pt idx="301">
                  <c:v>-0.00095449</c:v>
                </c:pt>
                <c:pt idx="302">
                  <c:v>-0.00095449</c:v>
                </c:pt>
                <c:pt idx="303">
                  <c:v>-0.00095449</c:v>
                </c:pt>
                <c:pt idx="304">
                  <c:v>-0.00095449</c:v>
                </c:pt>
                <c:pt idx="305">
                  <c:v>-0.00095449</c:v>
                </c:pt>
                <c:pt idx="306">
                  <c:v>-0.00095449</c:v>
                </c:pt>
                <c:pt idx="307">
                  <c:v>-0.00095449</c:v>
                </c:pt>
                <c:pt idx="308">
                  <c:v>-0.00095449</c:v>
                </c:pt>
                <c:pt idx="309">
                  <c:v>-0.00095449</c:v>
                </c:pt>
                <c:pt idx="310">
                  <c:v>-0.00095449</c:v>
                </c:pt>
                <c:pt idx="311">
                  <c:v>-0.00095449</c:v>
                </c:pt>
                <c:pt idx="312">
                  <c:v>-0.00095449</c:v>
                </c:pt>
                <c:pt idx="313">
                  <c:v>-0.00095449</c:v>
                </c:pt>
                <c:pt idx="314">
                  <c:v>-0.00095449</c:v>
                </c:pt>
                <c:pt idx="315">
                  <c:v>-0.00095449</c:v>
                </c:pt>
                <c:pt idx="316">
                  <c:v>-0.00095449</c:v>
                </c:pt>
                <c:pt idx="317">
                  <c:v>-0.00095449</c:v>
                </c:pt>
                <c:pt idx="318">
                  <c:v>-0.00095449</c:v>
                </c:pt>
                <c:pt idx="319">
                  <c:v>-0.00095449</c:v>
                </c:pt>
                <c:pt idx="320">
                  <c:v>-0.00095449</c:v>
                </c:pt>
                <c:pt idx="321">
                  <c:v>-0.00095449</c:v>
                </c:pt>
                <c:pt idx="322">
                  <c:v>-0.00095449</c:v>
                </c:pt>
                <c:pt idx="323">
                  <c:v>-0.00095449</c:v>
                </c:pt>
                <c:pt idx="324">
                  <c:v>-0.00095449</c:v>
                </c:pt>
                <c:pt idx="325">
                  <c:v>-0.00095449</c:v>
                </c:pt>
                <c:pt idx="326">
                  <c:v>-0.00095449</c:v>
                </c:pt>
                <c:pt idx="327">
                  <c:v>-0.00095449</c:v>
                </c:pt>
                <c:pt idx="328">
                  <c:v>-0.00095449</c:v>
                </c:pt>
                <c:pt idx="329">
                  <c:v>-0.00095449</c:v>
                </c:pt>
                <c:pt idx="330">
                  <c:v>-0.00095449</c:v>
                </c:pt>
                <c:pt idx="331">
                  <c:v>-0.00095449</c:v>
                </c:pt>
                <c:pt idx="332">
                  <c:v>-0.00095449</c:v>
                </c:pt>
                <c:pt idx="333">
                  <c:v>-0.00095449</c:v>
                </c:pt>
                <c:pt idx="334">
                  <c:v>-0.00095449</c:v>
                </c:pt>
                <c:pt idx="335">
                  <c:v>-0.00095449</c:v>
                </c:pt>
                <c:pt idx="336">
                  <c:v>-0.00095449</c:v>
                </c:pt>
                <c:pt idx="337">
                  <c:v>-0.00095449</c:v>
                </c:pt>
                <c:pt idx="338">
                  <c:v>-0.00095449</c:v>
                </c:pt>
                <c:pt idx="339">
                  <c:v>-0.00095449</c:v>
                </c:pt>
                <c:pt idx="340">
                  <c:v>-0.00095449</c:v>
                </c:pt>
                <c:pt idx="341">
                  <c:v>-0.00095449</c:v>
                </c:pt>
                <c:pt idx="342">
                  <c:v>-0.00095449</c:v>
                </c:pt>
                <c:pt idx="343">
                  <c:v>-0.00095449</c:v>
                </c:pt>
                <c:pt idx="344">
                  <c:v>-0.00250029</c:v>
                </c:pt>
                <c:pt idx="345">
                  <c:v>-0.00250029</c:v>
                </c:pt>
                <c:pt idx="346">
                  <c:v>-0.00250029</c:v>
                </c:pt>
                <c:pt idx="347">
                  <c:v>-0.00250029</c:v>
                </c:pt>
                <c:pt idx="348">
                  <c:v>-0.00250029</c:v>
                </c:pt>
                <c:pt idx="349">
                  <c:v>-0.00250029</c:v>
                </c:pt>
                <c:pt idx="350">
                  <c:v>-0.00250029</c:v>
                </c:pt>
                <c:pt idx="351">
                  <c:v>-0.00250029</c:v>
                </c:pt>
                <c:pt idx="352">
                  <c:v>-0.00250029</c:v>
                </c:pt>
                <c:pt idx="353">
                  <c:v>-0.00250029</c:v>
                </c:pt>
                <c:pt idx="354">
                  <c:v>-0.00250029</c:v>
                </c:pt>
                <c:pt idx="355">
                  <c:v>-0.00250029</c:v>
                </c:pt>
                <c:pt idx="356">
                  <c:v>-0.00250029</c:v>
                </c:pt>
                <c:pt idx="357">
                  <c:v>-0.00250029</c:v>
                </c:pt>
                <c:pt idx="358">
                  <c:v>-0.00250029</c:v>
                </c:pt>
                <c:pt idx="359">
                  <c:v>-0.00250029</c:v>
                </c:pt>
                <c:pt idx="360">
                  <c:v>-0.00250029</c:v>
                </c:pt>
                <c:pt idx="361">
                  <c:v>-0.00250029</c:v>
                </c:pt>
                <c:pt idx="362">
                  <c:v>-0.00250029</c:v>
                </c:pt>
                <c:pt idx="363">
                  <c:v>-0.00250029</c:v>
                </c:pt>
                <c:pt idx="364">
                  <c:v>-0.00250029</c:v>
                </c:pt>
                <c:pt idx="365">
                  <c:v>-0.00250029</c:v>
                </c:pt>
                <c:pt idx="366">
                  <c:v>-0.00250029</c:v>
                </c:pt>
                <c:pt idx="367">
                  <c:v>-0.00250029</c:v>
                </c:pt>
                <c:pt idx="368">
                  <c:v>-0.00250029</c:v>
                </c:pt>
                <c:pt idx="369">
                  <c:v>-0.00250029</c:v>
                </c:pt>
                <c:pt idx="370">
                  <c:v>-0.00250029</c:v>
                </c:pt>
                <c:pt idx="371">
                  <c:v>-0.00250029</c:v>
                </c:pt>
                <c:pt idx="372">
                  <c:v>-0.00250029</c:v>
                </c:pt>
                <c:pt idx="373">
                  <c:v>-0.00250029</c:v>
                </c:pt>
                <c:pt idx="374">
                  <c:v>-0.00250029</c:v>
                </c:pt>
                <c:pt idx="375">
                  <c:v>-0.00250029</c:v>
                </c:pt>
                <c:pt idx="376">
                  <c:v>-0.00250029</c:v>
                </c:pt>
                <c:pt idx="377">
                  <c:v>-0.00250029</c:v>
                </c:pt>
                <c:pt idx="378">
                  <c:v>-0.00250029</c:v>
                </c:pt>
                <c:pt idx="379">
                  <c:v>-0.00250029</c:v>
                </c:pt>
                <c:pt idx="380">
                  <c:v>-0.00250029</c:v>
                </c:pt>
                <c:pt idx="381">
                  <c:v>-0.00250029</c:v>
                </c:pt>
                <c:pt idx="382">
                  <c:v>-0.00250029</c:v>
                </c:pt>
                <c:pt idx="383">
                  <c:v>-0.00250029</c:v>
                </c:pt>
                <c:pt idx="384">
                  <c:v>-0.00250029</c:v>
                </c:pt>
                <c:pt idx="385">
                  <c:v>-0.00250029</c:v>
                </c:pt>
                <c:pt idx="386">
                  <c:v>-0.00250029</c:v>
                </c:pt>
                <c:pt idx="387">
                  <c:v>-0.00250029</c:v>
                </c:pt>
                <c:pt idx="388">
                  <c:v>-0.00250029</c:v>
                </c:pt>
                <c:pt idx="389">
                  <c:v>-0.00250029</c:v>
                </c:pt>
                <c:pt idx="390">
                  <c:v>-0.00250029</c:v>
                </c:pt>
                <c:pt idx="391">
                  <c:v>-0.00250029</c:v>
                </c:pt>
                <c:pt idx="392">
                  <c:v>-0.00250029</c:v>
                </c:pt>
                <c:pt idx="393">
                  <c:v>-0.00250029</c:v>
                </c:pt>
                <c:pt idx="394">
                  <c:v>-0.00250029</c:v>
                </c:pt>
                <c:pt idx="395">
                  <c:v>-0.00250029</c:v>
                </c:pt>
                <c:pt idx="396">
                  <c:v>-0.00250029</c:v>
                </c:pt>
                <c:pt idx="397">
                  <c:v>-0.00250029</c:v>
                </c:pt>
                <c:pt idx="398">
                  <c:v>-0.00250029</c:v>
                </c:pt>
                <c:pt idx="399">
                  <c:v>-0.00250029</c:v>
                </c:pt>
                <c:pt idx="400">
                  <c:v>-0.00250029</c:v>
                </c:pt>
                <c:pt idx="401">
                  <c:v>-0.00250029</c:v>
                </c:pt>
                <c:pt idx="402">
                  <c:v>-0.00250029</c:v>
                </c:pt>
                <c:pt idx="403">
                  <c:v>-0.00250029</c:v>
                </c:pt>
                <c:pt idx="404">
                  <c:v>-0.00250029</c:v>
                </c:pt>
                <c:pt idx="405">
                  <c:v>-0.00250029</c:v>
                </c:pt>
                <c:pt idx="406">
                  <c:v>-0.00250029</c:v>
                </c:pt>
                <c:pt idx="407">
                  <c:v>-0.00250029</c:v>
                </c:pt>
                <c:pt idx="408">
                  <c:v>-0.00250029</c:v>
                </c:pt>
                <c:pt idx="409">
                  <c:v>-0.00250029</c:v>
                </c:pt>
                <c:pt idx="410">
                  <c:v>-0.00250029</c:v>
                </c:pt>
                <c:pt idx="411">
                  <c:v>-0.00250029</c:v>
                </c:pt>
                <c:pt idx="412">
                  <c:v>-0.00679548</c:v>
                </c:pt>
                <c:pt idx="413">
                  <c:v>-0.00679548</c:v>
                </c:pt>
                <c:pt idx="414">
                  <c:v>-0.00679548</c:v>
                </c:pt>
                <c:pt idx="415">
                  <c:v>-0.00679548</c:v>
                </c:pt>
                <c:pt idx="416">
                  <c:v>-0.00679548</c:v>
                </c:pt>
                <c:pt idx="417">
                  <c:v>-0.00679548</c:v>
                </c:pt>
                <c:pt idx="418">
                  <c:v>-0.00679548</c:v>
                </c:pt>
                <c:pt idx="419">
                  <c:v>-0.00679548</c:v>
                </c:pt>
                <c:pt idx="420">
                  <c:v>-0.00679548</c:v>
                </c:pt>
                <c:pt idx="421">
                  <c:v>-0.01129098</c:v>
                </c:pt>
                <c:pt idx="422">
                  <c:v>-0.01129098</c:v>
                </c:pt>
                <c:pt idx="423">
                  <c:v>-0.01129098</c:v>
                </c:pt>
                <c:pt idx="424">
                  <c:v>-0.01129098</c:v>
                </c:pt>
                <c:pt idx="425">
                  <c:v>-0.01129098</c:v>
                </c:pt>
                <c:pt idx="426">
                  <c:v>-0.01129098</c:v>
                </c:pt>
                <c:pt idx="427">
                  <c:v>-0.01129098</c:v>
                </c:pt>
                <c:pt idx="428">
                  <c:v>-0.01129098</c:v>
                </c:pt>
                <c:pt idx="429">
                  <c:v>-0.01129098</c:v>
                </c:pt>
                <c:pt idx="430">
                  <c:v>-0.01129098</c:v>
                </c:pt>
                <c:pt idx="431">
                  <c:v>-0.01129098</c:v>
                </c:pt>
                <c:pt idx="432">
                  <c:v>-0.01129098</c:v>
                </c:pt>
                <c:pt idx="433">
                  <c:v>-0.01129098</c:v>
                </c:pt>
                <c:pt idx="434">
                  <c:v>-0.01129098</c:v>
                </c:pt>
                <c:pt idx="435">
                  <c:v>-0.01129098</c:v>
                </c:pt>
                <c:pt idx="436">
                  <c:v>-0.01129098</c:v>
                </c:pt>
                <c:pt idx="437">
                  <c:v>-0.01129098</c:v>
                </c:pt>
                <c:pt idx="438">
                  <c:v>-0.01129098</c:v>
                </c:pt>
                <c:pt idx="439">
                  <c:v>-0.01129098</c:v>
                </c:pt>
                <c:pt idx="440">
                  <c:v>-0.01129098</c:v>
                </c:pt>
                <c:pt idx="441">
                  <c:v>-0.01129098</c:v>
                </c:pt>
                <c:pt idx="442">
                  <c:v>-0.01129098</c:v>
                </c:pt>
                <c:pt idx="443">
                  <c:v>-0.01129098</c:v>
                </c:pt>
                <c:pt idx="444">
                  <c:v>-0.01129098</c:v>
                </c:pt>
                <c:pt idx="445">
                  <c:v>-0.01129098</c:v>
                </c:pt>
                <c:pt idx="446">
                  <c:v>-0.01129098</c:v>
                </c:pt>
                <c:pt idx="447">
                  <c:v>-0.01129098</c:v>
                </c:pt>
                <c:pt idx="448">
                  <c:v>-0.01129098</c:v>
                </c:pt>
                <c:pt idx="449">
                  <c:v>-0.01129098</c:v>
                </c:pt>
                <c:pt idx="450">
                  <c:v>-0.01129098</c:v>
                </c:pt>
                <c:pt idx="451">
                  <c:v>-0.01129098</c:v>
                </c:pt>
                <c:pt idx="452">
                  <c:v>-0.01129098</c:v>
                </c:pt>
                <c:pt idx="453">
                  <c:v>-0.01129098</c:v>
                </c:pt>
                <c:pt idx="454">
                  <c:v>-0.01129098</c:v>
                </c:pt>
                <c:pt idx="455">
                  <c:v>-0.01129098</c:v>
                </c:pt>
                <c:pt idx="456">
                  <c:v>-0.01129098</c:v>
                </c:pt>
                <c:pt idx="457">
                  <c:v>-0.01129098</c:v>
                </c:pt>
                <c:pt idx="458">
                  <c:v>-0.01129098</c:v>
                </c:pt>
                <c:pt idx="459">
                  <c:v>-0.01129098</c:v>
                </c:pt>
                <c:pt idx="460">
                  <c:v>-0.01129098</c:v>
                </c:pt>
                <c:pt idx="461">
                  <c:v>-0.01129098</c:v>
                </c:pt>
                <c:pt idx="462">
                  <c:v>-0.01129098</c:v>
                </c:pt>
                <c:pt idx="463">
                  <c:v>-0.01129098</c:v>
                </c:pt>
                <c:pt idx="464">
                  <c:v>-0.01129098</c:v>
                </c:pt>
                <c:pt idx="465">
                  <c:v>-0.01129098</c:v>
                </c:pt>
                <c:pt idx="466">
                  <c:v>-0.01129098</c:v>
                </c:pt>
                <c:pt idx="467">
                  <c:v>-0.01129098</c:v>
                </c:pt>
                <c:pt idx="468">
                  <c:v>-0.01129098</c:v>
                </c:pt>
                <c:pt idx="469">
                  <c:v>-0.01129098</c:v>
                </c:pt>
                <c:pt idx="470">
                  <c:v>-0.01129098</c:v>
                </c:pt>
                <c:pt idx="471">
                  <c:v>-0.01129098</c:v>
                </c:pt>
                <c:pt idx="472">
                  <c:v>-0.01129098</c:v>
                </c:pt>
                <c:pt idx="473">
                  <c:v>-0.01129098</c:v>
                </c:pt>
                <c:pt idx="474">
                  <c:v>-0.01129098</c:v>
                </c:pt>
                <c:pt idx="475">
                  <c:v>-0.01129098</c:v>
                </c:pt>
                <c:pt idx="476">
                  <c:v>-0.01129098</c:v>
                </c:pt>
                <c:pt idx="477">
                  <c:v>-0.01129098</c:v>
                </c:pt>
                <c:pt idx="478">
                  <c:v>-0.01129098</c:v>
                </c:pt>
                <c:pt idx="479">
                  <c:v>-0.01129098</c:v>
                </c:pt>
                <c:pt idx="480">
                  <c:v>-0.01129098</c:v>
                </c:pt>
                <c:pt idx="481">
                  <c:v>-0.01129098</c:v>
                </c:pt>
                <c:pt idx="482">
                  <c:v>-0.01129098</c:v>
                </c:pt>
                <c:pt idx="483">
                  <c:v>-0.01129098</c:v>
                </c:pt>
                <c:pt idx="484">
                  <c:v>-0.01129098</c:v>
                </c:pt>
                <c:pt idx="485">
                  <c:v>-0.01129098</c:v>
                </c:pt>
                <c:pt idx="486">
                  <c:v>-0.01129098</c:v>
                </c:pt>
                <c:pt idx="487">
                  <c:v>-0.01129098</c:v>
                </c:pt>
                <c:pt idx="488">
                  <c:v>-0.01129098</c:v>
                </c:pt>
                <c:pt idx="489">
                  <c:v>-0.01129098</c:v>
                </c:pt>
                <c:pt idx="490">
                  <c:v>-0.01129098</c:v>
                </c:pt>
                <c:pt idx="491">
                  <c:v>-0.01129098</c:v>
                </c:pt>
                <c:pt idx="492">
                  <c:v>-0.01129098</c:v>
                </c:pt>
                <c:pt idx="493">
                  <c:v>-0.01129098</c:v>
                </c:pt>
                <c:pt idx="494">
                  <c:v>-0.01129098</c:v>
                </c:pt>
                <c:pt idx="495">
                  <c:v>-0.01129098</c:v>
                </c:pt>
                <c:pt idx="496">
                  <c:v>-0.01129098</c:v>
                </c:pt>
                <c:pt idx="497">
                  <c:v>-0.01129098</c:v>
                </c:pt>
                <c:pt idx="498">
                  <c:v>-0.01129098</c:v>
                </c:pt>
                <c:pt idx="499">
                  <c:v>-0.01129098</c:v>
                </c:pt>
                <c:pt idx="500">
                  <c:v>-0.01129098</c:v>
                </c:pt>
                <c:pt idx="501">
                  <c:v>-0.01129098</c:v>
                </c:pt>
                <c:pt idx="502">
                  <c:v>-0.01129098</c:v>
                </c:pt>
                <c:pt idx="503">
                  <c:v>-0.01129098</c:v>
                </c:pt>
                <c:pt idx="504">
                  <c:v>-0.01129098</c:v>
                </c:pt>
                <c:pt idx="505">
                  <c:v>-0.01129098</c:v>
                </c:pt>
                <c:pt idx="506">
                  <c:v>-0.01129098</c:v>
                </c:pt>
                <c:pt idx="507">
                  <c:v>-0.01129098</c:v>
                </c:pt>
                <c:pt idx="508">
                  <c:v>-0.01129098</c:v>
                </c:pt>
                <c:pt idx="509">
                  <c:v>-0.01129098</c:v>
                </c:pt>
                <c:pt idx="510">
                  <c:v>-0.01129098</c:v>
                </c:pt>
                <c:pt idx="511">
                  <c:v>-0.01129098</c:v>
                </c:pt>
                <c:pt idx="512">
                  <c:v>-0.01129098</c:v>
                </c:pt>
                <c:pt idx="513">
                  <c:v>-0.01129098</c:v>
                </c:pt>
                <c:pt idx="514">
                  <c:v>-0.01129098</c:v>
                </c:pt>
                <c:pt idx="515">
                  <c:v>-0.01129098</c:v>
                </c:pt>
                <c:pt idx="516">
                  <c:v>-0.01129098</c:v>
                </c:pt>
                <c:pt idx="517">
                  <c:v>-0.01129098</c:v>
                </c:pt>
                <c:pt idx="518">
                  <c:v>-0.01129098</c:v>
                </c:pt>
                <c:pt idx="519">
                  <c:v>-0.01129098</c:v>
                </c:pt>
                <c:pt idx="520">
                  <c:v>-0.01129098</c:v>
                </c:pt>
                <c:pt idx="521">
                  <c:v>-0.01129098</c:v>
                </c:pt>
                <c:pt idx="522">
                  <c:v>-0.01129098</c:v>
                </c:pt>
                <c:pt idx="523">
                  <c:v>-0.01129098</c:v>
                </c:pt>
                <c:pt idx="524">
                  <c:v>-0.01129098</c:v>
                </c:pt>
                <c:pt idx="525">
                  <c:v>-0.01129098</c:v>
                </c:pt>
                <c:pt idx="526">
                  <c:v>-0.01129098</c:v>
                </c:pt>
                <c:pt idx="527">
                  <c:v>-0.01129098</c:v>
                </c:pt>
                <c:pt idx="528">
                  <c:v>-0.01129098</c:v>
                </c:pt>
                <c:pt idx="529">
                  <c:v>-0.01129098</c:v>
                </c:pt>
                <c:pt idx="530">
                  <c:v>-0.01129098</c:v>
                </c:pt>
                <c:pt idx="531">
                  <c:v>-0.01129098</c:v>
                </c:pt>
                <c:pt idx="532">
                  <c:v>-0.01129098</c:v>
                </c:pt>
                <c:pt idx="533">
                  <c:v>-0.01129098</c:v>
                </c:pt>
                <c:pt idx="534">
                  <c:v>-0.01129098</c:v>
                </c:pt>
                <c:pt idx="535">
                  <c:v>-0.01129098</c:v>
                </c:pt>
                <c:pt idx="536">
                  <c:v>-0.01129098</c:v>
                </c:pt>
                <c:pt idx="537">
                  <c:v>-0.01129098</c:v>
                </c:pt>
                <c:pt idx="538">
                  <c:v>-0.01129098</c:v>
                </c:pt>
                <c:pt idx="539">
                  <c:v>-0.01129098</c:v>
                </c:pt>
                <c:pt idx="540">
                  <c:v>-0.01129098</c:v>
                </c:pt>
                <c:pt idx="541">
                  <c:v>-0.01129098</c:v>
                </c:pt>
                <c:pt idx="542">
                  <c:v>-0.01129098</c:v>
                </c:pt>
                <c:pt idx="543">
                  <c:v>-0.01129098</c:v>
                </c:pt>
                <c:pt idx="544">
                  <c:v>-0.01129098</c:v>
                </c:pt>
                <c:pt idx="545">
                  <c:v>-0.01129098</c:v>
                </c:pt>
                <c:pt idx="546">
                  <c:v>-0.01129098</c:v>
                </c:pt>
                <c:pt idx="547">
                  <c:v>-0.01129098</c:v>
                </c:pt>
                <c:pt idx="548">
                  <c:v>-0.01129098</c:v>
                </c:pt>
                <c:pt idx="549">
                  <c:v>-0.01129098</c:v>
                </c:pt>
                <c:pt idx="550">
                  <c:v>-0.01129098</c:v>
                </c:pt>
                <c:pt idx="551">
                  <c:v>-0.01129098</c:v>
                </c:pt>
                <c:pt idx="552">
                  <c:v>-0.01129098</c:v>
                </c:pt>
                <c:pt idx="553">
                  <c:v>-0.01129098</c:v>
                </c:pt>
                <c:pt idx="554">
                  <c:v>-0.01129098</c:v>
                </c:pt>
                <c:pt idx="555">
                  <c:v>-0.01129098</c:v>
                </c:pt>
                <c:pt idx="556">
                  <c:v>-0.01129098</c:v>
                </c:pt>
                <c:pt idx="557">
                  <c:v>-0.01129098</c:v>
                </c:pt>
                <c:pt idx="558">
                  <c:v>-0.01129098</c:v>
                </c:pt>
                <c:pt idx="559">
                  <c:v>-0.01129098</c:v>
                </c:pt>
                <c:pt idx="560">
                  <c:v>-0.01129098</c:v>
                </c:pt>
                <c:pt idx="561">
                  <c:v>-0.01129098</c:v>
                </c:pt>
                <c:pt idx="562">
                  <c:v>-0.01129098</c:v>
                </c:pt>
                <c:pt idx="563">
                  <c:v>-0.01129098</c:v>
                </c:pt>
                <c:pt idx="564">
                  <c:v>-0.01532638</c:v>
                </c:pt>
                <c:pt idx="565">
                  <c:v>-0.01532638</c:v>
                </c:pt>
                <c:pt idx="566">
                  <c:v>-0.01532638</c:v>
                </c:pt>
                <c:pt idx="567">
                  <c:v>-0.01532638</c:v>
                </c:pt>
                <c:pt idx="568">
                  <c:v>-0.01532638</c:v>
                </c:pt>
                <c:pt idx="569">
                  <c:v>-0.01532638</c:v>
                </c:pt>
                <c:pt idx="570">
                  <c:v>-0.01532638</c:v>
                </c:pt>
                <c:pt idx="571">
                  <c:v>-0.01532638</c:v>
                </c:pt>
                <c:pt idx="572">
                  <c:v>-0.01532638</c:v>
                </c:pt>
                <c:pt idx="573">
                  <c:v>-0.01532638</c:v>
                </c:pt>
                <c:pt idx="574">
                  <c:v>-0.01532638</c:v>
                </c:pt>
                <c:pt idx="575">
                  <c:v>-0.01532638</c:v>
                </c:pt>
                <c:pt idx="576">
                  <c:v>-0.01532638</c:v>
                </c:pt>
                <c:pt idx="577">
                  <c:v>-0.01532638</c:v>
                </c:pt>
                <c:pt idx="578">
                  <c:v>-0.01532638</c:v>
                </c:pt>
                <c:pt idx="579">
                  <c:v>-0.01532638</c:v>
                </c:pt>
                <c:pt idx="580">
                  <c:v>-0.01532638</c:v>
                </c:pt>
                <c:pt idx="581">
                  <c:v>-0.01532638</c:v>
                </c:pt>
                <c:pt idx="582">
                  <c:v>-0.01532638</c:v>
                </c:pt>
                <c:pt idx="583">
                  <c:v>-0.01532638</c:v>
                </c:pt>
                <c:pt idx="584">
                  <c:v>-0.01532638</c:v>
                </c:pt>
                <c:pt idx="585">
                  <c:v>-0.01532638</c:v>
                </c:pt>
                <c:pt idx="586">
                  <c:v>-0.01532638</c:v>
                </c:pt>
                <c:pt idx="587">
                  <c:v>-0.01532638</c:v>
                </c:pt>
                <c:pt idx="588">
                  <c:v>-0.01532638</c:v>
                </c:pt>
                <c:pt idx="589">
                  <c:v>-0.01532638</c:v>
                </c:pt>
                <c:pt idx="590">
                  <c:v>-0.01532638</c:v>
                </c:pt>
                <c:pt idx="591">
                  <c:v>-0.01532638</c:v>
                </c:pt>
                <c:pt idx="592">
                  <c:v>-0.01532638</c:v>
                </c:pt>
                <c:pt idx="593">
                  <c:v>-0.01532638</c:v>
                </c:pt>
                <c:pt idx="594">
                  <c:v>-0.01532638</c:v>
                </c:pt>
                <c:pt idx="595">
                  <c:v>-0.01532638</c:v>
                </c:pt>
                <c:pt idx="596">
                  <c:v>-0.01532638</c:v>
                </c:pt>
                <c:pt idx="597">
                  <c:v>-0.01532638</c:v>
                </c:pt>
                <c:pt idx="598">
                  <c:v>-0.01532638</c:v>
                </c:pt>
                <c:pt idx="599">
                  <c:v>-0.01532638</c:v>
                </c:pt>
                <c:pt idx="600">
                  <c:v>-0.01532638</c:v>
                </c:pt>
                <c:pt idx="601">
                  <c:v>-0.01532638</c:v>
                </c:pt>
                <c:pt idx="602">
                  <c:v>-0.01532638</c:v>
                </c:pt>
                <c:pt idx="603">
                  <c:v>-0.01532638</c:v>
                </c:pt>
                <c:pt idx="604">
                  <c:v>-0.01532638</c:v>
                </c:pt>
                <c:pt idx="605">
                  <c:v>-0.01532638</c:v>
                </c:pt>
                <c:pt idx="606">
                  <c:v>-0.01532638</c:v>
                </c:pt>
                <c:pt idx="607">
                  <c:v>-0.01532638</c:v>
                </c:pt>
                <c:pt idx="608">
                  <c:v>-0.01532638</c:v>
                </c:pt>
                <c:pt idx="609">
                  <c:v>-0.01532638</c:v>
                </c:pt>
                <c:pt idx="610">
                  <c:v>-0.01532638</c:v>
                </c:pt>
                <c:pt idx="611">
                  <c:v>-0.01532638</c:v>
                </c:pt>
                <c:pt idx="612">
                  <c:v>-0.01532638</c:v>
                </c:pt>
                <c:pt idx="613">
                  <c:v>-0.01532638</c:v>
                </c:pt>
                <c:pt idx="614">
                  <c:v>-0.01532638</c:v>
                </c:pt>
                <c:pt idx="615">
                  <c:v>-0.01532638</c:v>
                </c:pt>
                <c:pt idx="616">
                  <c:v>-0.01532638</c:v>
                </c:pt>
                <c:pt idx="617">
                  <c:v>-0.01532638</c:v>
                </c:pt>
                <c:pt idx="618">
                  <c:v>-0.01532638</c:v>
                </c:pt>
                <c:pt idx="619">
                  <c:v>-0.01532638</c:v>
                </c:pt>
                <c:pt idx="620">
                  <c:v>-0.01532638</c:v>
                </c:pt>
                <c:pt idx="621">
                  <c:v>-0.01757017</c:v>
                </c:pt>
                <c:pt idx="622">
                  <c:v>-0.01757017</c:v>
                </c:pt>
                <c:pt idx="623">
                  <c:v>-0.01757017</c:v>
                </c:pt>
                <c:pt idx="624">
                  <c:v>-0.01757017</c:v>
                </c:pt>
                <c:pt idx="625">
                  <c:v>-0.01757017</c:v>
                </c:pt>
                <c:pt idx="626">
                  <c:v>-0.01757017</c:v>
                </c:pt>
                <c:pt idx="627">
                  <c:v>-0.01757017</c:v>
                </c:pt>
                <c:pt idx="628">
                  <c:v>-0.01757017</c:v>
                </c:pt>
                <c:pt idx="629">
                  <c:v>-0.01757017</c:v>
                </c:pt>
                <c:pt idx="630">
                  <c:v>-0.01757017</c:v>
                </c:pt>
                <c:pt idx="631">
                  <c:v>-0.01757017</c:v>
                </c:pt>
                <c:pt idx="632">
                  <c:v>-0.01757017</c:v>
                </c:pt>
                <c:pt idx="633">
                  <c:v>-0.01757017</c:v>
                </c:pt>
                <c:pt idx="634">
                  <c:v>-0.01757017</c:v>
                </c:pt>
                <c:pt idx="635">
                  <c:v>-0.01757017</c:v>
                </c:pt>
                <c:pt idx="636">
                  <c:v>-0.01757017</c:v>
                </c:pt>
                <c:pt idx="637">
                  <c:v>-0.01757017</c:v>
                </c:pt>
                <c:pt idx="638">
                  <c:v>-0.01757017</c:v>
                </c:pt>
                <c:pt idx="639">
                  <c:v>-0.01757017</c:v>
                </c:pt>
                <c:pt idx="640">
                  <c:v>-0.01757017</c:v>
                </c:pt>
                <c:pt idx="641">
                  <c:v>-0.01757017</c:v>
                </c:pt>
                <c:pt idx="642">
                  <c:v>-0.01757017</c:v>
                </c:pt>
                <c:pt idx="643">
                  <c:v>-0.01757017</c:v>
                </c:pt>
                <c:pt idx="644">
                  <c:v>-0.01757017</c:v>
                </c:pt>
                <c:pt idx="645">
                  <c:v>-0.01757017</c:v>
                </c:pt>
                <c:pt idx="646">
                  <c:v>-0.01757017</c:v>
                </c:pt>
                <c:pt idx="647">
                  <c:v>-0.01757017</c:v>
                </c:pt>
                <c:pt idx="648">
                  <c:v>-0.01757017</c:v>
                </c:pt>
                <c:pt idx="649">
                  <c:v>-0.01757017</c:v>
                </c:pt>
                <c:pt idx="650">
                  <c:v>-0.01757017</c:v>
                </c:pt>
                <c:pt idx="651">
                  <c:v>-0.01757017</c:v>
                </c:pt>
                <c:pt idx="652">
                  <c:v>-0.01757017</c:v>
                </c:pt>
                <c:pt idx="653">
                  <c:v>-0.01757017</c:v>
                </c:pt>
                <c:pt idx="654">
                  <c:v>-0.01757017</c:v>
                </c:pt>
                <c:pt idx="655">
                  <c:v>-0.01757017</c:v>
                </c:pt>
                <c:pt idx="656">
                  <c:v>-0.01757017</c:v>
                </c:pt>
                <c:pt idx="657">
                  <c:v>-0.01757017</c:v>
                </c:pt>
                <c:pt idx="658">
                  <c:v>-0.01757017</c:v>
                </c:pt>
                <c:pt idx="659">
                  <c:v>-0.01757017</c:v>
                </c:pt>
                <c:pt idx="660">
                  <c:v>-0.01807792</c:v>
                </c:pt>
                <c:pt idx="661">
                  <c:v>-0.01807792</c:v>
                </c:pt>
                <c:pt idx="662">
                  <c:v>-0.01807792</c:v>
                </c:pt>
                <c:pt idx="663">
                  <c:v>-0.01807792</c:v>
                </c:pt>
                <c:pt idx="664">
                  <c:v>-0.01807792</c:v>
                </c:pt>
                <c:pt idx="665">
                  <c:v>-0.01807792</c:v>
                </c:pt>
                <c:pt idx="666">
                  <c:v>-0.01807792</c:v>
                </c:pt>
                <c:pt idx="667">
                  <c:v>-0.01807792</c:v>
                </c:pt>
                <c:pt idx="668">
                  <c:v>-0.01807792</c:v>
                </c:pt>
                <c:pt idx="669">
                  <c:v>-0.01807792</c:v>
                </c:pt>
                <c:pt idx="670">
                  <c:v>-0.01807792</c:v>
                </c:pt>
                <c:pt idx="671">
                  <c:v>-0.01807792</c:v>
                </c:pt>
                <c:pt idx="672">
                  <c:v>-0.01807792</c:v>
                </c:pt>
                <c:pt idx="673">
                  <c:v>-0.01807792</c:v>
                </c:pt>
                <c:pt idx="674">
                  <c:v>-0.01807792</c:v>
                </c:pt>
                <c:pt idx="675">
                  <c:v>-0.01807792</c:v>
                </c:pt>
                <c:pt idx="676">
                  <c:v>-0.01807792</c:v>
                </c:pt>
                <c:pt idx="677">
                  <c:v>-0.01395593</c:v>
                </c:pt>
                <c:pt idx="678">
                  <c:v>-0.01395593</c:v>
                </c:pt>
                <c:pt idx="679">
                  <c:v>-0.01395593</c:v>
                </c:pt>
                <c:pt idx="680">
                  <c:v>-0.01395593</c:v>
                </c:pt>
                <c:pt idx="681">
                  <c:v>-0.01395593</c:v>
                </c:pt>
                <c:pt idx="682">
                  <c:v>-0.01395593</c:v>
                </c:pt>
                <c:pt idx="683">
                  <c:v>-0.01395593</c:v>
                </c:pt>
                <c:pt idx="684">
                  <c:v>-0.01395593</c:v>
                </c:pt>
                <c:pt idx="685">
                  <c:v>-0.01395593</c:v>
                </c:pt>
                <c:pt idx="686">
                  <c:v>-0.01395593</c:v>
                </c:pt>
                <c:pt idx="687">
                  <c:v>-0.01395593</c:v>
                </c:pt>
                <c:pt idx="688">
                  <c:v>-0.01395593</c:v>
                </c:pt>
                <c:pt idx="689">
                  <c:v>-0.01395593</c:v>
                </c:pt>
                <c:pt idx="690">
                  <c:v>-0.01395593</c:v>
                </c:pt>
                <c:pt idx="691">
                  <c:v>-0.01395593</c:v>
                </c:pt>
                <c:pt idx="692">
                  <c:v>-0.01395593</c:v>
                </c:pt>
                <c:pt idx="693">
                  <c:v>-0.01395593</c:v>
                </c:pt>
                <c:pt idx="694">
                  <c:v>-0.01395593</c:v>
                </c:pt>
                <c:pt idx="695">
                  <c:v>-0.01395593</c:v>
                </c:pt>
                <c:pt idx="696">
                  <c:v>-0.01395593</c:v>
                </c:pt>
                <c:pt idx="697">
                  <c:v>-0.01395593</c:v>
                </c:pt>
                <c:pt idx="698">
                  <c:v>-0.01395593</c:v>
                </c:pt>
                <c:pt idx="699">
                  <c:v>-0.01395593</c:v>
                </c:pt>
                <c:pt idx="700">
                  <c:v>-0.01395593</c:v>
                </c:pt>
                <c:pt idx="701">
                  <c:v>-0.01395593</c:v>
                </c:pt>
                <c:pt idx="702">
                  <c:v>-0.01395593</c:v>
                </c:pt>
                <c:pt idx="703">
                  <c:v>-0.01395593</c:v>
                </c:pt>
                <c:pt idx="704">
                  <c:v>-0.00930444</c:v>
                </c:pt>
                <c:pt idx="705">
                  <c:v>-0.00930444</c:v>
                </c:pt>
                <c:pt idx="706">
                  <c:v>-0.00930444</c:v>
                </c:pt>
                <c:pt idx="707">
                  <c:v>-0.00930444</c:v>
                </c:pt>
                <c:pt idx="708">
                  <c:v>-0.00930444</c:v>
                </c:pt>
                <c:pt idx="709">
                  <c:v>-0.00930444</c:v>
                </c:pt>
                <c:pt idx="710">
                  <c:v>-0.00930444</c:v>
                </c:pt>
                <c:pt idx="711">
                  <c:v>-0.00930444</c:v>
                </c:pt>
                <c:pt idx="712">
                  <c:v>-0.00930444</c:v>
                </c:pt>
                <c:pt idx="713">
                  <c:v>-0.00930444</c:v>
                </c:pt>
                <c:pt idx="714">
                  <c:v>-0.00930444</c:v>
                </c:pt>
                <c:pt idx="715">
                  <c:v>-0.00930444</c:v>
                </c:pt>
                <c:pt idx="716">
                  <c:v>-0.00930444</c:v>
                </c:pt>
                <c:pt idx="717">
                  <c:v>-0.00930444</c:v>
                </c:pt>
                <c:pt idx="718">
                  <c:v>-0.00930444</c:v>
                </c:pt>
                <c:pt idx="719">
                  <c:v>-0.00930444</c:v>
                </c:pt>
                <c:pt idx="720">
                  <c:v>-0.00930444</c:v>
                </c:pt>
                <c:pt idx="721">
                  <c:v>-0.00930444</c:v>
                </c:pt>
                <c:pt idx="722">
                  <c:v>-0.00930444</c:v>
                </c:pt>
                <c:pt idx="723">
                  <c:v>-0.00930444</c:v>
                </c:pt>
                <c:pt idx="724">
                  <c:v>-0.00930444</c:v>
                </c:pt>
                <c:pt idx="725">
                  <c:v>-0.00930444</c:v>
                </c:pt>
                <c:pt idx="726">
                  <c:v>-0.00930444</c:v>
                </c:pt>
                <c:pt idx="727">
                  <c:v>-0.00930444</c:v>
                </c:pt>
                <c:pt idx="728">
                  <c:v>-0.00930444</c:v>
                </c:pt>
                <c:pt idx="729">
                  <c:v>-0.00455242</c:v>
                </c:pt>
                <c:pt idx="730">
                  <c:v>-0.00455242</c:v>
                </c:pt>
                <c:pt idx="731">
                  <c:v>-0.00455242</c:v>
                </c:pt>
                <c:pt idx="732">
                  <c:v>-0.00455242</c:v>
                </c:pt>
                <c:pt idx="733">
                  <c:v>0.000121779999999999</c:v>
                </c:pt>
                <c:pt idx="734">
                  <c:v>0.000121779999999999</c:v>
                </c:pt>
                <c:pt idx="735">
                  <c:v>0.000121779999999999</c:v>
                </c:pt>
                <c:pt idx="736">
                  <c:v>0.000121779999999999</c:v>
                </c:pt>
                <c:pt idx="737">
                  <c:v>0.000121779999999999</c:v>
                </c:pt>
                <c:pt idx="738">
                  <c:v>0.000121779999999999</c:v>
                </c:pt>
                <c:pt idx="739">
                  <c:v>0.000121779999999999</c:v>
                </c:pt>
                <c:pt idx="740">
                  <c:v>0.000121779999999999</c:v>
                </c:pt>
                <c:pt idx="741">
                  <c:v>0.000121779999999999</c:v>
                </c:pt>
                <c:pt idx="742">
                  <c:v>0.000121779999999999</c:v>
                </c:pt>
                <c:pt idx="743">
                  <c:v>0.000121779999999999</c:v>
                </c:pt>
                <c:pt idx="744">
                  <c:v>0.00451797</c:v>
                </c:pt>
                <c:pt idx="745">
                  <c:v>0.00451797</c:v>
                </c:pt>
                <c:pt idx="746">
                  <c:v>0.00451797</c:v>
                </c:pt>
                <c:pt idx="747">
                  <c:v>0.00451797</c:v>
                </c:pt>
                <c:pt idx="748">
                  <c:v>0.00451797</c:v>
                </c:pt>
                <c:pt idx="749">
                  <c:v>0.00451797</c:v>
                </c:pt>
                <c:pt idx="750">
                  <c:v>0.00451797</c:v>
                </c:pt>
                <c:pt idx="751">
                  <c:v>0.00451797</c:v>
                </c:pt>
                <c:pt idx="752">
                  <c:v>0.00451797</c:v>
                </c:pt>
                <c:pt idx="753">
                  <c:v>0.00451797</c:v>
                </c:pt>
                <c:pt idx="754">
                  <c:v>0.00451797</c:v>
                </c:pt>
                <c:pt idx="755">
                  <c:v>0.00451797</c:v>
                </c:pt>
                <c:pt idx="756">
                  <c:v>0.00451797</c:v>
                </c:pt>
                <c:pt idx="757">
                  <c:v>0.00451797</c:v>
                </c:pt>
                <c:pt idx="758">
                  <c:v>0.00451797</c:v>
                </c:pt>
                <c:pt idx="759">
                  <c:v>0.00451797</c:v>
                </c:pt>
                <c:pt idx="760">
                  <c:v>0.00451797</c:v>
                </c:pt>
                <c:pt idx="761">
                  <c:v>0.00451797</c:v>
                </c:pt>
                <c:pt idx="762">
                  <c:v>0.00535358</c:v>
                </c:pt>
                <c:pt idx="763">
                  <c:v>0.00535358</c:v>
                </c:pt>
                <c:pt idx="764">
                  <c:v>0.00535358</c:v>
                </c:pt>
                <c:pt idx="765">
                  <c:v>0.00535358</c:v>
                </c:pt>
                <c:pt idx="766">
                  <c:v>0.00535358</c:v>
                </c:pt>
                <c:pt idx="767">
                  <c:v>0.00535358</c:v>
                </c:pt>
                <c:pt idx="768">
                  <c:v>0.00535358</c:v>
                </c:pt>
                <c:pt idx="769">
                  <c:v>0.00535358</c:v>
                </c:pt>
                <c:pt idx="770">
                  <c:v>0.00535358</c:v>
                </c:pt>
                <c:pt idx="771">
                  <c:v>0.00535358</c:v>
                </c:pt>
                <c:pt idx="772">
                  <c:v>0.00535358</c:v>
                </c:pt>
                <c:pt idx="773">
                  <c:v>0.00535358</c:v>
                </c:pt>
                <c:pt idx="774">
                  <c:v>0.00535358</c:v>
                </c:pt>
                <c:pt idx="775">
                  <c:v>0.00535358</c:v>
                </c:pt>
                <c:pt idx="776">
                  <c:v>0.00535358</c:v>
                </c:pt>
                <c:pt idx="777">
                  <c:v>0.00535358</c:v>
                </c:pt>
                <c:pt idx="778">
                  <c:v>0.00535358</c:v>
                </c:pt>
                <c:pt idx="779">
                  <c:v>0.00535358</c:v>
                </c:pt>
                <c:pt idx="780">
                  <c:v>0.00549828</c:v>
                </c:pt>
                <c:pt idx="781">
                  <c:v>0.00549828</c:v>
                </c:pt>
                <c:pt idx="782">
                  <c:v>0.00549828</c:v>
                </c:pt>
                <c:pt idx="783">
                  <c:v>0.00549828</c:v>
                </c:pt>
                <c:pt idx="784">
                  <c:v>0.00549828</c:v>
                </c:pt>
                <c:pt idx="785">
                  <c:v>0.00549828</c:v>
                </c:pt>
                <c:pt idx="786">
                  <c:v>0.00549828</c:v>
                </c:pt>
                <c:pt idx="787">
                  <c:v>0.00549828</c:v>
                </c:pt>
                <c:pt idx="788">
                  <c:v>0.00549828</c:v>
                </c:pt>
                <c:pt idx="789">
                  <c:v>0.00549828</c:v>
                </c:pt>
                <c:pt idx="790">
                  <c:v>0.00549828</c:v>
                </c:pt>
                <c:pt idx="791">
                  <c:v>0.00549828</c:v>
                </c:pt>
                <c:pt idx="792">
                  <c:v>0.00549828</c:v>
                </c:pt>
                <c:pt idx="793">
                  <c:v>0.00549828</c:v>
                </c:pt>
                <c:pt idx="794">
                  <c:v>0.00549828</c:v>
                </c:pt>
                <c:pt idx="795">
                  <c:v>0.00549828</c:v>
                </c:pt>
                <c:pt idx="796">
                  <c:v>0.00549828</c:v>
                </c:pt>
                <c:pt idx="797">
                  <c:v>0.00549828</c:v>
                </c:pt>
                <c:pt idx="798">
                  <c:v>0.00549828</c:v>
                </c:pt>
                <c:pt idx="799">
                  <c:v>0.00549828</c:v>
                </c:pt>
                <c:pt idx="800">
                  <c:v>0.00549828</c:v>
                </c:pt>
                <c:pt idx="801">
                  <c:v>0.00549828</c:v>
                </c:pt>
                <c:pt idx="802">
                  <c:v>0.00549828</c:v>
                </c:pt>
                <c:pt idx="803">
                  <c:v>0.00549828</c:v>
                </c:pt>
                <c:pt idx="804">
                  <c:v>0.00549828</c:v>
                </c:pt>
                <c:pt idx="805">
                  <c:v>0.00549828</c:v>
                </c:pt>
                <c:pt idx="806">
                  <c:v>0.00549828</c:v>
                </c:pt>
                <c:pt idx="807">
                  <c:v>0.00549828</c:v>
                </c:pt>
                <c:pt idx="808">
                  <c:v>0.00140511</c:v>
                </c:pt>
                <c:pt idx="809">
                  <c:v>0.00140511</c:v>
                </c:pt>
                <c:pt idx="810">
                  <c:v>0.00140511</c:v>
                </c:pt>
                <c:pt idx="811">
                  <c:v>0.00140511</c:v>
                </c:pt>
                <c:pt idx="812">
                  <c:v>0.00140511</c:v>
                </c:pt>
                <c:pt idx="813">
                  <c:v>0.00140511</c:v>
                </c:pt>
                <c:pt idx="814">
                  <c:v>0.00140511</c:v>
                </c:pt>
                <c:pt idx="815">
                  <c:v>0.00140511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combined_20190610!$AA$4</c:f>
              <c:strCache>
                <c:ptCount val="1"/>
                <c:pt idx="0">
                  <c:v>Cumulative execComm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combined_20190610!$AA$5:$AA$820</c:f>
              <c:numCache>
                <c:formatCode>0.00000000</c:formatCode>
                <c:ptCount val="816"/>
                <c:pt idx="0">
                  <c:v>-3.16E-6</c:v>
                </c:pt>
                <c:pt idx="1">
                  <c:v>-6.34E-6</c:v>
                </c:pt>
                <c:pt idx="2">
                  <c:v>-1.27E-5</c:v>
                </c:pt>
                <c:pt idx="3">
                  <c:v>-1.587E-5</c:v>
                </c:pt>
                <c:pt idx="4">
                  <c:v>-1.904E-5</c:v>
                </c:pt>
                <c:pt idx="5">
                  <c:v>-2.219E-5</c:v>
                </c:pt>
                <c:pt idx="6">
                  <c:v>-2.85E-5</c:v>
                </c:pt>
                <c:pt idx="7">
                  <c:v>-3.164E-5</c:v>
                </c:pt>
                <c:pt idx="8">
                  <c:v>-3.48E-5</c:v>
                </c:pt>
                <c:pt idx="9">
                  <c:v>-3.797E-5</c:v>
                </c:pt>
                <c:pt idx="10">
                  <c:v>-2.844E-5</c:v>
                </c:pt>
                <c:pt idx="11">
                  <c:v>-4.567E-5</c:v>
                </c:pt>
                <c:pt idx="12">
                  <c:v>-5.803E-5</c:v>
                </c:pt>
                <c:pt idx="13">
                  <c:v>-6.735E-5</c:v>
                </c:pt>
                <c:pt idx="14">
                  <c:v>-7.361E-5</c:v>
                </c:pt>
                <c:pt idx="15">
                  <c:v>-7.674E-5</c:v>
                </c:pt>
                <c:pt idx="16">
                  <c:v>-9.51E-5</c:v>
                </c:pt>
                <c:pt idx="17">
                  <c:v>-0.00011048</c:v>
                </c:pt>
                <c:pt idx="18">
                  <c:v>-0.00010196</c:v>
                </c:pt>
                <c:pt idx="19">
                  <c:v>-9.869E-5</c:v>
                </c:pt>
                <c:pt idx="20">
                  <c:v>-8.391E-5</c:v>
                </c:pt>
                <c:pt idx="21">
                  <c:v>-6.621E-5</c:v>
                </c:pt>
                <c:pt idx="22">
                  <c:v>-7.855E-5</c:v>
                </c:pt>
                <c:pt idx="23">
                  <c:v>-8.785E-5</c:v>
                </c:pt>
                <c:pt idx="24">
                  <c:v>-9.408E-5</c:v>
                </c:pt>
                <c:pt idx="25">
                  <c:v>-8.469E-5</c:v>
                </c:pt>
                <c:pt idx="26">
                  <c:v>-8.778E-5</c:v>
                </c:pt>
                <c:pt idx="27">
                  <c:v>-9.997E-5</c:v>
                </c:pt>
                <c:pt idx="28">
                  <c:v>-0.00010916</c:v>
                </c:pt>
                <c:pt idx="29">
                  <c:v>-0.00011532</c:v>
                </c:pt>
                <c:pt idx="30">
                  <c:v>-0.00013343</c:v>
                </c:pt>
                <c:pt idx="31">
                  <c:v>-0.0001486</c:v>
                </c:pt>
                <c:pt idx="32">
                  <c:v>-0.00013941</c:v>
                </c:pt>
                <c:pt idx="33">
                  <c:v>-0.00012103</c:v>
                </c:pt>
                <c:pt idx="34">
                  <c:v>-9.346E-5</c:v>
                </c:pt>
                <c:pt idx="35">
                  <c:v>-0.00010916</c:v>
                </c:pt>
                <c:pt idx="36">
                  <c:v>-0.00012166</c:v>
                </c:pt>
                <c:pt idx="37">
                  <c:v>-0.00013098</c:v>
                </c:pt>
                <c:pt idx="38">
                  <c:v>-0.00013716</c:v>
                </c:pt>
                <c:pt idx="39">
                  <c:v>-0.00014023</c:v>
                </c:pt>
                <c:pt idx="40">
                  <c:v>-0.00014578</c:v>
                </c:pt>
                <c:pt idx="41">
                  <c:v>-0.00014886</c:v>
                </c:pt>
                <c:pt idx="42">
                  <c:v>-0.00015513</c:v>
                </c:pt>
                <c:pt idx="43">
                  <c:v>-0.00016767</c:v>
                </c:pt>
                <c:pt idx="44">
                  <c:v>-0.00017078</c:v>
                </c:pt>
                <c:pt idx="45">
                  <c:v>-0.00018013</c:v>
                </c:pt>
                <c:pt idx="46">
                  <c:v>-0.00018322</c:v>
                </c:pt>
                <c:pt idx="47">
                  <c:v>-0.00019579</c:v>
                </c:pt>
                <c:pt idx="48">
                  <c:v>-0.00020517</c:v>
                </c:pt>
                <c:pt idx="49">
                  <c:v>-0.00021139</c:v>
                </c:pt>
                <c:pt idx="50">
                  <c:v>-0.00021448</c:v>
                </c:pt>
                <c:pt idx="51">
                  <c:v>-0.00021758</c:v>
                </c:pt>
                <c:pt idx="52">
                  <c:v>-0.00022697</c:v>
                </c:pt>
                <c:pt idx="53">
                  <c:v>-0.0002332</c:v>
                </c:pt>
                <c:pt idx="54">
                  <c:v>-0.0002363</c:v>
                </c:pt>
                <c:pt idx="55">
                  <c:v>-0.00024256</c:v>
                </c:pt>
                <c:pt idx="56">
                  <c:v>-0.00024567</c:v>
                </c:pt>
                <c:pt idx="57">
                  <c:v>-0.0002488</c:v>
                </c:pt>
                <c:pt idx="58">
                  <c:v>-0.00025193</c:v>
                </c:pt>
                <c:pt idx="59">
                  <c:v>-0.00025506</c:v>
                </c:pt>
                <c:pt idx="60">
                  <c:v>-0.00025819</c:v>
                </c:pt>
                <c:pt idx="61">
                  <c:v>-0.00026131</c:v>
                </c:pt>
                <c:pt idx="62">
                  <c:v>-0.0002676</c:v>
                </c:pt>
                <c:pt idx="63">
                  <c:v>-0.00027076</c:v>
                </c:pt>
                <c:pt idx="64">
                  <c:v>-0.00027711</c:v>
                </c:pt>
                <c:pt idx="65">
                  <c:v>-0.00028028</c:v>
                </c:pt>
                <c:pt idx="66">
                  <c:v>-0.00028346</c:v>
                </c:pt>
                <c:pt idx="67">
                  <c:v>-0.0002866</c:v>
                </c:pt>
                <c:pt idx="68">
                  <c:v>-0.00028975</c:v>
                </c:pt>
                <c:pt idx="69">
                  <c:v>-0.00029293</c:v>
                </c:pt>
                <c:pt idx="70">
                  <c:v>-0.00029613</c:v>
                </c:pt>
                <c:pt idx="71">
                  <c:v>-0.00030252</c:v>
                </c:pt>
                <c:pt idx="72">
                  <c:v>-0.00030573</c:v>
                </c:pt>
                <c:pt idx="73">
                  <c:v>-0.00031537</c:v>
                </c:pt>
                <c:pt idx="74">
                  <c:v>-0.00031859</c:v>
                </c:pt>
                <c:pt idx="75">
                  <c:v>-0.00032179</c:v>
                </c:pt>
                <c:pt idx="76">
                  <c:v>-0.000325</c:v>
                </c:pt>
                <c:pt idx="77">
                  <c:v>-0.00033148</c:v>
                </c:pt>
                <c:pt idx="78">
                  <c:v>-0.00033471</c:v>
                </c:pt>
                <c:pt idx="79">
                  <c:v>-0.00033797</c:v>
                </c:pt>
                <c:pt idx="80">
                  <c:v>-0.00034757</c:v>
                </c:pt>
                <c:pt idx="81">
                  <c:v>-0.000354</c:v>
                </c:pt>
                <c:pt idx="82">
                  <c:v>-0.00035723</c:v>
                </c:pt>
                <c:pt idx="83">
                  <c:v>-0.00036364</c:v>
                </c:pt>
                <c:pt idx="84">
                  <c:v>-0.00036686</c:v>
                </c:pt>
                <c:pt idx="85">
                  <c:v>-0.00038577</c:v>
                </c:pt>
                <c:pt idx="86">
                  <c:v>-0.00040161</c:v>
                </c:pt>
                <c:pt idx="87">
                  <c:v>-0.00041434</c:v>
                </c:pt>
                <c:pt idx="88">
                  <c:v>-0.0004239</c:v>
                </c:pt>
                <c:pt idx="89">
                  <c:v>-0.0004303</c:v>
                </c:pt>
                <c:pt idx="90">
                  <c:v>-0.00043351</c:v>
                </c:pt>
                <c:pt idx="91">
                  <c:v>-0.0004367</c:v>
                </c:pt>
                <c:pt idx="92">
                  <c:v>-0.00042708</c:v>
                </c:pt>
                <c:pt idx="93">
                  <c:v>-0.0004303</c:v>
                </c:pt>
                <c:pt idx="94">
                  <c:v>-0.00043672</c:v>
                </c:pt>
                <c:pt idx="95">
                  <c:v>-0.00044641</c:v>
                </c:pt>
                <c:pt idx="96">
                  <c:v>-0.00044963</c:v>
                </c:pt>
                <c:pt idx="97">
                  <c:v>-0.00045285</c:v>
                </c:pt>
                <c:pt idx="98">
                  <c:v>-0.00045933</c:v>
                </c:pt>
                <c:pt idx="99">
                  <c:v>-0.00046256</c:v>
                </c:pt>
                <c:pt idx="100">
                  <c:v>-0.00046582</c:v>
                </c:pt>
                <c:pt idx="101">
                  <c:v>-0.0004691</c:v>
                </c:pt>
                <c:pt idx="102">
                  <c:v>-0.00047566</c:v>
                </c:pt>
                <c:pt idx="103">
                  <c:v>-0.00047893</c:v>
                </c:pt>
                <c:pt idx="104">
                  <c:v>-0.00049496</c:v>
                </c:pt>
                <c:pt idx="105">
                  <c:v>-0.00050785</c:v>
                </c:pt>
                <c:pt idx="106">
                  <c:v>-0.00051756</c:v>
                </c:pt>
                <c:pt idx="107">
                  <c:v>-0.00052407</c:v>
                </c:pt>
                <c:pt idx="108">
                  <c:v>-0.00052732</c:v>
                </c:pt>
                <c:pt idx="109">
                  <c:v>-0.00054014</c:v>
                </c:pt>
                <c:pt idx="110">
                  <c:v>-0.00054335</c:v>
                </c:pt>
                <c:pt idx="111">
                  <c:v>-0.00055301</c:v>
                </c:pt>
                <c:pt idx="112">
                  <c:v>-0.00055623</c:v>
                </c:pt>
                <c:pt idx="113">
                  <c:v>-0.0005627</c:v>
                </c:pt>
                <c:pt idx="114">
                  <c:v>-0.00056595</c:v>
                </c:pt>
                <c:pt idx="115">
                  <c:v>-0.00056919</c:v>
                </c:pt>
                <c:pt idx="116">
                  <c:v>-0.00057565</c:v>
                </c:pt>
                <c:pt idx="117">
                  <c:v>-0.0005789</c:v>
                </c:pt>
                <c:pt idx="118">
                  <c:v>-0.00058214</c:v>
                </c:pt>
                <c:pt idx="119">
                  <c:v>-0.00058861</c:v>
                </c:pt>
                <c:pt idx="120">
                  <c:v>-0.00059505</c:v>
                </c:pt>
                <c:pt idx="121">
                  <c:v>-0.00059828</c:v>
                </c:pt>
                <c:pt idx="122">
                  <c:v>-0.00060469</c:v>
                </c:pt>
                <c:pt idx="123">
                  <c:v>-0.00061433</c:v>
                </c:pt>
                <c:pt idx="124">
                  <c:v>-0.00061755</c:v>
                </c:pt>
                <c:pt idx="125">
                  <c:v>-0.00060794</c:v>
                </c:pt>
                <c:pt idx="126">
                  <c:v>-0.00059833</c:v>
                </c:pt>
                <c:pt idx="127">
                  <c:v>-0.00060809</c:v>
                </c:pt>
                <c:pt idx="128">
                  <c:v>-0.00061456</c:v>
                </c:pt>
                <c:pt idx="129">
                  <c:v>-0.00061778</c:v>
                </c:pt>
                <c:pt idx="130">
                  <c:v>-0.00092935</c:v>
                </c:pt>
                <c:pt idx="131">
                  <c:v>-0.0009326</c:v>
                </c:pt>
                <c:pt idx="132">
                  <c:v>-0.00093907</c:v>
                </c:pt>
                <c:pt idx="133">
                  <c:v>-0.00094872</c:v>
                </c:pt>
                <c:pt idx="134">
                  <c:v>-0.00095517</c:v>
                </c:pt>
                <c:pt idx="135">
                  <c:v>-0.00095841</c:v>
                </c:pt>
                <c:pt idx="136">
                  <c:v>-0.00096482</c:v>
                </c:pt>
                <c:pt idx="137">
                  <c:v>-0.00096804</c:v>
                </c:pt>
                <c:pt idx="138">
                  <c:v>-0.000981119999999999</c:v>
                </c:pt>
                <c:pt idx="139">
                  <c:v>-0.000990879999999999</c:v>
                </c:pt>
                <c:pt idx="140">
                  <c:v>-0.000997349999999999</c:v>
                </c:pt>
                <c:pt idx="141">
                  <c:v>-0.00100057</c:v>
                </c:pt>
                <c:pt idx="142">
                  <c:v>-0.0010038</c:v>
                </c:pt>
                <c:pt idx="143">
                  <c:v>-0.000994059999999999</c:v>
                </c:pt>
                <c:pt idx="144">
                  <c:v>-0.00100055</c:v>
                </c:pt>
                <c:pt idx="145">
                  <c:v>-0.00100698</c:v>
                </c:pt>
                <c:pt idx="146">
                  <c:v>-0.00101021</c:v>
                </c:pt>
                <c:pt idx="147">
                  <c:v>-0.00101343</c:v>
                </c:pt>
                <c:pt idx="148">
                  <c:v>-0.00101665</c:v>
                </c:pt>
                <c:pt idx="149">
                  <c:v>-0.00101988</c:v>
                </c:pt>
                <c:pt idx="150">
                  <c:v>-0.00102635</c:v>
                </c:pt>
                <c:pt idx="151">
                  <c:v>-0.00102784</c:v>
                </c:pt>
                <c:pt idx="152">
                  <c:v>-0.00102959</c:v>
                </c:pt>
                <c:pt idx="153">
                  <c:v>-0.00103281</c:v>
                </c:pt>
                <c:pt idx="154">
                  <c:v>-0.00104238</c:v>
                </c:pt>
                <c:pt idx="155">
                  <c:v>-0.00104557</c:v>
                </c:pt>
                <c:pt idx="156">
                  <c:v>-0.00104876</c:v>
                </c:pt>
                <c:pt idx="157">
                  <c:v>-0.00105517</c:v>
                </c:pt>
                <c:pt idx="158">
                  <c:v>-0.00105838</c:v>
                </c:pt>
                <c:pt idx="159">
                  <c:v>-0.00104884</c:v>
                </c:pt>
                <c:pt idx="160">
                  <c:v>-0.00105526</c:v>
                </c:pt>
                <c:pt idx="161">
                  <c:v>-0.00105845</c:v>
                </c:pt>
                <c:pt idx="162">
                  <c:v>-0.00104927</c:v>
                </c:pt>
                <c:pt idx="163">
                  <c:v>-0.00104879</c:v>
                </c:pt>
                <c:pt idx="164">
                  <c:v>-0.0010427</c:v>
                </c:pt>
                <c:pt idx="165">
                  <c:v>-0.00103835</c:v>
                </c:pt>
                <c:pt idx="166">
                  <c:v>-0.00103545</c:v>
                </c:pt>
                <c:pt idx="167">
                  <c:v>-0.00103352</c:v>
                </c:pt>
                <c:pt idx="168">
                  <c:v>-0.0010313</c:v>
                </c:pt>
                <c:pt idx="169">
                  <c:v>-0.00102947</c:v>
                </c:pt>
                <c:pt idx="170">
                  <c:v>-0.0010327</c:v>
                </c:pt>
                <c:pt idx="171">
                  <c:v>-0.00103595</c:v>
                </c:pt>
                <c:pt idx="172">
                  <c:v>-0.00104245</c:v>
                </c:pt>
                <c:pt idx="173">
                  <c:v>-0.00104571</c:v>
                </c:pt>
                <c:pt idx="174">
                  <c:v>-0.00104899</c:v>
                </c:pt>
                <c:pt idx="175">
                  <c:v>-0.00105555</c:v>
                </c:pt>
                <c:pt idx="176">
                  <c:v>-0.00105883</c:v>
                </c:pt>
                <c:pt idx="177">
                  <c:v>-0.00106212</c:v>
                </c:pt>
                <c:pt idx="178">
                  <c:v>-0.00106871</c:v>
                </c:pt>
                <c:pt idx="179">
                  <c:v>-0.00107198</c:v>
                </c:pt>
                <c:pt idx="180">
                  <c:v>-0.00107525</c:v>
                </c:pt>
                <c:pt idx="181">
                  <c:v>-0.00107852</c:v>
                </c:pt>
                <c:pt idx="182">
                  <c:v>-0.00108178</c:v>
                </c:pt>
                <c:pt idx="183">
                  <c:v>-0.00108504</c:v>
                </c:pt>
                <c:pt idx="184">
                  <c:v>-0.0010883</c:v>
                </c:pt>
                <c:pt idx="185">
                  <c:v>-0.00109155</c:v>
                </c:pt>
                <c:pt idx="186">
                  <c:v>-0.0010948</c:v>
                </c:pt>
                <c:pt idx="187">
                  <c:v>-0.00109805</c:v>
                </c:pt>
                <c:pt idx="188">
                  <c:v>-0.0011013</c:v>
                </c:pt>
                <c:pt idx="189">
                  <c:v>-0.00110457</c:v>
                </c:pt>
                <c:pt idx="190">
                  <c:v>-0.00111114</c:v>
                </c:pt>
                <c:pt idx="191">
                  <c:v>-0.00111441</c:v>
                </c:pt>
                <c:pt idx="192">
                  <c:v>-0.0011177</c:v>
                </c:pt>
                <c:pt idx="193">
                  <c:v>-0.00112097</c:v>
                </c:pt>
                <c:pt idx="194">
                  <c:v>-0.00112425</c:v>
                </c:pt>
                <c:pt idx="195">
                  <c:v>-0.00112753</c:v>
                </c:pt>
                <c:pt idx="196">
                  <c:v>-0.00113079</c:v>
                </c:pt>
                <c:pt idx="197">
                  <c:v>-0.00113407</c:v>
                </c:pt>
                <c:pt idx="198">
                  <c:v>-0.00114397</c:v>
                </c:pt>
                <c:pt idx="199">
                  <c:v>-0.00114726</c:v>
                </c:pt>
                <c:pt idx="200">
                  <c:v>-0.00115054</c:v>
                </c:pt>
                <c:pt idx="201">
                  <c:v>-0.00115381</c:v>
                </c:pt>
                <c:pt idx="202">
                  <c:v>-0.00115708</c:v>
                </c:pt>
                <c:pt idx="203">
                  <c:v>-0.00116035</c:v>
                </c:pt>
                <c:pt idx="204">
                  <c:v>-0.00115057</c:v>
                </c:pt>
                <c:pt idx="205">
                  <c:v>-0.00115384</c:v>
                </c:pt>
                <c:pt idx="206">
                  <c:v>-0.00116043</c:v>
                </c:pt>
                <c:pt idx="207">
                  <c:v>-0.00116371</c:v>
                </c:pt>
                <c:pt idx="208">
                  <c:v>-0.00116699</c:v>
                </c:pt>
                <c:pt idx="209">
                  <c:v>-0.00117026</c:v>
                </c:pt>
                <c:pt idx="210">
                  <c:v>-0.00117352</c:v>
                </c:pt>
                <c:pt idx="211">
                  <c:v>-0.00117677</c:v>
                </c:pt>
                <c:pt idx="212">
                  <c:v>-0.00118004</c:v>
                </c:pt>
                <c:pt idx="213">
                  <c:v>-0.00118651</c:v>
                </c:pt>
                <c:pt idx="214">
                  <c:v>-0.00118975</c:v>
                </c:pt>
                <c:pt idx="215">
                  <c:v>-0.00119298</c:v>
                </c:pt>
                <c:pt idx="216">
                  <c:v>-0.00119942</c:v>
                </c:pt>
                <c:pt idx="217">
                  <c:v>-0.00119948</c:v>
                </c:pt>
                <c:pt idx="218">
                  <c:v>-0.00119986</c:v>
                </c:pt>
                <c:pt idx="219">
                  <c:v>-0.00120308</c:v>
                </c:pt>
                <c:pt idx="220">
                  <c:v>-0.00119336</c:v>
                </c:pt>
                <c:pt idx="221">
                  <c:v>-0.00119986</c:v>
                </c:pt>
                <c:pt idx="222">
                  <c:v>-0.00120623</c:v>
                </c:pt>
                <c:pt idx="223">
                  <c:v>-0.00120941</c:v>
                </c:pt>
                <c:pt idx="224">
                  <c:v>-0.0012126</c:v>
                </c:pt>
                <c:pt idx="225">
                  <c:v>-0.00183829</c:v>
                </c:pt>
                <c:pt idx="226">
                  <c:v>-0.00184145</c:v>
                </c:pt>
                <c:pt idx="227">
                  <c:v>-0.00184462</c:v>
                </c:pt>
                <c:pt idx="228">
                  <c:v>-0.00184593</c:v>
                </c:pt>
                <c:pt idx="229">
                  <c:v>-0.00184657</c:v>
                </c:pt>
                <c:pt idx="230">
                  <c:v>-0.00184977</c:v>
                </c:pt>
                <c:pt idx="231">
                  <c:v>-0.00185295</c:v>
                </c:pt>
                <c:pt idx="232">
                  <c:v>-0.00185614</c:v>
                </c:pt>
                <c:pt idx="233">
                  <c:v>-0.00184664</c:v>
                </c:pt>
                <c:pt idx="234">
                  <c:v>-0.00184982</c:v>
                </c:pt>
                <c:pt idx="235">
                  <c:v>-0.001853</c:v>
                </c:pt>
                <c:pt idx="236">
                  <c:v>-0.00184339</c:v>
                </c:pt>
                <c:pt idx="237">
                  <c:v>-0.00184657</c:v>
                </c:pt>
                <c:pt idx="238">
                  <c:v>-0.00185955</c:v>
                </c:pt>
                <c:pt idx="239">
                  <c:v>-0.00186924</c:v>
                </c:pt>
                <c:pt idx="240">
                  <c:v>-0.00187246</c:v>
                </c:pt>
                <c:pt idx="241">
                  <c:v>-0.00187888</c:v>
                </c:pt>
                <c:pt idx="242">
                  <c:v>-0.00189476</c:v>
                </c:pt>
                <c:pt idx="243">
                  <c:v>-0.00190752</c:v>
                </c:pt>
                <c:pt idx="244">
                  <c:v>-0.00191714</c:v>
                </c:pt>
                <c:pt idx="245">
                  <c:v>-0.00192358</c:v>
                </c:pt>
                <c:pt idx="246">
                  <c:v>-0.00192682</c:v>
                </c:pt>
                <c:pt idx="247">
                  <c:v>-0.00193636</c:v>
                </c:pt>
                <c:pt idx="248">
                  <c:v>-0.00194275</c:v>
                </c:pt>
                <c:pt idx="249">
                  <c:v>-0.00194596</c:v>
                </c:pt>
                <c:pt idx="250">
                  <c:v>-0.00194914</c:v>
                </c:pt>
                <c:pt idx="251">
                  <c:v>-0.00195232</c:v>
                </c:pt>
                <c:pt idx="252">
                  <c:v>-0.00194283</c:v>
                </c:pt>
                <c:pt idx="253">
                  <c:v>-0.00194916</c:v>
                </c:pt>
                <c:pt idx="254">
                  <c:v>-0.00195234</c:v>
                </c:pt>
                <c:pt idx="255">
                  <c:v>-0.00195552</c:v>
                </c:pt>
                <c:pt idx="256">
                  <c:v>-0.00195872</c:v>
                </c:pt>
                <c:pt idx="257">
                  <c:v>-0.00196511</c:v>
                </c:pt>
                <c:pt idx="258">
                  <c:v>-0.00196829</c:v>
                </c:pt>
                <c:pt idx="259">
                  <c:v>-0.00197463</c:v>
                </c:pt>
                <c:pt idx="260">
                  <c:v>-0.00197781</c:v>
                </c:pt>
                <c:pt idx="261">
                  <c:v>-0.00198099</c:v>
                </c:pt>
                <c:pt idx="262">
                  <c:v>-0.00198417</c:v>
                </c:pt>
                <c:pt idx="263">
                  <c:v>-0.00199051</c:v>
                </c:pt>
                <c:pt idx="264">
                  <c:v>-0.00199369</c:v>
                </c:pt>
                <c:pt idx="265">
                  <c:v>-0.00200009</c:v>
                </c:pt>
                <c:pt idx="266">
                  <c:v>-0.00200328</c:v>
                </c:pt>
                <c:pt idx="267">
                  <c:v>-0.00200643</c:v>
                </c:pt>
                <c:pt idx="268">
                  <c:v>-0.00200959</c:v>
                </c:pt>
                <c:pt idx="269">
                  <c:v>-0.00201272</c:v>
                </c:pt>
                <c:pt idx="270">
                  <c:v>-0.002019</c:v>
                </c:pt>
                <c:pt idx="271">
                  <c:v>-0.00202213</c:v>
                </c:pt>
                <c:pt idx="272">
                  <c:v>-0.00202525</c:v>
                </c:pt>
                <c:pt idx="273">
                  <c:v>-0.00202841</c:v>
                </c:pt>
                <c:pt idx="274">
                  <c:v>-0.00203159</c:v>
                </c:pt>
                <c:pt idx="275">
                  <c:v>-0.00203795</c:v>
                </c:pt>
                <c:pt idx="276">
                  <c:v>-0.0020411</c:v>
                </c:pt>
                <c:pt idx="277">
                  <c:v>-0.00204427</c:v>
                </c:pt>
                <c:pt idx="278">
                  <c:v>-0.00205059</c:v>
                </c:pt>
                <c:pt idx="279">
                  <c:v>-0.00205685</c:v>
                </c:pt>
                <c:pt idx="280">
                  <c:v>-0.00205999</c:v>
                </c:pt>
                <c:pt idx="281">
                  <c:v>-0.00206625</c:v>
                </c:pt>
                <c:pt idx="282">
                  <c:v>-0.00206938</c:v>
                </c:pt>
                <c:pt idx="283">
                  <c:v>-0.00207891</c:v>
                </c:pt>
                <c:pt idx="284">
                  <c:v>-0.00208523</c:v>
                </c:pt>
                <c:pt idx="285">
                  <c:v>-0.00208837</c:v>
                </c:pt>
                <c:pt idx="286">
                  <c:v>-0.00210115</c:v>
                </c:pt>
                <c:pt idx="287">
                  <c:v>-0.00211067</c:v>
                </c:pt>
                <c:pt idx="288">
                  <c:v>-0.00211698</c:v>
                </c:pt>
                <c:pt idx="289">
                  <c:v>-0.00212012</c:v>
                </c:pt>
                <c:pt idx="290">
                  <c:v>-0.00212646</c:v>
                </c:pt>
                <c:pt idx="291">
                  <c:v>-0.00212964</c:v>
                </c:pt>
                <c:pt idx="292">
                  <c:v>-0.00212014</c:v>
                </c:pt>
                <c:pt idx="293">
                  <c:v>-0.00212652</c:v>
                </c:pt>
                <c:pt idx="294">
                  <c:v>-0.00212969</c:v>
                </c:pt>
                <c:pt idx="295">
                  <c:v>-0.00213607</c:v>
                </c:pt>
                <c:pt idx="296">
                  <c:v>-0.00213924</c:v>
                </c:pt>
                <c:pt idx="297">
                  <c:v>-0.00214238</c:v>
                </c:pt>
                <c:pt idx="298">
                  <c:v>-0.00214869</c:v>
                </c:pt>
                <c:pt idx="299">
                  <c:v>-0.002155</c:v>
                </c:pt>
                <c:pt idx="300">
                  <c:v>-0.00215817</c:v>
                </c:pt>
                <c:pt idx="301">
                  <c:v>-0.00216446</c:v>
                </c:pt>
                <c:pt idx="302">
                  <c:v>-0.00216762</c:v>
                </c:pt>
                <c:pt idx="303">
                  <c:v>-0.00215819</c:v>
                </c:pt>
                <c:pt idx="304">
                  <c:v>-0.00213933</c:v>
                </c:pt>
                <c:pt idx="305">
                  <c:v>-0.00214867</c:v>
                </c:pt>
                <c:pt idx="306">
                  <c:v>-0.00215179</c:v>
                </c:pt>
                <c:pt idx="307">
                  <c:v>-0.00215488</c:v>
                </c:pt>
                <c:pt idx="308">
                  <c:v>-0.00216104</c:v>
                </c:pt>
                <c:pt idx="309">
                  <c:v>-0.00216416</c:v>
                </c:pt>
                <c:pt idx="310">
                  <c:v>-0.00216723</c:v>
                </c:pt>
                <c:pt idx="311">
                  <c:v>-0.00217028</c:v>
                </c:pt>
                <c:pt idx="312">
                  <c:v>-0.00217639</c:v>
                </c:pt>
                <c:pt idx="313">
                  <c:v>-0.00218249</c:v>
                </c:pt>
                <c:pt idx="314">
                  <c:v>-0.00218555</c:v>
                </c:pt>
                <c:pt idx="315">
                  <c:v>-0.00218861</c:v>
                </c:pt>
                <c:pt idx="316">
                  <c:v>-0.00219481</c:v>
                </c:pt>
                <c:pt idx="317">
                  <c:v>-0.00219677</c:v>
                </c:pt>
                <c:pt idx="318">
                  <c:v>-0.00219708</c:v>
                </c:pt>
                <c:pt idx="319">
                  <c:v>-0.00220021</c:v>
                </c:pt>
                <c:pt idx="320">
                  <c:v>-0.00220647</c:v>
                </c:pt>
                <c:pt idx="321">
                  <c:v>-0.00221592</c:v>
                </c:pt>
                <c:pt idx="322">
                  <c:v>-0.00222221</c:v>
                </c:pt>
                <c:pt idx="323">
                  <c:v>-0.00222534</c:v>
                </c:pt>
                <c:pt idx="324">
                  <c:v>-0.00223163</c:v>
                </c:pt>
                <c:pt idx="325">
                  <c:v>-0.00223476</c:v>
                </c:pt>
                <c:pt idx="326">
                  <c:v>-0.00224107</c:v>
                </c:pt>
                <c:pt idx="327">
                  <c:v>-0.00224421</c:v>
                </c:pt>
                <c:pt idx="328">
                  <c:v>-0.00225052</c:v>
                </c:pt>
                <c:pt idx="329">
                  <c:v>-0.00225366</c:v>
                </c:pt>
                <c:pt idx="330">
                  <c:v>-0.0022568</c:v>
                </c:pt>
                <c:pt idx="331">
                  <c:v>-0.00226311</c:v>
                </c:pt>
                <c:pt idx="332">
                  <c:v>-0.0022759</c:v>
                </c:pt>
                <c:pt idx="333">
                  <c:v>-0.00228549</c:v>
                </c:pt>
                <c:pt idx="334">
                  <c:v>-0.00229186</c:v>
                </c:pt>
                <c:pt idx="335">
                  <c:v>-0.00229503</c:v>
                </c:pt>
                <c:pt idx="336">
                  <c:v>-0.00229821</c:v>
                </c:pt>
                <c:pt idx="337">
                  <c:v>-0.00230455</c:v>
                </c:pt>
                <c:pt idx="338">
                  <c:v>-0.00230772</c:v>
                </c:pt>
                <c:pt idx="339">
                  <c:v>-0.00231088</c:v>
                </c:pt>
                <c:pt idx="340">
                  <c:v>-0.00231403</c:v>
                </c:pt>
                <c:pt idx="341">
                  <c:v>-0.00231717</c:v>
                </c:pt>
                <c:pt idx="342">
                  <c:v>-0.00232347</c:v>
                </c:pt>
                <c:pt idx="343">
                  <c:v>-0.00232659</c:v>
                </c:pt>
                <c:pt idx="344">
                  <c:v>-0.00387239</c:v>
                </c:pt>
                <c:pt idx="345">
                  <c:v>-0.00387879</c:v>
                </c:pt>
                <c:pt idx="346">
                  <c:v>-0.00388197</c:v>
                </c:pt>
                <c:pt idx="347">
                  <c:v>-0.00387238</c:v>
                </c:pt>
                <c:pt idx="348">
                  <c:v>-0.00387556</c:v>
                </c:pt>
                <c:pt idx="349">
                  <c:v>-0.00388198</c:v>
                </c:pt>
                <c:pt idx="350">
                  <c:v>-0.00388518</c:v>
                </c:pt>
                <c:pt idx="351">
                  <c:v>-0.00389155</c:v>
                </c:pt>
                <c:pt idx="352">
                  <c:v>-0.00389474</c:v>
                </c:pt>
                <c:pt idx="353">
                  <c:v>-0.0038979</c:v>
                </c:pt>
                <c:pt idx="354">
                  <c:v>-0.00390438</c:v>
                </c:pt>
                <c:pt idx="355">
                  <c:v>-0.0039076</c:v>
                </c:pt>
                <c:pt idx="356">
                  <c:v>-0.00391078</c:v>
                </c:pt>
                <c:pt idx="357">
                  <c:v>-0.00391715</c:v>
                </c:pt>
                <c:pt idx="358">
                  <c:v>-0.00392352</c:v>
                </c:pt>
                <c:pt idx="359">
                  <c:v>-0.00392672</c:v>
                </c:pt>
                <c:pt idx="360">
                  <c:v>-0.00392992</c:v>
                </c:pt>
                <c:pt idx="361">
                  <c:v>-0.00393311</c:v>
                </c:pt>
                <c:pt idx="362">
                  <c:v>-0.00393948</c:v>
                </c:pt>
                <c:pt idx="363">
                  <c:v>-0.00394267</c:v>
                </c:pt>
                <c:pt idx="364">
                  <c:v>-0.00394917</c:v>
                </c:pt>
                <c:pt idx="365">
                  <c:v>-0.0039524</c:v>
                </c:pt>
                <c:pt idx="366">
                  <c:v>-0.00395564</c:v>
                </c:pt>
                <c:pt idx="367">
                  <c:v>-0.00395886</c:v>
                </c:pt>
                <c:pt idx="368">
                  <c:v>-0.00396207</c:v>
                </c:pt>
                <c:pt idx="369">
                  <c:v>-0.00396849</c:v>
                </c:pt>
                <c:pt idx="370">
                  <c:v>-0.00397168</c:v>
                </c:pt>
                <c:pt idx="371">
                  <c:v>-0.00397489</c:v>
                </c:pt>
                <c:pt idx="372">
                  <c:v>-0.00397811</c:v>
                </c:pt>
                <c:pt idx="373">
                  <c:v>-0.00398132</c:v>
                </c:pt>
                <c:pt idx="374">
                  <c:v>-0.00397171</c:v>
                </c:pt>
                <c:pt idx="375">
                  <c:v>-0.00397489</c:v>
                </c:pt>
                <c:pt idx="376">
                  <c:v>-0.00397809</c:v>
                </c:pt>
                <c:pt idx="377">
                  <c:v>-0.00399673</c:v>
                </c:pt>
                <c:pt idx="378">
                  <c:v>-0.00401234</c:v>
                </c:pt>
                <c:pt idx="379">
                  <c:v>-0.00402489</c:v>
                </c:pt>
                <c:pt idx="380">
                  <c:v>-0.00403435</c:v>
                </c:pt>
                <c:pt idx="381">
                  <c:v>-0.00403752</c:v>
                </c:pt>
                <c:pt idx="382">
                  <c:v>-0.00404388</c:v>
                </c:pt>
                <c:pt idx="383">
                  <c:v>-0.00404708</c:v>
                </c:pt>
                <c:pt idx="384">
                  <c:v>-0.00405352</c:v>
                </c:pt>
                <c:pt idx="385">
                  <c:v>-0.00405672</c:v>
                </c:pt>
                <c:pt idx="386">
                  <c:v>-0.00406614</c:v>
                </c:pt>
                <c:pt idx="387">
                  <c:v>-0.00407245</c:v>
                </c:pt>
                <c:pt idx="388">
                  <c:v>-0.00407562</c:v>
                </c:pt>
                <c:pt idx="389">
                  <c:v>-0.00407882</c:v>
                </c:pt>
                <c:pt idx="390">
                  <c:v>-0.00408826</c:v>
                </c:pt>
                <c:pt idx="391">
                  <c:v>-0.00409458</c:v>
                </c:pt>
                <c:pt idx="392">
                  <c:v>-0.00409775</c:v>
                </c:pt>
                <c:pt idx="393">
                  <c:v>-0.00409538</c:v>
                </c:pt>
                <c:pt idx="394">
                  <c:v>-0.00409529</c:v>
                </c:pt>
                <c:pt idx="395">
                  <c:v>-0.00408584</c:v>
                </c:pt>
                <c:pt idx="396">
                  <c:v>-0.00408663</c:v>
                </c:pt>
                <c:pt idx="397">
                  <c:v>-0.00408742</c:v>
                </c:pt>
                <c:pt idx="398">
                  <c:v>-0.00408821</c:v>
                </c:pt>
                <c:pt idx="399">
                  <c:v>-0.0040884</c:v>
                </c:pt>
                <c:pt idx="400">
                  <c:v>-0.00408859</c:v>
                </c:pt>
                <c:pt idx="401">
                  <c:v>-0.00408878</c:v>
                </c:pt>
                <c:pt idx="402">
                  <c:v>-0.00408897</c:v>
                </c:pt>
                <c:pt idx="403">
                  <c:v>-0.00409526</c:v>
                </c:pt>
                <c:pt idx="404">
                  <c:v>-0.00409842</c:v>
                </c:pt>
                <c:pt idx="405">
                  <c:v>-0.00409471</c:v>
                </c:pt>
                <c:pt idx="406">
                  <c:v>-0.00409462</c:v>
                </c:pt>
                <c:pt idx="407">
                  <c:v>-0.00409424</c:v>
                </c:pt>
                <c:pt idx="408">
                  <c:v>-0.00409367</c:v>
                </c:pt>
                <c:pt idx="409">
                  <c:v>-0.0040892</c:v>
                </c:pt>
                <c:pt idx="410">
                  <c:v>-0.00408901</c:v>
                </c:pt>
                <c:pt idx="411">
                  <c:v>-0.00408892</c:v>
                </c:pt>
                <c:pt idx="412">
                  <c:v>-0.00838411</c:v>
                </c:pt>
                <c:pt idx="413">
                  <c:v>-0.0083873</c:v>
                </c:pt>
                <c:pt idx="414">
                  <c:v>-0.00839367</c:v>
                </c:pt>
                <c:pt idx="415">
                  <c:v>-0.00839687</c:v>
                </c:pt>
                <c:pt idx="416">
                  <c:v>-0.00840637</c:v>
                </c:pt>
                <c:pt idx="417">
                  <c:v>-0.00841274</c:v>
                </c:pt>
                <c:pt idx="418">
                  <c:v>-0.00841594</c:v>
                </c:pt>
                <c:pt idx="419">
                  <c:v>-0.00841912</c:v>
                </c:pt>
                <c:pt idx="420">
                  <c:v>-0.00842545</c:v>
                </c:pt>
                <c:pt idx="421">
                  <c:v>-0.01292095</c:v>
                </c:pt>
                <c:pt idx="422">
                  <c:v>-0.01292411</c:v>
                </c:pt>
                <c:pt idx="423">
                  <c:v>-0.01292729</c:v>
                </c:pt>
                <c:pt idx="424">
                  <c:v>-0.01293048</c:v>
                </c:pt>
                <c:pt idx="425">
                  <c:v>-0.01293368</c:v>
                </c:pt>
                <c:pt idx="426">
                  <c:v>-0.01294012</c:v>
                </c:pt>
                <c:pt idx="427">
                  <c:v>-0.01294335</c:v>
                </c:pt>
                <c:pt idx="428">
                  <c:v>-0.01293361</c:v>
                </c:pt>
                <c:pt idx="429">
                  <c:v>-0.01294011</c:v>
                </c:pt>
                <c:pt idx="430">
                  <c:v>-0.01294337</c:v>
                </c:pt>
                <c:pt idx="431">
                  <c:v>-0.01294993</c:v>
                </c:pt>
                <c:pt idx="432">
                  <c:v>-0.01295975</c:v>
                </c:pt>
                <c:pt idx="433">
                  <c:v>-0.01296625</c:v>
                </c:pt>
                <c:pt idx="434">
                  <c:v>-0.01296951</c:v>
                </c:pt>
                <c:pt idx="435">
                  <c:v>-0.01297606</c:v>
                </c:pt>
                <c:pt idx="436">
                  <c:v>-0.01297932</c:v>
                </c:pt>
                <c:pt idx="437">
                  <c:v>-0.01299205</c:v>
                </c:pt>
                <c:pt idx="438">
                  <c:v>-0.01300164</c:v>
                </c:pt>
                <c:pt idx="439">
                  <c:v>-0.01300807</c:v>
                </c:pt>
                <c:pt idx="440">
                  <c:v>-0.0130113</c:v>
                </c:pt>
                <c:pt idx="441">
                  <c:v>-0.01301785</c:v>
                </c:pt>
                <c:pt idx="442">
                  <c:v>-0.01302111</c:v>
                </c:pt>
                <c:pt idx="443">
                  <c:v>-0.01302764</c:v>
                </c:pt>
                <c:pt idx="444">
                  <c:v>-0.0130309</c:v>
                </c:pt>
                <c:pt idx="445">
                  <c:v>-0.01303414</c:v>
                </c:pt>
                <c:pt idx="446">
                  <c:v>-0.01303735</c:v>
                </c:pt>
                <c:pt idx="447">
                  <c:v>-0.0130469</c:v>
                </c:pt>
                <c:pt idx="448">
                  <c:v>-0.01305009</c:v>
                </c:pt>
                <c:pt idx="449">
                  <c:v>-0.01305649</c:v>
                </c:pt>
                <c:pt idx="450">
                  <c:v>-0.01307612</c:v>
                </c:pt>
                <c:pt idx="451">
                  <c:v>-0.0130924</c:v>
                </c:pt>
                <c:pt idx="452">
                  <c:v>-0.01310536</c:v>
                </c:pt>
                <c:pt idx="453">
                  <c:v>-0.01311503</c:v>
                </c:pt>
                <c:pt idx="454">
                  <c:v>-0.01312144</c:v>
                </c:pt>
                <c:pt idx="455">
                  <c:v>-0.01312463</c:v>
                </c:pt>
                <c:pt idx="456">
                  <c:v>-0.01313108</c:v>
                </c:pt>
                <c:pt idx="457">
                  <c:v>-0.01313429</c:v>
                </c:pt>
                <c:pt idx="458">
                  <c:v>-0.01314072</c:v>
                </c:pt>
                <c:pt idx="459">
                  <c:v>-0.01314392</c:v>
                </c:pt>
                <c:pt idx="460">
                  <c:v>-0.0131603</c:v>
                </c:pt>
                <c:pt idx="461">
                  <c:v>-0.01317334</c:v>
                </c:pt>
                <c:pt idx="462">
                  <c:v>-0.01318307</c:v>
                </c:pt>
                <c:pt idx="463">
                  <c:v>-0.01318952</c:v>
                </c:pt>
                <c:pt idx="464">
                  <c:v>-0.01319273</c:v>
                </c:pt>
                <c:pt idx="465">
                  <c:v>-0.01318289</c:v>
                </c:pt>
                <c:pt idx="466">
                  <c:v>-0.0131632</c:v>
                </c:pt>
                <c:pt idx="467">
                  <c:v>-0.01314952</c:v>
                </c:pt>
                <c:pt idx="468">
                  <c:v>-0.01313367</c:v>
                </c:pt>
                <c:pt idx="469">
                  <c:v>-0.01309428</c:v>
                </c:pt>
                <c:pt idx="470">
                  <c:v>-0.01311028</c:v>
                </c:pt>
                <c:pt idx="471">
                  <c:v>-0.01312315</c:v>
                </c:pt>
                <c:pt idx="472">
                  <c:v>-0.01313285</c:v>
                </c:pt>
                <c:pt idx="473">
                  <c:v>-0.01313935</c:v>
                </c:pt>
                <c:pt idx="474">
                  <c:v>-0.01314261</c:v>
                </c:pt>
                <c:pt idx="475">
                  <c:v>-0.01315539</c:v>
                </c:pt>
                <c:pt idx="476">
                  <c:v>-0.01316502</c:v>
                </c:pt>
                <c:pt idx="477">
                  <c:v>-0.01317147</c:v>
                </c:pt>
                <c:pt idx="478">
                  <c:v>-0.01317792</c:v>
                </c:pt>
                <c:pt idx="479">
                  <c:v>-0.01318116</c:v>
                </c:pt>
                <c:pt idx="480">
                  <c:v>-0.01319077</c:v>
                </c:pt>
                <c:pt idx="481">
                  <c:v>-0.01319721</c:v>
                </c:pt>
                <c:pt idx="482">
                  <c:v>-0.01320043</c:v>
                </c:pt>
                <c:pt idx="483">
                  <c:v>-0.01320366</c:v>
                </c:pt>
                <c:pt idx="484">
                  <c:v>-0.01321108</c:v>
                </c:pt>
                <c:pt idx="485">
                  <c:v>-0.01322069</c:v>
                </c:pt>
                <c:pt idx="486">
                  <c:v>-0.01322713</c:v>
                </c:pt>
                <c:pt idx="487">
                  <c:v>-0.01323036</c:v>
                </c:pt>
                <c:pt idx="488">
                  <c:v>-0.01323358</c:v>
                </c:pt>
                <c:pt idx="489">
                  <c:v>-0.01323683</c:v>
                </c:pt>
                <c:pt idx="490">
                  <c:v>-0.01324324</c:v>
                </c:pt>
                <c:pt idx="491">
                  <c:v>-0.01324083</c:v>
                </c:pt>
                <c:pt idx="492">
                  <c:v>-0.01324324</c:v>
                </c:pt>
                <c:pt idx="493">
                  <c:v>-0.01325281</c:v>
                </c:pt>
                <c:pt idx="494">
                  <c:v>-0.01325601</c:v>
                </c:pt>
                <c:pt idx="495">
                  <c:v>-0.01326242</c:v>
                </c:pt>
                <c:pt idx="496">
                  <c:v>-0.01326561</c:v>
                </c:pt>
                <c:pt idx="497">
                  <c:v>-0.01326883</c:v>
                </c:pt>
                <c:pt idx="498">
                  <c:v>-0.01327203</c:v>
                </c:pt>
                <c:pt idx="499">
                  <c:v>-0.01327525</c:v>
                </c:pt>
                <c:pt idx="500">
                  <c:v>-0.01327528</c:v>
                </c:pt>
                <c:pt idx="501">
                  <c:v>-0.01328175</c:v>
                </c:pt>
                <c:pt idx="502">
                  <c:v>-0.01328497</c:v>
                </c:pt>
                <c:pt idx="503">
                  <c:v>-0.0132882</c:v>
                </c:pt>
                <c:pt idx="504">
                  <c:v>-0.01329145</c:v>
                </c:pt>
                <c:pt idx="505">
                  <c:v>-0.01329795</c:v>
                </c:pt>
                <c:pt idx="506">
                  <c:v>-0.01330122</c:v>
                </c:pt>
                <c:pt idx="507">
                  <c:v>-0.01330449</c:v>
                </c:pt>
                <c:pt idx="508">
                  <c:v>-0.01330773</c:v>
                </c:pt>
                <c:pt idx="509">
                  <c:v>-0.01332057</c:v>
                </c:pt>
                <c:pt idx="510">
                  <c:v>-0.013327</c:v>
                </c:pt>
                <c:pt idx="511">
                  <c:v>-0.01333025</c:v>
                </c:pt>
                <c:pt idx="512">
                  <c:v>-0.01333266</c:v>
                </c:pt>
                <c:pt idx="513">
                  <c:v>-0.01334243</c:v>
                </c:pt>
                <c:pt idx="514">
                  <c:v>-0.01334567</c:v>
                </c:pt>
                <c:pt idx="515">
                  <c:v>-0.01335215</c:v>
                </c:pt>
                <c:pt idx="516">
                  <c:v>-0.01336524</c:v>
                </c:pt>
                <c:pt idx="517">
                  <c:v>-0.01336846</c:v>
                </c:pt>
                <c:pt idx="518">
                  <c:v>-0.01337488</c:v>
                </c:pt>
                <c:pt idx="519">
                  <c:v>-0.01337811</c:v>
                </c:pt>
                <c:pt idx="520">
                  <c:v>-0.01338769</c:v>
                </c:pt>
                <c:pt idx="521">
                  <c:v>-0.01339412</c:v>
                </c:pt>
                <c:pt idx="522">
                  <c:v>-0.01339735</c:v>
                </c:pt>
                <c:pt idx="523">
                  <c:v>-0.01340057</c:v>
                </c:pt>
                <c:pt idx="524">
                  <c:v>-0.01340698</c:v>
                </c:pt>
                <c:pt idx="525">
                  <c:v>-0.0134102</c:v>
                </c:pt>
                <c:pt idx="526">
                  <c:v>-0.01341342</c:v>
                </c:pt>
                <c:pt idx="527">
                  <c:v>-0.01341545</c:v>
                </c:pt>
                <c:pt idx="528">
                  <c:v>-0.01342502</c:v>
                </c:pt>
                <c:pt idx="529">
                  <c:v>-0.01343143</c:v>
                </c:pt>
                <c:pt idx="530">
                  <c:v>-0.01343262</c:v>
                </c:pt>
                <c:pt idx="531">
                  <c:v>-0.013439</c:v>
                </c:pt>
                <c:pt idx="532">
                  <c:v>-0.0134442</c:v>
                </c:pt>
                <c:pt idx="533">
                  <c:v>-0.0134474</c:v>
                </c:pt>
                <c:pt idx="534">
                  <c:v>-0.0134506</c:v>
                </c:pt>
                <c:pt idx="535">
                  <c:v>-0.01345703</c:v>
                </c:pt>
                <c:pt idx="536">
                  <c:v>-0.01346023</c:v>
                </c:pt>
                <c:pt idx="537">
                  <c:v>-0.01346343</c:v>
                </c:pt>
                <c:pt idx="538">
                  <c:v>-0.01346665</c:v>
                </c:pt>
                <c:pt idx="539">
                  <c:v>-0.01347308</c:v>
                </c:pt>
                <c:pt idx="540">
                  <c:v>-0.01347954</c:v>
                </c:pt>
                <c:pt idx="541">
                  <c:v>-0.01348923</c:v>
                </c:pt>
                <c:pt idx="542">
                  <c:v>-0.01349244</c:v>
                </c:pt>
                <c:pt idx="543">
                  <c:v>-0.01348275</c:v>
                </c:pt>
                <c:pt idx="544">
                  <c:v>-0.01348596</c:v>
                </c:pt>
                <c:pt idx="545">
                  <c:v>-0.01349244</c:v>
                </c:pt>
                <c:pt idx="546">
                  <c:v>-0.01349564</c:v>
                </c:pt>
                <c:pt idx="547">
                  <c:v>-0.01350212</c:v>
                </c:pt>
                <c:pt idx="548">
                  <c:v>-0.01350534</c:v>
                </c:pt>
                <c:pt idx="549">
                  <c:v>-0.0134956</c:v>
                </c:pt>
                <c:pt idx="550">
                  <c:v>-0.01350209</c:v>
                </c:pt>
                <c:pt idx="551">
                  <c:v>-0.01350532</c:v>
                </c:pt>
                <c:pt idx="552">
                  <c:v>-0.01350855</c:v>
                </c:pt>
                <c:pt idx="553">
                  <c:v>-0.01351176</c:v>
                </c:pt>
                <c:pt idx="554">
                  <c:v>-0.01351815</c:v>
                </c:pt>
                <c:pt idx="555">
                  <c:v>-0.01352135</c:v>
                </c:pt>
                <c:pt idx="556">
                  <c:v>-0.01353113</c:v>
                </c:pt>
                <c:pt idx="557">
                  <c:v>-0.01353762</c:v>
                </c:pt>
                <c:pt idx="558">
                  <c:v>-0.01354085</c:v>
                </c:pt>
                <c:pt idx="559">
                  <c:v>-0.01354409</c:v>
                </c:pt>
                <c:pt idx="560">
                  <c:v>-0.01354731</c:v>
                </c:pt>
                <c:pt idx="561">
                  <c:v>-0.01355051</c:v>
                </c:pt>
                <c:pt idx="562">
                  <c:v>-0.01355692</c:v>
                </c:pt>
                <c:pt idx="563">
                  <c:v>-0.01356013</c:v>
                </c:pt>
                <c:pt idx="564">
                  <c:v>-0.01759553</c:v>
                </c:pt>
                <c:pt idx="565">
                  <c:v>-0.01759874</c:v>
                </c:pt>
                <c:pt idx="566">
                  <c:v>-0.01760519</c:v>
                </c:pt>
                <c:pt idx="567">
                  <c:v>-0.01760842</c:v>
                </c:pt>
                <c:pt idx="568">
                  <c:v>-0.01761165</c:v>
                </c:pt>
                <c:pt idx="569">
                  <c:v>-0.01761487</c:v>
                </c:pt>
                <c:pt idx="570">
                  <c:v>-0.01762137</c:v>
                </c:pt>
                <c:pt idx="571">
                  <c:v>-0.01762461</c:v>
                </c:pt>
                <c:pt idx="572">
                  <c:v>-0.01762785</c:v>
                </c:pt>
                <c:pt idx="573">
                  <c:v>-0.01761825</c:v>
                </c:pt>
                <c:pt idx="574">
                  <c:v>-0.01761816</c:v>
                </c:pt>
                <c:pt idx="575">
                  <c:v>-0.0176214</c:v>
                </c:pt>
                <c:pt idx="576">
                  <c:v>-0.01762464</c:v>
                </c:pt>
                <c:pt idx="577">
                  <c:v>-0.0176279</c:v>
                </c:pt>
                <c:pt idx="578">
                  <c:v>-0.01763443</c:v>
                </c:pt>
                <c:pt idx="579">
                  <c:v>-0.01763771</c:v>
                </c:pt>
                <c:pt idx="580">
                  <c:v>-0.0176442</c:v>
                </c:pt>
                <c:pt idx="581">
                  <c:v>-0.01764744</c:v>
                </c:pt>
                <c:pt idx="582">
                  <c:v>-0.0176507</c:v>
                </c:pt>
                <c:pt idx="583">
                  <c:v>-0.01765397</c:v>
                </c:pt>
                <c:pt idx="584">
                  <c:v>-0.01765726</c:v>
                </c:pt>
                <c:pt idx="585">
                  <c:v>-0.01766385</c:v>
                </c:pt>
                <c:pt idx="586">
                  <c:v>-0.01766715</c:v>
                </c:pt>
                <c:pt idx="587">
                  <c:v>-0.01767378</c:v>
                </c:pt>
                <c:pt idx="588">
                  <c:v>-0.01768372</c:v>
                </c:pt>
                <c:pt idx="589">
                  <c:v>-0.01768585</c:v>
                </c:pt>
                <c:pt idx="590">
                  <c:v>-0.01769888</c:v>
                </c:pt>
                <c:pt idx="591">
                  <c:v>-0.0177087</c:v>
                </c:pt>
                <c:pt idx="592">
                  <c:v>-0.01771528</c:v>
                </c:pt>
                <c:pt idx="593">
                  <c:v>-0.01771858</c:v>
                </c:pt>
                <c:pt idx="594">
                  <c:v>-0.01773161</c:v>
                </c:pt>
                <c:pt idx="595">
                  <c:v>-0.01773814</c:v>
                </c:pt>
                <c:pt idx="596">
                  <c:v>-0.01774796</c:v>
                </c:pt>
                <c:pt idx="597">
                  <c:v>-0.01775454</c:v>
                </c:pt>
                <c:pt idx="598">
                  <c:v>-0.01775784</c:v>
                </c:pt>
                <c:pt idx="599">
                  <c:v>-0.01776111</c:v>
                </c:pt>
                <c:pt idx="600">
                  <c:v>-0.01777083</c:v>
                </c:pt>
                <c:pt idx="601">
                  <c:v>-0.01777734</c:v>
                </c:pt>
                <c:pt idx="602">
                  <c:v>-0.01778061</c:v>
                </c:pt>
                <c:pt idx="603">
                  <c:v>-0.01777088</c:v>
                </c:pt>
                <c:pt idx="604">
                  <c:v>-0.01776329</c:v>
                </c:pt>
                <c:pt idx="605">
                  <c:v>-0.01775143</c:v>
                </c:pt>
                <c:pt idx="606">
                  <c:v>-0.01776472</c:v>
                </c:pt>
                <c:pt idx="607">
                  <c:v>-0.01777464</c:v>
                </c:pt>
                <c:pt idx="608">
                  <c:v>-0.01777793</c:v>
                </c:pt>
                <c:pt idx="609">
                  <c:v>-0.01778451</c:v>
                </c:pt>
                <c:pt idx="610">
                  <c:v>-0.01777461</c:v>
                </c:pt>
                <c:pt idx="611">
                  <c:v>-0.0177548</c:v>
                </c:pt>
                <c:pt idx="612">
                  <c:v>-0.01775173</c:v>
                </c:pt>
                <c:pt idx="613">
                  <c:v>-0.01775134</c:v>
                </c:pt>
                <c:pt idx="614">
                  <c:v>-0.01772855</c:v>
                </c:pt>
                <c:pt idx="615">
                  <c:v>-0.01772508</c:v>
                </c:pt>
                <c:pt idx="616">
                  <c:v>-0.01773831</c:v>
                </c:pt>
                <c:pt idx="617">
                  <c:v>-0.01774163</c:v>
                </c:pt>
                <c:pt idx="618">
                  <c:v>-0.01774491</c:v>
                </c:pt>
                <c:pt idx="619">
                  <c:v>-0.01774818</c:v>
                </c:pt>
                <c:pt idx="620">
                  <c:v>-0.01775471</c:v>
                </c:pt>
                <c:pt idx="621">
                  <c:v>-0.0199985</c:v>
                </c:pt>
                <c:pt idx="622">
                  <c:v>-0.02000175</c:v>
                </c:pt>
                <c:pt idx="623">
                  <c:v>-0.02000499</c:v>
                </c:pt>
                <c:pt idx="624">
                  <c:v>-0.02002522</c:v>
                </c:pt>
                <c:pt idx="625">
                  <c:v>-0.02004199</c:v>
                </c:pt>
                <c:pt idx="626">
                  <c:v>-0.02005534</c:v>
                </c:pt>
                <c:pt idx="627">
                  <c:v>-0.0200653</c:v>
                </c:pt>
                <c:pt idx="628">
                  <c:v>-0.02007191</c:v>
                </c:pt>
                <c:pt idx="629">
                  <c:v>-0.0200752</c:v>
                </c:pt>
                <c:pt idx="630">
                  <c:v>-0.0200882</c:v>
                </c:pt>
                <c:pt idx="631">
                  <c:v>-0.020098</c:v>
                </c:pt>
                <c:pt idx="632">
                  <c:v>-0.02010456</c:v>
                </c:pt>
                <c:pt idx="633">
                  <c:v>-0.02010786</c:v>
                </c:pt>
                <c:pt idx="634">
                  <c:v>-0.02011765</c:v>
                </c:pt>
                <c:pt idx="635">
                  <c:v>-0.02012421</c:v>
                </c:pt>
                <c:pt idx="636">
                  <c:v>-0.0201275</c:v>
                </c:pt>
                <c:pt idx="637">
                  <c:v>-0.02013728</c:v>
                </c:pt>
                <c:pt idx="638">
                  <c:v>-0.02014383</c:v>
                </c:pt>
                <c:pt idx="639">
                  <c:v>-0.02014712</c:v>
                </c:pt>
                <c:pt idx="640">
                  <c:v>-0.02015365</c:v>
                </c:pt>
                <c:pt idx="641">
                  <c:v>-0.02015693</c:v>
                </c:pt>
                <c:pt idx="642">
                  <c:v>-0.02016019</c:v>
                </c:pt>
                <c:pt idx="643">
                  <c:v>-0.02016346</c:v>
                </c:pt>
                <c:pt idx="644">
                  <c:v>-0.02016996</c:v>
                </c:pt>
                <c:pt idx="645">
                  <c:v>-0.02017321</c:v>
                </c:pt>
                <c:pt idx="646">
                  <c:v>-0.02017646</c:v>
                </c:pt>
                <c:pt idx="647">
                  <c:v>-0.02017971</c:v>
                </c:pt>
                <c:pt idx="648">
                  <c:v>-0.02018296</c:v>
                </c:pt>
                <c:pt idx="649">
                  <c:v>-0.0201862</c:v>
                </c:pt>
                <c:pt idx="650">
                  <c:v>-0.02018943</c:v>
                </c:pt>
                <c:pt idx="651">
                  <c:v>-0.0201959</c:v>
                </c:pt>
                <c:pt idx="652">
                  <c:v>-0.02019912</c:v>
                </c:pt>
                <c:pt idx="653">
                  <c:v>-0.02020236</c:v>
                </c:pt>
                <c:pt idx="654">
                  <c:v>-0.02020557</c:v>
                </c:pt>
                <c:pt idx="655">
                  <c:v>-0.02021198</c:v>
                </c:pt>
                <c:pt idx="656">
                  <c:v>-0.02021518</c:v>
                </c:pt>
                <c:pt idx="657">
                  <c:v>-0.0202184</c:v>
                </c:pt>
                <c:pt idx="658">
                  <c:v>-0.02022159</c:v>
                </c:pt>
                <c:pt idx="659">
                  <c:v>-0.02022482</c:v>
                </c:pt>
                <c:pt idx="660">
                  <c:v>-0.02073257</c:v>
                </c:pt>
                <c:pt idx="661">
                  <c:v>-0.02073577</c:v>
                </c:pt>
                <c:pt idx="662">
                  <c:v>-0.02073897</c:v>
                </c:pt>
                <c:pt idx="663">
                  <c:v>-0.02074215</c:v>
                </c:pt>
                <c:pt idx="664">
                  <c:v>-0.0207486</c:v>
                </c:pt>
                <c:pt idx="665">
                  <c:v>-0.02075182</c:v>
                </c:pt>
                <c:pt idx="666">
                  <c:v>-0.020755</c:v>
                </c:pt>
                <c:pt idx="667">
                  <c:v>-0.02075819</c:v>
                </c:pt>
                <c:pt idx="668">
                  <c:v>-0.02076455</c:v>
                </c:pt>
                <c:pt idx="669">
                  <c:v>-0.02076776</c:v>
                </c:pt>
                <c:pt idx="670">
                  <c:v>-0.02077095</c:v>
                </c:pt>
                <c:pt idx="671">
                  <c:v>-0.02077417</c:v>
                </c:pt>
                <c:pt idx="672">
                  <c:v>-0.02078054</c:v>
                </c:pt>
                <c:pt idx="673">
                  <c:v>-0.02078374</c:v>
                </c:pt>
                <c:pt idx="674">
                  <c:v>-0.02078694</c:v>
                </c:pt>
                <c:pt idx="675">
                  <c:v>-0.02077733</c:v>
                </c:pt>
                <c:pt idx="676">
                  <c:v>-0.02078052</c:v>
                </c:pt>
                <c:pt idx="677">
                  <c:v>-0.01665853</c:v>
                </c:pt>
                <c:pt idx="678">
                  <c:v>-0.01666169</c:v>
                </c:pt>
                <c:pt idx="679">
                  <c:v>-0.01666483</c:v>
                </c:pt>
                <c:pt idx="680">
                  <c:v>-0.01666797</c:v>
                </c:pt>
                <c:pt idx="681">
                  <c:v>-0.01667108</c:v>
                </c:pt>
                <c:pt idx="682">
                  <c:v>-0.01667421</c:v>
                </c:pt>
                <c:pt idx="683">
                  <c:v>-0.01667735</c:v>
                </c:pt>
                <c:pt idx="684">
                  <c:v>-0.01668049</c:v>
                </c:pt>
                <c:pt idx="685">
                  <c:v>-0.01668362</c:v>
                </c:pt>
                <c:pt idx="686">
                  <c:v>-0.01668674</c:v>
                </c:pt>
                <c:pt idx="687">
                  <c:v>-0.01668986</c:v>
                </c:pt>
                <c:pt idx="688">
                  <c:v>-0.01669297</c:v>
                </c:pt>
                <c:pt idx="689">
                  <c:v>-0.01669608</c:v>
                </c:pt>
                <c:pt idx="690">
                  <c:v>-0.01669921</c:v>
                </c:pt>
                <c:pt idx="691">
                  <c:v>-0.01670546</c:v>
                </c:pt>
                <c:pt idx="692">
                  <c:v>-0.0167181</c:v>
                </c:pt>
                <c:pt idx="693">
                  <c:v>-0.01672753</c:v>
                </c:pt>
                <c:pt idx="694">
                  <c:v>-0.01671806</c:v>
                </c:pt>
                <c:pt idx="695">
                  <c:v>-0.01669911</c:v>
                </c:pt>
                <c:pt idx="696">
                  <c:v>-0.01670534</c:v>
                </c:pt>
                <c:pt idx="697">
                  <c:v>-0.01670847</c:v>
                </c:pt>
                <c:pt idx="698">
                  <c:v>-0.01671777</c:v>
                </c:pt>
                <c:pt idx="699">
                  <c:v>-0.016724</c:v>
                </c:pt>
                <c:pt idx="700">
                  <c:v>-0.01672713</c:v>
                </c:pt>
                <c:pt idx="701">
                  <c:v>-0.01673026</c:v>
                </c:pt>
                <c:pt idx="702">
                  <c:v>-0.01673339</c:v>
                </c:pt>
                <c:pt idx="703">
                  <c:v>-0.01673651</c:v>
                </c:pt>
                <c:pt idx="704">
                  <c:v>-0.01208502</c:v>
                </c:pt>
                <c:pt idx="705">
                  <c:v>-0.01208818</c:v>
                </c:pt>
                <c:pt idx="706">
                  <c:v>-0.01209135</c:v>
                </c:pt>
                <c:pt idx="707">
                  <c:v>-0.01209771</c:v>
                </c:pt>
                <c:pt idx="708">
                  <c:v>-0.0121009</c:v>
                </c:pt>
                <c:pt idx="709">
                  <c:v>-0.01210348</c:v>
                </c:pt>
                <c:pt idx="710">
                  <c:v>-0.01210404</c:v>
                </c:pt>
                <c:pt idx="711">
                  <c:v>-0.01211033</c:v>
                </c:pt>
                <c:pt idx="712">
                  <c:v>-0.01211349</c:v>
                </c:pt>
                <c:pt idx="713">
                  <c:v>-0.01211984</c:v>
                </c:pt>
                <c:pt idx="714">
                  <c:v>-0.012123</c:v>
                </c:pt>
                <c:pt idx="715">
                  <c:v>-0.01212615</c:v>
                </c:pt>
                <c:pt idx="716">
                  <c:v>-0.01213245</c:v>
                </c:pt>
                <c:pt idx="717">
                  <c:v>-0.01213873</c:v>
                </c:pt>
                <c:pt idx="718">
                  <c:v>-0.01214188</c:v>
                </c:pt>
                <c:pt idx="719">
                  <c:v>-0.01214822</c:v>
                </c:pt>
                <c:pt idx="720">
                  <c:v>-0.01215137</c:v>
                </c:pt>
                <c:pt idx="721">
                  <c:v>-0.01215453</c:v>
                </c:pt>
                <c:pt idx="722">
                  <c:v>-0.01216083</c:v>
                </c:pt>
                <c:pt idx="723">
                  <c:v>-0.01216398</c:v>
                </c:pt>
                <c:pt idx="724">
                  <c:v>-0.01216714</c:v>
                </c:pt>
                <c:pt idx="725">
                  <c:v>-0.01215766</c:v>
                </c:pt>
                <c:pt idx="726">
                  <c:v>-0.0121608</c:v>
                </c:pt>
                <c:pt idx="727">
                  <c:v>-0.01216394</c:v>
                </c:pt>
                <c:pt idx="728">
                  <c:v>-0.01216706</c:v>
                </c:pt>
                <c:pt idx="729">
                  <c:v>-0.00741504000000003</c:v>
                </c:pt>
                <c:pt idx="730">
                  <c:v>-0.00741819000000003</c:v>
                </c:pt>
                <c:pt idx="731">
                  <c:v>-0.00742135000000003</c:v>
                </c:pt>
                <c:pt idx="732">
                  <c:v>-0.00742448000000003</c:v>
                </c:pt>
                <c:pt idx="733">
                  <c:v>-0.00275028000000003</c:v>
                </c:pt>
                <c:pt idx="734">
                  <c:v>-0.00275342000000003</c:v>
                </c:pt>
                <c:pt idx="735">
                  <c:v>-0.00275658000000003</c:v>
                </c:pt>
                <c:pt idx="736">
                  <c:v>-0.00275972000000003</c:v>
                </c:pt>
                <c:pt idx="737">
                  <c:v>-0.00276287000000003</c:v>
                </c:pt>
                <c:pt idx="738">
                  <c:v>-0.00277240000000003</c:v>
                </c:pt>
                <c:pt idx="739">
                  <c:v>-0.00277875000000003</c:v>
                </c:pt>
                <c:pt idx="740">
                  <c:v>-0.00278191000000003</c:v>
                </c:pt>
                <c:pt idx="741">
                  <c:v>-0.00277237000000003</c:v>
                </c:pt>
                <c:pt idx="742">
                  <c:v>-0.00277553000000003</c:v>
                </c:pt>
                <c:pt idx="743">
                  <c:v>-0.00278183000000003</c:v>
                </c:pt>
                <c:pt idx="744">
                  <c:v>0.00161435999999997</c:v>
                </c:pt>
                <c:pt idx="745">
                  <c:v>0.00160494999999997</c:v>
                </c:pt>
                <c:pt idx="746">
                  <c:v>0.00160180999999997</c:v>
                </c:pt>
                <c:pt idx="747">
                  <c:v>0.00159867999999997</c:v>
                </c:pt>
                <c:pt idx="748">
                  <c:v>0.00159553999999997</c:v>
                </c:pt>
                <c:pt idx="749">
                  <c:v>0.00159237999999997</c:v>
                </c:pt>
                <c:pt idx="750">
                  <c:v>0.00158921999999997</c:v>
                </c:pt>
                <c:pt idx="751">
                  <c:v>0.00158921999999997</c:v>
                </c:pt>
                <c:pt idx="752">
                  <c:v>0.00158603999999997</c:v>
                </c:pt>
                <c:pt idx="753">
                  <c:v>0.00158287999999997</c:v>
                </c:pt>
                <c:pt idx="754">
                  <c:v>0.00157657999999997</c:v>
                </c:pt>
                <c:pt idx="755">
                  <c:v>0.00157341999999997</c:v>
                </c:pt>
                <c:pt idx="756">
                  <c:v>0.00157028999999997</c:v>
                </c:pt>
                <c:pt idx="757">
                  <c:v>0.00156714999999997</c:v>
                </c:pt>
                <c:pt idx="758">
                  <c:v>0.00156075999999997</c:v>
                </c:pt>
                <c:pt idx="759">
                  <c:v>0.00156013999999997</c:v>
                </c:pt>
                <c:pt idx="760">
                  <c:v>0.00155697999999997</c:v>
                </c:pt>
                <c:pt idx="761">
                  <c:v>0.00155065999999997</c:v>
                </c:pt>
                <c:pt idx="762">
                  <c:v>0.00238626999999997</c:v>
                </c:pt>
                <c:pt idx="763">
                  <c:v>0.00238309999999997</c:v>
                </c:pt>
                <c:pt idx="764">
                  <c:v>0.00239265999999997</c:v>
                </c:pt>
                <c:pt idx="765">
                  <c:v>0.00238628999999997</c:v>
                </c:pt>
                <c:pt idx="766">
                  <c:v>0.00238311999999997</c:v>
                </c:pt>
                <c:pt idx="767">
                  <c:v>0.00237994999999997</c:v>
                </c:pt>
                <c:pt idx="768">
                  <c:v>0.00237678999999997</c:v>
                </c:pt>
                <c:pt idx="769">
                  <c:v>0.00237358999999997</c:v>
                </c:pt>
                <c:pt idx="770">
                  <c:v>0.00237037999999997</c:v>
                </c:pt>
                <c:pt idx="771">
                  <c:v>0.00236732999999997</c:v>
                </c:pt>
                <c:pt idx="772">
                  <c:v>0.00236716999999997</c:v>
                </c:pt>
                <c:pt idx="773">
                  <c:v>0.00236073999999997</c:v>
                </c:pt>
                <c:pt idx="774">
                  <c:v>0.00235750999999997</c:v>
                </c:pt>
                <c:pt idx="775">
                  <c:v>0.00235425999999997</c:v>
                </c:pt>
                <c:pt idx="776">
                  <c:v>0.00234775999999997</c:v>
                </c:pt>
                <c:pt idx="777">
                  <c:v>0.00234449999999997</c:v>
                </c:pt>
                <c:pt idx="778">
                  <c:v>0.00234122999999997</c:v>
                </c:pt>
                <c:pt idx="779">
                  <c:v>0.00233798999999997</c:v>
                </c:pt>
                <c:pt idx="780">
                  <c:v>0.00248268999999997</c:v>
                </c:pt>
                <c:pt idx="781">
                  <c:v>0.00247941999999997</c:v>
                </c:pt>
                <c:pt idx="782">
                  <c:v>0.00247615999999997</c:v>
                </c:pt>
                <c:pt idx="783">
                  <c:v>0.00248591999999997</c:v>
                </c:pt>
                <c:pt idx="784">
                  <c:v>0.00247947999999997</c:v>
                </c:pt>
                <c:pt idx="785">
                  <c:v>0.00247624999999997</c:v>
                </c:pt>
                <c:pt idx="786">
                  <c:v>0.00246663999999997</c:v>
                </c:pt>
                <c:pt idx="787">
                  <c:v>0.00246007999999997</c:v>
                </c:pt>
                <c:pt idx="788">
                  <c:v>0.00245678999999997</c:v>
                </c:pt>
                <c:pt idx="789">
                  <c:v>0.00244389999999997</c:v>
                </c:pt>
                <c:pt idx="790">
                  <c:v>0.00243419999999997</c:v>
                </c:pt>
                <c:pt idx="791">
                  <c:v>0.00242769999999997</c:v>
                </c:pt>
                <c:pt idx="792">
                  <c:v>0.00242443999999997</c:v>
                </c:pt>
                <c:pt idx="793">
                  <c:v>0.00242115999999997</c:v>
                </c:pt>
                <c:pt idx="794">
                  <c:v>0.00241461999999997</c:v>
                </c:pt>
                <c:pt idx="795">
                  <c:v>0.00241133999999997</c:v>
                </c:pt>
                <c:pt idx="796">
                  <c:v>0.00239219999999997</c:v>
                </c:pt>
                <c:pt idx="797">
                  <c:v>0.00237616999999997</c:v>
                </c:pt>
                <c:pt idx="798">
                  <c:v>0.00236321999999997</c:v>
                </c:pt>
                <c:pt idx="799">
                  <c:v>0.00235671999999997</c:v>
                </c:pt>
                <c:pt idx="800">
                  <c:v>0.00234695999999997</c:v>
                </c:pt>
                <c:pt idx="801">
                  <c:v>0.00234369999999997</c:v>
                </c:pt>
                <c:pt idx="802">
                  <c:v>0.00234041999999997</c:v>
                </c:pt>
                <c:pt idx="803">
                  <c:v>0.00233387999999997</c:v>
                </c:pt>
                <c:pt idx="804">
                  <c:v>0.00233061999999997</c:v>
                </c:pt>
                <c:pt idx="805">
                  <c:v>0.00232406999999997</c:v>
                </c:pt>
                <c:pt idx="806">
                  <c:v>0.00232079999999997</c:v>
                </c:pt>
                <c:pt idx="807">
                  <c:v>0.00231751999999997</c:v>
                </c:pt>
                <c:pt idx="808">
                  <c:v>-0.00177565000000003</c:v>
                </c:pt>
                <c:pt idx="809">
                  <c:v>-0.00177890000000003</c:v>
                </c:pt>
                <c:pt idx="810">
                  <c:v>-0.00178543000000003</c:v>
                </c:pt>
                <c:pt idx="811">
                  <c:v>-0.00178868000000003</c:v>
                </c:pt>
                <c:pt idx="812">
                  <c:v>-0.00177887000000003</c:v>
                </c:pt>
                <c:pt idx="813">
                  <c:v>-0.00210509000000003</c:v>
                </c:pt>
                <c:pt idx="814">
                  <c:v>-0.00210525000000003</c:v>
                </c:pt>
                <c:pt idx="815">
                  <c:v>-0.00212674000000003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697472"/>
        <c:axId val="1204214896"/>
      </c:lineChart>
      <c:catAx>
        <c:axId val="120769747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04214896"/>
        <c:crosses val="autoZero"/>
        <c:auto val="1"/>
        <c:lblAlgn val="ctr"/>
        <c:lblOffset val="100"/>
        <c:noMultiLvlLbl val="1"/>
      </c:catAx>
      <c:valAx>
        <c:axId val="120421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76974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Current Position Size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combined_20190610!$P$4</c:f>
              <c:strCache>
                <c:ptCount val="1"/>
                <c:pt idx="0">
                  <c:v>Current Position Size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combined_20190610!$P$5:$P$820</c:f>
              <c:numCache>
                <c:formatCode>0.00000000</c:formatCode>
                <c:ptCount val="816"/>
                <c:pt idx="0">
                  <c:v>0.0</c:v>
                </c:pt>
                <c:pt idx="1">
                  <c:v>-200.0</c:v>
                </c:pt>
                <c:pt idx="2">
                  <c:v>-400.0</c:v>
                </c:pt>
                <c:pt idx="3">
                  <c:v>-500.0</c:v>
                </c:pt>
                <c:pt idx="4">
                  <c:v>-400.0</c:v>
                </c:pt>
                <c:pt idx="5">
                  <c:v>-300.0</c:v>
                </c:pt>
                <c:pt idx="6">
                  <c:v>-100.0</c:v>
                </c:pt>
                <c:pt idx="7">
                  <c:v>0.0</c:v>
                </c:pt>
                <c:pt idx="8">
                  <c:v>-100.0</c:v>
                </c:pt>
                <c:pt idx="9">
                  <c:v>-200.0</c:v>
                </c:pt>
                <c:pt idx="10">
                  <c:v>-300.0</c:v>
                </c:pt>
                <c:pt idx="11">
                  <c:v>-300.0</c:v>
                </c:pt>
                <c:pt idx="12">
                  <c:v>100.0</c:v>
                </c:pt>
                <c:pt idx="13">
                  <c:v>400.0</c:v>
                </c:pt>
                <c:pt idx="14">
                  <c:v>600.0</c:v>
                </c:pt>
                <c:pt idx="15">
                  <c:v>700.0</c:v>
                </c:pt>
                <c:pt idx="16">
                  <c:v>1300.0</c:v>
                </c:pt>
                <c:pt idx="17">
                  <c:v>1800.0</c:v>
                </c:pt>
                <c:pt idx="18">
                  <c:v>1896.0</c:v>
                </c:pt>
                <c:pt idx="19">
                  <c:v>1933.0</c:v>
                </c:pt>
                <c:pt idx="20">
                  <c:v>2100.0</c:v>
                </c:pt>
                <c:pt idx="21">
                  <c:v>2300.0</c:v>
                </c:pt>
                <c:pt idx="22">
                  <c:v>2700.0</c:v>
                </c:pt>
                <c:pt idx="23">
                  <c:v>3000.0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3800.0</c:v>
                </c:pt>
                <c:pt idx="28">
                  <c:v>4100.0</c:v>
                </c:pt>
                <c:pt idx="29">
                  <c:v>4300.0</c:v>
                </c:pt>
                <c:pt idx="30">
                  <c:v>4900.0</c:v>
                </c:pt>
                <c:pt idx="31">
                  <c:v>5400.0</c:v>
                </c:pt>
                <c:pt idx="32">
                  <c:v>5500.0</c:v>
                </c:pt>
                <c:pt idx="33">
                  <c:v>5700.0</c:v>
                </c:pt>
                <c:pt idx="34">
                  <c:v>6000.0</c:v>
                </c:pt>
                <c:pt idx="35">
                  <c:v>5500.0</c:v>
                </c:pt>
                <c:pt idx="36">
                  <c:v>5100.0</c:v>
                </c:pt>
                <c:pt idx="37">
                  <c:v>4800.0</c:v>
                </c:pt>
                <c:pt idx="38">
                  <c:v>4600.0</c:v>
                </c:pt>
                <c:pt idx="39">
                  <c:v>4500.0</c:v>
                </c:pt>
                <c:pt idx="40">
                  <c:v>4321.0</c:v>
                </c:pt>
                <c:pt idx="41">
                  <c:v>4221.0</c:v>
                </c:pt>
                <c:pt idx="42">
                  <c:v>4021.0</c:v>
                </c:pt>
                <c:pt idx="43">
                  <c:v>3621.0</c:v>
                </c:pt>
                <c:pt idx="44">
                  <c:v>3521.0</c:v>
                </c:pt>
                <c:pt idx="45">
                  <c:v>3221.0</c:v>
                </c:pt>
                <c:pt idx="46">
                  <c:v>3121.0</c:v>
                </c:pt>
                <c:pt idx="47">
                  <c:v>2721.0</c:v>
                </c:pt>
                <c:pt idx="48">
                  <c:v>2421.0</c:v>
                </c:pt>
                <c:pt idx="49">
                  <c:v>2221.0</c:v>
                </c:pt>
                <c:pt idx="50">
                  <c:v>2121.0</c:v>
                </c:pt>
                <c:pt idx="51">
                  <c:v>2021.0</c:v>
                </c:pt>
                <c:pt idx="52">
                  <c:v>1721.0</c:v>
                </c:pt>
                <c:pt idx="53">
                  <c:v>1521.0</c:v>
                </c:pt>
                <c:pt idx="54">
                  <c:v>1421.0</c:v>
                </c:pt>
                <c:pt idx="55">
                  <c:v>1221.0</c:v>
                </c:pt>
                <c:pt idx="56">
                  <c:v>1121.0</c:v>
                </c:pt>
                <c:pt idx="57">
                  <c:v>1021.0</c:v>
                </c:pt>
                <c:pt idx="58">
                  <c:v>921.0</c:v>
                </c:pt>
                <c:pt idx="59">
                  <c:v>821.0</c:v>
                </c:pt>
                <c:pt idx="60">
                  <c:v>721.0</c:v>
                </c:pt>
                <c:pt idx="61">
                  <c:v>821.0</c:v>
                </c:pt>
                <c:pt idx="62">
                  <c:v>621.0</c:v>
                </c:pt>
                <c:pt idx="63">
                  <c:v>521.0</c:v>
                </c:pt>
                <c:pt idx="64">
                  <c:v>321.0</c:v>
                </c:pt>
                <c:pt idx="65">
                  <c:v>221.0</c:v>
                </c:pt>
                <c:pt idx="66">
                  <c:v>121.0</c:v>
                </c:pt>
                <c:pt idx="67">
                  <c:v>221.0</c:v>
                </c:pt>
                <c:pt idx="68">
                  <c:v>321.0</c:v>
                </c:pt>
                <c:pt idx="69">
                  <c:v>221.0</c:v>
                </c:pt>
                <c:pt idx="70">
                  <c:v>121.0</c:v>
                </c:pt>
                <c:pt idx="71">
                  <c:v>-79.0</c:v>
                </c:pt>
                <c:pt idx="72">
                  <c:v>-179.0</c:v>
                </c:pt>
                <c:pt idx="73">
                  <c:v>-479.0</c:v>
                </c:pt>
                <c:pt idx="74">
                  <c:v>-579.0</c:v>
                </c:pt>
                <c:pt idx="75">
                  <c:v>-479.0</c:v>
                </c:pt>
                <c:pt idx="76">
                  <c:v>-579.0</c:v>
                </c:pt>
                <c:pt idx="77">
                  <c:v>-779.0</c:v>
                </c:pt>
                <c:pt idx="78">
                  <c:v>-879.0</c:v>
                </c:pt>
                <c:pt idx="79">
                  <c:v>-979.0</c:v>
                </c:pt>
                <c:pt idx="80">
                  <c:v>-679.0</c:v>
                </c:pt>
                <c:pt idx="81">
                  <c:v>-479.0</c:v>
                </c:pt>
                <c:pt idx="82">
                  <c:v>-379.0</c:v>
                </c:pt>
                <c:pt idx="83">
                  <c:v>-179.0</c:v>
                </c:pt>
                <c:pt idx="84">
                  <c:v>-79.0</c:v>
                </c:pt>
                <c:pt idx="85">
                  <c:v>521.0</c:v>
                </c:pt>
                <c:pt idx="86">
                  <c:v>1021.0</c:v>
                </c:pt>
                <c:pt idx="87">
                  <c:v>1421.0</c:v>
                </c:pt>
                <c:pt idx="88">
                  <c:v>1721.0</c:v>
                </c:pt>
                <c:pt idx="89">
                  <c:v>1921.0</c:v>
                </c:pt>
                <c:pt idx="90">
                  <c:v>2021.0</c:v>
                </c:pt>
                <c:pt idx="91">
                  <c:v>1921.0</c:v>
                </c:pt>
                <c:pt idx="92">
                  <c:v>1821.0</c:v>
                </c:pt>
                <c:pt idx="93">
                  <c:v>1721.0</c:v>
                </c:pt>
                <c:pt idx="94">
                  <c:v>1521.0</c:v>
                </c:pt>
                <c:pt idx="95">
                  <c:v>1221.0</c:v>
                </c:pt>
                <c:pt idx="96">
                  <c:v>1121.0</c:v>
                </c:pt>
                <c:pt idx="97">
                  <c:v>1021.0</c:v>
                </c:pt>
                <c:pt idx="98">
                  <c:v>821.0</c:v>
                </c:pt>
                <c:pt idx="99">
                  <c:v>721.0</c:v>
                </c:pt>
                <c:pt idx="100">
                  <c:v>621.0</c:v>
                </c:pt>
                <c:pt idx="101">
                  <c:v>521.0</c:v>
                </c:pt>
                <c:pt idx="102">
                  <c:v>321.0</c:v>
                </c:pt>
                <c:pt idx="103">
                  <c:v>421.0</c:v>
                </c:pt>
                <c:pt idx="104">
                  <c:v>921.0</c:v>
                </c:pt>
                <c:pt idx="105">
                  <c:v>1321.0</c:v>
                </c:pt>
                <c:pt idx="106">
                  <c:v>1621.0</c:v>
                </c:pt>
                <c:pt idx="107">
                  <c:v>1821.0</c:v>
                </c:pt>
                <c:pt idx="108">
                  <c:v>1921.0</c:v>
                </c:pt>
                <c:pt idx="109">
                  <c:v>2321.0</c:v>
                </c:pt>
                <c:pt idx="110">
                  <c:v>2421.0</c:v>
                </c:pt>
                <c:pt idx="111">
                  <c:v>2721.0</c:v>
                </c:pt>
                <c:pt idx="112">
                  <c:v>2821.0</c:v>
                </c:pt>
                <c:pt idx="113">
                  <c:v>3021.0</c:v>
                </c:pt>
                <c:pt idx="114">
                  <c:v>3121.0</c:v>
                </c:pt>
                <c:pt idx="115">
                  <c:v>3221.0</c:v>
                </c:pt>
                <c:pt idx="116">
                  <c:v>3421.0</c:v>
                </c:pt>
                <c:pt idx="117">
                  <c:v>3521.0</c:v>
                </c:pt>
                <c:pt idx="118">
                  <c:v>3621.0</c:v>
                </c:pt>
                <c:pt idx="119">
                  <c:v>3821.0</c:v>
                </c:pt>
                <c:pt idx="120">
                  <c:v>4021.0</c:v>
                </c:pt>
                <c:pt idx="121">
                  <c:v>4121.0</c:v>
                </c:pt>
                <c:pt idx="122">
                  <c:v>4321.0</c:v>
                </c:pt>
                <c:pt idx="123">
                  <c:v>4621.0</c:v>
                </c:pt>
                <c:pt idx="124">
                  <c:v>4721.0</c:v>
                </c:pt>
                <c:pt idx="125">
                  <c:v>4821.0</c:v>
                </c:pt>
                <c:pt idx="126">
                  <c:v>4921.0</c:v>
                </c:pt>
                <c:pt idx="127">
                  <c:v>4621.0</c:v>
                </c:pt>
                <c:pt idx="128">
                  <c:v>4421.0</c:v>
                </c:pt>
                <c:pt idx="129">
                  <c:v>4321.0</c:v>
                </c:pt>
                <c:pt idx="130">
                  <c:v>4321.0</c:v>
                </c:pt>
                <c:pt idx="131">
                  <c:v>4421.0</c:v>
                </c:pt>
                <c:pt idx="132">
                  <c:v>4621.0</c:v>
                </c:pt>
                <c:pt idx="133">
                  <c:v>4921.0</c:v>
                </c:pt>
                <c:pt idx="134">
                  <c:v>5121.0</c:v>
                </c:pt>
                <c:pt idx="135">
                  <c:v>5221.0</c:v>
                </c:pt>
                <c:pt idx="136">
                  <c:v>5421.0</c:v>
                </c:pt>
                <c:pt idx="137">
                  <c:v>5521.0</c:v>
                </c:pt>
                <c:pt idx="138">
                  <c:v>5121.0</c:v>
                </c:pt>
                <c:pt idx="139">
                  <c:v>4821.0</c:v>
                </c:pt>
                <c:pt idx="140">
                  <c:v>4621.0</c:v>
                </c:pt>
                <c:pt idx="141">
                  <c:v>4521.0</c:v>
                </c:pt>
                <c:pt idx="142">
                  <c:v>4421.0</c:v>
                </c:pt>
                <c:pt idx="143">
                  <c:v>4321.0</c:v>
                </c:pt>
                <c:pt idx="144">
                  <c:v>4121.0</c:v>
                </c:pt>
                <c:pt idx="145">
                  <c:v>4321.0</c:v>
                </c:pt>
                <c:pt idx="146">
                  <c:v>4421.0</c:v>
                </c:pt>
                <c:pt idx="147">
                  <c:v>4321.0</c:v>
                </c:pt>
                <c:pt idx="148">
                  <c:v>4221.0</c:v>
                </c:pt>
                <c:pt idx="149">
                  <c:v>4121.0</c:v>
                </c:pt>
                <c:pt idx="150">
                  <c:v>3921.0</c:v>
                </c:pt>
                <c:pt idx="151">
                  <c:v>3875.0</c:v>
                </c:pt>
                <c:pt idx="152">
                  <c:v>3821.0</c:v>
                </c:pt>
                <c:pt idx="153">
                  <c:v>3921.0</c:v>
                </c:pt>
                <c:pt idx="154">
                  <c:v>4221.0</c:v>
                </c:pt>
                <c:pt idx="155">
                  <c:v>4321.0</c:v>
                </c:pt>
                <c:pt idx="156">
                  <c:v>4421.0</c:v>
                </c:pt>
                <c:pt idx="157">
                  <c:v>4621.0</c:v>
                </c:pt>
                <c:pt idx="158">
                  <c:v>4721.0</c:v>
                </c:pt>
                <c:pt idx="159">
                  <c:v>4821.0</c:v>
                </c:pt>
                <c:pt idx="160">
                  <c:v>4621.0</c:v>
                </c:pt>
                <c:pt idx="161">
                  <c:v>4521.0</c:v>
                </c:pt>
                <c:pt idx="162">
                  <c:v>4426.0</c:v>
                </c:pt>
                <c:pt idx="163">
                  <c:v>4421.0</c:v>
                </c:pt>
                <c:pt idx="164">
                  <c:v>4358.0</c:v>
                </c:pt>
                <c:pt idx="165">
                  <c:v>4313.0</c:v>
                </c:pt>
                <c:pt idx="166">
                  <c:v>4283.0</c:v>
                </c:pt>
                <c:pt idx="167">
                  <c:v>4263.0</c:v>
                </c:pt>
                <c:pt idx="168">
                  <c:v>4240.0</c:v>
                </c:pt>
                <c:pt idx="169">
                  <c:v>4221.0</c:v>
                </c:pt>
                <c:pt idx="170">
                  <c:v>4121.0</c:v>
                </c:pt>
                <c:pt idx="171">
                  <c:v>4021.0</c:v>
                </c:pt>
                <c:pt idx="172">
                  <c:v>3821.0</c:v>
                </c:pt>
                <c:pt idx="173">
                  <c:v>3721.0</c:v>
                </c:pt>
                <c:pt idx="174">
                  <c:v>3621.0</c:v>
                </c:pt>
                <c:pt idx="175">
                  <c:v>3421.0</c:v>
                </c:pt>
                <c:pt idx="176">
                  <c:v>3321.0</c:v>
                </c:pt>
                <c:pt idx="177">
                  <c:v>3221.0</c:v>
                </c:pt>
                <c:pt idx="178">
                  <c:v>3021.0</c:v>
                </c:pt>
                <c:pt idx="179">
                  <c:v>3121.0</c:v>
                </c:pt>
                <c:pt idx="180">
                  <c:v>3221.0</c:v>
                </c:pt>
                <c:pt idx="181">
                  <c:v>3321.0</c:v>
                </c:pt>
                <c:pt idx="182">
                  <c:v>3421.0</c:v>
                </c:pt>
                <c:pt idx="183">
                  <c:v>3521.0</c:v>
                </c:pt>
                <c:pt idx="184">
                  <c:v>3621.0</c:v>
                </c:pt>
                <c:pt idx="185">
                  <c:v>3721.0</c:v>
                </c:pt>
                <c:pt idx="186">
                  <c:v>3821.0</c:v>
                </c:pt>
                <c:pt idx="187">
                  <c:v>3921.0</c:v>
                </c:pt>
                <c:pt idx="188">
                  <c:v>4021.0</c:v>
                </c:pt>
                <c:pt idx="189">
                  <c:v>3921.0</c:v>
                </c:pt>
                <c:pt idx="190">
                  <c:v>3721.0</c:v>
                </c:pt>
                <c:pt idx="191">
                  <c:v>3821.0</c:v>
                </c:pt>
                <c:pt idx="192">
                  <c:v>3721.0</c:v>
                </c:pt>
                <c:pt idx="193">
                  <c:v>3621.0</c:v>
                </c:pt>
                <c:pt idx="194">
                  <c:v>3521.0</c:v>
                </c:pt>
                <c:pt idx="195">
                  <c:v>3621.0</c:v>
                </c:pt>
                <c:pt idx="196">
                  <c:v>3521.0</c:v>
                </c:pt>
                <c:pt idx="197">
                  <c:v>3421.0</c:v>
                </c:pt>
                <c:pt idx="198">
                  <c:v>3121.0</c:v>
                </c:pt>
                <c:pt idx="199">
                  <c:v>3021.0</c:v>
                </c:pt>
                <c:pt idx="200">
                  <c:v>3121.0</c:v>
                </c:pt>
                <c:pt idx="201">
                  <c:v>3221.0</c:v>
                </c:pt>
                <c:pt idx="202">
                  <c:v>3321.0</c:v>
                </c:pt>
                <c:pt idx="203">
                  <c:v>3421.0</c:v>
                </c:pt>
                <c:pt idx="204">
                  <c:v>3521.0</c:v>
                </c:pt>
                <c:pt idx="205">
                  <c:v>3421.0</c:v>
                </c:pt>
                <c:pt idx="206">
                  <c:v>3221.0</c:v>
                </c:pt>
                <c:pt idx="207">
                  <c:v>3321.0</c:v>
                </c:pt>
                <c:pt idx="208">
                  <c:v>3421.0</c:v>
                </c:pt>
                <c:pt idx="209">
                  <c:v>3521.0</c:v>
                </c:pt>
                <c:pt idx="210">
                  <c:v>3621.0</c:v>
                </c:pt>
                <c:pt idx="211">
                  <c:v>3721.0</c:v>
                </c:pt>
                <c:pt idx="212">
                  <c:v>3621.0</c:v>
                </c:pt>
                <c:pt idx="213">
                  <c:v>3821.0</c:v>
                </c:pt>
                <c:pt idx="214">
                  <c:v>3921.0</c:v>
                </c:pt>
                <c:pt idx="215">
                  <c:v>4021.0</c:v>
                </c:pt>
                <c:pt idx="216">
                  <c:v>4221.0</c:v>
                </c:pt>
                <c:pt idx="217">
                  <c:v>4223.0</c:v>
                </c:pt>
                <c:pt idx="218">
                  <c:v>4235.0</c:v>
                </c:pt>
                <c:pt idx="219">
                  <c:v>4135.0</c:v>
                </c:pt>
                <c:pt idx="220">
                  <c:v>4035.0</c:v>
                </c:pt>
                <c:pt idx="221">
                  <c:v>3835.0</c:v>
                </c:pt>
                <c:pt idx="222">
                  <c:v>4035.0</c:v>
                </c:pt>
                <c:pt idx="223">
                  <c:v>4135.0</c:v>
                </c:pt>
                <c:pt idx="224">
                  <c:v>4035.0</c:v>
                </c:pt>
                <c:pt idx="225">
                  <c:v>4035.0</c:v>
                </c:pt>
                <c:pt idx="226">
                  <c:v>4135.0</c:v>
                </c:pt>
                <c:pt idx="227">
                  <c:v>4035.0</c:v>
                </c:pt>
                <c:pt idx="228">
                  <c:v>3994.0</c:v>
                </c:pt>
                <c:pt idx="229">
                  <c:v>3974.0</c:v>
                </c:pt>
                <c:pt idx="230">
                  <c:v>3874.0</c:v>
                </c:pt>
                <c:pt idx="231">
                  <c:v>3974.0</c:v>
                </c:pt>
                <c:pt idx="232">
                  <c:v>4074.0</c:v>
                </c:pt>
                <c:pt idx="233">
                  <c:v>4174.0</c:v>
                </c:pt>
                <c:pt idx="234">
                  <c:v>4074.0</c:v>
                </c:pt>
                <c:pt idx="235">
                  <c:v>3974.0</c:v>
                </c:pt>
                <c:pt idx="236">
                  <c:v>3874.0</c:v>
                </c:pt>
                <c:pt idx="237">
                  <c:v>3974.0</c:v>
                </c:pt>
                <c:pt idx="238">
                  <c:v>3574.0</c:v>
                </c:pt>
                <c:pt idx="239">
                  <c:v>3274.0</c:v>
                </c:pt>
                <c:pt idx="240">
                  <c:v>3174.0</c:v>
                </c:pt>
                <c:pt idx="241">
                  <c:v>2974.0</c:v>
                </c:pt>
                <c:pt idx="242">
                  <c:v>3474.0</c:v>
                </c:pt>
                <c:pt idx="243">
                  <c:v>3874.0</c:v>
                </c:pt>
                <c:pt idx="244">
                  <c:v>4174.0</c:v>
                </c:pt>
                <c:pt idx="245">
                  <c:v>4374.0</c:v>
                </c:pt>
                <c:pt idx="246">
                  <c:v>4474.0</c:v>
                </c:pt>
                <c:pt idx="247">
                  <c:v>4774.0</c:v>
                </c:pt>
                <c:pt idx="248">
                  <c:v>4974.0</c:v>
                </c:pt>
                <c:pt idx="249">
                  <c:v>5074.0</c:v>
                </c:pt>
                <c:pt idx="250">
                  <c:v>5174.0</c:v>
                </c:pt>
                <c:pt idx="251">
                  <c:v>5274.0</c:v>
                </c:pt>
                <c:pt idx="252">
                  <c:v>5374.0</c:v>
                </c:pt>
                <c:pt idx="253">
                  <c:v>5574.0</c:v>
                </c:pt>
                <c:pt idx="254">
                  <c:v>5474.0</c:v>
                </c:pt>
                <c:pt idx="255">
                  <c:v>5374.0</c:v>
                </c:pt>
                <c:pt idx="256">
                  <c:v>5274.0</c:v>
                </c:pt>
                <c:pt idx="257">
                  <c:v>5074.0</c:v>
                </c:pt>
                <c:pt idx="258">
                  <c:v>5174.0</c:v>
                </c:pt>
                <c:pt idx="259">
                  <c:v>5374.0</c:v>
                </c:pt>
                <c:pt idx="260">
                  <c:v>5474.0</c:v>
                </c:pt>
                <c:pt idx="261">
                  <c:v>5574.0</c:v>
                </c:pt>
                <c:pt idx="262">
                  <c:v>5674.0</c:v>
                </c:pt>
                <c:pt idx="263">
                  <c:v>5874.0</c:v>
                </c:pt>
                <c:pt idx="264">
                  <c:v>5774.0</c:v>
                </c:pt>
                <c:pt idx="265">
                  <c:v>5574.0</c:v>
                </c:pt>
                <c:pt idx="266">
                  <c:v>5474.0</c:v>
                </c:pt>
                <c:pt idx="267">
                  <c:v>5574.0</c:v>
                </c:pt>
                <c:pt idx="268">
                  <c:v>5474.0</c:v>
                </c:pt>
                <c:pt idx="269">
                  <c:v>5574.0</c:v>
                </c:pt>
                <c:pt idx="270">
                  <c:v>5774.0</c:v>
                </c:pt>
                <c:pt idx="271">
                  <c:v>5874.0</c:v>
                </c:pt>
                <c:pt idx="272">
                  <c:v>5974.0</c:v>
                </c:pt>
                <c:pt idx="273">
                  <c:v>5874.0</c:v>
                </c:pt>
                <c:pt idx="274">
                  <c:v>5774.0</c:v>
                </c:pt>
                <c:pt idx="275">
                  <c:v>5574.0</c:v>
                </c:pt>
                <c:pt idx="276">
                  <c:v>5674.0</c:v>
                </c:pt>
                <c:pt idx="277">
                  <c:v>5774.0</c:v>
                </c:pt>
                <c:pt idx="278">
                  <c:v>5974.0</c:v>
                </c:pt>
                <c:pt idx="279">
                  <c:v>6174.0</c:v>
                </c:pt>
                <c:pt idx="280">
                  <c:v>6274.0</c:v>
                </c:pt>
                <c:pt idx="281">
                  <c:v>6474.0</c:v>
                </c:pt>
                <c:pt idx="282">
                  <c:v>6574.0</c:v>
                </c:pt>
                <c:pt idx="283">
                  <c:v>6274.0</c:v>
                </c:pt>
                <c:pt idx="284">
                  <c:v>6074.0</c:v>
                </c:pt>
                <c:pt idx="285">
                  <c:v>5974.0</c:v>
                </c:pt>
                <c:pt idx="286">
                  <c:v>5574.0</c:v>
                </c:pt>
                <c:pt idx="287">
                  <c:v>5274.0</c:v>
                </c:pt>
                <c:pt idx="288">
                  <c:v>5074.0</c:v>
                </c:pt>
                <c:pt idx="289">
                  <c:v>4974.0</c:v>
                </c:pt>
                <c:pt idx="290">
                  <c:v>5174.0</c:v>
                </c:pt>
                <c:pt idx="291">
                  <c:v>5274.0</c:v>
                </c:pt>
                <c:pt idx="292">
                  <c:v>5374.0</c:v>
                </c:pt>
                <c:pt idx="293">
                  <c:v>5174.0</c:v>
                </c:pt>
                <c:pt idx="294">
                  <c:v>5074.0</c:v>
                </c:pt>
                <c:pt idx="295">
                  <c:v>4874.0</c:v>
                </c:pt>
                <c:pt idx="296">
                  <c:v>4774.0</c:v>
                </c:pt>
                <c:pt idx="297">
                  <c:v>4874.0</c:v>
                </c:pt>
                <c:pt idx="298">
                  <c:v>5074.0</c:v>
                </c:pt>
                <c:pt idx="299">
                  <c:v>5274.0</c:v>
                </c:pt>
                <c:pt idx="300">
                  <c:v>5374.0</c:v>
                </c:pt>
                <c:pt idx="301">
                  <c:v>5574.0</c:v>
                </c:pt>
                <c:pt idx="302">
                  <c:v>5674.0</c:v>
                </c:pt>
                <c:pt idx="303">
                  <c:v>5774.0</c:v>
                </c:pt>
                <c:pt idx="304">
                  <c:v>5974.0</c:v>
                </c:pt>
                <c:pt idx="305">
                  <c:v>6274.0</c:v>
                </c:pt>
                <c:pt idx="306">
                  <c:v>6374.0</c:v>
                </c:pt>
                <c:pt idx="307">
                  <c:v>6474.0</c:v>
                </c:pt>
                <c:pt idx="308">
                  <c:v>6674.0</c:v>
                </c:pt>
                <c:pt idx="309">
                  <c:v>6574.0</c:v>
                </c:pt>
                <c:pt idx="310">
                  <c:v>6674.0</c:v>
                </c:pt>
                <c:pt idx="311">
                  <c:v>6774.0</c:v>
                </c:pt>
                <c:pt idx="312">
                  <c:v>6974.0</c:v>
                </c:pt>
                <c:pt idx="313">
                  <c:v>7174.0</c:v>
                </c:pt>
                <c:pt idx="314">
                  <c:v>7274.0</c:v>
                </c:pt>
                <c:pt idx="315">
                  <c:v>7174.0</c:v>
                </c:pt>
                <c:pt idx="316">
                  <c:v>6974.0</c:v>
                </c:pt>
                <c:pt idx="317">
                  <c:v>6911.0</c:v>
                </c:pt>
                <c:pt idx="318">
                  <c:v>6901.0</c:v>
                </c:pt>
                <c:pt idx="319">
                  <c:v>6801.0</c:v>
                </c:pt>
                <c:pt idx="320">
                  <c:v>6601.0</c:v>
                </c:pt>
                <c:pt idx="321">
                  <c:v>6301.0</c:v>
                </c:pt>
                <c:pt idx="322">
                  <c:v>6101.0</c:v>
                </c:pt>
                <c:pt idx="323">
                  <c:v>6001.0</c:v>
                </c:pt>
                <c:pt idx="324">
                  <c:v>5801.0</c:v>
                </c:pt>
                <c:pt idx="325">
                  <c:v>5701.0</c:v>
                </c:pt>
                <c:pt idx="326">
                  <c:v>5501.0</c:v>
                </c:pt>
                <c:pt idx="327">
                  <c:v>5401.0</c:v>
                </c:pt>
                <c:pt idx="328">
                  <c:v>5201.0</c:v>
                </c:pt>
                <c:pt idx="329">
                  <c:v>5101.0</c:v>
                </c:pt>
                <c:pt idx="330">
                  <c:v>5001.0</c:v>
                </c:pt>
                <c:pt idx="331">
                  <c:v>4801.0</c:v>
                </c:pt>
                <c:pt idx="332">
                  <c:v>4401.0</c:v>
                </c:pt>
                <c:pt idx="333">
                  <c:v>4101.0</c:v>
                </c:pt>
                <c:pt idx="334">
                  <c:v>3901.0</c:v>
                </c:pt>
                <c:pt idx="335">
                  <c:v>3801.0</c:v>
                </c:pt>
                <c:pt idx="336">
                  <c:v>3901.0</c:v>
                </c:pt>
                <c:pt idx="337">
                  <c:v>4101.0</c:v>
                </c:pt>
                <c:pt idx="338">
                  <c:v>4201.0</c:v>
                </c:pt>
                <c:pt idx="339">
                  <c:v>4301.0</c:v>
                </c:pt>
                <c:pt idx="340">
                  <c:v>4401.0</c:v>
                </c:pt>
                <c:pt idx="341">
                  <c:v>4501.0</c:v>
                </c:pt>
                <c:pt idx="342">
                  <c:v>4701.0</c:v>
                </c:pt>
                <c:pt idx="343">
                  <c:v>4801.0</c:v>
                </c:pt>
                <c:pt idx="344">
                  <c:v>4801.0</c:v>
                </c:pt>
                <c:pt idx="345">
                  <c:v>4601.0</c:v>
                </c:pt>
                <c:pt idx="346">
                  <c:v>4501.0</c:v>
                </c:pt>
                <c:pt idx="347">
                  <c:v>4401.0</c:v>
                </c:pt>
                <c:pt idx="348">
                  <c:v>4501.0</c:v>
                </c:pt>
                <c:pt idx="349">
                  <c:v>4301.0</c:v>
                </c:pt>
                <c:pt idx="350">
                  <c:v>4401.0</c:v>
                </c:pt>
                <c:pt idx="351">
                  <c:v>4601.0</c:v>
                </c:pt>
                <c:pt idx="352">
                  <c:v>4701.0</c:v>
                </c:pt>
                <c:pt idx="353">
                  <c:v>4801.0</c:v>
                </c:pt>
                <c:pt idx="354">
                  <c:v>4601.0</c:v>
                </c:pt>
                <c:pt idx="355">
                  <c:v>4501.0</c:v>
                </c:pt>
                <c:pt idx="356">
                  <c:v>4601.0</c:v>
                </c:pt>
                <c:pt idx="357">
                  <c:v>4801.0</c:v>
                </c:pt>
                <c:pt idx="358">
                  <c:v>5001.0</c:v>
                </c:pt>
                <c:pt idx="359">
                  <c:v>5101.0</c:v>
                </c:pt>
                <c:pt idx="360">
                  <c:v>5201.0</c:v>
                </c:pt>
                <c:pt idx="361">
                  <c:v>5301.0</c:v>
                </c:pt>
                <c:pt idx="362">
                  <c:v>5501.0</c:v>
                </c:pt>
                <c:pt idx="363">
                  <c:v>5601.0</c:v>
                </c:pt>
                <c:pt idx="364">
                  <c:v>5401.0</c:v>
                </c:pt>
                <c:pt idx="365">
                  <c:v>5301.0</c:v>
                </c:pt>
                <c:pt idx="366">
                  <c:v>5201.0</c:v>
                </c:pt>
                <c:pt idx="367">
                  <c:v>5301.0</c:v>
                </c:pt>
                <c:pt idx="368">
                  <c:v>5401.0</c:v>
                </c:pt>
                <c:pt idx="369">
                  <c:v>5601.0</c:v>
                </c:pt>
                <c:pt idx="370">
                  <c:v>5701.0</c:v>
                </c:pt>
                <c:pt idx="371">
                  <c:v>5601.0</c:v>
                </c:pt>
                <c:pt idx="372">
                  <c:v>5501.0</c:v>
                </c:pt>
                <c:pt idx="373">
                  <c:v>5601.0</c:v>
                </c:pt>
                <c:pt idx="374">
                  <c:v>5701.0</c:v>
                </c:pt>
                <c:pt idx="375">
                  <c:v>5801.0</c:v>
                </c:pt>
                <c:pt idx="376">
                  <c:v>5701.0</c:v>
                </c:pt>
                <c:pt idx="377">
                  <c:v>6301.0</c:v>
                </c:pt>
                <c:pt idx="378">
                  <c:v>6801.0</c:v>
                </c:pt>
                <c:pt idx="379">
                  <c:v>7201.0</c:v>
                </c:pt>
                <c:pt idx="380">
                  <c:v>7501.0</c:v>
                </c:pt>
                <c:pt idx="381">
                  <c:v>7601.0</c:v>
                </c:pt>
                <c:pt idx="382">
                  <c:v>7801.0</c:v>
                </c:pt>
                <c:pt idx="383">
                  <c:v>7701.0</c:v>
                </c:pt>
                <c:pt idx="384">
                  <c:v>7501.0</c:v>
                </c:pt>
                <c:pt idx="385">
                  <c:v>7401.0</c:v>
                </c:pt>
                <c:pt idx="386">
                  <c:v>7701.0</c:v>
                </c:pt>
                <c:pt idx="387">
                  <c:v>7901.0</c:v>
                </c:pt>
                <c:pt idx="388">
                  <c:v>8001.0</c:v>
                </c:pt>
                <c:pt idx="389">
                  <c:v>7901.0</c:v>
                </c:pt>
                <c:pt idx="390">
                  <c:v>8201.0</c:v>
                </c:pt>
                <c:pt idx="391">
                  <c:v>8401.0</c:v>
                </c:pt>
                <c:pt idx="392">
                  <c:v>8501.0</c:v>
                </c:pt>
                <c:pt idx="393">
                  <c:v>8526.0</c:v>
                </c:pt>
                <c:pt idx="394">
                  <c:v>8527.0</c:v>
                </c:pt>
                <c:pt idx="395">
                  <c:v>8627.0</c:v>
                </c:pt>
                <c:pt idx="396">
                  <c:v>8652.0</c:v>
                </c:pt>
                <c:pt idx="397">
                  <c:v>8677.0</c:v>
                </c:pt>
                <c:pt idx="398">
                  <c:v>8702.0</c:v>
                </c:pt>
                <c:pt idx="399">
                  <c:v>8708.0</c:v>
                </c:pt>
                <c:pt idx="400">
                  <c:v>8714.0</c:v>
                </c:pt>
                <c:pt idx="401">
                  <c:v>8720.0</c:v>
                </c:pt>
                <c:pt idx="402">
                  <c:v>8726.0</c:v>
                </c:pt>
                <c:pt idx="403">
                  <c:v>8926.0</c:v>
                </c:pt>
                <c:pt idx="404">
                  <c:v>9026.0</c:v>
                </c:pt>
                <c:pt idx="405">
                  <c:v>8987.0</c:v>
                </c:pt>
                <c:pt idx="406">
                  <c:v>8986.0</c:v>
                </c:pt>
                <c:pt idx="407">
                  <c:v>8982.0</c:v>
                </c:pt>
                <c:pt idx="408">
                  <c:v>8976.0</c:v>
                </c:pt>
                <c:pt idx="409">
                  <c:v>8929.0</c:v>
                </c:pt>
                <c:pt idx="410">
                  <c:v>8927.0</c:v>
                </c:pt>
                <c:pt idx="411">
                  <c:v>8926.0</c:v>
                </c:pt>
                <c:pt idx="412">
                  <c:v>8926.0</c:v>
                </c:pt>
                <c:pt idx="413">
                  <c:v>8826.0</c:v>
                </c:pt>
                <c:pt idx="414">
                  <c:v>8626.0</c:v>
                </c:pt>
                <c:pt idx="415">
                  <c:v>8526.0</c:v>
                </c:pt>
                <c:pt idx="416">
                  <c:v>8826.0</c:v>
                </c:pt>
                <c:pt idx="417">
                  <c:v>9026.0</c:v>
                </c:pt>
                <c:pt idx="418">
                  <c:v>9126.0</c:v>
                </c:pt>
                <c:pt idx="419">
                  <c:v>9226.0</c:v>
                </c:pt>
                <c:pt idx="420">
                  <c:v>9426.0</c:v>
                </c:pt>
                <c:pt idx="421">
                  <c:v>9426.0</c:v>
                </c:pt>
                <c:pt idx="422">
                  <c:v>9526.0</c:v>
                </c:pt>
                <c:pt idx="423">
                  <c:v>9426.0</c:v>
                </c:pt>
                <c:pt idx="424">
                  <c:v>9326.0</c:v>
                </c:pt>
                <c:pt idx="425">
                  <c:v>9226.0</c:v>
                </c:pt>
                <c:pt idx="426">
                  <c:v>9026.0</c:v>
                </c:pt>
                <c:pt idx="427">
                  <c:v>8926.0</c:v>
                </c:pt>
                <c:pt idx="428">
                  <c:v>8826.0</c:v>
                </c:pt>
                <c:pt idx="429">
                  <c:v>8626.0</c:v>
                </c:pt>
                <c:pt idx="430">
                  <c:v>8526.0</c:v>
                </c:pt>
                <c:pt idx="431">
                  <c:v>8326.0</c:v>
                </c:pt>
                <c:pt idx="432">
                  <c:v>8026.0</c:v>
                </c:pt>
                <c:pt idx="433">
                  <c:v>8226.0</c:v>
                </c:pt>
                <c:pt idx="434">
                  <c:v>8326.0</c:v>
                </c:pt>
                <c:pt idx="435">
                  <c:v>8126.0</c:v>
                </c:pt>
                <c:pt idx="436">
                  <c:v>8026.0</c:v>
                </c:pt>
                <c:pt idx="437">
                  <c:v>8426.0</c:v>
                </c:pt>
                <c:pt idx="438">
                  <c:v>8726.0</c:v>
                </c:pt>
                <c:pt idx="439">
                  <c:v>8926.0</c:v>
                </c:pt>
                <c:pt idx="440">
                  <c:v>9026.0</c:v>
                </c:pt>
                <c:pt idx="441">
                  <c:v>8826.0</c:v>
                </c:pt>
                <c:pt idx="442">
                  <c:v>8726.0</c:v>
                </c:pt>
                <c:pt idx="443">
                  <c:v>8526.0</c:v>
                </c:pt>
                <c:pt idx="444">
                  <c:v>8426.0</c:v>
                </c:pt>
                <c:pt idx="445">
                  <c:v>8326.0</c:v>
                </c:pt>
                <c:pt idx="446">
                  <c:v>8426.0</c:v>
                </c:pt>
                <c:pt idx="447">
                  <c:v>8726.0</c:v>
                </c:pt>
                <c:pt idx="448">
                  <c:v>8826.0</c:v>
                </c:pt>
                <c:pt idx="449">
                  <c:v>9026.0</c:v>
                </c:pt>
                <c:pt idx="450">
                  <c:v>8426.0</c:v>
                </c:pt>
                <c:pt idx="451">
                  <c:v>7926.0</c:v>
                </c:pt>
                <c:pt idx="452">
                  <c:v>7526.0</c:v>
                </c:pt>
                <c:pt idx="453">
                  <c:v>7226.0</c:v>
                </c:pt>
                <c:pt idx="454">
                  <c:v>7026.0</c:v>
                </c:pt>
                <c:pt idx="455">
                  <c:v>6926.0</c:v>
                </c:pt>
                <c:pt idx="456">
                  <c:v>6726.0</c:v>
                </c:pt>
                <c:pt idx="457">
                  <c:v>6626.0</c:v>
                </c:pt>
                <c:pt idx="458">
                  <c:v>6426.0</c:v>
                </c:pt>
                <c:pt idx="459">
                  <c:v>6326.0</c:v>
                </c:pt>
                <c:pt idx="460">
                  <c:v>5826.0</c:v>
                </c:pt>
                <c:pt idx="461">
                  <c:v>5426.0</c:v>
                </c:pt>
                <c:pt idx="462">
                  <c:v>5126.0</c:v>
                </c:pt>
                <c:pt idx="463">
                  <c:v>4926.0</c:v>
                </c:pt>
                <c:pt idx="464">
                  <c:v>4826.0</c:v>
                </c:pt>
                <c:pt idx="465">
                  <c:v>4726.0</c:v>
                </c:pt>
                <c:pt idx="466">
                  <c:v>4526.0</c:v>
                </c:pt>
                <c:pt idx="467">
                  <c:v>4387.0</c:v>
                </c:pt>
                <c:pt idx="468">
                  <c:v>4226.0</c:v>
                </c:pt>
                <c:pt idx="469">
                  <c:v>3826.0</c:v>
                </c:pt>
                <c:pt idx="470">
                  <c:v>4326.0</c:v>
                </c:pt>
                <c:pt idx="471">
                  <c:v>4726.0</c:v>
                </c:pt>
                <c:pt idx="472">
                  <c:v>5026.0</c:v>
                </c:pt>
                <c:pt idx="473">
                  <c:v>5226.0</c:v>
                </c:pt>
                <c:pt idx="474">
                  <c:v>5326.0</c:v>
                </c:pt>
                <c:pt idx="475">
                  <c:v>5726.0</c:v>
                </c:pt>
                <c:pt idx="476">
                  <c:v>6026.0</c:v>
                </c:pt>
                <c:pt idx="477">
                  <c:v>6226.0</c:v>
                </c:pt>
                <c:pt idx="478">
                  <c:v>6426.0</c:v>
                </c:pt>
                <c:pt idx="479">
                  <c:v>6526.0</c:v>
                </c:pt>
                <c:pt idx="480">
                  <c:v>6826.0</c:v>
                </c:pt>
                <c:pt idx="481">
                  <c:v>7026.0</c:v>
                </c:pt>
                <c:pt idx="482">
                  <c:v>7126.0</c:v>
                </c:pt>
                <c:pt idx="483">
                  <c:v>7226.0</c:v>
                </c:pt>
                <c:pt idx="484">
                  <c:v>7459.0</c:v>
                </c:pt>
                <c:pt idx="485">
                  <c:v>7759.0</c:v>
                </c:pt>
                <c:pt idx="486">
                  <c:v>7959.0</c:v>
                </c:pt>
                <c:pt idx="487">
                  <c:v>8059.0</c:v>
                </c:pt>
                <c:pt idx="488">
                  <c:v>8159.0</c:v>
                </c:pt>
                <c:pt idx="489">
                  <c:v>8261.0</c:v>
                </c:pt>
                <c:pt idx="490">
                  <c:v>8461.0</c:v>
                </c:pt>
                <c:pt idx="491">
                  <c:v>8486.0</c:v>
                </c:pt>
                <c:pt idx="492">
                  <c:v>8561.0</c:v>
                </c:pt>
                <c:pt idx="493">
                  <c:v>8861.0</c:v>
                </c:pt>
                <c:pt idx="494">
                  <c:v>8961.0</c:v>
                </c:pt>
                <c:pt idx="495">
                  <c:v>9161.0</c:v>
                </c:pt>
                <c:pt idx="496">
                  <c:v>9261.0</c:v>
                </c:pt>
                <c:pt idx="497">
                  <c:v>9161.0</c:v>
                </c:pt>
                <c:pt idx="498">
                  <c:v>9061.0</c:v>
                </c:pt>
                <c:pt idx="499">
                  <c:v>8961.0</c:v>
                </c:pt>
                <c:pt idx="500">
                  <c:v>8962.0</c:v>
                </c:pt>
                <c:pt idx="501">
                  <c:v>8762.0</c:v>
                </c:pt>
                <c:pt idx="502">
                  <c:v>8662.0</c:v>
                </c:pt>
                <c:pt idx="503">
                  <c:v>8562.0</c:v>
                </c:pt>
                <c:pt idx="504">
                  <c:v>8462.0</c:v>
                </c:pt>
                <c:pt idx="505">
                  <c:v>8262.0</c:v>
                </c:pt>
                <c:pt idx="506">
                  <c:v>8162.0</c:v>
                </c:pt>
                <c:pt idx="507">
                  <c:v>8062.0</c:v>
                </c:pt>
                <c:pt idx="508">
                  <c:v>8162.0</c:v>
                </c:pt>
                <c:pt idx="509">
                  <c:v>8562.0</c:v>
                </c:pt>
                <c:pt idx="510">
                  <c:v>8762.0</c:v>
                </c:pt>
                <c:pt idx="511">
                  <c:v>8862.0</c:v>
                </c:pt>
                <c:pt idx="512">
                  <c:v>8787.0</c:v>
                </c:pt>
                <c:pt idx="513">
                  <c:v>8487.0</c:v>
                </c:pt>
                <c:pt idx="514">
                  <c:v>8387.0</c:v>
                </c:pt>
                <c:pt idx="515">
                  <c:v>8187.0</c:v>
                </c:pt>
                <c:pt idx="516">
                  <c:v>7787.0</c:v>
                </c:pt>
                <c:pt idx="517">
                  <c:v>7887.0</c:v>
                </c:pt>
                <c:pt idx="518">
                  <c:v>8087.0</c:v>
                </c:pt>
                <c:pt idx="519">
                  <c:v>8187.0</c:v>
                </c:pt>
                <c:pt idx="520">
                  <c:v>8487.0</c:v>
                </c:pt>
                <c:pt idx="521">
                  <c:v>8687.0</c:v>
                </c:pt>
                <c:pt idx="522">
                  <c:v>8787.0</c:v>
                </c:pt>
                <c:pt idx="523">
                  <c:v>8887.0</c:v>
                </c:pt>
                <c:pt idx="524">
                  <c:v>9087.0</c:v>
                </c:pt>
                <c:pt idx="525">
                  <c:v>9187.0</c:v>
                </c:pt>
                <c:pt idx="526">
                  <c:v>9287.0</c:v>
                </c:pt>
                <c:pt idx="527">
                  <c:v>9350.0</c:v>
                </c:pt>
                <c:pt idx="528">
                  <c:v>9650.0</c:v>
                </c:pt>
                <c:pt idx="529">
                  <c:v>9850.0</c:v>
                </c:pt>
                <c:pt idx="530">
                  <c:v>9887.0</c:v>
                </c:pt>
                <c:pt idx="531">
                  <c:v>10087.0</c:v>
                </c:pt>
                <c:pt idx="532">
                  <c:v>10250.0</c:v>
                </c:pt>
                <c:pt idx="533">
                  <c:v>10350.0</c:v>
                </c:pt>
                <c:pt idx="534">
                  <c:v>10250.0</c:v>
                </c:pt>
                <c:pt idx="535">
                  <c:v>10050.0</c:v>
                </c:pt>
                <c:pt idx="536">
                  <c:v>9950.0</c:v>
                </c:pt>
                <c:pt idx="537">
                  <c:v>9850.0</c:v>
                </c:pt>
                <c:pt idx="538">
                  <c:v>9750.0</c:v>
                </c:pt>
                <c:pt idx="539">
                  <c:v>9550.0</c:v>
                </c:pt>
                <c:pt idx="540">
                  <c:v>9350.0</c:v>
                </c:pt>
                <c:pt idx="541">
                  <c:v>9050.0</c:v>
                </c:pt>
                <c:pt idx="542">
                  <c:v>8950.0</c:v>
                </c:pt>
                <c:pt idx="543">
                  <c:v>8850.0</c:v>
                </c:pt>
                <c:pt idx="544">
                  <c:v>8950.0</c:v>
                </c:pt>
                <c:pt idx="545">
                  <c:v>8750.0</c:v>
                </c:pt>
                <c:pt idx="546">
                  <c:v>8850.0</c:v>
                </c:pt>
                <c:pt idx="547">
                  <c:v>8650.0</c:v>
                </c:pt>
                <c:pt idx="548">
                  <c:v>8550.0</c:v>
                </c:pt>
                <c:pt idx="549">
                  <c:v>8450.0</c:v>
                </c:pt>
                <c:pt idx="550">
                  <c:v>8250.0</c:v>
                </c:pt>
                <c:pt idx="551">
                  <c:v>8350.0</c:v>
                </c:pt>
                <c:pt idx="552">
                  <c:v>8450.0</c:v>
                </c:pt>
                <c:pt idx="553">
                  <c:v>8550.0</c:v>
                </c:pt>
                <c:pt idx="554">
                  <c:v>8750.0</c:v>
                </c:pt>
                <c:pt idx="555">
                  <c:v>8850.0</c:v>
                </c:pt>
                <c:pt idx="556">
                  <c:v>8550.0</c:v>
                </c:pt>
                <c:pt idx="557">
                  <c:v>8350.0</c:v>
                </c:pt>
                <c:pt idx="558">
                  <c:v>8250.0</c:v>
                </c:pt>
                <c:pt idx="559">
                  <c:v>8150.0</c:v>
                </c:pt>
                <c:pt idx="560">
                  <c:v>8250.0</c:v>
                </c:pt>
                <c:pt idx="561">
                  <c:v>8350.0</c:v>
                </c:pt>
                <c:pt idx="562">
                  <c:v>8550.0</c:v>
                </c:pt>
                <c:pt idx="563">
                  <c:v>8450.0</c:v>
                </c:pt>
                <c:pt idx="564">
                  <c:v>8450.0</c:v>
                </c:pt>
                <c:pt idx="565">
                  <c:v>8350.0</c:v>
                </c:pt>
                <c:pt idx="566">
                  <c:v>8150.0</c:v>
                </c:pt>
                <c:pt idx="567">
                  <c:v>8050.0</c:v>
                </c:pt>
                <c:pt idx="568">
                  <c:v>7950.0</c:v>
                </c:pt>
                <c:pt idx="569">
                  <c:v>8050.0</c:v>
                </c:pt>
                <c:pt idx="570">
                  <c:v>7850.0</c:v>
                </c:pt>
                <c:pt idx="571">
                  <c:v>7750.0</c:v>
                </c:pt>
                <c:pt idx="572">
                  <c:v>7850.0</c:v>
                </c:pt>
                <c:pt idx="573">
                  <c:v>7949.0</c:v>
                </c:pt>
                <c:pt idx="574">
                  <c:v>7950.0</c:v>
                </c:pt>
                <c:pt idx="575">
                  <c:v>7850.0</c:v>
                </c:pt>
                <c:pt idx="576">
                  <c:v>7750.0</c:v>
                </c:pt>
                <c:pt idx="577">
                  <c:v>7650.0</c:v>
                </c:pt>
                <c:pt idx="578">
                  <c:v>7450.0</c:v>
                </c:pt>
                <c:pt idx="579">
                  <c:v>7350.0</c:v>
                </c:pt>
                <c:pt idx="580">
                  <c:v>7550.0</c:v>
                </c:pt>
                <c:pt idx="581">
                  <c:v>7650.0</c:v>
                </c:pt>
                <c:pt idx="582">
                  <c:v>7550.0</c:v>
                </c:pt>
                <c:pt idx="583">
                  <c:v>7450.0</c:v>
                </c:pt>
                <c:pt idx="584">
                  <c:v>7350.0</c:v>
                </c:pt>
                <c:pt idx="585">
                  <c:v>7150.0</c:v>
                </c:pt>
                <c:pt idx="586">
                  <c:v>7050.0</c:v>
                </c:pt>
                <c:pt idx="587">
                  <c:v>6850.0</c:v>
                </c:pt>
                <c:pt idx="588">
                  <c:v>6550.0</c:v>
                </c:pt>
                <c:pt idx="589">
                  <c:v>6486.0</c:v>
                </c:pt>
                <c:pt idx="590">
                  <c:v>6886.0</c:v>
                </c:pt>
                <c:pt idx="591">
                  <c:v>7186.0</c:v>
                </c:pt>
                <c:pt idx="592">
                  <c:v>7386.0</c:v>
                </c:pt>
                <c:pt idx="593">
                  <c:v>7486.0</c:v>
                </c:pt>
                <c:pt idx="594">
                  <c:v>7886.0</c:v>
                </c:pt>
                <c:pt idx="595">
                  <c:v>8086.0</c:v>
                </c:pt>
                <c:pt idx="596">
                  <c:v>8386.0</c:v>
                </c:pt>
                <c:pt idx="597">
                  <c:v>8586.0</c:v>
                </c:pt>
                <c:pt idx="598">
                  <c:v>8686.0</c:v>
                </c:pt>
                <c:pt idx="599">
                  <c:v>8586.0</c:v>
                </c:pt>
                <c:pt idx="600">
                  <c:v>8886.0</c:v>
                </c:pt>
                <c:pt idx="601">
                  <c:v>9086.0</c:v>
                </c:pt>
                <c:pt idx="602">
                  <c:v>9186.0</c:v>
                </c:pt>
                <c:pt idx="603">
                  <c:v>9286.0</c:v>
                </c:pt>
                <c:pt idx="604">
                  <c:v>9364.0</c:v>
                </c:pt>
                <c:pt idx="605">
                  <c:v>9486.0</c:v>
                </c:pt>
                <c:pt idx="606">
                  <c:v>9086.0</c:v>
                </c:pt>
                <c:pt idx="607">
                  <c:v>8786.0</c:v>
                </c:pt>
                <c:pt idx="608">
                  <c:v>8686.0</c:v>
                </c:pt>
                <c:pt idx="609">
                  <c:v>8486.0</c:v>
                </c:pt>
                <c:pt idx="610">
                  <c:v>8386.0</c:v>
                </c:pt>
                <c:pt idx="611">
                  <c:v>8186.0</c:v>
                </c:pt>
                <c:pt idx="612">
                  <c:v>8155.0</c:v>
                </c:pt>
                <c:pt idx="613">
                  <c:v>8151.0</c:v>
                </c:pt>
                <c:pt idx="614">
                  <c:v>7921.0</c:v>
                </c:pt>
                <c:pt idx="615">
                  <c:v>7886.0</c:v>
                </c:pt>
                <c:pt idx="616">
                  <c:v>7486.0</c:v>
                </c:pt>
                <c:pt idx="617">
                  <c:v>7386.0</c:v>
                </c:pt>
                <c:pt idx="618">
                  <c:v>7486.0</c:v>
                </c:pt>
                <c:pt idx="619">
                  <c:v>7586.0</c:v>
                </c:pt>
                <c:pt idx="620">
                  <c:v>7786.0</c:v>
                </c:pt>
                <c:pt idx="621">
                  <c:v>7786.0</c:v>
                </c:pt>
                <c:pt idx="622">
                  <c:v>7886.0</c:v>
                </c:pt>
                <c:pt idx="623">
                  <c:v>7986.0</c:v>
                </c:pt>
                <c:pt idx="624">
                  <c:v>7386.0</c:v>
                </c:pt>
                <c:pt idx="625">
                  <c:v>6886.0</c:v>
                </c:pt>
                <c:pt idx="626">
                  <c:v>6486.0</c:v>
                </c:pt>
                <c:pt idx="627">
                  <c:v>6186.0</c:v>
                </c:pt>
                <c:pt idx="628">
                  <c:v>5986.0</c:v>
                </c:pt>
                <c:pt idx="629">
                  <c:v>5886.0</c:v>
                </c:pt>
                <c:pt idx="630">
                  <c:v>6286.0</c:v>
                </c:pt>
                <c:pt idx="631">
                  <c:v>6586.0</c:v>
                </c:pt>
                <c:pt idx="632">
                  <c:v>6786.0</c:v>
                </c:pt>
                <c:pt idx="633">
                  <c:v>6886.0</c:v>
                </c:pt>
                <c:pt idx="634">
                  <c:v>7186.0</c:v>
                </c:pt>
                <c:pt idx="635">
                  <c:v>7386.0</c:v>
                </c:pt>
                <c:pt idx="636">
                  <c:v>7486.0</c:v>
                </c:pt>
                <c:pt idx="637">
                  <c:v>7786.0</c:v>
                </c:pt>
                <c:pt idx="638">
                  <c:v>7986.0</c:v>
                </c:pt>
                <c:pt idx="639">
                  <c:v>8086.0</c:v>
                </c:pt>
                <c:pt idx="640">
                  <c:v>8286.0</c:v>
                </c:pt>
                <c:pt idx="641">
                  <c:v>8386.0</c:v>
                </c:pt>
                <c:pt idx="642">
                  <c:v>8486.0</c:v>
                </c:pt>
                <c:pt idx="643">
                  <c:v>8586.0</c:v>
                </c:pt>
                <c:pt idx="644">
                  <c:v>8786.0</c:v>
                </c:pt>
                <c:pt idx="645">
                  <c:v>8886.0</c:v>
                </c:pt>
                <c:pt idx="646">
                  <c:v>8986.0</c:v>
                </c:pt>
                <c:pt idx="647">
                  <c:v>9086.0</c:v>
                </c:pt>
                <c:pt idx="648">
                  <c:v>9186.0</c:v>
                </c:pt>
                <c:pt idx="649">
                  <c:v>9286.0</c:v>
                </c:pt>
                <c:pt idx="650">
                  <c:v>9386.0</c:v>
                </c:pt>
                <c:pt idx="651">
                  <c:v>9586.0</c:v>
                </c:pt>
                <c:pt idx="652">
                  <c:v>9686.0</c:v>
                </c:pt>
                <c:pt idx="653">
                  <c:v>9586.0</c:v>
                </c:pt>
                <c:pt idx="654">
                  <c:v>9686.0</c:v>
                </c:pt>
                <c:pt idx="655">
                  <c:v>9886.0</c:v>
                </c:pt>
                <c:pt idx="656">
                  <c:v>9986.0</c:v>
                </c:pt>
                <c:pt idx="657">
                  <c:v>9886.0</c:v>
                </c:pt>
                <c:pt idx="658">
                  <c:v>9986.0</c:v>
                </c:pt>
                <c:pt idx="659">
                  <c:v>9886.0</c:v>
                </c:pt>
                <c:pt idx="660">
                  <c:v>9886.0</c:v>
                </c:pt>
                <c:pt idx="661">
                  <c:v>9986.0</c:v>
                </c:pt>
                <c:pt idx="662">
                  <c:v>9886.0</c:v>
                </c:pt>
                <c:pt idx="663">
                  <c:v>9986.0</c:v>
                </c:pt>
                <c:pt idx="664">
                  <c:v>9786.0</c:v>
                </c:pt>
                <c:pt idx="665">
                  <c:v>9686.0</c:v>
                </c:pt>
                <c:pt idx="666">
                  <c:v>9786.0</c:v>
                </c:pt>
                <c:pt idx="667">
                  <c:v>9886.0</c:v>
                </c:pt>
                <c:pt idx="668">
                  <c:v>10086.0</c:v>
                </c:pt>
                <c:pt idx="669">
                  <c:v>9986.0</c:v>
                </c:pt>
                <c:pt idx="670">
                  <c:v>10086.0</c:v>
                </c:pt>
                <c:pt idx="671">
                  <c:v>9986.0</c:v>
                </c:pt>
                <c:pt idx="672">
                  <c:v>10186.0</c:v>
                </c:pt>
                <c:pt idx="673">
                  <c:v>10286.0</c:v>
                </c:pt>
                <c:pt idx="674">
                  <c:v>10186.0</c:v>
                </c:pt>
                <c:pt idx="675">
                  <c:v>10086.0</c:v>
                </c:pt>
                <c:pt idx="676">
                  <c:v>9986.0</c:v>
                </c:pt>
                <c:pt idx="677">
                  <c:v>9986.0</c:v>
                </c:pt>
                <c:pt idx="678">
                  <c:v>10086.0</c:v>
                </c:pt>
                <c:pt idx="679">
                  <c:v>9986.0</c:v>
                </c:pt>
                <c:pt idx="680">
                  <c:v>9886.0</c:v>
                </c:pt>
                <c:pt idx="681">
                  <c:v>9986.0</c:v>
                </c:pt>
                <c:pt idx="682">
                  <c:v>9886.0</c:v>
                </c:pt>
                <c:pt idx="683">
                  <c:v>9786.0</c:v>
                </c:pt>
                <c:pt idx="684">
                  <c:v>9686.0</c:v>
                </c:pt>
                <c:pt idx="685">
                  <c:v>9786.0</c:v>
                </c:pt>
                <c:pt idx="686">
                  <c:v>9886.0</c:v>
                </c:pt>
                <c:pt idx="687">
                  <c:v>9986.0</c:v>
                </c:pt>
                <c:pt idx="688">
                  <c:v>10086.0</c:v>
                </c:pt>
                <c:pt idx="689">
                  <c:v>9986.0</c:v>
                </c:pt>
                <c:pt idx="690">
                  <c:v>9886.0</c:v>
                </c:pt>
                <c:pt idx="691">
                  <c:v>9686.0</c:v>
                </c:pt>
                <c:pt idx="692">
                  <c:v>9286.0</c:v>
                </c:pt>
                <c:pt idx="693">
                  <c:v>8986.0</c:v>
                </c:pt>
                <c:pt idx="694">
                  <c:v>8886.0</c:v>
                </c:pt>
                <c:pt idx="695">
                  <c:v>8686.0</c:v>
                </c:pt>
                <c:pt idx="696">
                  <c:v>8886.0</c:v>
                </c:pt>
                <c:pt idx="697">
                  <c:v>8986.0</c:v>
                </c:pt>
                <c:pt idx="698">
                  <c:v>9286.0</c:v>
                </c:pt>
                <c:pt idx="699">
                  <c:v>9486.0</c:v>
                </c:pt>
                <c:pt idx="700">
                  <c:v>9586.0</c:v>
                </c:pt>
                <c:pt idx="701">
                  <c:v>9686.0</c:v>
                </c:pt>
                <c:pt idx="702">
                  <c:v>9786.0</c:v>
                </c:pt>
                <c:pt idx="703">
                  <c:v>9886.0</c:v>
                </c:pt>
                <c:pt idx="704">
                  <c:v>9886.0</c:v>
                </c:pt>
                <c:pt idx="705">
                  <c:v>9786.0</c:v>
                </c:pt>
                <c:pt idx="706">
                  <c:v>9686.0</c:v>
                </c:pt>
                <c:pt idx="707">
                  <c:v>9486.0</c:v>
                </c:pt>
                <c:pt idx="708">
                  <c:v>9386.0</c:v>
                </c:pt>
                <c:pt idx="709">
                  <c:v>9468.0</c:v>
                </c:pt>
                <c:pt idx="710">
                  <c:v>9486.0</c:v>
                </c:pt>
                <c:pt idx="711">
                  <c:v>9686.0</c:v>
                </c:pt>
                <c:pt idx="712">
                  <c:v>9586.0</c:v>
                </c:pt>
                <c:pt idx="713">
                  <c:v>9386.0</c:v>
                </c:pt>
                <c:pt idx="714">
                  <c:v>9486.0</c:v>
                </c:pt>
                <c:pt idx="715">
                  <c:v>9586.0</c:v>
                </c:pt>
                <c:pt idx="716">
                  <c:v>9786.0</c:v>
                </c:pt>
                <c:pt idx="717">
                  <c:v>9986.0</c:v>
                </c:pt>
                <c:pt idx="718">
                  <c:v>10086.0</c:v>
                </c:pt>
                <c:pt idx="719">
                  <c:v>9886.0</c:v>
                </c:pt>
                <c:pt idx="720">
                  <c:v>9786.0</c:v>
                </c:pt>
                <c:pt idx="721">
                  <c:v>9886.0</c:v>
                </c:pt>
                <c:pt idx="722">
                  <c:v>10086.0</c:v>
                </c:pt>
                <c:pt idx="723">
                  <c:v>10186.0</c:v>
                </c:pt>
                <c:pt idx="724">
                  <c:v>10086.0</c:v>
                </c:pt>
                <c:pt idx="725">
                  <c:v>9986.0</c:v>
                </c:pt>
                <c:pt idx="726">
                  <c:v>10086.0</c:v>
                </c:pt>
                <c:pt idx="727">
                  <c:v>9986.0</c:v>
                </c:pt>
                <c:pt idx="728">
                  <c:v>10086.0</c:v>
                </c:pt>
                <c:pt idx="729">
                  <c:v>10086.0</c:v>
                </c:pt>
                <c:pt idx="730">
                  <c:v>9986.0</c:v>
                </c:pt>
                <c:pt idx="731">
                  <c:v>9886.0</c:v>
                </c:pt>
                <c:pt idx="732">
                  <c:v>9986.0</c:v>
                </c:pt>
                <c:pt idx="733">
                  <c:v>9986.0</c:v>
                </c:pt>
                <c:pt idx="734">
                  <c:v>9886.0</c:v>
                </c:pt>
                <c:pt idx="735">
                  <c:v>9786.0</c:v>
                </c:pt>
                <c:pt idx="736">
                  <c:v>9686.0</c:v>
                </c:pt>
                <c:pt idx="737">
                  <c:v>9586.0</c:v>
                </c:pt>
                <c:pt idx="738">
                  <c:v>9286.0</c:v>
                </c:pt>
                <c:pt idx="739">
                  <c:v>9086.0</c:v>
                </c:pt>
                <c:pt idx="740">
                  <c:v>8986.0</c:v>
                </c:pt>
                <c:pt idx="741">
                  <c:v>8886.0</c:v>
                </c:pt>
                <c:pt idx="742">
                  <c:v>8986.0</c:v>
                </c:pt>
                <c:pt idx="743">
                  <c:v>9186.0</c:v>
                </c:pt>
                <c:pt idx="744">
                  <c:v>9186.0</c:v>
                </c:pt>
                <c:pt idx="745">
                  <c:v>9486.0</c:v>
                </c:pt>
                <c:pt idx="746">
                  <c:v>9586.0</c:v>
                </c:pt>
                <c:pt idx="747">
                  <c:v>9686.0</c:v>
                </c:pt>
                <c:pt idx="748">
                  <c:v>9786.0</c:v>
                </c:pt>
                <c:pt idx="749">
                  <c:v>9686.0</c:v>
                </c:pt>
                <c:pt idx="750">
                  <c:v>9586.0</c:v>
                </c:pt>
                <c:pt idx="751">
                  <c:v>9586.0</c:v>
                </c:pt>
                <c:pt idx="752">
                  <c:v>9486.0</c:v>
                </c:pt>
                <c:pt idx="753">
                  <c:v>9586.0</c:v>
                </c:pt>
                <c:pt idx="754">
                  <c:v>9786.0</c:v>
                </c:pt>
                <c:pt idx="755">
                  <c:v>9686.0</c:v>
                </c:pt>
                <c:pt idx="756">
                  <c:v>9786.0</c:v>
                </c:pt>
                <c:pt idx="757">
                  <c:v>9686.0</c:v>
                </c:pt>
                <c:pt idx="758">
                  <c:v>9486.0</c:v>
                </c:pt>
                <c:pt idx="759">
                  <c:v>9466.0</c:v>
                </c:pt>
                <c:pt idx="760">
                  <c:v>9366.0</c:v>
                </c:pt>
                <c:pt idx="761">
                  <c:v>9166.0</c:v>
                </c:pt>
                <c:pt idx="762">
                  <c:v>9166.0</c:v>
                </c:pt>
                <c:pt idx="763">
                  <c:v>9066.0</c:v>
                </c:pt>
                <c:pt idx="764">
                  <c:v>8966.0</c:v>
                </c:pt>
                <c:pt idx="765">
                  <c:v>8766.0</c:v>
                </c:pt>
                <c:pt idx="766">
                  <c:v>8866.0</c:v>
                </c:pt>
                <c:pt idx="767">
                  <c:v>8966.0</c:v>
                </c:pt>
                <c:pt idx="768">
                  <c:v>9066.0</c:v>
                </c:pt>
                <c:pt idx="769">
                  <c:v>8966.0</c:v>
                </c:pt>
                <c:pt idx="770">
                  <c:v>8866.0</c:v>
                </c:pt>
                <c:pt idx="771">
                  <c:v>8771.0</c:v>
                </c:pt>
                <c:pt idx="772">
                  <c:v>8766.0</c:v>
                </c:pt>
                <c:pt idx="773">
                  <c:v>8566.0</c:v>
                </c:pt>
                <c:pt idx="774">
                  <c:v>8466.0</c:v>
                </c:pt>
                <c:pt idx="775">
                  <c:v>8366.0</c:v>
                </c:pt>
                <c:pt idx="776">
                  <c:v>8166.0</c:v>
                </c:pt>
                <c:pt idx="777">
                  <c:v>8066.0</c:v>
                </c:pt>
                <c:pt idx="778">
                  <c:v>7966.0</c:v>
                </c:pt>
                <c:pt idx="779">
                  <c:v>8066.0</c:v>
                </c:pt>
                <c:pt idx="780">
                  <c:v>8066.0</c:v>
                </c:pt>
                <c:pt idx="781">
                  <c:v>7966.0</c:v>
                </c:pt>
                <c:pt idx="782">
                  <c:v>8066.0</c:v>
                </c:pt>
                <c:pt idx="783">
                  <c:v>8166.0</c:v>
                </c:pt>
                <c:pt idx="784">
                  <c:v>8366.0</c:v>
                </c:pt>
                <c:pt idx="785">
                  <c:v>8466.0</c:v>
                </c:pt>
                <c:pt idx="786">
                  <c:v>8766.0</c:v>
                </c:pt>
                <c:pt idx="787">
                  <c:v>8566.0</c:v>
                </c:pt>
                <c:pt idx="788">
                  <c:v>8466.0</c:v>
                </c:pt>
                <c:pt idx="789">
                  <c:v>8866.0</c:v>
                </c:pt>
                <c:pt idx="790">
                  <c:v>9166.0</c:v>
                </c:pt>
                <c:pt idx="791">
                  <c:v>9366.0</c:v>
                </c:pt>
                <c:pt idx="792">
                  <c:v>9466.0</c:v>
                </c:pt>
                <c:pt idx="793">
                  <c:v>9566.0</c:v>
                </c:pt>
                <c:pt idx="794">
                  <c:v>9766.0</c:v>
                </c:pt>
                <c:pt idx="795">
                  <c:v>9866.0</c:v>
                </c:pt>
                <c:pt idx="796">
                  <c:v>10466.0</c:v>
                </c:pt>
                <c:pt idx="797">
                  <c:v>10966.0</c:v>
                </c:pt>
                <c:pt idx="798">
                  <c:v>11366.0</c:v>
                </c:pt>
                <c:pt idx="799">
                  <c:v>11566.0</c:v>
                </c:pt>
                <c:pt idx="800">
                  <c:v>11866.0</c:v>
                </c:pt>
                <c:pt idx="801">
                  <c:v>11966.0</c:v>
                </c:pt>
                <c:pt idx="802">
                  <c:v>11866.0</c:v>
                </c:pt>
                <c:pt idx="803">
                  <c:v>11666.0</c:v>
                </c:pt>
                <c:pt idx="804">
                  <c:v>11566.0</c:v>
                </c:pt>
                <c:pt idx="805">
                  <c:v>11366.0</c:v>
                </c:pt>
                <c:pt idx="806">
                  <c:v>11266.0</c:v>
                </c:pt>
                <c:pt idx="807">
                  <c:v>11166.0</c:v>
                </c:pt>
                <c:pt idx="808">
                  <c:v>11166.0</c:v>
                </c:pt>
                <c:pt idx="809">
                  <c:v>11066.0</c:v>
                </c:pt>
                <c:pt idx="810">
                  <c:v>10866.0</c:v>
                </c:pt>
                <c:pt idx="811">
                  <c:v>10766.0</c:v>
                </c:pt>
                <c:pt idx="812">
                  <c:v>10666.0</c:v>
                </c:pt>
                <c:pt idx="813">
                  <c:v>666.0</c:v>
                </c:pt>
                <c:pt idx="814">
                  <c:v>661.0</c:v>
                </c:pt>
                <c:pt idx="8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248336"/>
        <c:axId val="1204251104"/>
      </c:lineChart>
      <c:catAx>
        <c:axId val="12042483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04251104"/>
        <c:crosses val="autoZero"/>
        <c:auto val="1"/>
        <c:lblAlgn val="ctr"/>
        <c:lblOffset val="100"/>
        <c:noMultiLvlLbl val="1"/>
      </c:catAx>
      <c:valAx>
        <c:axId val="12042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42483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LastPx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combined_20190610!$F$4</c:f>
              <c:strCache>
                <c:ptCount val="1"/>
                <c:pt idx="0">
                  <c:v>lastPx</c:v>
                </c:pt>
              </c:strCache>
            </c:strRef>
          </c:tx>
          <c:spPr>
            <a:ln w="19050" cmpd="sng">
              <a:solidFill>
                <a:srgbClr val="4A86E8"/>
              </a:solidFill>
            </a:ln>
          </c:spPr>
          <c:marker>
            <c:symbol val="none"/>
          </c:marker>
          <c:val>
            <c:numRef>
              <c:f>combined_20190610!$F$5:$F$820</c:f>
              <c:numCache>
                <c:formatCode>General</c:formatCode>
                <c:ptCount val="816"/>
                <c:pt idx="0">
                  <c:v>7896.5</c:v>
                </c:pt>
                <c:pt idx="1">
                  <c:v>7850.0</c:v>
                </c:pt>
                <c:pt idx="2">
                  <c:v>7857.0</c:v>
                </c:pt>
                <c:pt idx="3">
                  <c:v>7877.5</c:v>
                </c:pt>
                <c:pt idx="4">
                  <c:v>7879.0</c:v>
                </c:pt>
                <c:pt idx="5">
                  <c:v>7918.5</c:v>
                </c:pt>
                <c:pt idx="6">
                  <c:v>7918.5</c:v>
                </c:pt>
                <c:pt idx="7">
                  <c:v>7941.5</c:v>
                </c:pt>
                <c:pt idx="8">
                  <c:v>7888.5</c:v>
                </c:pt>
                <c:pt idx="9">
                  <c:v>7882.5</c:v>
                </c:pt>
                <c:pt idx="10">
                  <c:v>7867.5</c:v>
                </c:pt>
                <c:pt idx="11">
                  <c:v>7904.97</c:v>
                </c:pt>
                <c:pt idx="12">
                  <c:v>8087.0</c:v>
                </c:pt>
                <c:pt idx="13">
                  <c:v>8047.0</c:v>
                </c:pt>
                <c:pt idx="14">
                  <c:v>7981.0</c:v>
                </c:pt>
                <c:pt idx="15">
                  <c:v>7980.5</c:v>
                </c:pt>
                <c:pt idx="16">
                  <c:v>8168.5</c:v>
                </c:pt>
                <c:pt idx="17">
                  <c:v>8127.5</c:v>
                </c:pt>
                <c:pt idx="18">
                  <c:v>8449.0</c:v>
                </c:pt>
                <c:pt idx="19">
                  <c:v>8471.5</c:v>
                </c:pt>
                <c:pt idx="20">
                  <c:v>8471.5</c:v>
                </c:pt>
                <c:pt idx="21">
                  <c:v>8471.5</c:v>
                </c:pt>
                <c:pt idx="22">
                  <c:v>8103.5</c:v>
                </c:pt>
                <c:pt idx="23">
                  <c:v>8063.0</c:v>
                </c:pt>
                <c:pt idx="24">
                  <c:v>8023.0</c:v>
                </c:pt>
                <c:pt idx="25">
                  <c:v>7986.0</c:v>
                </c:pt>
                <c:pt idx="26">
                  <c:v>8075.5</c:v>
                </c:pt>
                <c:pt idx="27">
                  <c:v>8197.5</c:v>
                </c:pt>
                <c:pt idx="28">
                  <c:v>8156.5</c:v>
                </c:pt>
                <c:pt idx="29">
                  <c:v>8116.0</c:v>
                </c:pt>
                <c:pt idx="30">
                  <c:v>8279.5</c:v>
                </c:pt>
                <c:pt idx="31">
                  <c:v>8238.5</c:v>
                </c:pt>
                <c:pt idx="32">
                  <c:v>8160.0</c:v>
                </c:pt>
                <c:pt idx="33">
                  <c:v>8160.0</c:v>
                </c:pt>
                <c:pt idx="34">
                  <c:v>8160.0</c:v>
                </c:pt>
                <c:pt idx="35">
                  <c:v>7959.5</c:v>
                </c:pt>
                <c:pt idx="36">
                  <c:v>7999.0</c:v>
                </c:pt>
                <c:pt idx="37">
                  <c:v>8039.0</c:v>
                </c:pt>
                <c:pt idx="38">
                  <c:v>8079.5</c:v>
                </c:pt>
                <c:pt idx="39">
                  <c:v>8119.5</c:v>
                </c:pt>
                <c:pt idx="40">
                  <c:v>8054.5</c:v>
                </c:pt>
                <c:pt idx="41">
                  <c:v>8095.0</c:v>
                </c:pt>
                <c:pt idx="42">
                  <c:v>7974.5</c:v>
                </c:pt>
                <c:pt idx="43">
                  <c:v>7974.5</c:v>
                </c:pt>
                <c:pt idx="44">
                  <c:v>8014.0</c:v>
                </c:pt>
                <c:pt idx="45">
                  <c:v>8014.5</c:v>
                </c:pt>
                <c:pt idx="46">
                  <c:v>8072.0</c:v>
                </c:pt>
                <c:pt idx="47">
                  <c:v>7952.0</c:v>
                </c:pt>
                <c:pt idx="48">
                  <c:v>7992.0</c:v>
                </c:pt>
                <c:pt idx="49">
                  <c:v>8032.0</c:v>
                </c:pt>
                <c:pt idx="50">
                  <c:v>8068.5</c:v>
                </c:pt>
                <c:pt idx="51">
                  <c:v>8062.0</c:v>
                </c:pt>
                <c:pt idx="52">
                  <c:v>7982.0</c:v>
                </c:pt>
                <c:pt idx="53">
                  <c:v>8022.0</c:v>
                </c:pt>
                <c:pt idx="54">
                  <c:v>8045.0</c:v>
                </c:pt>
                <c:pt idx="55">
                  <c:v>7982.5</c:v>
                </c:pt>
                <c:pt idx="56">
                  <c:v>8022.0</c:v>
                </c:pt>
                <c:pt idx="57">
                  <c:v>7985.5</c:v>
                </c:pt>
                <c:pt idx="58">
                  <c:v>7980.5</c:v>
                </c:pt>
                <c:pt idx="59">
                  <c:v>7979.5</c:v>
                </c:pt>
                <c:pt idx="60">
                  <c:v>7979.5</c:v>
                </c:pt>
                <c:pt idx="61">
                  <c:v>8001.5</c:v>
                </c:pt>
                <c:pt idx="62">
                  <c:v>7945.5</c:v>
                </c:pt>
                <c:pt idx="63">
                  <c:v>7903.5</c:v>
                </c:pt>
                <c:pt idx="64">
                  <c:v>7864.0</c:v>
                </c:pt>
                <c:pt idx="65">
                  <c:v>7881.0</c:v>
                </c:pt>
                <c:pt idx="66">
                  <c:v>7857.5</c:v>
                </c:pt>
                <c:pt idx="67">
                  <c:v>7938.0</c:v>
                </c:pt>
                <c:pt idx="68">
                  <c:v>7934.0</c:v>
                </c:pt>
                <c:pt idx="69">
                  <c:v>7850.0</c:v>
                </c:pt>
                <c:pt idx="70">
                  <c:v>7811.0</c:v>
                </c:pt>
                <c:pt idx="71">
                  <c:v>7818.5</c:v>
                </c:pt>
                <c:pt idx="72">
                  <c:v>7783.0</c:v>
                </c:pt>
                <c:pt idx="73">
                  <c:v>7773.0</c:v>
                </c:pt>
                <c:pt idx="74">
                  <c:v>7744.5</c:v>
                </c:pt>
                <c:pt idx="75">
                  <c:v>7807.5</c:v>
                </c:pt>
                <c:pt idx="76">
                  <c:v>7783.0</c:v>
                </c:pt>
                <c:pt idx="77">
                  <c:v>7706.0</c:v>
                </c:pt>
                <c:pt idx="78">
                  <c:v>7725.5</c:v>
                </c:pt>
                <c:pt idx="79">
                  <c:v>7658.0</c:v>
                </c:pt>
                <c:pt idx="80">
                  <c:v>7812.0</c:v>
                </c:pt>
                <c:pt idx="81">
                  <c:v>7773.0</c:v>
                </c:pt>
                <c:pt idx="82">
                  <c:v>7734.5</c:v>
                </c:pt>
                <c:pt idx="83">
                  <c:v>7800.5</c:v>
                </c:pt>
                <c:pt idx="84">
                  <c:v>7761.5</c:v>
                </c:pt>
                <c:pt idx="85">
                  <c:v>7930.0</c:v>
                </c:pt>
                <c:pt idx="86">
                  <c:v>7890.5</c:v>
                </c:pt>
                <c:pt idx="87">
                  <c:v>7851.0</c:v>
                </c:pt>
                <c:pt idx="88">
                  <c:v>7839.5</c:v>
                </c:pt>
                <c:pt idx="89">
                  <c:v>7809.0</c:v>
                </c:pt>
                <c:pt idx="90">
                  <c:v>7770.0</c:v>
                </c:pt>
                <c:pt idx="91">
                  <c:v>7816.0</c:v>
                </c:pt>
                <c:pt idx="92">
                  <c:v>7795.5</c:v>
                </c:pt>
                <c:pt idx="93">
                  <c:v>7752.0</c:v>
                </c:pt>
                <c:pt idx="94">
                  <c:v>7777.5</c:v>
                </c:pt>
                <c:pt idx="95">
                  <c:v>7738.5</c:v>
                </c:pt>
                <c:pt idx="96">
                  <c:v>7757.0</c:v>
                </c:pt>
                <c:pt idx="97">
                  <c:v>7748.0</c:v>
                </c:pt>
                <c:pt idx="98">
                  <c:v>7709.5</c:v>
                </c:pt>
                <c:pt idx="99">
                  <c:v>7719.5</c:v>
                </c:pt>
                <c:pt idx="100">
                  <c:v>7651.5</c:v>
                </c:pt>
                <c:pt idx="101">
                  <c:v>7612.0</c:v>
                </c:pt>
                <c:pt idx="102">
                  <c:v>7613.5</c:v>
                </c:pt>
                <c:pt idx="103">
                  <c:v>7641.5</c:v>
                </c:pt>
                <c:pt idx="104">
                  <c:v>7795.5</c:v>
                </c:pt>
                <c:pt idx="105">
                  <c:v>7756.5</c:v>
                </c:pt>
                <c:pt idx="106">
                  <c:v>7718.0</c:v>
                </c:pt>
                <c:pt idx="107">
                  <c:v>7679.5</c:v>
                </c:pt>
                <c:pt idx="108">
                  <c:v>7671.0</c:v>
                </c:pt>
                <c:pt idx="109">
                  <c:v>7795.5</c:v>
                </c:pt>
                <c:pt idx="110">
                  <c:v>7787.5</c:v>
                </c:pt>
                <c:pt idx="111">
                  <c:v>7756.5</c:v>
                </c:pt>
                <c:pt idx="112">
                  <c:v>7748.5</c:v>
                </c:pt>
                <c:pt idx="113">
                  <c:v>7718.0</c:v>
                </c:pt>
                <c:pt idx="114">
                  <c:v>7679.5</c:v>
                </c:pt>
                <c:pt idx="115">
                  <c:v>7701.5</c:v>
                </c:pt>
                <c:pt idx="116">
                  <c:v>7740.0</c:v>
                </c:pt>
                <c:pt idx="117">
                  <c:v>7682.0</c:v>
                </c:pt>
                <c:pt idx="118">
                  <c:v>7714.5</c:v>
                </c:pt>
                <c:pt idx="119">
                  <c:v>7720.5</c:v>
                </c:pt>
                <c:pt idx="120">
                  <c:v>7762.0</c:v>
                </c:pt>
                <c:pt idx="121">
                  <c:v>7723.5</c:v>
                </c:pt>
                <c:pt idx="122">
                  <c:v>7798.0</c:v>
                </c:pt>
                <c:pt idx="123">
                  <c:v>7778.5</c:v>
                </c:pt>
                <c:pt idx="124">
                  <c:v>7759.0</c:v>
                </c:pt>
                <c:pt idx="125">
                  <c:v>7798.5</c:v>
                </c:pt>
                <c:pt idx="126">
                  <c:v>7798.5</c:v>
                </c:pt>
                <c:pt idx="127">
                  <c:v>7683.0</c:v>
                </c:pt>
                <c:pt idx="128">
                  <c:v>7721.5</c:v>
                </c:pt>
                <c:pt idx="129">
                  <c:v>7760.0</c:v>
                </c:pt>
                <c:pt idx="130">
                  <c:v>7599.98</c:v>
                </c:pt>
                <c:pt idx="131">
                  <c:v>7688.0</c:v>
                </c:pt>
                <c:pt idx="132">
                  <c:v>7726.5</c:v>
                </c:pt>
                <c:pt idx="133">
                  <c:v>7765.5</c:v>
                </c:pt>
                <c:pt idx="134">
                  <c:v>7746.5</c:v>
                </c:pt>
                <c:pt idx="135">
                  <c:v>7708.0</c:v>
                </c:pt>
                <c:pt idx="136">
                  <c:v>7797.0</c:v>
                </c:pt>
                <c:pt idx="137">
                  <c:v>7758.0</c:v>
                </c:pt>
                <c:pt idx="138">
                  <c:v>7645.5</c:v>
                </c:pt>
                <c:pt idx="139">
                  <c:v>7684.0</c:v>
                </c:pt>
                <c:pt idx="140">
                  <c:v>7722.5</c:v>
                </c:pt>
                <c:pt idx="141">
                  <c:v>7761.0</c:v>
                </c:pt>
                <c:pt idx="142">
                  <c:v>7735.0</c:v>
                </c:pt>
                <c:pt idx="143">
                  <c:v>7699.5</c:v>
                </c:pt>
                <c:pt idx="144">
                  <c:v>7696.5</c:v>
                </c:pt>
                <c:pt idx="145">
                  <c:v>7776.0</c:v>
                </c:pt>
                <c:pt idx="146">
                  <c:v>7737.5</c:v>
                </c:pt>
                <c:pt idx="147">
                  <c:v>7761.0</c:v>
                </c:pt>
                <c:pt idx="148">
                  <c:v>7745.0</c:v>
                </c:pt>
                <c:pt idx="149">
                  <c:v>7719.0</c:v>
                </c:pt>
                <c:pt idx="150">
                  <c:v>7722.5</c:v>
                </c:pt>
                <c:pt idx="151">
                  <c:v>7688.0</c:v>
                </c:pt>
                <c:pt idx="152">
                  <c:v>7688.0</c:v>
                </c:pt>
                <c:pt idx="153">
                  <c:v>7757.5</c:v>
                </c:pt>
                <c:pt idx="154">
                  <c:v>7835.5</c:v>
                </c:pt>
                <c:pt idx="155">
                  <c:v>7827.0</c:v>
                </c:pt>
                <c:pt idx="156">
                  <c:v>7826.5</c:v>
                </c:pt>
                <c:pt idx="157">
                  <c:v>7796.5</c:v>
                </c:pt>
                <c:pt idx="158">
                  <c:v>7779.0</c:v>
                </c:pt>
                <c:pt idx="159">
                  <c:v>7858.5</c:v>
                </c:pt>
                <c:pt idx="160">
                  <c:v>7781.0</c:v>
                </c:pt>
                <c:pt idx="161">
                  <c:v>7819.5</c:v>
                </c:pt>
                <c:pt idx="162">
                  <c:v>7758.0</c:v>
                </c:pt>
                <c:pt idx="163">
                  <c:v>7758.0</c:v>
                </c:pt>
                <c:pt idx="164">
                  <c:v>7758.0</c:v>
                </c:pt>
                <c:pt idx="165">
                  <c:v>7758.0</c:v>
                </c:pt>
                <c:pt idx="166">
                  <c:v>7758.0</c:v>
                </c:pt>
                <c:pt idx="167">
                  <c:v>7758.0</c:v>
                </c:pt>
                <c:pt idx="168">
                  <c:v>7758.0</c:v>
                </c:pt>
                <c:pt idx="169">
                  <c:v>7758.0</c:v>
                </c:pt>
                <c:pt idx="170">
                  <c:v>7719.0</c:v>
                </c:pt>
                <c:pt idx="171">
                  <c:v>7692.0</c:v>
                </c:pt>
                <c:pt idx="172">
                  <c:v>7681.0</c:v>
                </c:pt>
                <c:pt idx="173">
                  <c:v>7650.0</c:v>
                </c:pt>
                <c:pt idx="174">
                  <c:v>7610.5</c:v>
                </c:pt>
                <c:pt idx="175">
                  <c:v>7612.0</c:v>
                </c:pt>
                <c:pt idx="176">
                  <c:v>7620.5</c:v>
                </c:pt>
                <c:pt idx="177">
                  <c:v>7583.0</c:v>
                </c:pt>
                <c:pt idx="178">
                  <c:v>7583.0</c:v>
                </c:pt>
                <c:pt idx="179">
                  <c:v>7635.5</c:v>
                </c:pt>
                <c:pt idx="180">
                  <c:v>7625.0</c:v>
                </c:pt>
                <c:pt idx="181">
                  <c:v>7638.0</c:v>
                </c:pt>
                <c:pt idx="182">
                  <c:v>7646.0</c:v>
                </c:pt>
                <c:pt idx="183">
                  <c:v>7659.0</c:v>
                </c:pt>
                <c:pt idx="184">
                  <c:v>7662.0</c:v>
                </c:pt>
                <c:pt idx="185">
                  <c:v>7673.0</c:v>
                </c:pt>
                <c:pt idx="186">
                  <c:v>7673.5</c:v>
                </c:pt>
                <c:pt idx="187">
                  <c:v>7679.0</c:v>
                </c:pt>
                <c:pt idx="188">
                  <c:v>7679.0</c:v>
                </c:pt>
                <c:pt idx="189">
                  <c:v>7638.5</c:v>
                </c:pt>
                <c:pt idx="190">
                  <c:v>7600.5</c:v>
                </c:pt>
                <c:pt idx="191">
                  <c:v>7636.5</c:v>
                </c:pt>
                <c:pt idx="192">
                  <c:v>7588.0</c:v>
                </c:pt>
                <c:pt idx="193">
                  <c:v>7630.0</c:v>
                </c:pt>
                <c:pt idx="194">
                  <c:v>7604.0</c:v>
                </c:pt>
                <c:pt idx="195">
                  <c:v>7621.5</c:v>
                </c:pt>
                <c:pt idx="196">
                  <c:v>7650.0</c:v>
                </c:pt>
                <c:pt idx="197">
                  <c:v>7620.5</c:v>
                </c:pt>
                <c:pt idx="198">
                  <c:v>7574.0</c:v>
                </c:pt>
                <c:pt idx="199">
                  <c:v>7591.5</c:v>
                </c:pt>
                <c:pt idx="200">
                  <c:v>7610.0</c:v>
                </c:pt>
                <c:pt idx="201">
                  <c:v>7638.0</c:v>
                </c:pt>
                <c:pt idx="202">
                  <c:v>7638.0</c:v>
                </c:pt>
                <c:pt idx="203">
                  <c:v>7637.5</c:v>
                </c:pt>
                <c:pt idx="204">
                  <c:v>7661.0</c:v>
                </c:pt>
                <c:pt idx="205">
                  <c:v>7623.0</c:v>
                </c:pt>
                <c:pt idx="206">
                  <c:v>7585.5</c:v>
                </c:pt>
                <c:pt idx="207">
                  <c:v>7622.0</c:v>
                </c:pt>
                <c:pt idx="208">
                  <c:v>7622.0</c:v>
                </c:pt>
                <c:pt idx="209">
                  <c:v>7636.0</c:v>
                </c:pt>
                <c:pt idx="210">
                  <c:v>7656.5</c:v>
                </c:pt>
                <c:pt idx="211">
                  <c:v>7685.5</c:v>
                </c:pt>
                <c:pt idx="212">
                  <c:v>7635.0</c:v>
                </c:pt>
                <c:pt idx="213">
                  <c:v>7716.5</c:v>
                </c:pt>
                <c:pt idx="214">
                  <c:v>7712.5</c:v>
                </c:pt>
                <c:pt idx="215">
                  <c:v>7723.0</c:v>
                </c:pt>
                <c:pt idx="216">
                  <c:v>7761.5</c:v>
                </c:pt>
                <c:pt idx="217">
                  <c:v>7800.0</c:v>
                </c:pt>
                <c:pt idx="218">
                  <c:v>7800.0</c:v>
                </c:pt>
                <c:pt idx="219">
                  <c:v>7760.0</c:v>
                </c:pt>
                <c:pt idx="220">
                  <c:v>7710.0</c:v>
                </c:pt>
                <c:pt idx="221">
                  <c:v>7684.0</c:v>
                </c:pt>
                <c:pt idx="222">
                  <c:v>7839.0</c:v>
                </c:pt>
                <c:pt idx="223">
                  <c:v>7837.5</c:v>
                </c:pt>
                <c:pt idx="224">
                  <c:v>7815.5</c:v>
                </c:pt>
                <c:pt idx="225">
                  <c:v>7796.71</c:v>
                </c:pt>
                <c:pt idx="226">
                  <c:v>7894.0</c:v>
                </c:pt>
                <c:pt idx="227">
                  <c:v>7862.0</c:v>
                </c:pt>
                <c:pt idx="228">
                  <c:v>7805.0</c:v>
                </c:pt>
                <c:pt idx="229">
                  <c:v>7805.0</c:v>
                </c:pt>
                <c:pt idx="230">
                  <c:v>7800.0</c:v>
                </c:pt>
                <c:pt idx="231">
                  <c:v>7838.0</c:v>
                </c:pt>
                <c:pt idx="232">
                  <c:v>7833.5</c:v>
                </c:pt>
                <c:pt idx="233">
                  <c:v>7894.0</c:v>
                </c:pt>
                <c:pt idx="234">
                  <c:v>7855.0</c:v>
                </c:pt>
                <c:pt idx="235">
                  <c:v>7855.0</c:v>
                </c:pt>
                <c:pt idx="236">
                  <c:v>7800.0</c:v>
                </c:pt>
                <c:pt idx="237">
                  <c:v>7838.5</c:v>
                </c:pt>
                <c:pt idx="238">
                  <c:v>7699.5</c:v>
                </c:pt>
                <c:pt idx="239">
                  <c:v>7738.0</c:v>
                </c:pt>
                <c:pt idx="240">
                  <c:v>7761.0</c:v>
                </c:pt>
                <c:pt idx="241">
                  <c:v>7777.0</c:v>
                </c:pt>
                <c:pt idx="242">
                  <c:v>7871.5</c:v>
                </c:pt>
                <c:pt idx="243">
                  <c:v>7832.0</c:v>
                </c:pt>
                <c:pt idx="244">
                  <c:v>7793.0</c:v>
                </c:pt>
                <c:pt idx="245">
                  <c:v>7754.5</c:v>
                </c:pt>
                <c:pt idx="246">
                  <c:v>7716.0</c:v>
                </c:pt>
                <c:pt idx="247">
                  <c:v>7860.0</c:v>
                </c:pt>
                <c:pt idx="248">
                  <c:v>7821.0</c:v>
                </c:pt>
                <c:pt idx="249">
                  <c:v>7782.0</c:v>
                </c:pt>
                <c:pt idx="250">
                  <c:v>7859.5</c:v>
                </c:pt>
                <c:pt idx="251">
                  <c:v>7853.0</c:v>
                </c:pt>
                <c:pt idx="252">
                  <c:v>7898.5</c:v>
                </c:pt>
                <c:pt idx="253">
                  <c:v>7899.0</c:v>
                </c:pt>
                <c:pt idx="254">
                  <c:v>7859.5</c:v>
                </c:pt>
                <c:pt idx="255">
                  <c:v>7859.5</c:v>
                </c:pt>
                <c:pt idx="256">
                  <c:v>7808.5</c:v>
                </c:pt>
                <c:pt idx="257">
                  <c:v>7820.5</c:v>
                </c:pt>
                <c:pt idx="258">
                  <c:v>7838.0</c:v>
                </c:pt>
                <c:pt idx="259">
                  <c:v>7877.0</c:v>
                </c:pt>
                <c:pt idx="260">
                  <c:v>7838.5</c:v>
                </c:pt>
                <c:pt idx="261">
                  <c:v>7838.5</c:v>
                </c:pt>
                <c:pt idx="262">
                  <c:v>7855.0</c:v>
                </c:pt>
                <c:pt idx="263">
                  <c:v>7877.5</c:v>
                </c:pt>
                <c:pt idx="264">
                  <c:v>7841.5</c:v>
                </c:pt>
                <c:pt idx="265">
                  <c:v>7802.5</c:v>
                </c:pt>
                <c:pt idx="266">
                  <c:v>7821.0</c:v>
                </c:pt>
                <c:pt idx="267">
                  <c:v>7921.5</c:v>
                </c:pt>
                <c:pt idx="268">
                  <c:v>7900.5</c:v>
                </c:pt>
                <c:pt idx="269">
                  <c:v>7979.0</c:v>
                </c:pt>
                <c:pt idx="270">
                  <c:v>7961.0</c:v>
                </c:pt>
                <c:pt idx="271">
                  <c:v>7984.0</c:v>
                </c:pt>
                <c:pt idx="272">
                  <c:v>7988.5</c:v>
                </c:pt>
                <c:pt idx="273">
                  <c:v>7900.0</c:v>
                </c:pt>
                <c:pt idx="274">
                  <c:v>7838.0</c:v>
                </c:pt>
                <c:pt idx="275">
                  <c:v>7861.0</c:v>
                </c:pt>
                <c:pt idx="276">
                  <c:v>7916.5</c:v>
                </c:pt>
                <c:pt idx="277">
                  <c:v>7863.0</c:v>
                </c:pt>
                <c:pt idx="278">
                  <c:v>7902.5</c:v>
                </c:pt>
                <c:pt idx="279">
                  <c:v>7977.0</c:v>
                </c:pt>
                <c:pt idx="280">
                  <c:v>7937.5</c:v>
                </c:pt>
                <c:pt idx="281">
                  <c:v>7986.5</c:v>
                </c:pt>
                <c:pt idx="282">
                  <c:v>7985.0</c:v>
                </c:pt>
                <c:pt idx="283">
                  <c:v>7863.0</c:v>
                </c:pt>
                <c:pt idx="284">
                  <c:v>7907.0</c:v>
                </c:pt>
                <c:pt idx="285">
                  <c:v>7946.5</c:v>
                </c:pt>
                <c:pt idx="286">
                  <c:v>7823.5</c:v>
                </c:pt>
                <c:pt idx="287">
                  <c:v>7876.0</c:v>
                </c:pt>
                <c:pt idx="288">
                  <c:v>7915.5</c:v>
                </c:pt>
                <c:pt idx="289">
                  <c:v>7955.0</c:v>
                </c:pt>
                <c:pt idx="290">
                  <c:v>7882.5</c:v>
                </c:pt>
                <c:pt idx="291">
                  <c:v>7843.5</c:v>
                </c:pt>
                <c:pt idx="292">
                  <c:v>7892.5</c:v>
                </c:pt>
                <c:pt idx="293">
                  <c:v>7827.5</c:v>
                </c:pt>
                <c:pt idx="294">
                  <c:v>7866.5</c:v>
                </c:pt>
                <c:pt idx="295">
                  <c:v>7826.5</c:v>
                </c:pt>
                <c:pt idx="296">
                  <c:v>7865.5</c:v>
                </c:pt>
                <c:pt idx="297">
                  <c:v>7945.0</c:v>
                </c:pt>
                <c:pt idx="298">
                  <c:v>7918.0</c:v>
                </c:pt>
                <c:pt idx="299">
                  <c:v>7917.5</c:v>
                </c:pt>
                <c:pt idx="300">
                  <c:v>7878.0</c:v>
                </c:pt>
                <c:pt idx="301">
                  <c:v>7937.0</c:v>
                </c:pt>
                <c:pt idx="302">
                  <c:v>7897.5</c:v>
                </c:pt>
                <c:pt idx="303">
                  <c:v>7952.0</c:v>
                </c:pt>
                <c:pt idx="304">
                  <c:v>7952.0</c:v>
                </c:pt>
                <c:pt idx="305">
                  <c:v>8024.5</c:v>
                </c:pt>
                <c:pt idx="306">
                  <c:v>7991.5</c:v>
                </c:pt>
                <c:pt idx="307">
                  <c:v>8069.5</c:v>
                </c:pt>
                <c:pt idx="308">
                  <c:v>8110.0</c:v>
                </c:pt>
                <c:pt idx="309">
                  <c:v>7990.0</c:v>
                </c:pt>
                <c:pt idx="310">
                  <c:v>8130.0</c:v>
                </c:pt>
                <c:pt idx="311">
                  <c:v>8190.0</c:v>
                </c:pt>
                <c:pt idx="312">
                  <c:v>8170.5</c:v>
                </c:pt>
                <c:pt idx="313">
                  <c:v>8193.0</c:v>
                </c:pt>
                <c:pt idx="314">
                  <c:v>8152.0</c:v>
                </c:pt>
                <c:pt idx="315">
                  <c:v>8159.0</c:v>
                </c:pt>
                <c:pt idx="316">
                  <c:v>8059.5</c:v>
                </c:pt>
                <c:pt idx="317">
                  <c:v>8019.0</c:v>
                </c:pt>
                <c:pt idx="318">
                  <c:v>8019.0</c:v>
                </c:pt>
                <c:pt idx="319">
                  <c:v>7979.0</c:v>
                </c:pt>
                <c:pt idx="320">
                  <c:v>7979.5</c:v>
                </c:pt>
                <c:pt idx="321">
                  <c:v>7934.0</c:v>
                </c:pt>
                <c:pt idx="322">
                  <c:v>7937.5</c:v>
                </c:pt>
                <c:pt idx="323">
                  <c:v>7977.5</c:v>
                </c:pt>
                <c:pt idx="324">
                  <c:v>7937.5</c:v>
                </c:pt>
                <c:pt idx="325">
                  <c:v>7977.5</c:v>
                </c:pt>
                <c:pt idx="326">
                  <c:v>7918.0</c:v>
                </c:pt>
                <c:pt idx="327">
                  <c:v>7957.5</c:v>
                </c:pt>
                <c:pt idx="328">
                  <c:v>7918.0</c:v>
                </c:pt>
                <c:pt idx="329">
                  <c:v>7957.5</c:v>
                </c:pt>
                <c:pt idx="330">
                  <c:v>7956.5</c:v>
                </c:pt>
                <c:pt idx="331">
                  <c:v>7917.0</c:v>
                </c:pt>
                <c:pt idx="332">
                  <c:v>7815.0</c:v>
                </c:pt>
                <c:pt idx="333">
                  <c:v>7816.5</c:v>
                </c:pt>
                <c:pt idx="334">
                  <c:v>7837.5</c:v>
                </c:pt>
                <c:pt idx="335">
                  <c:v>7877.0</c:v>
                </c:pt>
                <c:pt idx="336">
                  <c:v>7846.0</c:v>
                </c:pt>
                <c:pt idx="337">
                  <c:v>7885.5</c:v>
                </c:pt>
                <c:pt idx="338">
                  <c:v>7884.5</c:v>
                </c:pt>
                <c:pt idx="339">
                  <c:v>7896.0</c:v>
                </c:pt>
                <c:pt idx="340">
                  <c:v>7928.0</c:v>
                </c:pt>
                <c:pt idx="341">
                  <c:v>7949.5</c:v>
                </c:pt>
                <c:pt idx="342">
                  <c:v>7935.5</c:v>
                </c:pt>
                <c:pt idx="343">
                  <c:v>7988.0</c:v>
                </c:pt>
                <c:pt idx="344">
                  <c:v>7786.57</c:v>
                </c:pt>
                <c:pt idx="345">
                  <c:v>7810.5</c:v>
                </c:pt>
                <c:pt idx="346">
                  <c:v>7849.5</c:v>
                </c:pt>
                <c:pt idx="347">
                  <c:v>7819.0</c:v>
                </c:pt>
                <c:pt idx="348">
                  <c:v>7857.5</c:v>
                </c:pt>
                <c:pt idx="349">
                  <c:v>7786.5</c:v>
                </c:pt>
                <c:pt idx="350">
                  <c:v>7810.0</c:v>
                </c:pt>
                <c:pt idx="351">
                  <c:v>7849.0</c:v>
                </c:pt>
                <c:pt idx="352">
                  <c:v>7820.0</c:v>
                </c:pt>
                <c:pt idx="353">
                  <c:v>7888.0</c:v>
                </c:pt>
                <c:pt idx="354">
                  <c:v>7712.5</c:v>
                </c:pt>
                <c:pt idx="355">
                  <c:v>7751.0</c:v>
                </c:pt>
                <c:pt idx="356">
                  <c:v>7859.0</c:v>
                </c:pt>
                <c:pt idx="357">
                  <c:v>7847.5</c:v>
                </c:pt>
                <c:pt idx="358">
                  <c:v>7848.5</c:v>
                </c:pt>
                <c:pt idx="359">
                  <c:v>7809.5</c:v>
                </c:pt>
                <c:pt idx="360">
                  <c:v>7810.5</c:v>
                </c:pt>
                <c:pt idx="361">
                  <c:v>7828.0</c:v>
                </c:pt>
                <c:pt idx="362">
                  <c:v>7849.5</c:v>
                </c:pt>
                <c:pt idx="363">
                  <c:v>7828.5</c:v>
                </c:pt>
                <c:pt idx="364">
                  <c:v>7691.5</c:v>
                </c:pt>
                <c:pt idx="365">
                  <c:v>7730.0</c:v>
                </c:pt>
                <c:pt idx="366">
                  <c:v>7712.5</c:v>
                </c:pt>
                <c:pt idx="367">
                  <c:v>7743.0</c:v>
                </c:pt>
                <c:pt idx="368">
                  <c:v>7783.0</c:v>
                </c:pt>
                <c:pt idx="369">
                  <c:v>7781.5</c:v>
                </c:pt>
                <c:pt idx="370">
                  <c:v>7817.0</c:v>
                </c:pt>
                <c:pt idx="371">
                  <c:v>7769.5</c:v>
                </c:pt>
                <c:pt idx="372">
                  <c:v>7748.0</c:v>
                </c:pt>
                <c:pt idx="373">
                  <c:v>7769.0</c:v>
                </c:pt>
                <c:pt idx="374">
                  <c:v>7800.5</c:v>
                </c:pt>
                <c:pt idx="375">
                  <c:v>7839.5</c:v>
                </c:pt>
                <c:pt idx="376">
                  <c:v>7803.0</c:v>
                </c:pt>
                <c:pt idx="377">
                  <c:v>8047.0</c:v>
                </c:pt>
                <c:pt idx="378">
                  <c:v>8007.0</c:v>
                </c:pt>
                <c:pt idx="379">
                  <c:v>7967.5</c:v>
                </c:pt>
                <c:pt idx="380">
                  <c:v>7927.5</c:v>
                </c:pt>
                <c:pt idx="381">
                  <c:v>7864.5</c:v>
                </c:pt>
                <c:pt idx="382">
                  <c:v>7856.0</c:v>
                </c:pt>
                <c:pt idx="383">
                  <c:v>7792.0</c:v>
                </c:pt>
                <c:pt idx="384">
                  <c:v>7764.0</c:v>
                </c:pt>
                <c:pt idx="385">
                  <c:v>7789.0</c:v>
                </c:pt>
                <c:pt idx="386">
                  <c:v>7953.5</c:v>
                </c:pt>
                <c:pt idx="387">
                  <c:v>7914.0</c:v>
                </c:pt>
                <c:pt idx="388">
                  <c:v>7874.5</c:v>
                </c:pt>
                <c:pt idx="389">
                  <c:v>7791.0</c:v>
                </c:pt>
                <c:pt idx="390">
                  <c:v>7944.5</c:v>
                </c:pt>
                <c:pt idx="391">
                  <c:v>7905.0</c:v>
                </c:pt>
                <c:pt idx="392">
                  <c:v>7865.5</c:v>
                </c:pt>
                <c:pt idx="393">
                  <c:v>7906.5</c:v>
                </c:pt>
                <c:pt idx="394">
                  <c:v>7906.5</c:v>
                </c:pt>
                <c:pt idx="395">
                  <c:v>7929.5</c:v>
                </c:pt>
                <c:pt idx="396">
                  <c:v>7865.5</c:v>
                </c:pt>
                <c:pt idx="397">
                  <c:v>7865.5</c:v>
                </c:pt>
                <c:pt idx="398">
                  <c:v>7865.5</c:v>
                </c:pt>
                <c:pt idx="399">
                  <c:v>7865.5</c:v>
                </c:pt>
                <c:pt idx="400">
                  <c:v>7865.5</c:v>
                </c:pt>
                <c:pt idx="401">
                  <c:v>7865.5</c:v>
                </c:pt>
                <c:pt idx="402">
                  <c:v>7865.5</c:v>
                </c:pt>
                <c:pt idx="403">
                  <c:v>7940.0</c:v>
                </c:pt>
                <c:pt idx="404">
                  <c:v>7900.5</c:v>
                </c:pt>
                <c:pt idx="405">
                  <c:v>7874.5</c:v>
                </c:pt>
                <c:pt idx="406">
                  <c:v>7874.5</c:v>
                </c:pt>
                <c:pt idx="407">
                  <c:v>7874.0</c:v>
                </c:pt>
                <c:pt idx="408">
                  <c:v>7874.0</c:v>
                </c:pt>
                <c:pt idx="409">
                  <c:v>7874.0</c:v>
                </c:pt>
                <c:pt idx="410">
                  <c:v>7873.0</c:v>
                </c:pt>
                <c:pt idx="411">
                  <c:v>7873.0</c:v>
                </c:pt>
                <c:pt idx="412">
                  <c:v>7792.77</c:v>
                </c:pt>
                <c:pt idx="413">
                  <c:v>7834.0</c:v>
                </c:pt>
                <c:pt idx="414">
                  <c:v>7838.5</c:v>
                </c:pt>
                <c:pt idx="415">
                  <c:v>7801.5</c:v>
                </c:pt>
                <c:pt idx="416">
                  <c:v>7888.5</c:v>
                </c:pt>
                <c:pt idx="417">
                  <c:v>7849.5</c:v>
                </c:pt>
                <c:pt idx="418">
                  <c:v>7810.5</c:v>
                </c:pt>
                <c:pt idx="419">
                  <c:v>7849.5</c:v>
                </c:pt>
                <c:pt idx="420">
                  <c:v>7889.0</c:v>
                </c:pt>
                <c:pt idx="421">
                  <c:v>7862.65</c:v>
                </c:pt>
                <c:pt idx="422">
                  <c:v>7901.5</c:v>
                </c:pt>
                <c:pt idx="423">
                  <c:v>7853.0</c:v>
                </c:pt>
                <c:pt idx="424">
                  <c:v>7820.5</c:v>
                </c:pt>
                <c:pt idx="425">
                  <c:v>7799.0</c:v>
                </c:pt>
                <c:pt idx="426">
                  <c:v>7762.5</c:v>
                </c:pt>
                <c:pt idx="427">
                  <c:v>7731.0</c:v>
                </c:pt>
                <c:pt idx="428">
                  <c:v>7699.5</c:v>
                </c:pt>
                <c:pt idx="429">
                  <c:v>7692.5</c:v>
                </c:pt>
                <c:pt idx="430">
                  <c:v>7654.0</c:v>
                </c:pt>
                <c:pt idx="431">
                  <c:v>7616.0</c:v>
                </c:pt>
                <c:pt idx="432">
                  <c:v>7634.0</c:v>
                </c:pt>
                <c:pt idx="433">
                  <c:v>7692.0</c:v>
                </c:pt>
                <c:pt idx="434">
                  <c:v>7653.5</c:v>
                </c:pt>
                <c:pt idx="435">
                  <c:v>7623.0</c:v>
                </c:pt>
                <c:pt idx="436">
                  <c:v>7661.0</c:v>
                </c:pt>
                <c:pt idx="437">
                  <c:v>7854.0</c:v>
                </c:pt>
                <c:pt idx="438">
                  <c:v>7815.0</c:v>
                </c:pt>
                <c:pt idx="439">
                  <c:v>7776.0</c:v>
                </c:pt>
                <c:pt idx="440">
                  <c:v>7737.5</c:v>
                </c:pt>
                <c:pt idx="441">
                  <c:v>7623.5</c:v>
                </c:pt>
                <c:pt idx="442">
                  <c:v>7661.5</c:v>
                </c:pt>
                <c:pt idx="443">
                  <c:v>7657.0</c:v>
                </c:pt>
                <c:pt idx="444">
                  <c:v>7660.5</c:v>
                </c:pt>
                <c:pt idx="445">
                  <c:v>7695.5</c:v>
                </c:pt>
                <c:pt idx="446">
                  <c:v>7768.5</c:v>
                </c:pt>
                <c:pt idx="447">
                  <c:v>7846.5</c:v>
                </c:pt>
                <c:pt idx="448">
                  <c:v>7816.5</c:v>
                </c:pt>
                <c:pt idx="449">
                  <c:v>7807.5</c:v>
                </c:pt>
                <c:pt idx="450">
                  <c:v>7639.0</c:v>
                </c:pt>
                <c:pt idx="451">
                  <c:v>7677.0</c:v>
                </c:pt>
                <c:pt idx="452">
                  <c:v>7715.5</c:v>
                </c:pt>
                <c:pt idx="453">
                  <c:v>7754.0</c:v>
                </c:pt>
                <c:pt idx="454">
                  <c:v>7792.5</c:v>
                </c:pt>
                <c:pt idx="455">
                  <c:v>7831.5</c:v>
                </c:pt>
                <c:pt idx="456">
                  <c:v>7745.0</c:v>
                </c:pt>
                <c:pt idx="457">
                  <c:v>7784.0</c:v>
                </c:pt>
                <c:pt idx="458">
                  <c:v>7767.5</c:v>
                </c:pt>
                <c:pt idx="459">
                  <c:v>7806.5</c:v>
                </c:pt>
                <c:pt idx="460">
                  <c:v>7630.0</c:v>
                </c:pt>
                <c:pt idx="461">
                  <c:v>7668.5</c:v>
                </c:pt>
                <c:pt idx="462">
                  <c:v>7706.5</c:v>
                </c:pt>
                <c:pt idx="463">
                  <c:v>7749.0</c:v>
                </c:pt>
                <c:pt idx="464">
                  <c:v>7788.0</c:v>
                </c:pt>
                <c:pt idx="465">
                  <c:v>7616.0</c:v>
                </c:pt>
                <c:pt idx="466">
                  <c:v>7616.0</c:v>
                </c:pt>
                <c:pt idx="467">
                  <c:v>7616.0</c:v>
                </c:pt>
                <c:pt idx="468">
                  <c:v>7615.5</c:v>
                </c:pt>
                <c:pt idx="469">
                  <c:v>7615.5</c:v>
                </c:pt>
                <c:pt idx="470">
                  <c:v>7808.0</c:v>
                </c:pt>
                <c:pt idx="471">
                  <c:v>7769.0</c:v>
                </c:pt>
                <c:pt idx="472">
                  <c:v>7730.5</c:v>
                </c:pt>
                <c:pt idx="473">
                  <c:v>7692.0</c:v>
                </c:pt>
                <c:pt idx="474">
                  <c:v>7653.5</c:v>
                </c:pt>
                <c:pt idx="475">
                  <c:v>7821.5</c:v>
                </c:pt>
                <c:pt idx="476">
                  <c:v>7782.5</c:v>
                </c:pt>
                <c:pt idx="477">
                  <c:v>7748.0</c:v>
                </c:pt>
                <c:pt idx="478">
                  <c:v>7744.0</c:v>
                </c:pt>
                <c:pt idx="479">
                  <c:v>7705.5</c:v>
                </c:pt>
                <c:pt idx="480">
                  <c:v>7802.0</c:v>
                </c:pt>
                <c:pt idx="481">
                  <c:v>7763.0</c:v>
                </c:pt>
                <c:pt idx="482">
                  <c:v>7753.5</c:v>
                </c:pt>
                <c:pt idx="483">
                  <c:v>7724.5</c:v>
                </c:pt>
                <c:pt idx="484">
                  <c:v>7841.0</c:v>
                </c:pt>
                <c:pt idx="485">
                  <c:v>7802.0</c:v>
                </c:pt>
                <c:pt idx="486">
                  <c:v>7763.0</c:v>
                </c:pt>
                <c:pt idx="487">
                  <c:v>7724.5</c:v>
                </c:pt>
                <c:pt idx="488">
                  <c:v>7759.0</c:v>
                </c:pt>
                <c:pt idx="489">
                  <c:v>7837.0</c:v>
                </c:pt>
                <c:pt idx="490">
                  <c:v>7798.0</c:v>
                </c:pt>
                <c:pt idx="491">
                  <c:v>7760.0</c:v>
                </c:pt>
                <c:pt idx="492">
                  <c:v>7759.0</c:v>
                </c:pt>
                <c:pt idx="493">
                  <c:v>7837.0</c:v>
                </c:pt>
                <c:pt idx="494">
                  <c:v>7799.5</c:v>
                </c:pt>
                <c:pt idx="495">
                  <c:v>7798.0</c:v>
                </c:pt>
                <c:pt idx="496">
                  <c:v>7826.0</c:v>
                </c:pt>
                <c:pt idx="497">
                  <c:v>7763.5</c:v>
                </c:pt>
                <c:pt idx="498">
                  <c:v>7801.5</c:v>
                </c:pt>
                <c:pt idx="499">
                  <c:v>7762.5</c:v>
                </c:pt>
                <c:pt idx="500">
                  <c:v>7841.5</c:v>
                </c:pt>
                <c:pt idx="501">
                  <c:v>7725.0</c:v>
                </c:pt>
                <c:pt idx="502">
                  <c:v>7746.5</c:v>
                </c:pt>
                <c:pt idx="503">
                  <c:v>7719.5</c:v>
                </c:pt>
                <c:pt idx="504">
                  <c:v>7681.5</c:v>
                </c:pt>
                <c:pt idx="505">
                  <c:v>7681.5</c:v>
                </c:pt>
                <c:pt idx="506">
                  <c:v>7631.0</c:v>
                </c:pt>
                <c:pt idx="507">
                  <c:v>7631.5</c:v>
                </c:pt>
                <c:pt idx="508">
                  <c:v>7707.5</c:v>
                </c:pt>
                <c:pt idx="509">
                  <c:v>7788.0</c:v>
                </c:pt>
                <c:pt idx="510">
                  <c:v>7776.0</c:v>
                </c:pt>
                <c:pt idx="511">
                  <c:v>7677.5</c:v>
                </c:pt>
                <c:pt idx="512">
                  <c:v>7751.0</c:v>
                </c:pt>
                <c:pt idx="513">
                  <c:v>7674.0</c:v>
                </c:pt>
                <c:pt idx="514">
                  <c:v>7712.0</c:v>
                </c:pt>
                <c:pt idx="515">
                  <c:v>7712.5</c:v>
                </c:pt>
                <c:pt idx="516">
                  <c:v>7636.0</c:v>
                </c:pt>
                <c:pt idx="517">
                  <c:v>7746.0</c:v>
                </c:pt>
                <c:pt idx="518">
                  <c:v>7785.0</c:v>
                </c:pt>
                <c:pt idx="519">
                  <c:v>7731.0</c:v>
                </c:pt>
                <c:pt idx="520">
                  <c:v>7823.5</c:v>
                </c:pt>
                <c:pt idx="521">
                  <c:v>7773.0</c:v>
                </c:pt>
                <c:pt idx="522">
                  <c:v>7734.5</c:v>
                </c:pt>
                <c:pt idx="523">
                  <c:v>7751.5</c:v>
                </c:pt>
                <c:pt idx="524">
                  <c:v>7790.5</c:v>
                </c:pt>
                <c:pt idx="525">
                  <c:v>7753.5</c:v>
                </c:pt>
                <c:pt idx="526">
                  <c:v>7754.0</c:v>
                </c:pt>
                <c:pt idx="527">
                  <c:v>7754.0</c:v>
                </c:pt>
                <c:pt idx="528">
                  <c:v>7829.5</c:v>
                </c:pt>
                <c:pt idx="529">
                  <c:v>7792.5</c:v>
                </c:pt>
                <c:pt idx="530">
                  <c:v>7754.0</c:v>
                </c:pt>
                <c:pt idx="531">
                  <c:v>7831.5</c:v>
                </c:pt>
                <c:pt idx="532">
                  <c:v>7831.5</c:v>
                </c:pt>
                <c:pt idx="533">
                  <c:v>7793.0</c:v>
                </c:pt>
                <c:pt idx="534">
                  <c:v>7810.5</c:v>
                </c:pt>
                <c:pt idx="535">
                  <c:v>7771.5</c:v>
                </c:pt>
                <c:pt idx="536">
                  <c:v>7800.5</c:v>
                </c:pt>
                <c:pt idx="537">
                  <c:v>7811.0</c:v>
                </c:pt>
                <c:pt idx="538">
                  <c:v>7761.0</c:v>
                </c:pt>
                <c:pt idx="539">
                  <c:v>7772.5</c:v>
                </c:pt>
                <c:pt idx="540">
                  <c:v>7731.5</c:v>
                </c:pt>
                <c:pt idx="541">
                  <c:v>7732.5</c:v>
                </c:pt>
                <c:pt idx="542">
                  <c:v>7770.0</c:v>
                </c:pt>
                <c:pt idx="543">
                  <c:v>7738.0</c:v>
                </c:pt>
                <c:pt idx="544">
                  <c:v>7776.0</c:v>
                </c:pt>
                <c:pt idx="545">
                  <c:v>7712.5</c:v>
                </c:pt>
                <c:pt idx="546">
                  <c:v>7797.5</c:v>
                </c:pt>
                <c:pt idx="547">
                  <c:v>7713.5</c:v>
                </c:pt>
                <c:pt idx="548">
                  <c:v>7752.0</c:v>
                </c:pt>
                <c:pt idx="549">
                  <c:v>7699.5</c:v>
                </c:pt>
                <c:pt idx="550">
                  <c:v>7694.0</c:v>
                </c:pt>
                <c:pt idx="551">
                  <c:v>7737.5</c:v>
                </c:pt>
                <c:pt idx="552">
                  <c:v>7737.5</c:v>
                </c:pt>
                <c:pt idx="553">
                  <c:v>7772.0</c:v>
                </c:pt>
                <c:pt idx="554">
                  <c:v>7815.0</c:v>
                </c:pt>
                <c:pt idx="555">
                  <c:v>7812.5</c:v>
                </c:pt>
                <c:pt idx="556">
                  <c:v>7661.5</c:v>
                </c:pt>
                <c:pt idx="557">
                  <c:v>7694.0</c:v>
                </c:pt>
                <c:pt idx="558">
                  <c:v>7732.5</c:v>
                </c:pt>
                <c:pt idx="559">
                  <c:v>7702.0</c:v>
                </c:pt>
                <c:pt idx="560">
                  <c:v>7751.5</c:v>
                </c:pt>
                <c:pt idx="561">
                  <c:v>7807.0</c:v>
                </c:pt>
                <c:pt idx="562">
                  <c:v>7790.5</c:v>
                </c:pt>
                <c:pt idx="563">
                  <c:v>7770.5</c:v>
                </c:pt>
                <c:pt idx="564">
                  <c:v>7852.66</c:v>
                </c:pt>
                <c:pt idx="565">
                  <c:v>7770.0</c:v>
                </c:pt>
                <c:pt idx="566">
                  <c:v>7747.5</c:v>
                </c:pt>
                <c:pt idx="567">
                  <c:v>7731.5</c:v>
                </c:pt>
                <c:pt idx="568">
                  <c:v>7721.5</c:v>
                </c:pt>
                <c:pt idx="569">
                  <c:v>7742.5</c:v>
                </c:pt>
                <c:pt idx="570">
                  <c:v>7683.5</c:v>
                </c:pt>
                <c:pt idx="571">
                  <c:v>7697.0</c:v>
                </c:pt>
                <c:pt idx="572">
                  <c:v>7698.0</c:v>
                </c:pt>
                <c:pt idx="573">
                  <c:v>7731.0</c:v>
                </c:pt>
                <c:pt idx="574">
                  <c:v>7731.0</c:v>
                </c:pt>
                <c:pt idx="575">
                  <c:v>7694.5</c:v>
                </c:pt>
                <c:pt idx="576">
                  <c:v>7695.0</c:v>
                </c:pt>
                <c:pt idx="577">
                  <c:v>7668.0</c:v>
                </c:pt>
                <c:pt idx="578">
                  <c:v>7656.5</c:v>
                </c:pt>
                <c:pt idx="579">
                  <c:v>7621.5</c:v>
                </c:pt>
                <c:pt idx="580">
                  <c:v>7698.0</c:v>
                </c:pt>
                <c:pt idx="581">
                  <c:v>7693.0</c:v>
                </c:pt>
                <c:pt idx="582">
                  <c:v>7661.5</c:v>
                </c:pt>
                <c:pt idx="583">
                  <c:v>7635.5</c:v>
                </c:pt>
                <c:pt idx="584">
                  <c:v>7583.0</c:v>
                </c:pt>
                <c:pt idx="585">
                  <c:v>7584.0</c:v>
                </c:pt>
                <c:pt idx="586">
                  <c:v>7573.0</c:v>
                </c:pt>
                <c:pt idx="587">
                  <c:v>7535.5</c:v>
                </c:pt>
                <c:pt idx="588">
                  <c:v>7541.0</c:v>
                </c:pt>
                <c:pt idx="589">
                  <c:v>7483.5</c:v>
                </c:pt>
                <c:pt idx="590">
                  <c:v>7672.0</c:v>
                </c:pt>
                <c:pt idx="591">
                  <c:v>7634.0</c:v>
                </c:pt>
                <c:pt idx="592">
                  <c:v>7596.0</c:v>
                </c:pt>
                <c:pt idx="593">
                  <c:v>7558.0</c:v>
                </c:pt>
                <c:pt idx="594">
                  <c:v>7672.0</c:v>
                </c:pt>
                <c:pt idx="595">
                  <c:v>7653.5</c:v>
                </c:pt>
                <c:pt idx="596">
                  <c:v>7634.0</c:v>
                </c:pt>
                <c:pt idx="597">
                  <c:v>7596.0</c:v>
                </c:pt>
                <c:pt idx="598">
                  <c:v>7558.0</c:v>
                </c:pt>
                <c:pt idx="599">
                  <c:v>7635.5</c:v>
                </c:pt>
                <c:pt idx="600">
                  <c:v>7714.5</c:v>
                </c:pt>
                <c:pt idx="601">
                  <c:v>7676.0</c:v>
                </c:pt>
                <c:pt idx="602">
                  <c:v>7638.0</c:v>
                </c:pt>
                <c:pt idx="603">
                  <c:v>7706.5</c:v>
                </c:pt>
                <c:pt idx="604">
                  <c:v>7706.5</c:v>
                </c:pt>
                <c:pt idx="605">
                  <c:v>7714.0</c:v>
                </c:pt>
                <c:pt idx="606">
                  <c:v>7522.0</c:v>
                </c:pt>
                <c:pt idx="607">
                  <c:v>7560.0</c:v>
                </c:pt>
                <c:pt idx="608">
                  <c:v>7596.5</c:v>
                </c:pt>
                <c:pt idx="609">
                  <c:v>7597.5</c:v>
                </c:pt>
                <c:pt idx="610">
                  <c:v>7571.5</c:v>
                </c:pt>
                <c:pt idx="611">
                  <c:v>7571.5</c:v>
                </c:pt>
                <c:pt idx="612">
                  <c:v>7571.5</c:v>
                </c:pt>
                <c:pt idx="613">
                  <c:v>7568.0</c:v>
                </c:pt>
                <c:pt idx="614">
                  <c:v>7567.0</c:v>
                </c:pt>
                <c:pt idx="615">
                  <c:v>7564.0</c:v>
                </c:pt>
                <c:pt idx="616">
                  <c:v>7555.0</c:v>
                </c:pt>
                <c:pt idx="617">
                  <c:v>7518.0</c:v>
                </c:pt>
                <c:pt idx="618">
                  <c:v>7609.0</c:v>
                </c:pt>
                <c:pt idx="619">
                  <c:v>7639.0</c:v>
                </c:pt>
                <c:pt idx="620">
                  <c:v>7647.0</c:v>
                </c:pt>
                <c:pt idx="621">
                  <c:v>7599.24</c:v>
                </c:pt>
                <c:pt idx="622">
                  <c:v>7676.5</c:v>
                </c:pt>
                <c:pt idx="623">
                  <c:v>7708.5</c:v>
                </c:pt>
                <c:pt idx="624">
                  <c:v>7413.5</c:v>
                </c:pt>
                <c:pt idx="625">
                  <c:v>7450.5</c:v>
                </c:pt>
                <c:pt idx="626">
                  <c:v>7488.0</c:v>
                </c:pt>
                <c:pt idx="627">
                  <c:v>7525.5</c:v>
                </c:pt>
                <c:pt idx="628">
                  <c:v>7563.0</c:v>
                </c:pt>
                <c:pt idx="629">
                  <c:v>7577.0</c:v>
                </c:pt>
                <c:pt idx="630">
                  <c:v>7687.0</c:v>
                </c:pt>
                <c:pt idx="631">
                  <c:v>7649.0</c:v>
                </c:pt>
                <c:pt idx="632">
                  <c:v>7611.0</c:v>
                </c:pt>
                <c:pt idx="633">
                  <c:v>7573.0</c:v>
                </c:pt>
                <c:pt idx="634">
                  <c:v>7655.5</c:v>
                </c:pt>
                <c:pt idx="635">
                  <c:v>7617.5</c:v>
                </c:pt>
                <c:pt idx="636">
                  <c:v>7579.5</c:v>
                </c:pt>
                <c:pt idx="637">
                  <c:v>7667.5</c:v>
                </c:pt>
                <c:pt idx="638">
                  <c:v>7629.0</c:v>
                </c:pt>
                <c:pt idx="639">
                  <c:v>7591.5</c:v>
                </c:pt>
                <c:pt idx="640">
                  <c:v>7647.5</c:v>
                </c:pt>
                <c:pt idx="641">
                  <c:v>7609.5</c:v>
                </c:pt>
                <c:pt idx="642">
                  <c:v>7647.0</c:v>
                </c:pt>
                <c:pt idx="643">
                  <c:v>7641.5</c:v>
                </c:pt>
                <c:pt idx="644">
                  <c:v>7685.5</c:v>
                </c:pt>
                <c:pt idx="645">
                  <c:v>7673.5</c:v>
                </c:pt>
                <c:pt idx="646">
                  <c:v>7682.5</c:v>
                </c:pt>
                <c:pt idx="647">
                  <c:v>7690.0</c:v>
                </c:pt>
                <c:pt idx="648">
                  <c:v>7680.5</c:v>
                </c:pt>
                <c:pt idx="649">
                  <c:v>7715.5</c:v>
                </c:pt>
                <c:pt idx="650">
                  <c:v>7734.5</c:v>
                </c:pt>
                <c:pt idx="651">
                  <c:v>7728.0</c:v>
                </c:pt>
                <c:pt idx="652">
                  <c:v>7757.5</c:v>
                </c:pt>
                <c:pt idx="653">
                  <c:v>7700.5</c:v>
                </c:pt>
                <c:pt idx="654">
                  <c:v>7781.5</c:v>
                </c:pt>
                <c:pt idx="655">
                  <c:v>7796.5</c:v>
                </c:pt>
                <c:pt idx="656">
                  <c:v>7790.5</c:v>
                </c:pt>
                <c:pt idx="657">
                  <c:v>7761.5</c:v>
                </c:pt>
                <c:pt idx="658">
                  <c:v>7818.5</c:v>
                </c:pt>
                <c:pt idx="659">
                  <c:v>7721.5</c:v>
                </c:pt>
                <c:pt idx="660">
                  <c:v>7807.51</c:v>
                </c:pt>
                <c:pt idx="661">
                  <c:v>7805.0</c:v>
                </c:pt>
                <c:pt idx="662">
                  <c:v>7793.5</c:v>
                </c:pt>
                <c:pt idx="663">
                  <c:v>7841.5</c:v>
                </c:pt>
                <c:pt idx="664">
                  <c:v>7742.0</c:v>
                </c:pt>
                <c:pt idx="665">
                  <c:v>7752.5</c:v>
                </c:pt>
                <c:pt idx="666">
                  <c:v>7838.0</c:v>
                </c:pt>
                <c:pt idx="667">
                  <c:v>7825.0</c:v>
                </c:pt>
                <c:pt idx="668">
                  <c:v>7857.5</c:v>
                </c:pt>
                <c:pt idx="669">
                  <c:v>7787.0</c:v>
                </c:pt>
                <c:pt idx="670">
                  <c:v>7833.0</c:v>
                </c:pt>
                <c:pt idx="671">
                  <c:v>7760.5</c:v>
                </c:pt>
                <c:pt idx="672">
                  <c:v>7843.5</c:v>
                </c:pt>
                <c:pt idx="673">
                  <c:v>7804.5</c:v>
                </c:pt>
                <c:pt idx="674">
                  <c:v>7805.0</c:v>
                </c:pt>
                <c:pt idx="675">
                  <c:v>7799.5</c:v>
                </c:pt>
                <c:pt idx="676">
                  <c:v>7836.0</c:v>
                </c:pt>
                <c:pt idx="677">
                  <c:v>7919.34</c:v>
                </c:pt>
                <c:pt idx="678">
                  <c:v>7907.5</c:v>
                </c:pt>
                <c:pt idx="679">
                  <c:v>7947.0</c:v>
                </c:pt>
                <c:pt idx="680">
                  <c:v>7955.5</c:v>
                </c:pt>
                <c:pt idx="681">
                  <c:v>8036.0</c:v>
                </c:pt>
                <c:pt idx="682">
                  <c:v>7984.0</c:v>
                </c:pt>
                <c:pt idx="683">
                  <c:v>7954.0</c:v>
                </c:pt>
                <c:pt idx="684">
                  <c:v>7953.0</c:v>
                </c:pt>
                <c:pt idx="685">
                  <c:v>7985.0</c:v>
                </c:pt>
                <c:pt idx="686">
                  <c:v>8005.5</c:v>
                </c:pt>
                <c:pt idx="687">
                  <c:v>7995.0</c:v>
                </c:pt>
                <c:pt idx="688">
                  <c:v>8022.5</c:v>
                </c:pt>
                <c:pt idx="689">
                  <c:v>8029.5</c:v>
                </c:pt>
                <c:pt idx="690">
                  <c:v>7986.0</c:v>
                </c:pt>
                <c:pt idx="691">
                  <c:v>7989.5</c:v>
                </c:pt>
                <c:pt idx="692">
                  <c:v>7910.5</c:v>
                </c:pt>
                <c:pt idx="693">
                  <c:v>7950.0</c:v>
                </c:pt>
                <c:pt idx="694">
                  <c:v>7912.0</c:v>
                </c:pt>
                <c:pt idx="695">
                  <c:v>7912.0</c:v>
                </c:pt>
                <c:pt idx="696">
                  <c:v>8020.5</c:v>
                </c:pt>
                <c:pt idx="697">
                  <c:v>7980.5</c:v>
                </c:pt>
                <c:pt idx="698">
                  <c:v>8060.5</c:v>
                </c:pt>
                <c:pt idx="699">
                  <c:v>8017.0</c:v>
                </c:pt>
                <c:pt idx="700">
                  <c:v>7977.0</c:v>
                </c:pt>
                <c:pt idx="701">
                  <c:v>7986.5</c:v>
                </c:pt>
                <c:pt idx="702">
                  <c:v>7987.5</c:v>
                </c:pt>
                <c:pt idx="703">
                  <c:v>8003.0</c:v>
                </c:pt>
                <c:pt idx="704">
                  <c:v>7970.29</c:v>
                </c:pt>
                <c:pt idx="705">
                  <c:v>7898.5</c:v>
                </c:pt>
                <c:pt idx="706">
                  <c:v>7866.0</c:v>
                </c:pt>
                <c:pt idx="707">
                  <c:v>7859.0</c:v>
                </c:pt>
                <c:pt idx="708">
                  <c:v>7821.0</c:v>
                </c:pt>
                <c:pt idx="709">
                  <c:v>7935.0</c:v>
                </c:pt>
                <c:pt idx="710">
                  <c:v>7935.0</c:v>
                </c:pt>
                <c:pt idx="711">
                  <c:v>7939.0</c:v>
                </c:pt>
                <c:pt idx="712">
                  <c:v>7898.5</c:v>
                </c:pt>
                <c:pt idx="713">
                  <c:v>7864.5</c:v>
                </c:pt>
                <c:pt idx="714">
                  <c:v>7893.0</c:v>
                </c:pt>
                <c:pt idx="715">
                  <c:v>7930.5</c:v>
                </c:pt>
                <c:pt idx="716">
                  <c:v>7932.0</c:v>
                </c:pt>
                <c:pt idx="717">
                  <c:v>7958.5</c:v>
                </c:pt>
                <c:pt idx="718">
                  <c:v>7919.0</c:v>
                </c:pt>
                <c:pt idx="719">
                  <c:v>7880.5</c:v>
                </c:pt>
                <c:pt idx="720">
                  <c:v>7919.5</c:v>
                </c:pt>
                <c:pt idx="721">
                  <c:v>7889.0</c:v>
                </c:pt>
                <c:pt idx="722">
                  <c:v>7928.5</c:v>
                </c:pt>
                <c:pt idx="723">
                  <c:v>7919.5</c:v>
                </c:pt>
                <c:pt idx="724">
                  <c:v>7911.0</c:v>
                </c:pt>
                <c:pt idx="725">
                  <c:v>7908.0</c:v>
                </c:pt>
                <c:pt idx="726">
                  <c:v>7947.0</c:v>
                </c:pt>
                <c:pt idx="727">
                  <c:v>7959.0</c:v>
                </c:pt>
                <c:pt idx="728">
                  <c:v>7997.0</c:v>
                </c:pt>
                <c:pt idx="729">
                  <c:v>7959.12</c:v>
                </c:pt>
                <c:pt idx="730">
                  <c:v>7917.5</c:v>
                </c:pt>
                <c:pt idx="731">
                  <c:v>7910.5</c:v>
                </c:pt>
                <c:pt idx="732">
                  <c:v>7970.5</c:v>
                </c:pt>
                <c:pt idx="733">
                  <c:v>8011.25</c:v>
                </c:pt>
                <c:pt idx="734">
                  <c:v>7952.5</c:v>
                </c:pt>
                <c:pt idx="735">
                  <c:v>7905.0</c:v>
                </c:pt>
                <c:pt idx="736">
                  <c:v>7941.0</c:v>
                </c:pt>
                <c:pt idx="737">
                  <c:v>7914.5</c:v>
                </c:pt>
                <c:pt idx="738">
                  <c:v>7862.5</c:v>
                </c:pt>
                <c:pt idx="739">
                  <c:v>7872.0</c:v>
                </c:pt>
                <c:pt idx="740">
                  <c:v>7889.5</c:v>
                </c:pt>
                <c:pt idx="741">
                  <c:v>7861.5</c:v>
                </c:pt>
                <c:pt idx="742">
                  <c:v>7900.0</c:v>
                </c:pt>
                <c:pt idx="743">
                  <c:v>7929.0</c:v>
                </c:pt>
                <c:pt idx="744">
                  <c:v>7835.83</c:v>
                </c:pt>
                <c:pt idx="745">
                  <c:v>7969.0</c:v>
                </c:pt>
                <c:pt idx="746">
                  <c:v>7959.5</c:v>
                </c:pt>
                <c:pt idx="747">
                  <c:v>7971.0</c:v>
                </c:pt>
                <c:pt idx="748">
                  <c:v>7951.5</c:v>
                </c:pt>
                <c:pt idx="749">
                  <c:v>7901.0</c:v>
                </c:pt>
                <c:pt idx="750">
                  <c:v>7896.0</c:v>
                </c:pt>
                <c:pt idx="751">
                  <c:v>7892.94</c:v>
                </c:pt>
                <c:pt idx="752">
                  <c:v>7856.0</c:v>
                </c:pt>
                <c:pt idx="753">
                  <c:v>7909.0</c:v>
                </c:pt>
                <c:pt idx="754">
                  <c:v>7929.0</c:v>
                </c:pt>
                <c:pt idx="755">
                  <c:v>7895.0</c:v>
                </c:pt>
                <c:pt idx="756">
                  <c:v>7974.0</c:v>
                </c:pt>
                <c:pt idx="757">
                  <c:v>7940.0</c:v>
                </c:pt>
                <c:pt idx="758">
                  <c:v>7823.5</c:v>
                </c:pt>
                <c:pt idx="759">
                  <c:v>7940.0</c:v>
                </c:pt>
                <c:pt idx="760">
                  <c:v>7900.5</c:v>
                </c:pt>
                <c:pt idx="761">
                  <c:v>7900.5</c:v>
                </c:pt>
                <c:pt idx="762">
                  <c:v>7875.8</c:v>
                </c:pt>
                <c:pt idx="763">
                  <c:v>7883.0</c:v>
                </c:pt>
                <c:pt idx="764">
                  <c:v>7843.0</c:v>
                </c:pt>
                <c:pt idx="765">
                  <c:v>7843.5</c:v>
                </c:pt>
                <c:pt idx="766">
                  <c:v>7881.5</c:v>
                </c:pt>
                <c:pt idx="767">
                  <c:v>7864.5</c:v>
                </c:pt>
                <c:pt idx="768">
                  <c:v>7892.5</c:v>
                </c:pt>
                <c:pt idx="769">
                  <c:v>7803.5</c:v>
                </c:pt>
                <c:pt idx="770">
                  <c:v>7781.5</c:v>
                </c:pt>
                <c:pt idx="771">
                  <c:v>7769.5</c:v>
                </c:pt>
                <c:pt idx="772">
                  <c:v>7769.5</c:v>
                </c:pt>
                <c:pt idx="773">
                  <c:v>7764.5</c:v>
                </c:pt>
                <c:pt idx="774">
                  <c:v>7721.5</c:v>
                </c:pt>
                <c:pt idx="775">
                  <c:v>7688.0</c:v>
                </c:pt>
                <c:pt idx="776">
                  <c:v>7683.5</c:v>
                </c:pt>
                <c:pt idx="777">
                  <c:v>7649.5</c:v>
                </c:pt>
                <c:pt idx="778">
                  <c:v>7642.0</c:v>
                </c:pt>
                <c:pt idx="779">
                  <c:v>7713.0</c:v>
                </c:pt>
                <c:pt idx="780">
                  <c:v>7748.32</c:v>
                </c:pt>
                <c:pt idx="781">
                  <c:v>7637.0</c:v>
                </c:pt>
                <c:pt idx="782">
                  <c:v>7665.5</c:v>
                </c:pt>
                <c:pt idx="783">
                  <c:v>7682.0</c:v>
                </c:pt>
                <c:pt idx="784">
                  <c:v>7758.5</c:v>
                </c:pt>
                <c:pt idx="785">
                  <c:v>7725.0</c:v>
                </c:pt>
                <c:pt idx="786">
                  <c:v>7797.5</c:v>
                </c:pt>
                <c:pt idx="787">
                  <c:v>7611.5</c:v>
                </c:pt>
                <c:pt idx="788">
                  <c:v>7577.0</c:v>
                </c:pt>
                <c:pt idx="789">
                  <c:v>7757.5</c:v>
                </c:pt>
                <c:pt idx="790">
                  <c:v>7725.0</c:v>
                </c:pt>
                <c:pt idx="791">
                  <c:v>7687.0</c:v>
                </c:pt>
                <c:pt idx="792">
                  <c:v>7648.5</c:v>
                </c:pt>
                <c:pt idx="793">
                  <c:v>7603.5</c:v>
                </c:pt>
                <c:pt idx="794">
                  <c:v>7641.5</c:v>
                </c:pt>
                <c:pt idx="795">
                  <c:v>7611.5</c:v>
                </c:pt>
                <c:pt idx="796">
                  <c:v>7835.5</c:v>
                </c:pt>
                <c:pt idx="797">
                  <c:v>7796.5</c:v>
                </c:pt>
                <c:pt idx="798">
                  <c:v>7718.0</c:v>
                </c:pt>
                <c:pt idx="799">
                  <c:v>7684.5</c:v>
                </c:pt>
                <c:pt idx="800">
                  <c:v>7679.5</c:v>
                </c:pt>
                <c:pt idx="801">
                  <c:v>7646.0</c:v>
                </c:pt>
                <c:pt idx="802">
                  <c:v>7608.0</c:v>
                </c:pt>
                <c:pt idx="803">
                  <c:v>7639.0</c:v>
                </c:pt>
                <c:pt idx="804">
                  <c:v>7661.5</c:v>
                </c:pt>
                <c:pt idx="805">
                  <c:v>7623.5</c:v>
                </c:pt>
                <c:pt idx="806">
                  <c:v>7639.0</c:v>
                </c:pt>
                <c:pt idx="807">
                  <c:v>7611.0</c:v>
                </c:pt>
                <c:pt idx="808">
                  <c:v>7662.84</c:v>
                </c:pt>
                <c:pt idx="809">
                  <c:v>7678.0</c:v>
                </c:pt>
                <c:pt idx="810">
                  <c:v>7653.0</c:v>
                </c:pt>
                <c:pt idx="811">
                  <c:v>7691.5</c:v>
                </c:pt>
                <c:pt idx="812">
                  <c:v>7644.5</c:v>
                </c:pt>
                <c:pt idx="813">
                  <c:v>7663.5</c:v>
                </c:pt>
                <c:pt idx="814">
                  <c:v>7663.5</c:v>
                </c:pt>
                <c:pt idx="815">
                  <c:v>7688.5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combined_20190610!$T$4</c:f>
              <c:strCache>
                <c:ptCount val="1"/>
                <c:pt idx="0">
                  <c:v>Average price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val>
            <c:numRef>
              <c:f>combined_20190610!$T$5:$T$820</c:f>
              <c:numCache>
                <c:formatCode>0.00000000</c:formatCode>
                <c:ptCount val="816"/>
                <c:pt idx="0">
                  <c:v>0.00012664</c:v>
                </c:pt>
                <c:pt idx="1">
                  <c:v>0.000127015</c:v>
                </c:pt>
                <c:pt idx="2">
                  <c:v>0.0001271475</c:v>
                </c:pt>
                <c:pt idx="3">
                  <c:v>0.000127106</c:v>
                </c:pt>
                <c:pt idx="4">
                  <c:v>0.000127106</c:v>
                </c:pt>
                <c:pt idx="5">
                  <c:v>0.000127106</c:v>
                </c:pt>
                <c:pt idx="6">
                  <c:v>0.000127106</c:v>
                </c:pt>
                <c:pt idx="7">
                  <c:v>0.0</c:v>
                </c:pt>
                <c:pt idx="8">
                  <c:v>0.00012677</c:v>
                </c:pt>
                <c:pt idx="9">
                  <c:v>0.000126815</c:v>
                </c:pt>
                <c:pt idx="10">
                  <c:v>0.000126913333333333</c:v>
                </c:pt>
                <c:pt idx="11">
                  <c:v>0.000126913333333333</c:v>
                </c:pt>
                <c:pt idx="12">
                  <c:v>0.00012366</c:v>
                </c:pt>
                <c:pt idx="13">
                  <c:v>0.0001241175</c:v>
                </c:pt>
                <c:pt idx="14">
                  <c:v>0.000124511666666667</c:v>
                </c:pt>
                <c:pt idx="15">
                  <c:v>0.000124625714285714</c:v>
                </c:pt>
                <c:pt idx="16">
                  <c:v>0.000123607692307692</c:v>
                </c:pt>
                <c:pt idx="17">
                  <c:v>0.00012345</c:v>
                </c:pt>
                <c:pt idx="18">
                  <c:v>0.000123192278481013</c:v>
                </c:pt>
                <c:pt idx="19">
                  <c:v>0.00012309365752716</c:v>
                </c:pt>
                <c:pt idx="20">
                  <c:v>0.000122691771428571</c:v>
                </c:pt>
                <c:pt idx="21">
                  <c:v>0.000122287269565217</c:v>
                </c:pt>
                <c:pt idx="22">
                  <c:v>0.000122452118518518</c:v>
                </c:pt>
                <c:pt idx="23">
                  <c:v>0.000122608906666667</c:v>
                </c:pt>
                <c:pt idx="24">
                  <c:v>0.00012273585</c:v>
                </c:pt>
                <c:pt idx="25">
                  <c:v>0.000122811127272727</c:v>
                </c:pt>
                <c:pt idx="26">
                  <c:v>0.000122841094117647</c:v>
                </c:pt>
                <c:pt idx="27">
                  <c:v>0.000122751505263158</c:v>
                </c:pt>
                <c:pt idx="28">
                  <c:v>0.000122740419512195</c:v>
                </c:pt>
                <c:pt idx="29">
                  <c:v>0.000122762260465116</c:v>
                </c:pt>
                <c:pt idx="30">
                  <c:v>0.000122519534693878</c:v>
                </c:pt>
                <c:pt idx="31">
                  <c:v>0.000122414022222222</c:v>
                </c:pt>
                <c:pt idx="32">
                  <c:v>0.000122416494545455</c:v>
                </c:pt>
                <c:pt idx="33">
                  <c:v>0.000122421178947368</c:v>
                </c:pt>
                <c:pt idx="34">
                  <c:v>0.00012242762</c:v>
                </c:pt>
                <c:pt idx="35">
                  <c:v>0.00012242762</c:v>
                </c:pt>
                <c:pt idx="36">
                  <c:v>0.00012242762</c:v>
                </c:pt>
                <c:pt idx="37">
                  <c:v>0.00012242762</c:v>
                </c:pt>
                <c:pt idx="38">
                  <c:v>0.00012242762</c:v>
                </c:pt>
                <c:pt idx="39">
                  <c:v>0.00012242762</c:v>
                </c:pt>
                <c:pt idx="40">
                  <c:v>0.00012242762</c:v>
                </c:pt>
                <c:pt idx="41">
                  <c:v>0.00012242762</c:v>
                </c:pt>
                <c:pt idx="42">
                  <c:v>0.00012242762</c:v>
                </c:pt>
                <c:pt idx="43">
                  <c:v>0.00012242762</c:v>
                </c:pt>
                <c:pt idx="44">
                  <c:v>0.00012242762</c:v>
                </c:pt>
                <c:pt idx="45">
                  <c:v>0.00012242762</c:v>
                </c:pt>
                <c:pt idx="46">
                  <c:v>0.00012242762</c:v>
                </c:pt>
                <c:pt idx="47">
                  <c:v>0.00012242762</c:v>
                </c:pt>
                <c:pt idx="48">
                  <c:v>0.00012242762</c:v>
                </c:pt>
                <c:pt idx="49">
                  <c:v>0.00012242762</c:v>
                </c:pt>
                <c:pt idx="50">
                  <c:v>0.00012242762</c:v>
                </c:pt>
                <c:pt idx="51">
                  <c:v>0.00012242762</c:v>
                </c:pt>
                <c:pt idx="52">
                  <c:v>0.00012242762</c:v>
                </c:pt>
                <c:pt idx="53">
                  <c:v>0.00012242762</c:v>
                </c:pt>
                <c:pt idx="54">
                  <c:v>0.00012242762</c:v>
                </c:pt>
                <c:pt idx="55">
                  <c:v>0.00012242762</c:v>
                </c:pt>
                <c:pt idx="56">
                  <c:v>0.00012242762</c:v>
                </c:pt>
                <c:pt idx="57">
                  <c:v>0.00012242762</c:v>
                </c:pt>
                <c:pt idx="58">
                  <c:v>0.00012242762</c:v>
                </c:pt>
                <c:pt idx="59">
                  <c:v>0.00012242762</c:v>
                </c:pt>
                <c:pt idx="60">
                  <c:v>0.00012242762</c:v>
                </c:pt>
                <c:pt idx="61">
                  <c:v>0.000122738506723508</c:v>
                </c:pt>
                <c:pt idx="62">
                  <c:v>0.000122738506723508</c:v>
                </c:pt>
                <c:pt idx="63">
                  <c:v>0.000122738506723508</c:v>
                </c:pt>
                <c:pt idx="64">
                  <c:v>0.000122738506723508</c:v>
                </c:pt>
                <c:pt idx="65">
                  <c:v>0.000122738506723508</c:v>
                </c:pt>
                <c:pt idx="66">
                  <c:v>0.000122738506723508</c:v>
                </c:pt>
                <c:pt idx="67">
                  <c:v>0.000124205245762645</c:v>
                </c:pt>
                <c:pt idx="68">
                  <c:v>0.000124776820291416</c:v>
                </c:pt>
                <c:pt idx="69">
                  <c:v>0.000124776820291416</c:v>
                </c:pt>
                <c:pt idx="70">
                  <c:v>0.000124776820291416</c:v>
                </c:pt>
                <c:pt idx="71">
                  <c:v>0.0001279</c:v>
                </c:pt>
                <c:pt idx="72">
                  <c:v>0.000128229608938547</c:v>
                </c:pt>
                <c:pt idx="73">
                  <c:v>0.000128492901878914</c:v>
                </c:pt>
                <c:pt idx="74">
                  <c:v>0.000128601208981002</c:v>
                </c:pt>
                <c:pt idx="75">
                  <c:v>0.000128601208981002</c:v>
                </c:pt>
                <c:pt idx="76">
                  <c:v>0.000128582001903109</c:v>
                </c:pt>
                <c:pt idx="77">
                  <c:v>0.000128887007832991</c:v>
                </c:pt>
                <c:pt idx="78">
                  <c:v>0.000128949919342321</c:v>
                </c:pt>
                <c:pt idx="79">
                  <c:v>0.000129116424006026</c:v>
                </c:pt>
                <c:pt idx="80">
                  <c:v>0.000129116424006026</c:v>
                </c:pt>
                <c:pt idx="81">
                  <c:v>0.000129116424006026</c:v>
                </c:pt>
                <c:pt idx="82">
                  <c:v>0.000129116424006026</c:v>
                </c:pt>
                <c:pt idx="83">
                  <c:v>0.000129116424006026</c:v>
                </c:pt>
                <c:pt idx="84">
                  <c:v>0.000129116424006026</c:v>
                </c:pt>
                <c:pt idx="85">
                  <c:v>0.0001261</c:v>
                </c:pt>
                <c:pt idx="86">
                  <c:v>0.000126408521057786</c:v>
                </c:pt>
                <c:pt idx="87">
                  <c:v>0.000126679169598874</c:v>
                </c:pt>
                <c:pt idx="88">
                  <c:v>0.00012683271353864</c:v>
                </c:pt>
                <c:pt idx="89">
                  <c:v>0.000126960489328475</c:v>
                </c:pt>
                <c:pt idx="90">
                  <c:v>0.000127046561108362</c:v>
                </c:pt>
                <c:pt idx="91">
                  <c:v>0.000127046561108362</c:v>
                </c:pt>
                <c:pt idx="92">
                  <c:v>0.000127046561108362</c:v>
                </c:pt>
                <c:pt idx="93">
                  <c:v>0.000127046561108362</c:v>
                </c:pt>
                <c:pt idx="94">
                  <c:v>0.000127046561108362</c:v>
                </c:pt>
                <c:pt idx="95">
                  <c:v>0.000127046561108362</c:v>
                </c:pt>
                <c:pt idx="96">
                  <c:v>0.000127046561108362</c:v>
                </c:pt>
                <c:pt idx="97">
                  <c:v>0.000127046561108362</c:v>
                </c:pt>
                <c:pt idx="98">
                  <c:v>0.000127046561108362</c:v>
                </c:pt>
                <c:pt idx="99">
                  <c:v>0.000127046561108362</c:v>
                </c:pt>
                <c:pt idx="100">
                  <c:v>0.000127046561108362</c:v>
                </c:pt>
                <c:pt idx="101">
                  <c:v>0.000127046561108362</c:v>
                </c:pt>
                <c:pt idx="102">
                  <c:v>0.000127046561108362</c:v>
                </c:pt>
                <c:pt idx="103">
                  <c:v>0.000127952366070746</c:v>
                </c:pt>
                <c:pt idx="104">
                  <c:v>0.000128130234653403</c:v>
                </c:pt>
                <c:pt idx="105">
                  <c:v>0.000128369376317778</c:v>
                </c:pt>
                <c:pt idx="106">
                  <c:v>0.000128591576875869</c:v>
                </c:pt>
                <c:pt idx="107">
                  <c:v>0.000128770426203067</c:v>
                </c:pt>
                <c:pt idx="108">
                  <c:v>0.000128853173407488</c:v>
                </c:pt>
                <c:pt idx="109">
                  <c:v>0.000128754392983966</c:v>
                </c:pt>
                <c:pt idx="110">
                  <c:v>0.000128740167747123</c:v>
                </c:pt>
                <c:pt idx="111">
                  <c:v>0.000128759994897385</c:v>
                </c:pt>
                <c:pt idx="112">
                  <c:v>0.000128770629605028</c:v>
                </c:pt>
                <c:pt idx="113">
                  <c:v>0.0001288235505183</c:v>
                </c:pt>
                <c:pt idx="114">
                  <c:v>0.000128868294173593</c:v>
                </c:pt>
                <c:pt idx="115">
                  <c:v>0.000128898462004279</c:v>
                </c:pt>
                <c:pt idx="116">
                  <c:v>0.000128916090650624</c:v>
                </c:pt>
                <c:pt idx="117">
                  <c:v>0.000128951702958189</c:v>
                </c:pt>
                <c:pt idx="118">
                  <c:v>0.00012897043527086</c:v>
                </c:pt>
                <c:pt idx="119">
                  <c:v>0.000128999724186282</c:v>
                </c:pt>
                <c:pt idx="120">
                  <c:v>0.000128991282296887</c:v>
                </c:pt>
                <c:pt idx="121">
                  <c:v>0.000129002898839064</c:v>
                </c:pt>
                <c:pt idx="122">
                  <c:v>0.00012896758762226</c:v>
                </c:pt>
                <c:pt idx="123">
                  <c:v>0.000128941126621031</c:v>
                </c:pt>
                <c:pt idx="124">
                  <c:v>0.000128939831839819</c:v>
                </c:pt>
                <c:pt idx="125">
                  <c:v>0.000128925108092882</c:v>
                </c:pt>
                <c:pt idx="126">
                  <c:v>0.000128910982750617</c:v>
                </c:pt>
                <c:pt idx="127">
                  <c:v>0.000128910982750617</c:v>
                </c:pt>
                <c:pt idx="128">
                  <c:v>0.000128910982750617</c:v>
                </c:pt>
                <c:pt idx="129">
                  <c:v>0.000128910982750617</c:v>
                </c:pt>
                <c:pt idx="130">
                  <c:v>0.000128910982750617</c:v>
                </c:pt>
                <c:pt idx="131">
                  <c:v>0.000128937198929069</c:v>
                </c:pt>
                <c:pt idx="132">
                  <c:v>0.000128958094885396</c:v>
                </c:pt>
                <c:pt idx="133">
                  <c:v>0.000128946628015731</c:v>
                </c:pt>
                <c:pt idx="134">
                  <c:v>0.000128952227390239</c:v>
                </c:pt>
                <c:pt idx="135">
                  <c:v>0.00012896731592902</c:v>
                </c:pt>
                <c:pt idx="136">
                  <c:v>0.000128940851589267</c:v>
                </c:pt>
                <c:pt idx="137">
                  <c:v>0.000128940111658289</c:v>
                </c:pt>
                <c:pt idx="138">
                  <c:v>0.000128940111658289</c:v>
                </c:pt>
                <c:pt idx="139">
                  <c:v>0.000128940111658289</c:v>
                </c:pt>
                <c:pt idx="140">
                  <c:v>0.000128940111658289</c:v>
                </c:pt>
                <c:pt idx="141">
                  <c:v>0.000128940111658289</c:v>
                </c:pt>
                <c:pt idx="142">
                  <c:v>0.000128940111658289</c:v>
                </c:pt>
                <c:pt idx="143">
                  <c:v>0.000128940111658289</c:v>
                </c:pt>
                <c:pt idx="144">
                  <c:v>0.000128940111658289</c:v>
                </c:pt>
                <c:pt idx="145">
                  <c:v>0.000128924369392226</c:v>
                </c:pt>
                <c:pt idx="146">
                  <c:v>0.000128931508740966</c:v>
                </c:pt>
                <c:pt idx="147">
                  <c:v>0.000128931508740966</c:v>
                </c:pt>
                <c:pt idx="148">
                  <c:v>0.000128931508740966</c:v>
                </c:pt>
                <c:pt idx="149">
                  <c:v>0.000128931508740966</c:v>
                </c:pt>
                <c:pt idx="150">
                  <c:v>0.000128931508740966</c:v>
                </c:pt>
                <c:pt idx="151">
                  <c:v>0.000128931508740966</c:v>
                </c:pt>
                <c:pt idx="152">
                  <c:v>0.000128931508740966</c:v>
                </c:pt>
                <c:pt idx="153">
                  <c:v>0.000128930960188531</c:v>
                </c:pt>
                <c:pt idx="154">
                  <c:v>0.000128837786045778</c:v>
                </c:pt>
                <c:pt idx="155">
                  <c:v>0.000128812843068556</c:v>
                </c:pt>
                <c:pt idx="156">
                  <c:v>0.000128789254670715</c:v>
                </c:pt>
                <c:pt idx="157">
                  <c:v>0.000128766348171225</c:v>
                </c:pt>
                <c:pt idx="158">
                  <c:v>0.000128761765494435</c:v>
                </c:pt>
                <c:pt idx="159">
                  <c:v>0.000128730407570884</c:v>
                </c:pt>
                <c:pt idx="160">
                  <c:v>0.000128730407570884</c:v>
                </c:pt>
                <c:pt idx="161">
                  <c:v>0.000128730407570884</c:v>
                </c:pt>
                <c:pt idx="162">
                  <c:v>0.000128730407570884</c:v>
                </c:pt>
                <c:pt idx="163">
                  <c:v>0.000128730407570884</c:v>
                </c:pt>
                <c:pt idx="164">
                  <c:v>0.000128730407570884</c:v>
                </c:pt>
                <c:pt idx="165">
                  <c:v>0.000128730407570884</c:v>
                </c:pt>
                <c:pt idx="166">
                  <c:v>0.000128730407570884</c:v>
                </c:pt>
                <c:pt idx="167">
                  <c:v>0.000128730407570884</c:v>
                </c:pt>
                <c:pt idx="168">
                  <c:v>0.000128730407570884</c:v>
                </c:pt>
                <c:pt idx="169">
                  <c:v>0.000128730407570884</c:v>
                </c:pt>
                <c:pt idx="170">
                  <c:v>0.000128730407570884</c:v>
                </c:pt>
                <c:pt idx="171">
                  <c:v>0.000128730407570884</c:v>
                </c:pt>
                <c:pt idx="172">
                  <c:v>0.000128730407570884</c:v>
                </c:pt>
                <c:pt idx="173">
                  <c:v>0.000128730407570884</c:v>
                </c:pt>
                <c:pt idx="174">
                  <c:v>0.000128730407570884</c:v>
                </c:pt>
                <c:pt idx="175">
                  <c:v>0.000128730407570884</c:v>
                </c:pt>
                <c:pt idx="176">
                  <c:v>0.000128730407570884</c:v>
                </c:pt>
                <c:pt idx="177">
                  <c:v>0.000128730407570884</c:v>
                </c:pt>
                <c:pt idx="178">
                  <c:v>0.000128730407570884</c:v>
                </c:pt>
                <c:pt idx="179">
                  <c:v>0.000128802166379891</c:v>
                </c:pt>
                <c:pt idx="180">
                  <c:v>0.000128875057830375</c:v>
                </c:pt>
                <c:pt idx="181">
                  <c:v>0.000128936633927022</c:v>
                </c:pt>
                <c:pt idx="182">
                  <c:v>0.00012899081007648</c:v>
                </c:pt>
                <c:pt idx="183">
                  <c:v>0.00012903566068493</c:v>
                </c:pt>
                <c:pt idx="184">
                  <c:v>0.000129076377042706</c:v>
                </c:pt>
                <c:pt idx="185">
                  <c:v>0.000129110067527987</c:v>
                </c:pt>
                <c:pt idx="186">
                  <c:v>0.000129141732863554</c:v>
                </c:pt>
                <c:pt idx="187">
                  <c:v>0.000129169487699985</c:v>
                </c:pt>
                <c:pt idx="188">
                  <c:v>0.000129195862042188</c:v>
                </c:pt>
                <c:pt idx="189">
                  <c:v>0.000129195862042188</c:v>
                </c:pt>
                <c:pt idx="190">
                  <c:v>0.000129195862042188</c:v>
                </c:pt>
                <c:pt idx="191">
                  <c:v>0.000129241769866261</c:v>
                </c:pt>
                <c:pt idx="192">
                  <c:v>0.000129241769866261</c:v>
                </c:pt>
                <c:pt idx="193">
                  <c:v>0.000129241769866261</c:v>
                </c:pt>
                <c:pt idx="194">
                  <c:v>0.000129241769866261</c:v>
                </c:pt>
                <c:pt idx="195">
                  <c:v>0.000129296125848966</c:v>
                </c:pt>
                <c:pt idx="196">
                  <c:v>0.000129296125848966</c:v>
                </c:pt>
                <c:pt idx="197">
                  <c:v>0.000129296125848966</c:v>
                </c:pt>
                <c:pt idx="198">
                  <c:v>0.000129296125848966</c:v>
                </c:pt>
                <c:pt idx="199">
                  <c:v>0.000129296125848966</c:v>
                </c:pt>
                <c:pt idx="200">
                  <c:v>0.000129363856517054</c:v>
                </c:pt>
                <c:pt idx="201">
                  <c:v>0.000129412168950551</c:v>
                </c:pt>
                <c:pt idx="202">
                  <c:v>0.000129457571872847</c:v>
                </c:pt>
                <c:pt idx="203">
                  <c:v>0.000129500612741808</c:v>
                </c:pt>
                <c:pt idx="204">
                  <c:v>0.000129529848392424</c:v>
                </c:pt>
                <c:pt idx="205">
                  <c:v>0.000129529848392424</c:v>
                </c:pt>
                <c:pt idx="206">
                  <c:v>0.000129529848392424</c:v>
                </c:pt>
                <c:pt idx="207">
                  <c:v>0.000129580139015958</c:v>
                </c:pt>
                <c:pt idx="208">
                  <c:v>0.000129627489527038</c:v>
                </c:pt>
                <c:pt idx="209">
                  <c:v>0.000129665334186878</c:v>
                </c:pt>
                <c:pt idx="210">
                  <c:v>0.000129691422720795</c:v>
                </c:pt>
                <c:pt idx="211">
                  <c:v>0.000129702940519215</c:v>
                </c:pt>
                <c:pt idx="212">
                  <c:v>0.000129702940519215</c:v>
                </c:pt>
                <c:pt idx="213">
                  <c:v>0.000129697028950557</c:v>
                </c:pt>
                <c:pt idx="214">
                  <c:v>0.000129696084575383</c:v>
                </c:pt>
                <c:pt idx="215">
                  <c:v>0.000129690710673981</c:v>
                </c:pt>
                <c:pt idx="216">
                  <c:v>0.000129650402184335</c:v>
                </c:pt>
                <c:pt idx="217">
                  <c:v>0.000129649720014226</c:v>
                </c:pt>
                <c:pt idx="218">
                  <c:v>0.000129645640524221</c:v>
                </c:pt>
                <c:pt idx="219">
                  <c:v>0.000129645640524221</c:v>
                </c:pt>
                <c:pt idx="220">
                  <c:v>0.000129645640524221</c:v>
                </c:pt>
                <c:pt idx="221">
                  <c:v>0.000129645640524221</c:v>
                </c:pt>
                <c:pt idx="222">
                  <c:v>0.000129542758713851</c:v>
                </c:pt>
                <c:pt idx="223">
                  <c:v>0.000129495533593806</c:v>
                </c:pt>
                <c:pt idx="224">
                  <c:v>0.000129495533593806</c:v>
                </c:pt>
                <c:pt idx="225">
                  <c:v>0.000129495533593806</c:v>
                </c:pt>
                <c:pt idx="226">
                  <c:v>0.000129427443301332</c:v>
                </c:pt>
                <c:pt idx="227">
                  <c:v>0.000129427443301332</c:v>
                </c:pt>
                <c:pt idx="228">
                  <c:v>0.000129427443301332</c:v>
                </c:pt>
                <c:pt idx="229">
                  <c:v>0.000129427443301332</c:v>
                </c:pt>
                <c:pt idx="230">
                  <c:v>0.000129427443301332</c:v>
                </c:pt>
                <c:pt idx="231">
                  <c:v>0.000129380955045133</c:v>
                </c:pt>
                <c:pt idx="232">
                  <c:v>0.000129338712653255</c:v>
                </c:pt>
                <c:pt idx="233">
                  <c:v>0.000129275015656291</c:v>
                </c:pt>
                <c:pt idx="234">
                  <c:v>0.000129275015656291</c:v>
                </c:pt>
                <c:pt idx="235">
                  <c:v>0.000129275015656291</c:v>
                </c:pt>
                <c:pt idx="236">
                  <c:v>0.000129275015656291</c:v>
                </c:pt>
                <c:pt idx="237">
                  <c:v>0.000129232363022766</c:v>
                </c:pt>
                <c:pt idx="238">
                  <c:v>0.000129232363022766</c:v>
                </c:pt>
                <c:pt idx="239">
                  <c:v>0.000129232363022766</c:v>
                </c:pt>
                <c:pt idx="240">
                  <c:v>0.000129232363022766</c:v>
                </c:pt>
                <c:pt idx="241">
                  <c:v>0.000129232363022766</c:v>
                </c:pt>
                <c:pt idx="242">
                  <c:v>0.000128916824303312</c:v>
                </c:pt>
                <c:pt idx="243">
                  <c:v>0.000128789119160998</c:v>
                </c:pt>
                <c:pt idx="244">
                  <c:v>0.000128755401923744</c:v>
                </c:pt>
                <c:pt idx="245">
                  <c:v>0.000128764757116988</c:v>
                </c:pt>
                <c:pt idx="246">
                  <c:v>0.000128783425934221</c:v>
                </c:pt>
                <c:pt idx="247">
                  <c:v>0.000128685808049792</c:v>
                </c:pt>
                <c:pt idx="248">
                  <c:v>0.000128652603061863</c:v>
                </c:pt>
                <c:pt idx="249">
                  <c:v>0.000128649595512358</c:v>
                </c:pt>
                <c:pt idx="250">
                  <c:v>0.000128622158413163</c:v>
                </c:pt>
                <c:pt idx="251">
                  <c:v>0.000128597847483828</c:v>
                </c:pt>
                <c:pt idx="252">
                  <c:v>0.000128560857392949</c:v>
                </c:pt>
                <c:pt idx="253">
                  <c:v>0.000128490500112972</c:v>
                </c:pt>
                <c:pt idx="254">
                  <c:v>0.000128490500112972</c:v>
                </c:pt>
                <c:pt idx="255">
                  <c:v>0.000128490500112972</c:v>
                </c:pt>
                <c:pt idx="256">
                  <c:v>0.000128490500112972</c:v>
                </c:pt>
                <c:pt idx="257">
                  <c:v>0.000128490500112972</c:v>
                </c:pt>
                <c:pt idx="258">
                  <c:v>0.000128472902507387</c:v>
                </c:pt>
                <c:pt idx="259">
                  <c:v>0.000128416225823078</c:v>
                </c:pt>
                <c:pt idx="260">
                  <c:v>0.000128400949501867</c:v>
                </c:pt>
                <c:pt idx="261">
                  <c:v>0.000128386221308436</c:v>
                </c:pt>
                <c:pt idx="262">
                  <c:v>0.000128367253713997</c:v>
                </c:pt>
                <c:pt idx="263">
                  <c:v>0.000128318658081924</c:v>
                </c:pt>
                <c:pt idx="264">
                  <c:v>0.000128318658081924</c:v>
                </c:pt>
                <c:pt idx="265">
                  <c:v>0.000128318658081924</c:v>
                </c:pt>
                <c:pt idx="266">
                  <c:v>0.000128318658081924</c:v>
                </c:pt>
                <c:pt idx="267">
                  <c:v>0.000128281366046008</c:v>
                </c:pt>
                <c:pt idx="268">
                  <c:v>0.000128281366046008</c:v>
                </c:pt>
                <c:pt idx="269">
                  <c:v>0.000128228417247192</c:v>
                </c:pt>
                <c:pt idx="270">
                  <c:v>0.000128137720425329</c:v>
                </c:pt>
                <c:pt idx="271">
                  <c:v>0.000128088559369399</c:v>
                </c:pt>
                <c:pt idx="272">
                  <c:v>0.000128039872403055</c:v>
                </c:pt>
                <c:pt idx="273">
                  <c:v>0.000128039872403055</c:v>
                </c:pt>
                <c:pt idx="274">
                  <c:v>0.000128039872403055</c:v>
                </c:pt>
                <c:pt idx="275">
                  <c:v>0.000128039872403055</c:v>
                </c:pt>
                <c:pt idx="276">
                  <c:v>0.000128009560940188</c:v>
                </c:pt>
                <c:pt idx="277">
                  <c:v>0.00012799519376076</c:v>
                </c:pt>
                <c:pt idx="278">
                  <c:v>0.000127946476192606</c:v>
                </c:pt>
                <c:pt idx="279">
                  <c:v>0.000127862690115748</c:v>
                </c:pt>
                <c:pt idx="280">
                  <c:v>0.000127832682303894</c:v>
                </c:pt>
                <c:pt idx="281">
                  <c:v>0.00012775166029883</c:v>
                </c:pt>
                <c:pt idx="282">
                  <c:v>0.000127713302217011</c:v>
                </c:pt>
                <c:pt idx="283">
                  <c:v>0.000127713302217011</c:v>
                </c:pt>
                <c:pt idx="284">
                  <c:v>0.000127713302217011</c:v>
                </c:pt>
                <c:pt idx="285">
                  <c:v>0.000127713302217011</c:v>
                </c:pt>
                <c:pt idx="286">
                  <c:v>0.000127713302217011</c:v>
                </c:pt>
                <c:pt idx="287">
                  <c:v>0.000127713302217011</c:v>
                </c:pt>
                <c:pt idx="288">
                  <c:v>0.000127713302217011</c:v>
                </c:pt>
                <c:pt idx="289">
                  <c:v>0.000127713302217011</c:v>
                </c:pt>
                <c:pt idx="290">
                  <c:v>0.000127680317979786</c:v>
                </c:pt>
                <c:pt idx="291">
                  <c:v>0.000127676709371902</c:v>
                </c:pt>
                <c:pt idx="292">
                  <c:v>0.000127658534653407</c:v>
                </c:pt>
                <c:pt idx="293">
                  <c:v>0.000127658534653407</c:v>
                </c:pt>
                <c:pt idx="294">
                  <c:v>0.000127658534653407</c:v>
                </c:pt>
                <c:pt idx="295">
                  <c:v>0.000127658534653407</c:v>
                </c:pt>
                <c:pt idx="296">
                  <c:v>0.000127658534653407</c:v>
                </c:pt>
                <c:pt idx="297">
                  <c:v>0.000127621839235816</c:v>
                </c:pt>
                <c:pt idx="298">
                  <c:v>0.000127569342616351</c:v>
                </c:pt>
                <c:pt idx="299">
                  <c:v>0.000127521206756801</c:v>
                </c:pt>
                <c:pt idx="300">
                  <c:v>0.000127510391595714</c:v>
                </c:pt>
                <c:pt idx="301">
                  <c:v>0.000127455838614167</c:v>
                </c:pt>
                <c:pt idx="302">
                  <c:v>0.000127441107584661</c:v>
                </c:pt>
                <c:pt idx="303">
                  <c:v>0.000127411819264871</c:v>
                </c:pt>
                <c:pt idx="304">
                  <c:v>0.000127356184204112</c:v>
                </c:pt>
                <c:pt idx="305">
                  <c:v>0.000127225349766555</c:v>
                </c:pt>
                <c:pt idx="306">
                  <c:v>0.000127192476378313</c:v>
                </c:pt>
                <c:pt idx="307">
                  <c:v>0.000127141928395948</c:v>
                </c:pt>
                <c:pt idx="308">
                  <c:v>0.000127026797188398</c:v>
                </c:pt>
                <c:pt idx="309">
                  <c:v>0.000127026797188398</c:v>
                </c:pt>
                <c:pt idx="310">
                  <c:v>0.000126966461599719</c:v>
                </c:pt>
                <c:pt idx="311">
                  <c:v>0.000126894621304477</c:v>
                </c:pt>
                <c:pt idx="312">
                  <c:v>0.000126765438014988</c:v>
                </c:pt>
                <c:pt idx="313">
                  <c:v>0.000126634257696756</c:v>
                </c:pt>
                <c:pt idx="314">
                  <c:v>0.000126579758690752</c:v>
                </c:pt>
                <c:pt idx="315">
                  <c:v>0.000126579758690752</c:v>
                </c:pt>
                <c:pt idx="316">
                  <c:v>0.000126579758690752</c:v>
                </c:pt>
                <c:pt idx="317">
                  <c:v>0.000126579758690752</c:v>
                </c:pt>
                <c:pt idx="318">
                  <c:v>0.000126579758690752</c:v>
                </c:pt>
                <c:pt idx="319">
                  <c:v>0.000126579758690752</c:v>
                </c:pt>
                <c:pt idx="320">
                  <c:v>0.000126579758690752</c:v>
                </c:pt>
                <c:pt idx="321">
                  <c:v>0.000126579758690752</c:v>
                </c:pt>
                <c:pt idx="322">
                  <c:v>0.000126579758690752</c:v>
                </c:pt>
                <c:pt idx="323">
                  <c:v>0.000126579758690752</c:v>
                </c:pt>
                <c:pt idx="324">
                  <c:v>0.000126579758690752</c:v>
                </c:pt>
                <c:pt idx="325">
                  <c:v>0.000126579758690752</c:v>
                </c:pt>
                <c:pt idx="326">
                  <c:v>0.000126579758690752</c:v>
                </c:pt>
                <c:pt idx="327">
                  <c:v>0.000126579758690752</c:v>
                </c:pt>
                <c:pt idx="328">
                  <c:v>0.000126579758690752</c:v>
                </c:pt>
                <c:pt idx="329">
                  <c:v>0.000126579758690752</c:v>
                </c:pt>
                <c:pt idx="330">
                  <c:v>0.000126579758690752</c:v>
                </c:pt>
                <c:pt idx="331">
                  <c:v>0.000126579758690752</c:v>
                </c:pt>
                <c:pt idx="332">
                  <c:v>0.000126579758690752</c:v>
                </c:pt>
                <c:pt idx="333">
                  <c:v>0.000126579758690752</c:v>
                </c:pt>
                <c:pt idx="334">
                  <c:v>0.000126579758690752</c:v>
                </c:pt>
                <c:pt idx="335">
                  <c:v>0.000126579758690752</c:v>
                </c:pt>
                <c:pt idx="336">
                  <c:v>0.000126602066850435</c:v>
                </c:pt>
                <c:pt idx="337">
                  <c:v>0.000126612695143513</c:v>
                </c:pt>
                <c:pt idx="338">
                  <c:v>0.000126617867837074</c:v>
                </c:pt>
                <c:pt idx="339">
                  <c:v>0.000126618614922936</c:v>
                </c:pt>
                <c:pt idx="340">
                  <c:v>0.000126607739782674</c:v>
                </c:pt>
                <c:pt idx="341">
                  <c:v>0.000126589571824827</c:v>
                </c:pt>
                <c:pt idx="342">
                  <c:v>0.000126565339881631</c:v>
                </c:pt>
                <c:pt idx="343">
                  <c:v>0.000126536692935544</c:v>
                </c:pt>
                <c:pt idx="344">
                  <c:v>0.000126536692935544</c:v>
                </c:pt>
                <c:pt idx="345">
                  <c:v>0.000126536692935544</c:v>
                </c:pt>
                <c:pt idx="346">
                  <c:v>0.000126536692935544</c:v>
                </c:pt>
                <c:pt idx="347">
                  <c:v>0.000126536692935544</c:v>
                </c:pt>
                <c:pt idx="348">
                  <c:v>0.000126552985027623</c:v>
                </c:pt>
                <c:pt idx="349">
                  <c:v>0.000126552985027623</c:v>
                </c:pt>
                <c:pt idx="350">
                  <c:v>0.000126586773143332</c:v>
                </c:pt>
                <c:pt idx="351">
                  <c:v>0.000126622123147969</c:v>
                </c:pt>
                <c:pt idx="352">
                  <c:v>0.00012664888079213</c:v>
                </c:pt>
                <c:pt idx="353">
                  <c:v>0.000126651403583379</c:v>
                </c:pt>
                <c:pt idx="354">
                  <c:v>0.000126651403583379</c:v>
                </c:pt>
                <c:pt idx="355">
                  <c:v>0.000126651403583379</c:v>
                </c:pt>
                <c:pt idx="356">
                  <c:v>0.000126664196376612</c:v>
                </c:pt>
                <c:pt idx="357">
                  <c:v>0.000126696098214703</c:v>
                </c:pt>
                <c:pt idx="358">
                  <c:v>0.000126724648576043</c:v>
                </c:pt>
                <c:pt idx="359">
                  <c:v>0.000126750630764319</c:v>
                </c:pt>
                <c:pt idx="360">
                  <c:v>0.000126775229288366</c:v>
                </c:pt>
                <c:pt idx="361">
                  <c:v>0.00012679361771907</c:v>
                </c:pt>
                <c:pt idx="362">
                  <c:v>0.000126815663975421</c:v>
                </c:pt>
                <c:pt idx="363">
                  <c:v>0.000126832167028886</c:v>
                </c:pt>
                <c:pt idx="364">
                  <c:v>0.000126832167028886</c:v>
                </c:pt>
                <c:pt idx="365">
                  <c:v>0.000126832167028886</c:v>
                </c:pt>
                <c:pt idx="366">
                  <c:v>0.000126832167028886</c:v>
                </c:pt>
                <c:pt idx="367">
                  <c:v>0.000126875891476558</c:v>
                </c:pt>
                <c:pt idx="368">
                  <c:v>0.000126905776840814</c:v>
                </c:pt>
                <c:pt idx="369">
                  <c:v>0.000126963060295882</c:v>
                </c:pt>
                <c:pt idx="370">
                  <c:v>0.000126980021174748</c:v>
                </c:pt>
                <c:pt idx="371">
                  <c:v>0.000126980021174748</c:v>
                </c:pt>
                <c:pt idx="372">
                  <c:v>0.000126980021174748</c:v>
                </c:pt>
                <c:pt idx="373">
                  <c:v>0.000127011086677787</c:v>
                </c:pt>
                <c:pt idx="374">
                  <c:v>0.000127031941147568</c:v>
                </c:pt>
                <c:pt idx="375">
                  <c:v>0.000127041044041077</c:v>
                </c:pt>
                <c:pt idx="376">
                  <c:v>0.000127041044041077</c:v>
                </c:pt>
                <c:pt idx="377">
                  <c:v>0.000126777176968446</c:v>
                </c:pt>
                <c:pt idx="378">
                  <c:v>0.000126638434359385</c:v>
                </c:pt>
                <c:pt idx="379">
                  <c:v>0.000126575752267488</c:v>
                </c:pt>
                <c:pt idx="380">
                  <c:v>0.000126558324500491</c:v>
                </c:pt>
                <c:pt idx="381">
                  <c:v>0.000126566108680197</c:v>
                </c:pt>
                <c:pt idx="382">
                  <c:v>0.000126584667616739</c:v>
                </c:pt>
                <c:pt idx="383">
                  <c:v>0.000126584667616739</c:v>
                </c:pt>
                <c:pt idx="384">
                  <c:v>0.000126584667616739</c:v>
                </c:pt>
                <c:pt idx="385">
                  <c:v>0.000126584667616739</c:v>
                </c:pt>
                <c:pt idx="386">
                  <c:v>0.000126551373202374</c:v>
                </c:pt>
                <c:pt idx="387">
                  <c:v>0.000126546528924375</c:v>
                </c:pt>
                <c:pt idx="388">
                  <c:v>0.000126552071619983</c:v>
                </c:pt>
                <c:pt idx="389">
                  <c:v>0.000126552071619983</c:v>
                </c:pt>
                <c:pt idx="390">
                  <c:v>0.000126527120823008</c:v>
                </c:pt>
                <c:pt idx="391">
                  <c:v>0.00012652647516599</c:v>
                </c:pt>
                <c:pt idx="392">
                  <c:v>0.000126533692256145</c:v>
                </c:pt>
                <c:pt idx="393">
                  <c:v>0.000126533534819316</c:v>
                </c:pt>
                <c:pt idx="394">
                  <c:v>0.000126533528541044</c:v>
                </c:pt>
                <c:pt idx="395">
                  <c:v>0.000126528619203603</c:v>
                </c:pt>
                <c:pt idx="396">
                  <c:v>0.000126530385791665</c:v>
                </c:pt>
                <c:pt idx="397">
                  <c:v>0.00012653214220001</c:v>
                </c:pt>
                <c:pt idx="398">
                  <c:v>0.000126533888516374</c:v>
                </c:pt>
                <c:pt idx="399">
                  <c:v>0.000126534306140272</c:v>
                </c:pt>
                <c:pt idx="400">
                  <c:v>0.000126534723189062</c:v>
                </c:pt>
                <c:pt idx="401">
                  <c:v>0.000126535139663932</c:v>
                </c:pt>
                <c:pt idx="402">
                  <c:v>0.000126535555566065</c:v>
                </c:pt>
                <c:pt idx="403">
                  <c:v>0.00012652221127823</c:v>
                </c:pt>
                <c:pt idx="404">
                  <c:v>0.000126522740734488</c:v>
                </c:pt>
                <c:pt idx="405">
                  <c:v>0.000126522740734488</c:v>
                </c:pt>
                <c:pt idx="406">
                  <c:v>0.000126522740734488</c:v>
                </c:pt>
                <c:pt idx="407">
                  <c:v>0.000126522740734488</c:v>
                </c:pt>
                <c:pt idx="408">
                  <c:v>0.000126522740734488</c:v>
                </c:pt>
                <c:pt idx="409">
                  <c:v>0.000126522740734488</c:v>
                </c:pt>
                <c:pt idx="410">
                  <c:v>0.000126522740734488</c:v>
                </c:pt>
                <c:pt idx="411">
                  <c:v>0.000126522740734488</c:v>
                </c:pt>
                <c:pt idx="412">
                  <c:v>0.000126522740734488</c:v>
                </c:pt>
                <c:pt idx="413">
                  <c:v>0.000126522740734488</c:v>
                </c:pt>
                <c:pt idx="414">
                  <c:v>0.000126522740734488</c:v>
                </c:pt>
                <c:pt idx="415">
                  <c:v>0.000126522740734488</c:v>
                </c:pt>
                <c:pt idx="416">
                  <c:v>0.000126531145196266</c:v>
                </c:pt>
                <c:pt idx="417">
                  <c:v>0.000126550397463133</c:v>
                </c:pt>
                <c:pt idx="418">
                  <c:v>0.000126566610508683</c:v>
                </c:pt>
                <c:pt idx="419">
                  <c:v>0.000126575643561916</c:v>
                </c:pt>
                <c:pt idx="420">
                  <c:v>0.000126579555219843</c:v>
                </c:pt>
                <c:pt idx="421">
                  <c:v>0.000126579555219843</c:v>
                </c:pt>
                <c:pt idx="422">
                  <c:v>0.00012657934993725</c:v>
                </c:pt>
                <c:pt idx="423">
                  <c:v>0.00012657934993725</c:v>
                </c:pt>
                <c:pt idx="424">
                  <c:v>0.00012657934993725</c:v>
                </c:pt>
                <c:pt idx="425">
                  <c:v>0.00012657934993725</c:v>
                </c:pt>
                <c:pt idx="426">
                  <c:v>0.00012657934993725</c:v>
                </c:pt>
                <c:pt idx="427">
                  <c:v>0.00012657934993725</c:v>
                </c:pt>
                <c:pt idx="428">
                  <c:v>0.00012657934993725</c:v>
                </c:pt>
                <c:pt idx="429">
                  <c:v>0.00012657934993725</c:v>
                </c:pt>
                <c:pt idx="430">
                  <c:v>0.00012657934993725</c:v>
                </c:pt>
                <c:pt idx="431">
                  <c:v>0.00012657934993725</c:v>
                </c:pt>
                <c:pt idx="432">
                  <c:v>0.00012657934993725</c:v>
                </c:pt>
                <c:pt idx="433">
                  <c:v>0.000126662759858542</c:v>
                </c:pt>
                <c:pt idx="434">
                  <c:v>0.000126710768988274</c:v>
                </c:pt>
                <c:pt idx="435">
                  <c:v>0.000126710768988274</c:v>
                </c:pt>
                <c:pt idx="436">
                  <c:v>0.000126710768988274</c:v>
                </c:pt>
                <c:pt idx="437">
                  <c:v>0.00012673969046996</c:v>
                </c:pt>
                <c:pt idx="438">
                  <c:v>0.000126781644728385</c:v>
                </c:pt>
                <c:pt idx="439">
                  <c:v>0.000126822387620422</c:v>
                </c:pt>
                <c:pt idx="440">
                  <c:v>0.000126849172601361</c:v>
                </c:pt>
                <c:pt idx="441">
                  <c:v>0.000126849172601361</c:v>
                </c:pt>
                <c:pt idx="442">
                  <c:v>0.000126849172601361</c:v>
                </c:pt>
                <c:pt idx="443">
                  <c:v>0.000126849172601361</c:v>
                </c:pt>
                <c:pt idx="444">
                  <c:v>0.000126849172601361</c:v>
                </c:pt>
                <c:pt idx="445">
                  <c:v>0.000126849172601361</c:v>
                </c:pt>
                <c:pt idx="446">
                  <c:v>0.000126871375632439</c:v>
                </c:pt>
                <c:pt idx="447">
                  <c:v>0.000126891268746153</c:v>
                </c:pt>
                <c:pt idx="448">
                  <c:v>0.000126903037738379</c:v>
                </c:pt>
                <c:pt idx="449">
                  <c:v>0.000126929117114883</c:v>
                </c:pt>
                <c:pt idx="450">
                  <c:v>0.000126929117114883</c:v>
                </c:pt>
                <c:pt idx="451">
                  <c:v>0.000126929117114883</c:v>
                </c:pt>
                <c:pt idx="452">
                  <c:v>0.000126929117114883</c:v>
                </c:pt>
                <c:pt idx="453">
                  <c:v>0.000126929117114883</c:v>
                </c:pt>
                <c:pt idx="454">
                  <c:v>0.000126929117114883</c:v>
                </c:pt>
                <c:pt idx="455">
                  <c:v>0.000126929117114883</c:v>
                </c:pt>
                <c:pt idx="456">
                  <c:v>0.000126929117114883</c:v>
                </c:pt>
                <c:pt idx="457">
                  <c:v>0.000126929117114883</c:v>
                </c:pt>
                <c:pt idx="458">
                  <c:v>0.000126929117114883</c:v>
                </c:pt>
                <c:pt idx="459">
                  <c:v>0.000126929117114883</c:v>
                </c:pt>
                <c:pt idx="460">
                  <c:v>0.000126929117114883</c:v>
                </c:pt>
                <c:pt idx="461">
                  <c:v>0.000126929117114883</c:v>
                </c:pt>
                <c:pt idx="462">
                  <c:v>0.000126929117114883</c:v>
                </c:pt>
                <c:pt idx="463">
                  <c:v>0.000126929117114883</c:v>
                </c:pt>
                <c:pt idx="464">
                  <c:v>0.000126929117114883</c:v>
                </c:pt>
                <c:pt idx="465">
                  <c:v>0.000126929117114883</c:v>
                </c:pt>
                <c:pt idx="466">
                  <c:v>0.000126929117114883</c:v>
                </c:pt>
                <c:pt idx="467">
                  <c:v>0.000126929117114883</c:v>
                </c:pt>
                <c:pt idx="468">
                  <c:v>0.000126929117114883</c:v>
                </c:pt>
                <c:pt idx="469">
                  <c:v>0.000126929117114883</c:v>
                </c:pt>
                <c:pt idx="470">
                  <c:v>0.000127060980601373</c:v>
                </c:pt>
                <c:pt idx="471">
                  <c:v>0.00012720139697028</c:v>
                </c:pt>
                <c:pt idx="472">
                  <c:v>0.000127330243151918</c:v>
                </c:pt>
                <c:pt idx="473">
                  <c:v>0.000127432797949013</c:v>
                </c:pt>
                <c:pt idx="474">
                  <c:v>0.000127493391303331</c:v>
                </c:pt>
                <c:pt idx="475">
                  <c:v>0.000127518302843441</c:v>
                </c:pt>
                <c:pt idx="476">
                  <c:v>0.000127566678075264</c:v>
                </c:pt>
                <c:pt idx="477">
                  <c:v>0.000127614969817144</c:v>
                </c:pt>
                <c:pt idx="478">
                  <c:v>0.000127662122950753</c:v>
                </c:pt>
                <c:pt idx="479">
                  <c:v>0.000127694575862939</c:v>
                </c:pt>
                <c:pt idx="480">
                  <c:v>0.000127715470565711</c:v>
                </c:pt>
                <c:pt idx="481">
                  <c:v>0.000127746911767939</c:v>
                </c:pt>
                <c:pt idx="482">
                  <c:v>0.000127764075509618</c:v>
                </c:pt>
                <c:pt idx="483">
                  <c:v>0.000127787545264537</c:v>
                </c:pt>
                <c:pt idx="484">
                  <c:v>0.000127779500212031</c:v>
                </c:pt>
                <c:pt idx="485">
                  <c:v>0.000127794598799013</c:v>
                </c:pt>
                <c:pt idx="486">
                  <c:v>0.000127820365885355</c:v>
                </c:pt>
                <c:pt idx="487">
                  <c:v>0.000127840711264616</c:v>
                </c:pt>
                <c:pt idx="488">
                  <c:v>0.0001278534492072</c:v>
                </c:pt>
                <c:pt idx="489">
                  <c:v>0.000127850319825873</c:v>
                </c:pt>
                <c:pt idx="490">
                  <c:v>0.000127859531034339</c:v>
                </c:pt>
                <c:pt idx="491">
                  <c:v>0.000127862507904966</c:v>
                </c:pt>
                <c:pt idx="492">
                  <c:v>0.000127871421806044</c:v>
                </c:pt>
                <c:pt idx="493">
                  <c:v>0.000127862232488606</c:v>
                </c:pt>
                <c:pt idx="494">
                  <c:v>0.000127866113389303</c:v>
                </c:pt>
                <c:pt idx="495">
                  <c:v>0.000127874275961308</c:v>
                </c:pt>
                <c:pt idx="496">
                  <c:v>0.000127873257972308</c:v>
                </c:pt>
                <c:pt idx="497">
                  <c:v>0.000127873257972308</c:v>
                </c:pt>
                <c:pt idx="498">
                  <c:v>0.000127873257972308</c:v>
                </c:pt>
                <c:pt idx="499">
                  <c:v>0.000127873257972308</c:v>
                </c:pt>
                <c:pt idx="500">
                  <c:v>0.000127873219670815</c:v>
                </c:pt>
                <c:pt idx="501">
                  <c:v>0.000127873219670815</c:v>
                </c:pt>
                <c:pt idx="502">
                  <c:v>0.000127873219670815</c:v>
                </c:pt>
                <c:pt idx="503">
                  <c:v>0.000127873219670815</c:v>
                </c:pt>
                <c:pt idx="504">
                  <c:v>0.000127873219670815</c:v>
                </c:pt>
                <c:pt idx="505">
                  <c:v>0.000127873219670815</c:v>
                </c:pt>
                <c:pt idx="506">
                  <c:v>0.000127873219670815</c:v>
                </c:pt>
                <c:pt idx="507">
                  <c:v>0.000127873219670815</c:v>
                </c:pt>
                <c:pt idx="508">
                  <c:v>0.000127896091274947</c:v>
                </c:pt>
                <c:pt idx="509">
                  <c:v>0.000127919632911249</c:v>
                </c:pt>
                <c:pt idx="510">
                  <c:v>0.000127935162860775</c:v>
                </c:pt>
                <c:pt idx="511">
                  <c:v>0.000127961283794416</c:v>
                </c:pt>
                <c:pt idx="512">
                  <c:v>0.000127961283794416</c:v>
                </c:pt>
                <c:pt idx="513">
                  <c:v>0.000127961283794416</c:v>
                </c:pt>
                <c:pt idx="514">
                  <c:v>0.000127961283794416</c:v>
                </c:pt>
                <c:pt idx="515">
                  <c:v>0.000127961283794416</c:v>
                </c:pt>
                <c:pt idx="516">
                  <c:v>0.000127961283794416</c:v>
                </c:pt>
                <c:pt idx="517">
                  <c:v>0.00012797572168215</c:v>
                </c:pt>
                <c:pt idx="518">
                  <c:v>0.000127987451082864</c:v>
                </c:pt>
                <c:pt idx="519">
                  <c:v>0.000128004093918055</c:v>
                </c:pt>
                <c:pt idx="520">
                  <c:v>0.000127997586533182</c:v>
                </c:pt>
                <c:pt idx="521">
                  <c:v>0.000128012606988272</c:v>
                </c:pt>
                <c:pt idx="522">
                  <c:v>0.000128027144293515</c:v>
                </c:pt>
                <c:pt idx="523">
                  <c:v>0.000128038203770352</c:v>
                </c:pt>
                <c:pt idx="524">
                  <c:v>0.000128045286332906</c:v>
                </c:pt>
                <c:pt idx="525">
                  <c:v>0.000128055351791348</c:v>
                </c:pt>
                <c:pt idx="526">
                  <c:v>0.000128065200485315</c:v>
                </c:pt>
                <c:pt idx="527">
                  <c:v>0.000128071296995414</c:v>
                </c:pt>
                <c:pt idx="528">
                  <c:v>0.000128060375845297</c:v>
                </c:pt>
                <c:pt idx="529">
                  <c:v>0.000128065850447423</c:v>
                </c:pt>
                <c:pt idx="530">
                  <c:v>0.000128069234035311</c:v>
                </c:pt>
                <c:pt idx="531">
                  <c:v>0.000128061714772194</c:v>
                </c:pt>
                <c:pt idx="532">
                  <c:v>0.000128055803600694</c:v>
                </c:pt>
                <c:pt idx="533">
                  <c:v>0.00012805835622291</c:v>
                </c:pt>
                <c:pt idx="534">
                  <c:v>0.00012805835622291</c:v>
                </c:pt>
                <c:pt idx="535">
                  <c:v>0.00012805835622291</c:v>
                </c:pt>
                <c:pt idx="536">
                  <c:v>0.00012805835622291</c:v>
                </c:pt>
                <c:pt idx="537">
                  <c:v>0.00012805835622291</c:v>
                </c:pt>
                <c:pt idx="538">
                  <c:v>0.00012805835622291</c:v>
                </c:pt>
                <c:pt idx="539">
                  <c:v>0.00012805835622291</c:v>
                </c:pt>
                <c:pt idx="540">
                  <c:v>0.00012805835622291</c:v>
                </c:pt>
                <c:pt idx="541">
                  <c:v>0.00012805835622291</c:v>
                </c:pt>
                <c:pt idx="542">
                  <c:v>0.00012805835622291</c:v>
                </c:pt>
                <c:pt idx="543">
                  <c:v>0.00012805835622291</c:v>
                </c:pt>
                <c:pt idx="544">
                  <c:v>0.000128064408108687</c:v>
                </c:pt>
                <c:pt idx="545">
                  <c:v>0.000128064408108687</c:v>
                </c:pt>
                <c:pt idx="546">
                  <c:v>0.000128066505192205</c:v>
                </c:pt>
                <c:pt idx="547">
                  <c:v>0.000128066505192205</c:v>
                </c:pt>
                <c:pt idx="548">
                  <c:v>0.000128066505192205</c:v>
                </c:pt>
                <c:pt idx="549">
                  <c:v>0.000128066505192205</c:v>
                </c:pt>
                <c:pt idx="550">
                  <c:v>0.000128066505192205</c:v>
                </c:pt>
                <c:pt idx="551">
                  <c:v>0.000128080559022238</c:v>
                </c:pt>
                <c:pt idx="552">
                  <c:v>0.000128094280217242</c:v>
                </c:pt>
                <c:pt idx="553">
                  <c:v>0.000128101013781952</c:v>
                </c:pt>
                <c:pt idx="554">
                  <c:v>0.000128097790609793</c:v>
                </c:pt>
                <c:pt idx="555">
                  <c:v>0.000128096685631152</c:v>
                </c:pt>
                <c:pt idx="556">
                  <c:v>0.000128096685631152</c:v>
                </c:pt>
                <c:pt idx="557">
                  <c:v>0.000128096685631152</c:v>
                </c:pt>
                <c:pt idx="558">
                  <c:v>0.000128096685631152</c:v>
                </c:pt>
                <c:pt idx="559">
                  <c:v>0.000128096685631152</c:v>
                </c:pt>
                <c:pt idx="560">
                  <c:v>0.00012810775610835</c:v>
                </c:pt>
                <c:pt idx="561">
                  <c:v>0.000128107543460346</c:v>
                </c:pt>
                <c:pt idx="562">
                  <c:v>0.000128113448876478</c:v>
                </c:pt>
                <c:pt idx="563">
                  <c:v>0.000128113448876478</c:v>
                </c:pt>
                <c:pt idx="564">
                  <c:v>0.000128113448876478</c:v>
                </c:pt>
                <c:pt idx="565">
                  <c:v>0.000128113448876478</c:v>
                </c:pt>
                <c:pt idx="566">
                  <c:v>0.000128113448876478</c:v>
                </c:pt>
                <c:pt idx="567">
                  <c:v>0.000128113448876478</c:v>
                </c:pt>
                <c:pt idx="568">
                  <c:v>0.000128113448876478</c:v>
                </c:pt>
                <c:pt idx="569">
                  <c:v>0.000128126449511553</c:v>
                </c:pt>
                <c:pt idx="570">
                  <c:v>0.000128126449511553</c:v>
                </c:pt>
                <c:pt idx="571">
                  <c:v>0.000128126449511553</c:v>
                </c:pt>
                <c:pt idx="572">
                  <c:v>0.000128149042511405</c:v>
                </c:pt>
                <c:pt idx="573">
                  <c:v>0.000128163999712484</c:v>
                </c:pt>
                <c:pt idx="574">
                  <c:v>0.00012816414889491</c:v>
                </c:pt>
                <c:pt idx="575">
                  <c:v>0.00012816414889491</c:v>
                </c:pt>
                <c:pt idx="576">
                  <c:v>0.00012816414889491</c:v>
                </c:pt>
                <c:pt idx="577">
                  <c:v>0.00012816414889491</c:v>
                </c:pt>
                <c:pt idx="578">
                  <c:v>0.00012816414889491</c:v>
                </c:pt>
                <c:pt idx="579">
                  <c:v>0.00012816414889491</c:v>
                </c:pt>
                <c:pt idx="580">
                  <c:v>0.000128210131705641</c:v>
                </c:pt>
                <c:pt idx="581">
                  <c:v>0.000128233397957854</c:v>
                </c:pt>
                <c:pt idx="582">
                  <c:v>0.000128233397957854</c:v>
                </c:pt>
                <c:pt idx="583">
                  <c:v>0.000128233397957854</c:v>
                </c:pt>
                <c:pt idx="584">
                  <c:v>0.000128233397957854</c:v>
                </c:pt>
                <c:pt idx="585">
                  <c:v>0.000128233397957854</c:v>
                </c:pt>
                <c:pt idx="586">
                  <c:v>0.000128233397957854</c:v>
                </c:pt>
                <c:pt idx="587">
                  <c:v>0.000128233397957854</c:v>
                </c:pt>
                <c:pt idx="588">
                  <c:v>0.000128233397957854</c:v>
                </c:pt>
                <c:pt idx="589">
                  <c:v>0.000128233397957854</c:v>
                </c:pt>
                <c:pt idx="590">
                  <c:v>0.00012835576810262</c:v>
                </c:pt>
                <c:pt idx="591">
                  <c:v>0.000128465741602372</c:v>
                </c:pt>
                <c:pt idx="592">
                  <c:v>0.000128551965766943</c:v>
                </c:pt>
                <c:pt idx="593">
                  <c:v>0.000128602166598269</c:v>
                </c:pt>
                <c:pt idx="594">
                  <c:v>0.000128690314374162</c:v>
                </c:pt>
                <c:pt idx="595">
                  <c:v>0.000128739032791818</c:v>
                </c:pt>
                <c:pt idx="596">
                  <c:v>0.000128819558687651</c:v>
                </c:pt>
                <c:pt idx="597">
                  <c:v>0.000128885490234643</c:v>
                </c:pt>
                <c:pt idx="598">
                  <c:v>0.000128924915859388</c:v>
                </c:pt>
                <c:pt idx="599">
                  <c:v>0.000128924915859388</c:v>
                </c:pt>
                <c:pt idx="600">
                  <c:v>0.00012894872018554</c:v>
                </c:pt>
                <c:pt idx="601">
                  <c:v>0.000128978024165607</c:v>
                </c:pt>
                <c:pt idx="602">
                  <c:v>0.000128999164769073</c:v>
                </c:pt>
                <c:pt idx="603">
                  <c:v>0.000129007358127149</c:v>
                </c:pt>
                <c:pt idx="604">
                  <c:v>0.000129013627463552</c:v>
                </c:pt>
                <c:pt idx="605">
                  <c:v>0.000129021554666741</c:v>
                </c:pt>
                <c:pt idx="606">
                  <c:v>0.000129021554666741</c:v>
                </c:pt>
                <c:pt idx="607">
                  <c:v>0.000129021554666741</c:v>
                </c:pt>
                <c:pt idx="608">
                  <c:v>0.000129021554666741</c:v>
                </c:pt>
                <c:pt idx="609">
                  <c:v>0.000129021554666741</c:v>
                </c:pt>
                <c:pt idx="610">
                  <c:v>0.000129021554666741</c:v>
                </c:pt>
                <c:pt idx="611">
                  <c:v>0.000129021554666741</c:v>
                </c:pt>
                <c:pt idx="612">
                  <c:v>0.000129021554666741</c:v>
                </c:pt>
                <c:pt idx="613">
                  <c:v>0.000129021554666741</c:v>
                </c:pt>
                <c:pt idx="614">
                  <c:v>0.000129021554666741</c:v>
                </c:pt>
                <c:pt idx="615">
                  <c:v>0.000129021554666741</c:v>
                </c:pt>
                <c:pt idx="616">
                  <c:v>0.000129021554666741</c:v>
                </c:pt>
                <c:pt idx="617">
                  <c:v>0.000129021554666741</c:v>
                </c:pt>
                <c:pt idx="618">
                  <c:v>0.000129053593744129</c:v>
                </c:pt>
                <c:pt idx="619">
                  <c:v>0.000129078065221269</c:v>
                </c:pt>
                <c:pt idx="620">
                  <c:v>0.000129121526171147</c:v>
                </c:pt>
                <c:pt idx="621">
                  <c:v>0.000129121526171147</c:v>
                </c:pt>
                <c:pt idx="622">
                  <c:v>0.000129136089623199</c:v>
                </c:pt>
                <c:pt idx="623">
                  <c:v>0.000129143526517474</c:v>
                </c:pt>
                <c:pt idx="624">
                  <c:v>0.000129143526517474</c:v>
                </c:pt>
                <c:pt idx="625">
                  <c:v>0.000129143526517474</c:v>
                </c:pt>
                <c:pt idx="626">
                  <c:v>0.000129143526517474</c:v>
                </c:pt>
                <c:pt idx="627">
                  <c:v>0.000129143526517474</c:v>
                </c:pt>
                <c:pt idx="628">
                  <c:v>0.000129143526517474</c:v>
                </c:pt>
                <c:pt idx="629">
                  <c:v>0.000129143526517474</c:v>
                </c:pt>
                <c:pt idx="630">
                  <c:v>0.000129203753910572</c:v>
                </c:pt>
                <c:pt idx="631">
                  <c:v>0.000129273731716042</c:v>
                </c:pt>
                <c:pt idx="632">
                  <c:v>0.000129336103312976</c:v>
                </c:pt>
                <c:pt idx="633">
                  <c:v>0.000129375515114995</c:v>
                </c:pt>
                <c:pt idx="634">
                  <c:v>0.000129427887153055</c:v>
                </c:pt>
                <c:pt idx="635">
                  <c:v>0.000129478039139162</c:v>
                </c:pt>
                <c:pt idx="636">
                  <c:v>0.000129510793091351</c:v>
                </c:pt>
                <c:pt idx="637">
                  <c:v>0.000129545825466459</c:v>
                </c:pt>
                <c:pt idx="638">
                  <c:v>0.0001295842470676</c:v>
                </c:pt>
                <c:pt idx="639">
                  <c:v>0.000129610783710345</c:v>
                </c:pt>
                <c:pt idx="640">
                  <c:v>0.00012963852245738</c:v>
                </c:pt>
                <c:pt idx="641">
                  <c:v>0.000129659646682787</c:v>
                </c:pt>
                <c:pt idx="642">
                  <c:v>0.000129672731213982</c:v>
                </c:pt>
                <c:pt idx="643">
                  <c:v>0.000129686559175618</c:v>
                </c:pt>
                <c:pt idx="644">
                  <c:v>0.000129696425800347</c:v>
                </c:pt>
                <c:pt idx="645">
                  <c:v>0.000129703443290778</c:v>
                </c:pt>
                <c:pt idx="646">
                  <c:v>0.00012970863533072</c:v>
                </c:pt>
                <c:pt idx="647">
                  <c:v>0.000129712282311452</c:v>
                </c:pt>
                <c:pt idx="648">
                  <c:v>0.000129717591670134</c:v>
                </c:pt>
                <c:pt idx="649">
                  <c:v>0.00012971643302626</c:v>
                </c:pt>
                <c:pt idx="650">
                  <c:v>0.000129711889738105</c:v>
                </c:pt>
                <c:pt idx="651">
                  <c:v>0.000129705382545572</c:v>
                </c:pt>
                <c:pt idx="652">
                  <c:v>0.000129697170873617</c:v>
                </c:pt>
                <c:pt idx="653">
                  <c:v>0.000129697170873617</c:v>
                </c:pt>
                <c:pt idx="654">
                  <c:v>0.000129684914308744</c:v>
                </c:pt>
                <c:pt idx="655">
                  <c:v>0.000129656087395761</c:v>
                </c:pt>
                <c:pt idx="656">
                  <c:v>0.000129643108351141</c:v>
                </c:pt>
                <c:pt idx="657">
                  <c:v>0.000129643108351141</c:v>
                </c:pt>
                <c:pt idx="658">
                  <c:v>0.0001296256528299</c:v>
                </c:pt>
                <c:pt idx="659">
                  <c:v>0.0001296256528299</c:v>
                </c:pt>
                <c:pt idx="660">
                  <c:v>0.0001296256528299</c:v>
                </c:pt>
                <c:pt idx="661">
                  <c:v>0.000129610575192909</c:v>
                </c:pt>
                <c:pt idx="662">
                  <c:v>0.000129610575192909</c:v>
                </c:pt>
                <c:pt idx="663">
                  <c:v>0.000129589740272091</c:v>
                </c:pt>
                <c:pt idx="664">
                  <c:v>0.000129589740272091</c:v>
                </c:pt>
                <c:pt idx="665">
                  <c:v>0.000129589740272091</c:v>
                </c:pt>
                <c:pt idx="666">
                  <c:v>0.000129569203379876</c:v>
                </c:pt>
                <c:pt idx="667">
                  <c:v>0.000129551307331122</c:v>
                </c:pt>
                <c:pt idx="668">
                  <c:v>0.000129506070223624</c:v>
                </c:pt>
                <c:pt idx="669">
                  <c:v>0.000129506070223624</c:v>
                </c:pt>
                <c:pt idx="670">
                  <c:v>0.000129487866077048</c:v>
                </c:pt>
                <c:pt idx="671">
                  <c:v>0.000129487866077048</c:v>
                </c:pt>
                <c:pt idx="672">
                  <c:v>0.000129448638390477</c:v>
                </c:pt>
                <c:pt idx="673">
                  <c:v>0.000129435818651118</c:v>
                </c:pt>
                <c:pt idx="674">
                  <c:v>0.000129435818651118</c:v>
                </c:pt>
                <c:pt idx="675">
                  <c:v>0.000129435818651118</c:v>
                </c:pt>
                <c:pt idx="676">
                  <c:v>0.000129435818651118</c:v>
                </c:pt>
                <c:pt idx="677">
                  <c:v>0.000129435818651118</c:v>
                </c:pt>
                <c:pt idx="678">
                  <c:v>0.000129406314202862</c:v>
                </c:pt>
                <c:pt idx="679">
                  <c:v>0.000129406314202862</c:v>
                </c:pt>
                <c:pt idx="680">
                  <c:v>0.000129406314202862</c:v>
                </c:pt>
                <c:pt idx="681">
                  <c:v>0.000129356581434958</c:v>
                </c:pt>
                <c:pt idx="682">
                  <c:v>0.000129356581434958</c:v>
                </c:pt>
                <c:pt idx="683">
                  <c:v>0.000129356581434958</c:v>
                </c:pt>
                <c:pt idx="684">
                  <c:v>0.000129356581434958</c:v>
                </c:pt>
                <c:pt idx="685">
                  <c:v>0.000129314413220826</c:v>
                </c:pt>
                <c:pt idx="686">
                  <c:v>0.00012926986119553</c:v>
                </c:pt>
                <c:pt idx="687">
                  <c:v>0.000129227903843281</c:v>
                </c:pt>
                <c:pt idx="688">
                  <c:v>0.000129182515147631</c:v>
                </c:pt>
                <c:pt idx="689">
                  <c:v>0.000129182515147631</c:v>
                </c:pt>
                <c:pt idx="690">
                  <c:v>0.000129182515147631</c:v>
                </c:pt>
                <c:pt idx="691">
                  <c:v>0.000129182515147631</c:v>
                </c:pt>
                <c:pt idx="692">
                  <c:v>0.000129182515147631</c:v>
                </c:pt>
                <c:pt idx="693">
                  <c:v>0.000129182515147631</c:v>
                </c:pt>
                <c:pt idx="694">
                  <c:v>0.000129182515147631</c:v>
                </c:pt>
                <c:pt idx="695">
                  <c:v>0.000129182515147631</c:v>
                </c:pt>
                <c:pt idx="696">
                  <c:v>0.000129081175621463</c:v>
                </c:pt>
                <c:pt idx="697">
                  <c:v>0.00012903920838775</c:v>
                </c:pt>
                <c:pt idx="698">
                  <c:v>0.000128878346604816</c:v>
                </c:pt>
                <c:pt idx="699">
                  <c:v>0.000128790884099971</c:v>
                </c:pt>
                <c:pt idx="700">
                  <c:v>0.000128755093529347</c:v>
                </c:pt>
                <c:pt idx="701">
                  <c:v>0.000128718493348371</c:v>
                </c:pt>
                <c:pt idx="702">
                  <c:v>0.000128682538991654</c:v>
                </c:pt>
                <c:pt idx="703">
                  <c:v>0.000128644783185548</c:v>
                </c:pt>
                <c:pt idx="704">
                  <c:v>0.000128644783185548</c:v>
                </c:pt>
                <c:pt idx="705">
                  <c:v>0.000128644783185548</c:v>
                </c:pt>
                <c:pt idx="706">
                  <c:v>0.000128644783185548</c:v>
                </c:pt>
                <c:pt idx="707">
                  <c:v>0.000128644783185548</c:v>
                </c:pt>
                <c:pt idx="708">
                  <c:v>0.000128644783185548</c:v>
                </c:pt>
                <c:pt idx="709">
                  <c:v>0.000128622050589306</c:v>
                </c:pt>
                <c:pt idx="710">
                  <c:v>0.000128617113111907</c:v>
                </c:pt>
                <c:pt idx="711">
                  <c:v>0.000128562248087916</c:v>
                </c:pt>
                <c:pt idx="712">
                  <c:v>0.000128562248087916</c:v>
                </c:pt>
                <c:pt idx="713">
                  <c:v>0.000128562248087916</c:v>
                </c:pt>
                <c:pt idx="714">
                  <c:v>0.000128542511127259</c:v>
                </c:pt>
                <c:pt idx="715">
                  <c:v>0.000128517031144708</c:v>
                </c:pt>
                <c:pt idx="716">
                  <c:v>0.000128467020289513</c:v>
                </c:pt>
                <c:pt idx="717">
                  <c:v>0.000128410600896573</c:v>
                </c:pt>
                <c:pt idx="718">
                  <c:v>0.000128389476556928</c:v>
                </c:pt>
                <c:pt idx="719">
                  <c:v>0.000128389476556928</c:v>
                </c:pt>
                <c:pt idx="720">
                  <c:v>0.000128389476556928</c:v>
                </c:pt>
                <c:pt idx="721">
                  <c:v>0.000128372993888944</c:v>
                </c:pt>
                <c:pt idx="722">
                  <c:v>0.000128328516516567</c:v>
                </c:pt>
                <c:pt idx="723">
                  <c:v>0.000128308307243874</c:v>
                </c:pt>
                <c:pt idx="724">
                  <c:v>0.000128308307243874</c:v>
                </c:pt>
                <c:pt idx="725">
                  <c:v>0.000128308307243874</c:v>
                </c:pt>
                <c:pt idx="726">
                  <c:v>0.000128283735488531</c:v>
                </c:pt>
                <c:pt idx="727">
                  <c:v>0.000128283735488531</c:v>
                </c:pt>
                <c:pt idx="728">
                  <c:v>0.00012825167386362</c:v>
                </c:pt>
                <c:pt idx="729">
                  <c:v>0.00012825167386362</c:v>
                </c:pt>
                <c:pt idx="730">
                  <c:v>0.00012825167386362</c:v>
                </c:pt>
                <c:pt idx="731">
                  <c:v>0.00012825167386362</c:v>
                </c:pt>
                <c:pt idx="732">
                  <c:v>0.000128223717986756</c:v>
                </c:pt>
                <c:pt idx="733">
                  <c:v>0.000128223717986756</c:v>
                </c:pt>
                <c:pt idx="734">
                  <c:v>0.000128223717986756</c:v>
                </c:pt>
                <c:pt idx="735">
                  <c:v>0.000128223717986756</c:v>
                </c:pt>
                <c:pt idx="736">
                  <c:v>0.000128223717986756</c:v>
                </c:pt>
                <c:pt idx="737">
                  <c:v>0.000128223717986756</c:v>
                </c:pt>
                <c:pt idx="738">
                  <c:v>0.000128223717986756</c:v>
                </c:pt>
                <c:pt idx="739">
                  <c:v>0.000128223717986756</c:v>
                </c:pt>
                <c:pt idx="740">
                  <c:v>0.000128223717986756</c:v>
                </c:pt>
                <c:pt idx="741">
                  <c:v>0.000128223717986756</c:v>
                </c:pt>
                <c:pt idx="742">
                  <c:v>0.000128205425999367</c:v>
                </c:pt>
                <c:pt idx="743">
                  <c:v>0.00012816002155784</c:v>
                </c:pt>
                <c:pt idx="744">
                  <c:v>0.00012816002155784</c:v>
                </c:pt>
                <c:pt idx="745">
                  <c:v>0.000128075580648357</c:v>
                </c:pt>
                <c:pt idx="746">
                  <c:v>0.00012805017296373</c:v>
                </c:pt>
                <c:pt idx="747">
                  <c:v>0.000128023328312029</c:v>
                </c:pt>
                <c:pt idx="748">
                  <c:v>0.000128000200084847</c:v>
                </c:pt>
                <c:pt idx="749">
                  <c:v>0.000128000200084847</c:v>
                </c:pt>
                <c:pt idx="750">
                  <c:v>0.000128000200084847</c:v>
                </c:pt>
                <c:pt idx="751">
                  <c:v>0.000128000200084847</c:v>
                </c:pt>
                <c:pt idx="752">
                  <c:v>0.000128000200084847</c:v>
                </c:pt>
                <c:pt idx="753">
                  <c:v>0.000127983924265059</c:v>
                </c:pt>
                <c:pt idx="754">
                  <c:v>0.000127945830574786</c:v>
                </c:pt>
                <c:pt idx="755">
                  <c:v>0.000127945830574786</c:v>
                </c:pt>
                <c:pt idx="756">
                  <c:v>0.000127919917734251</c:v>
                </c:pt>
                <c:pt idx="757">
                  <c:v>0.000127919917734251</c:v>
                </c:pt>
                <c:pt idx="758">
                  <c:v>0.000127919917734251</c:v>
                </c:pt>
                <c:pt idx="759">
                  <c:v>0.000127919917734251</c:v>
                </c:pt>
                <c:pt idx="760">
                  <c:v>0.000127919917734251</c:v>
                </c:pt>
                <c:pt idx="761">
                  <c:v>0.000127919917734251</c:v>
                </c:pt>
                <c:pt idx="762">
                  <c:v>0.000127919917734251</c:v>
                </c:pt>
                <c:pt idx="763">
                  <c:v>0.000127919917734251</c:v>
                </c:pt>
                <c:pt idx="764">
                  <c:v>0.000127919917734251</c:v>
                </c:pt>
                <c:pt idx="765">
                  <c:v>0.000127919917734251</c:v>
                </c:pt>
                <c:pt idx="766">
                  <c:v>0.000127908188456851</c:v>
                </c:pt>
                <c:pt idx="767">
                  <c:v>0.000127899732194785</c:v>
                </c:pt>
                <c:pt idx="768">
                  <c:v>0.000127886498881364</c:v>
                </c:pt>
                <c:pt idx="769">
                  <c:v>0.000127886498881364</c:v>
                </c:pt>
                <c:pt idx="770">
                  <c:v>0.000127886498881364</c:v>
                </c:pt>
                <c:pt idx="771">
                  <c:v>0.000127886498881364</c:v>
                </c:pt>
                <c:pt idx="772">
                  <c:v>0.000127886498881364</c:v>
                </c:pt>
                <c:pt idx="773">
                  <c:v>0.000127886498881364</c:v>
                </c:pt>
                <c:pt idx="774">
                  <c:v>0.000127886498881364</c:v>
                </c:pt>
                <c:pt idx="775">
                  <c:v>0.000127886498881364</c:v>
                </c:pt>
                <c:pt idx="776">
                  <c:v>0.000127886498881364</c:v>
                </c:pt>
                <c:pt idx="777">
                  <c:v>0.000127886498881364</c:v>
                </c:pt>
                <c:pt idx="778">
                  <c:v>0.000127886498881364</c:v>
                </c:pt>
                <c:pt idx="779">
                  <c:v>0.000127908362272371</c:v>
                </c:pt>
                <c:pt idx="780">
                  <c:v>0.000127908362272371</c:v>
                </c:pt>
                <c:pt idx="781">
                  <c:v>0.000127908362272371</c:v>
                </c:pt>
                <c:pt idx="782">
                  <c:v>0.00012793987278226</c:v>
                </c:pt>
                <c:pt idx="783">
                  <c:v>0.000127967182691857</c:v>
                </c:pt>
                <c:pt idx="784">
                  <c:v>0.000127989243827601</c:v>
                </c:pt>
                <c:pt idx="785">
                  <c:v>0.000128006498211872</c:v>
                </c:pt>
                <c:pt idx="786">
                  <c:v>0.0001280148316064</c:v>
                </c:pt>
                <c:pt idx="787">
                  <c:v>0.000128014831606401</c:v>
                </c:pt>
                <c:pt idx="788">
                  <c:v>0.000128014831606401</c:v>
                </c:pt>
                <c:pt idx="789">
                  <c:v>0.000128055218179538</c:v>
                </c:pt>
                <c:pt idx="790">
                  <c:v>0.000128100868904624</c:v>
                </c:pt>
                <c:pt idx="791">
                  <c:v>0.000128143344477876</c:v>
                </c:pt>
                <c:pt idx="792">
                  <c:v>0.000128170775869405</c:v>
                </c:pt>
                <c:pt idx="793">
                  <c:v>0.000128205787620718</c:v>
                </c:pt>
                <c:pt idx="794">
                  <c:v>0.000128260143802968</c:v>
                </c:pt>
                <c:pt idx="795">
                  <c:v>0.000128291766103769</c:v>
                </c:pt>
                <c:pt idx="796">
                  <c:v>0.000128253254765888</c:v>
                </c:pt>
                <c:pt idx="797">
                  <c:v>0.000128253562318055</c:v>
                </c:pt>
                <c:pt idx="798">
                  <c:v>0.000128299891288033</c:v>
                </c:pt>
                <c:pt idx="799">
                  <c:v>0.000128331537643073</c:v>
                </c:pt>
                <c:pt idx="800">
                  <c:v>0.000128379282351238</c:v>
                </c:pt>
                <c:pt idx="801">
                  <c:v>0.00012839942874643</c:v>
                </c:pt>
                <c:pt idx="802">
                  <c:v>0.00012839942874643</c:v>
                </c:pt>
                <c:pt idx="803">
                  <c:v>0.00012839942874643</c:v>
                </c:pt>
                <c:pt idx="804">
                  <c:v>0.00012839942874643</c:v>
                </c:pt>
                <c:pt idx="805">
                  <c:v>0.00012839942874643</c:v>
                </c:pt>
                <c:pt idx="806">
                  <c:v>0.00012839942874643</c:v>
                </c:pt>
                <c:pt idx="807">
                  <c:v>0.00012839942874643</c:v>
                </c:pt>
                <c:pt idx="808">
                  <c:v>0.00012839942874643</c:v>
                </c:pt>
                <c:pt idx="809">
                  <c:v>0.00012839942874643</c:v>
                </c:pt>
                <c:pt idx="810">
                  <c:v>0.00012839942874643</c:v>
                </c:pt>
                <c:pt idx="811">
                  <c:v>0.00012839942874643</c:v>
                </c:pt>
                <c:pt idx="812">
                  <c:v>0.00012839942874643</c:v>
                </c:pt>
                <c:pt idx="813">
                  <c:v>0.00012839942874643</c:v>
                </c:pt>
                <c:pt idx="814">
                  <c:v>0.00012839942874643</c:v>
                </c:pt>
                <c:pt idx="8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275664"/>
        <c:axId val="1204278416"/>
      </c:lineChart>
      <c:catAx>
        <c:axId val="120427566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04278416"/>
        <c:crosses val="autoZero"/>
        <c:auto val="1"/>
        <c:lblAlgn val="ctr"/>
        <c:lblOffset val="100"/>
        <c:noMultiLvlLbl val="1"/>
      </c:catAx>
      <c:valAx>
        <c:axId val="1204278416"/>
        <c:scaling>
          <c:orientation val="minMax"/>
          <c:min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42756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Realized P&amp;L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combined_20190610!$W$4</c:f>
              <c:strCache>
                <c:ptCount val="1"/>
                <c:pt idx="0">
                  <c:v>Realized P&amp;L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combined_20190610!$W$5:$W$820</c:f>
              <c:numCache>
                <c:formatCode>0.00000000</c:formatCode>
                <c:ptCount val="8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1.85999999999974E-5</c:v>
                </c:pt>
                <c:pt idx="5">
                  <c:v>0.000100199999999995</c:v>
                </c:pt>
                <c:pt idx="6">
                  <c:v>0.000263399999999989</c:v>
                </c:pt>
                <c:pt idx="7">
                  <c:v>0.000381999999999989</c:v>
                </c:pt>
                <c:pt idx="8">
                  <c:v>0.000381999999999989</c:v>
                </c:pt>
                <c:pt idx="9">
                  <c:v>0.000381999999999989</c:v>
                </c:pt>
                <c:pt idx="10">
                  <c:v>0.000381999999999989</c:v>
                </c:pt>
                <c:pt idx="11">
                  <c:v>0.000381999999999989</c:v>
                </c:pt>
                <c:pt idx="12">
                  <c:v>0.00135799999999999</c:v>
                </c:pt>
                <c:pt idx="13">
                  <c:v>0.00135799999999999</c:v>
                </c:pt>
                <c:pt idx="14">
                  <c:v>0.00135799999999999</c:v>
                </c:pt>
                <c:pt idx="15">
                  <c:v>0.00135799999999999</c:v>
                </c:pt>
                <c:pt idx="16">
                  <c:v>0.00135799999999999</c:v>
                </c:pt>
                <c:pt idx="17">
                  <c:v>0.00135799999999999</c:v>
                </c:pt>
                <c:pt idx="18">
                  <c:v>0.00135799999999999</c:v>
                </c:pt>
                <c:pt idx="19">
                  <c:v>0.00135799999999999</c:v>
                </c:pt>
                <c:pt idx="20">
                  <c:v>0.00135799999999999</c:v>
                </c:pt>
                <c:pt idx="21">
                  <c:v>0.00135799999999999</c:v>
                </c:pt>
                <c:pt idx="22">
                  <c:v>0.00135799999999999</c:v>
                </c:pt>
                <c:pt idx="23">
                  <c:v>0.00135799999999999</c:v>
                </c:pt>
                <c:pt idx="24">
                  <c:v>0.00135799999999999</c:v>
                </c:pt>
                <c:pt idx="25">
                  <c:v>0.00135799999999999</c:v>
                </c:pt>
                <c:pt idx="26">
                  <c:v>0.00135799999999999</c:v>
                </c:pt>
                <c:pt idx="27">
                  <c:v>0.00135799999999999</c:v>
                </c:pt>
                <c:pt idx="28">
                  <c:v>0.00135799999999999</c:v>
                </c:pt>
                <c:pt idx="29">
                  <c:v>0.00135799999999999</c:v>
                </c:pt>
                <c:pt idx="30">
                  <c:v>0.00135799999999999</c:v>
                </c:pt>
                <c:pt idx="31">
                  <c:v>0.00135799999999999</c:v>
                </c:pt>
                <c:pt idx="32">
                  <c:v>0.00135799999999999</c:v>
                </c:pt>
                <c:pt idx="33">
                  <c:v>0.00135799999999999</c:v>
                </c:pt>
                <c:pt idx="34">
                  <c:v>0.00135799999999999</c:v>
                </c:pt>
                <c:pt idx="35">
                  <c:v>0.00296418999999997</c:v>
                </c:pt>
                <c:pt idx="36">
                  <c:v>0.00400114199999996</c:v>
                </c:pt>
                <c:pt idx="37">
                  <c:v>0.00458985599999995</c:v>
                </c:pt>
                <c:pt idx="38">
                  <c:v>0.00485833199999993</c:v>
                </c:pt>
                <c:pt idx="39">
                  <c:v>0.00493156999999993</c:v>
                </c:pt>
                <c:pt idx="40">
                  <c:v>0.00523987601999992</c:v>
                </c:pt>
                <c:pt idx="41">
                  <c:v>0.00535011401999992</c:v>
                </c:pt>
                <c:pt idx="42">
                  <c:v>0.00594459001999991</c:v>
                </c:pt>
                <c:pt idx="43">
                  <c:v>0.0071335420199999</c:v>
                </c:pt>
                <c:pt idx="44">
                  <c:v>0.00736878001999989</c:v>
                </c:pt>
                <c:pt idx="45">
                  <c:v>0.00807149401999989</c:v>
                </c:pt>
                <c:pt idx="46">
                  <c:v>0.00821773201999988</c:v>
                </c:pt>
                <c:pt idx="47">
                  <c:v>0.00954668401999986</c:v>
                </c:pt>
                <c:pt idx="48">
                  <c:v>0.0103573980199999</c:v>
                </c:pt>
                <c:pt idx="49">
                  <c:v>0.0107718740199998</c:v>
                </c:pt>
                <c:pt idx="50">
                  <c:v>0.0109231120199998</c:v>
                </c:pt>
                <c:pt idx="51">
                  <c:v>0.0110843500199998</c:v>
                </c:pt>
                <c:pt idx="52">
                  <c:v>0.0119400640199998</c:v>
                </c:pt>
                <c:pt idx="53">
                  <c:v>0.0123865400199998</c:v>
                </c:pt>
                <c:pt idx="54">
                  <c:v>0.0125737780199998</c:v>
                </c:pt>
                <c:pt idx="55">
                  <c:v>0.0131422540199998</c:v>
                </c:pt>
                <c:pt idx="56">
                  <c:v>0.0133654920199998</c:v>
                </c:pt>
                <c:pt idx="57">
                  <c:v>0.0136457300199998</c:v>
                </c:pt>
                <c:pt idx="58">
                  <c:v>0.0139339680199998</c:v>
                </c:pt>
                <c:pt idx="59">
                  <c:v>0.0142232060199998</c:v>
                </c:pt>
                <c:pt idx="60">
                  <c:v>0.0145124440199998</c:v>
                </c:pt>
                <c:pt idx="61">
                  <c:v>0.0145124440199998</c:v>
                </c:pt>
                <c:pt idx="62">
                  <c:v>0.0151367426752982</c:v>
                </c:pt>
                <c:pt idx="63">
                  <c:v>0.0155158920029474</c:v>
                </c:pt>
                <c:pt idx="64">
                  <c:v>0.0164001906582458</c:v>
                </c:pt>
                <c:pt idx="65">
                  <c:v>0.016815339985895</c:v>
                </c:pt>
                <c:pt idx="66">
                  <c:v>0.0172684893135442</c:v>
                </c:pt>
                <c:pt idx="67">
                  <c:v>0.0172684893135442</c:v>
                </c:pt>
                <c:pt idx="68">
                  <c:v>0.0172684893135442</c:v>
                </c:pt>
                <c:pt idx="69">
                  <c:v>0.0175298072844026</c:v>
                </c:pt>
                <c:pt idx="70">
                  <c:v>0.0178541252552611</c:v>
                </c:pt>
                <c:pt idx="71">
                  <c:v>0.0182320299999998</c:v>
                </c:pt>
                <c:pt idx="72">
                  <c:v>0.0182320299999998</c:v>
                </c:pt>
                <c:pt idx="73">
                  <c:v>0.0182320299999998</c:v>
                </c:pt>
                <c:pt idx="74">
                  <c:v>0.0182320299999998</c:v>
                </c:pt>
                <c:pt idx="75">
                  <c:v>0.0182841508980999</c:v>
                </c:pt>
                <c:pt idx="76">
                  <c:v>0.0182841508980999</c:v>
                </c:pt>
                <c:pt idx="77">
                  <c:v>0.0182841508980999</c:v>
                </c:pt>
                <c:pt idx="78">
                  <c:v>0.0182841508980999</c:v>
                </c:pt>
                <c:pt idx="79">
                  <c:v>0.0182841508980999</c:v>
                </c:pt>
                <c:pt idx="80">
                  <c:v>0.0186160780999079</c:v>
                </c:pt>
                <c:pt idx="81">
                  <c:v>0.0187093629011131</c:v>
                </c:pt>
                <c:pt idx="82">
                  <c:v>0.0186920053017158</c:v>
                </c:pt>
                <c:pt idx="83">
                  <c:v>0.0188752901029211</c:v>
                </c:pt>
                <c:pt idx="84">
                  <c:v>0.0189029325035237</c:v>
                </c:pt>
                <c:pt idx="85">
                  <c:v>0.0191412299999998</c:v>
                </c:pt>
                <c:pt idx="86">
                  <c:v>0.0191412299999998</c:v>
                </c:pt>
                <c:pt idx="87">
                  <c:v>0.0191412299999998</c:v>
                </c:pt>
                <c:pt idx="88">
                  <c:v>0.0191412299999998</c:v>
                </c:pt>
                <c:pt idx="89">
                  <c:v>0.0191412299999998</c:v>
                </c:pt>
                <c:pt idx="90">
                  <c:v>0.0191412299999998</c:v>
                </c:pt>
                <c:pt idx="91">
                  <c:v>0.0192305738891636</c:v>
                </c:pt>
                <c:pt idx="92">
                  <c:v>0.0193539177783273</c:v>
                </c:pt>
                <c:pt idx="93">
                  <c:v>0.0195492616674911</c:v>
                </c:pt>
                <c:pt idx="94">
                  <c:v>0.0198559494458187</c:v>
                </c:pt>
                <c:pt idx="95">
                  <c:v>0.02050798111331</c:v>
                </c:pt>
                <c:pt idx="96">
                  <c:v>0.0206953250024738</c:v>
                </c:pt>
                <c:pt idx="97">
                  <c:v>0.0208976688916376</c:v>
                </c:pt>
                <c:pt idx="98">
                  <c:v>0.0214303566699652</c:v>
                </c:pt>
                <c:pt idx="99">
                  <c:v>0.0216797005591289</c:v>
                </c:pt>
                <c:pt idx="100">
                  <c:v>0.0220440444482927</c:v>
                </c:pt>
                <c:pt idx="101">
                  <c:v>0.0224763883374565</c:v>
                </c:pt>
                <c:pt idx="102">
                  <c:v>0.0233370761157841</c:v>
                </c:pt>
                <c:pt idx="103">
                  <c:v>0.0233370761157841</c:v>
                </c:pt>
                <c:pt idx="104">
                  <c:v>0.0233370761157841</c:v>
                </c:pt>
                <c:pt idx="105">
                  <c:v>0.0233370761157841</c:v>
                </c:pt>
                <c:pt idx="106">
                  <c:v>0.0233370761157841</c:v>
                </c:pt>
                <c:pt idx="107">
                  <c:v>0.0233370761157841</c:v>
                </c:pt>
                <c:pt idx="108">
                  <c:v>0.0233370761157841</c:v>
                </c:pt>
                <c:pt idx="109">
                  <c:v>0.0233370761157841</c:v>
                </c:pt>
                <c:pt idx="110">
                  <c:v>0.0233370761157841</c:v>
                </c:pt>
                <c:pt idx="111">
                  <c:v>0.0233370761157841</c:v>
                </c:pt>
                <c:pt idx="112">
                  <c:v>0.0233370761157841</c:v>
                </c:pt>
                <c:pt idx="113">
                  <c:v>0.0233370761157841</c:v>
                </c:pt>
                <c:pt idx="114">
                  <c:v>0.0233370761157841</c:v>
                </c:pt>
                <c:pt idx="115">
                  <c:v>0.0233370761157841</c:v>
                </c:pt>
                <c:pt idx="116">
                  <c:v>0.0233370761157841</c:v>
                </c:pt>
                <c:pt idx="117">
                  <c:v>0.0233370761157841</c:v>
                </c:pt>
                <c:pt idx="118">
                  <c:v>0.0233370761157841</c:v>
                </c:pt>
                <c:pt idx="119">
                  <c:v>0.0233370761157841</c:v>
                </c:pt>
                <c:pt idx="120">
                  <c:v>0.0233370761157841</c:v>
                </c:pt>
                <c:pt idx="121">
                  <c:v>0.0233370761157841</c:v>
                </c:pt>
                <c:pt idx="122">
                  <c:v>0.0233370761157841</c:v>
                </c:pt>
                <c:pt idx="123">
                  <c:v>0.0233370761157841</c:v>
                </c:pt>
                <c:pt idx="124">
                  <c:v>0.0233370761157841</c:v>
                </c:pt>
                <c:pt idx="125">
                  <c:v>0.0233370761157841</c:v>
                </c:pt>
                <c:pt idx="126">
                  <c:v>0.0233370761157841</c:v>
                </c:pt>
                <c:pt idx="127">
                  <c:v>0.0237117812905991</c:v>
                </c:pt>
                <c:pt idx="128">
                  <c:v>0.0238315847404758</c:v>
                </c:pt>
                <c:pt idx="129">
                  <c:v>0.0238274864654141</c:v>
                </c:pt>
                <c:pt idx="130">
                  <c:v>0.0238274864654141</c:v>
                </c:pt>
                <c:pt idx="131">
                  <c:v>0.0238274864654141</c:v>
                </c:pt>
                <c:pt idx="132">
                  <c:v>0.0238274864654141</c:v>
                </c:pt>
                <c:pt idx="133">
                  <c:v>0.0238274864654141</c:v>
                </c:pt>
                <c:pt idx="134">
                  <c:v>0.0238274864654141</c:v>
                </c:pt>
                <c:pt idx="135">
                  <c:v>0.0238274864654141</c:v>
                </c:pt>
                <c:pt idx="136">
                  <c:v>0.0238274864654141</c:v>
                </c:pt>
                <c:pt idx="137">
                  <c:v>0.0238274864654141</c:v>
                </c:pt>
                <c:pt idx="138">
                  <c:v>0.0245714418020985</c:v>
                </c:pt>
                <c:pt idx="139">
                  <c:v>0.0249314083046117</c:v>
                </c:pt>
                <c:pt idx="140">
                  <c:v>0.0250413859729539</c:v>
                </c:pt>
                <c:pt idx="141">
                  <c:v>0.025032374807125</c:v>
                </c:pt>
                <c:pt idx="142">
                  <c:v>0.0250663636412961</c:v>
                </c:pt>
                <c:pt idx="143">
                  <c:v>0.0251603524754672</c:v>
                </c:pt>
                <c:pt idx="144">
                  <c:v>0.0253583301438094</c:v>
                </c:pt>
                <c:pt idx="145">
                  <c:v>0.0253583301438094</c:v>
                </c:pt>
                <c:pt idx="146">
                  <c:v>0.0253583301438094</c:v>
                </c:pt>
                <c:pt idx="147">
                  <c:v>0.0253501792697128</c:v>
                </c:pt>
                <c:pt idx="148">
                  <c:v>0.0253690283956162</c:v>
                </c:pt>
                <c:pt idx="149">
                  <c:v>0.0254308775215196</c:v>
                </c:pt>
                <c:pt idx="150">
                  <c:v>0.0255425757733265</c:v>
                </c:pt>
                <c:pt idx="151">
                  <c:v>0.0255949463712421</c:v>
                </c:pt>
                <c:pt idx="152">
                  <c:v>0.0256564248992299</c:v>
                </c:pt>
                <c:pt idx="153">
                  <c:v>0.0256564248992299</c:v>
                </c:pt>
                <c:pt idx="154">
                  <c:v>0.0256564248992299</c:v>
                </c:pt>
                <c:pt idx="155">
                  <c:v>0.0256564248992299</c:v>
                </c:pt>
                <c:pt idx="156">
                  <c:v>0.0256564248992299</c:v>
                </c:pt>
                <c:pt idx="157">
                  <c:v>0.0256564248992299</c:v>
                </c:pt>
                <c:pt idx="158">
                  <c:v>0.0256564248992299</c:v>
                </c:pt>
                <c:pt idx="159">
                  <c:v>0.0256564248992299</c:v>
                </c:pt>
                <c:pt idx="160">
                  <c:v>0.0256143433850532</c:v>
                </c:pt>
                <c:pt idx="161">
                  <c:v>0.0255303026279648</c:v>
                </c:pt>
                <c:pt idx="162">
                  <c:v>0.0255464139087309</c:v>
                </c:pt>
                <c:pt idx="163">
                  <c:v>0.0255472618708765</c:v>
                </c:pt>
                <c:pt idx="164">
                  <c:v>0.0255579461939108</c:v>
                </c:pt>
                <c:pt idx="165">
                  <c:v>0.025565577853221</c:v>
                </c:pt>
                <c:pt idx="166">
                  <c:v>0.0255706656260945</c:v>
                </c:pt>
                <c:pt idx="167">
                  <c:v>0.0255740574746768</c:v>
                </c:pt>
                <c:pt idx="168">
                  <c:v>0.0255779581005465</c:v>
                </c:pt>
                <c:pt idx="169">
                  <c:v>0.0255811803566997</c:v>
                </c:pt>
                <c:pt idx="170">
                  <c:v>0.0256631395996114</c:v>
                </c:pt>
                <c:pt idx="171">
                  <c:v>0.025791098842523</c:v>
                </c:pt>
                <c:pt idx="172">
                  <c:v>0.0260830173283463</c:v>
                </c:pt>
                <c:pt idx="173">
                  <c:v>0.0262819765712579</c:v>
                </c:pt>
                <c:pt idx="174">
                  <c:v>0.0265489358141695</c:v>
                </c:pt>
                <c:pt idx="175">
                  <c:v>0.0270768542999928</c:v>
                </c:pt>
                <c:pt idx="176">
                  <c:v>0.0273258135429044</c:v>
                </c:pt>
                <c:pt idx="177">
                  <c:v>0.0276397727858161</c:v>
                </c:pt>
                <c:pt idx="178">
                  <c:v>0.0282676912716394</c:v>
                </c:pt>
                <c:pt idx="179">
                  <c:v>0.0282676912716394</c:v>
                </c:pt>
                <c:pt idx="180">
                  <c:v>0.0282676912716394</c:v>
                </c:pt>
                <c:pt idx="181">
                  <c:v>0.0282676912716394</c:v>
                </c:pt>
                <c:pt idx="182">
                  <c:v>0.0282676912716394</c:v>
                </c:pt>
                <c:pt idx="183">
                  <c:v>0.0282676912716394</c:v>
                </c:pt>
                <c:pt idx="184">
                  <c:v>0.0282676912716394</c:v>
                </c:pt>
                <c:pt idx="185">
                  <c:v>0.0282676912716394</c:v>
                </c:pt>
                <c:pt idx="186">
                  <c:v>0.0282676912716394</c:v>
                </c:pt>
                <c:pt idx="187">
                  <c:v>0.0282676912716394</c:v>
                </c:pt>
                <c:pt idx="188">
                  <c:v>0.0282676912716394</c:v>
                </c:pt>
                <c:pt idx="189">
                  <c:v>0.0284401050674205</c:v>
                </c:pt>
                <c:pt idx="190">
                  <c:v>0.0289149326589828</c:v>
                </c:pt>
                <c:pt idx="191">
                  <c:v>0.0289149326589828</c:v>
                </c:pt>
                <c:pt idx="192">
                  <c:v>0.0291697556723567</c:v>
                </c:pt>
                <c:pt idx="193">
                  <c:v>0.0293515786857307</c:v>
                </c:pt>
                <c:pt idx="194">
                  <c:v>0.0295784016991046</c:v>
                </c:pt>
                <c:pt idx="195">
                  <c:v>0.0295784016991046</c:v>
                </c:pt>
                <c:pt idx="196">
                  <c:v>0.029720789114208</c:v>
                </c:pt>
                <c:pt idx="197">
                  <c:v>0.0299131765293114</c:v>
                </c:pt>
                <c:pt idx="198">
                  <c:v>0.0307333387746217</c:v>
                </c:pt>
                <c:pt idx="199">
                  <c:v>0.0309767261897252</c:v>
                </c:pt>
                <c:pt idx="200">
                  <c:v>0.0309767261897252</c:v>
                </c:pt>
                <c:pt idx="201">
                  <c:v>0.0309767261897252</c:v>
                </c:pt>
                <c:pt idx="202">
                  <c:v>0.0309767261897252</c:v>
                </c:pt>
                <c:pt idx="203">
                  <c:v>0.0309767261897252</c:v>
                </c:pt>
                <c:pt idx="204">
                  <c:v>0.0309767261897252</c:v>
                </c:pt>
                <c:pt idx="205">
                  <c:v>0.0311417413504827</c:v>
                </c:pt>
                <c:pt idx="206">
                  <c:v>0.0316017716719979</c:v>
                </c:pt>
                <c:pt idx="207">
                  <c:v>0.0316017716719979</c:v>
                </c:pt>
                <c:pt idx="208">
                  <c:v>0.0316017716719979</c:v>
                </c:pt>
                <c:pt idx="209">
                  <c:v>0.0316017716719979</c:v>
                </c:pt>
                <c:pt idx="210">
                  <c:v>0.0316017716719979</c:v>
                </c:pt>
                <c:pt idx="211">
                  <c:v>0.0316017716719979</c:v>
                </c:pt>
                <c:pt idx="212">
                  <c:v>0.0317294776200764</c:v>
                </c:pt>
                <c:pt idx="213">
                  <c:v>0.0317294776200764</c:v>
                </c:pt>
                <c:pt idx="214">
                  <c:v>0.0317294776200764</c:v>
                </c:pt>
                <c:pt idx="215">
                  <c:v>0.0317294776200764</c:v>
                </c:pt>
                <c:pt idx="216">
                  <c:v>0.0317294776200764</c:v>
                </c:pt>
                <c:pt idx="217">
                  <c:v>0.0317294776200764</c:v>
                </c:pt>
                <c:pt idx="218">
                  <c:v>0.0317294776200764</c:v>
                </c:pt>
                <c:pt idx="219">
                  <c:v>0.0316519135676543</c:v>
                </c:pt>
                <c:pt idx="220">
                  <c:v>0.0316573495152322</c:v>
                </c:pt>
                <c:pt idx="221">
                  <c:v>0.031756221410388</c:v>
                </c:pt>
                <c:pt idx="222">
                  <c:v>0.031756221410388</c:v>
                </c:pt>
                <c:pt idx="223">
                  <c:v>0.031756221410388</c:v>
                </c:pt>
                <c:pt idx="224">
                  <c:v>0.0316016680510074</c:v>
                </c:pt>
                <c:pt idx="225">
                  <c:v>0.0316016680510074</c:v>
                </c:pt>
                <c:pt idx="226">
                  <c:v>0.0316016680510074</c:v>
                </c:pt>
                <c:pt idx="227">
                  <c:v>0.0313779237208742</c:v>
                </c:pt>
                <c:pt idx="228">
                  <c:v>0.0313243185455196</c:v>
                </c:pt>
                <c:pt idx="229">
                  <c:v>0.0312981696794929</c:v>
                </c:pt>
                <c:pt idx="230">
                  <c:v>0.0311764253493597</c:v>
                </c:pt>
                <c:pt idx="231">
                  <c:v>0.0311764253493597</c:v>
                </c:pt>
                <c:pt idx="232">
                  <c:v>0.0311764253493597</c:v>
                </c:pt>
                <c:pt idx="233">
                  <c:v>0.0311764253493597</c:v>
                </c:pt>
                <c:pt idx="234">
                  <c:v>0.0309799237837306</c:v>
                </c:pt>
                <c:pt idx="235">
                  <c:v>0.0307834222181014</c:v>
                </c:pt>
                <c:pt idx="236">
                  <c:v>0.0306769206524723</c:v>
                </c:pt>
                <c:pt idx="237">
                  <c:v>0.0306769206524723</c:v>
                </c:pt>
                <c:pt idx="238">
                  <c:v>0.0309359754433659</c:v>
                </c:pt>
                <c:pt idx="239">
                  <c:v>0.030935266536536</c:v>
                </c:pt>
                <c:pt idx="240">
                  <c:v>0.0308970302342594</c:v>
                </c:pt>
                <c:pt idx="241">
                  <c:v>0.0307665576297062</c:v>
                </c:pt>
                <c:pt idx="242">
                  <c:v>0.0307665576297062</c:v>
                </c:pt>
                <c:pt idx="243">
                  <c:v>0.0307665576297062</c:v>
                </c:pt>
                <c:pt idx="244">
                  <c:v>0.0307665576297062</c:v>
                </c:pt>
                <c:pt idx="245">
                  <c:v>0.0307665576297062</c:v>
                </c:pt>
                <c:pt idx="246">
                  <c:v>0.0307665576297062</c:v>
                </c:pt>
                <c:pt idx="247">
                  <c:v>0.0307665576297062</c:v>
                </c:pt>
                <c:pt idx="248">
                  <c:v>0.0307665576297062</c:v>
                </c:pt>
                <c:pt idx="249">
                  <c:v>0.0307665576297062</c:v>
                </c:pt>
                <c:pt idx="250">
                  <c:v>0.0307665576297062</c:v>
                </c:pt>
                <c:pt idx="251">
                  <c:v>0.0307665576297062</c:v>
                </c:pt>
                <c:pt idx="252">
                  <c:v>0.0307665576297062</c:v>
                </c:pt>
                <c:pt idx="253">
                  <c:v>0.0307665576297062</c:v>
                </c:pt>
                <c:pt idx="254">
                  <c:v>0.030640507618409</c:v>
                </c:pt>
                <c:pt idx="255">
                  <c:v>0.0305144576071118</c:v>
                </c:pt>
                <c:pt idx="256">
                  <c:v>0.0304724075958145</c:v>
                </c:pt>
                <c:pt idx="257">
                  <c:v>0.0303483075732201</c:v>
                </c:pt>
                <c:pt idx="258">
                  <c:v>0.0303483075732201</c:v>
                </c:pt>
                <c:pt idx="259">
                  <c:v>0.0303483075732201</c:v>
                </c:pt>
                <c:pt idx="260">
                  <c:v>0.0303483075732201</c:v>
                </c:pt>
                <c:pt idx="261">
                  <c:v>0.0303483075732201</c:v>
                </c:pt>
                <c:pt idx="262">
                  <c:v>0.0303483075732201</c:v>
                </c:pt>
                <c:pt idx="263">
                  <c:v>0.0303483075732201</c:v>
                </c:pt>
                <c:pt idx="264">
                  <c:v>0.0302694417650277</c:v>
                </c:pt>
                <c:pt idx="265">
                  <c:v>0.0302377101486429</c:v>
                </c:pt>
                <c:pt idx="266">
                  <c:v>0.0301918443404506</c:v>
                </c:pt>
                <c:pt idx="267">
                  <c:v>0.0301918443404506</c:v>
                </c:pt>
                <c:pt idx="268">
                  <c:v>0.0300207077358497</c:v>
                </c:pt>
                <c:pt idx="269">
                  <c:v>0.0300207077358497</c:v>
                </c:pt>
                <c:pt idx="270">
                  <c:v>0.0300207077358497</c:v>
                </c:pt>
                <c:pt idx="271">
                  <c:v>0.0300207077358497</c:v>
                </c:pt>
                <c:pt idx="272">
                  <c:v>0.0300207077358497</c:v>
                </c:pt>
                <c:pt idx="273">
                  <c:v>0.0298747204955442</c:v>
                </c:pt>
                <c:pt idx="274">
                  <c:v>0.0298287332552387</c:v>
                </c:pt>
                <c:pt idx="275">
                  <c:v>0.0296627587746277</c:v>
                </c:pt>
                <c:pt idx="276">
                  <c:v>0.0296627587746277</c:v>
                </c:pt>
                <c:pt idx="277">
                  <c:v>0.0296627587746277</c:v>
                </c:pt>
                <c:pt idx="278">
                  <c:v>0.0296627587746277</c:v>
                </c:pt>
                <c:pt idx="279">
                  <c:v>0.0296627587746277</c:v>
                </c:pt>
                <c:pt idx="280">
                  <c:v>0.0296627587746277</c:v>
                </c:pt>
                <c:pt idx="281">
                  <c:v>0.0296627587746277</c:v>
                </c:pt>
                <c:pt idx="282">
                  <c:v>0.0296627587746277</c:v>
                </c:pt>
                <c:pt idx="283">
                  <c:v>0.0295027681095245</c:v>
                </c:pt>
                <c:pt idx="284">
                  <c:v>0.0292541076661224</c:v>
                </c:pt>
                <c:pt idx="285">
                  <c:v>0.0290667774444213</c:v>
                </c:pt>
                <c:pt idx="286">
                  <c:v>0.029109456557617</c:v>
                </c:pt>
                <c:pt idx="287">
                  <c:v>0.0288864658925138</c:v>
                </c:pt>
                <c:pt idx="288">
                  <c:v>0.0286098054491117</c:v>
                </c:pt>
                <c:pt idx="289">
                  <c:v>0.0284094752274106</c:v>
                </c:pt>
                <c:pt idx="290">
                  <c:v>0.0284094752274106</c:v>
                </c:pt>
                <c:pt idx="291">
                  <c:v>0.0284094752274106</c:v>
                </c:pt>
                <c:pt idx="292">
                  <c:v>0.0284094752274106</c:v>
                </c:pt>
                <c:pt idx="293">
                  <c:v>0.0284277682967291</c:v>
                </c:pt>
                <c:pt idx="294">
                  <c:v>0.0283739148313884</c:v>
                </c:pt>
                <c:pt idx="295">
                  <c:v>0.0283962079007069</c:v>
                </c:pt>
                <c:pt idx="296">
                  <c:v>0.0283443544353662</c:v>
                </c:pt>
                <c:pt idx="297">
                  <c:v>0.0283443544353662</c:v>
                </c:pt>
                <c:pt idx="298">
                  <c:v>0.0283443544353662</c:v>
                </c:pt>
                <c:pt idx="299">
                  <c:v>0.0283443544353662</c:v>
                </c:pt>
                <c:pt idx="300">
                  <c:v>0.0283443544353662</c:v>
                </c:pt>
                <c:pt idx="301">
                  <c:v>0.0283443544353662</c:v>
                </c:pt>
                <c:pt idx="302">
                  <c:v>0.0283443544353662</c:v>
                </c:pt>
                <c:pt idx="303">
                  <c:v>0.0283443544353662</c:v>
                </c:pt>
                <c:pt idx="304">
                  <c:v>0.0283443544353662</c:v>
                </c:pt>
                <c:pt idx="305">
                  <c:v>0.0283443544353662</c:v>
                </c:pt>
                <c:pt idx="306">
                  <c:v>0.0283443544353662</c:v>
                </c:pt>
                <c:pt idx="307">
                  <c:v>0.0283443544353662</c:v>
                </c:pt>
                <c:pt idx="308">
                  <c:v>0.0283443544353662</c:v>
                </c:pt>
                <c:pt idx="309">
                  <c:v>0.0281576747165264</c:v>
                </c:pt>
                <c:pt idx="310">
                  <c:v>0.0281576747165264</c:v>
                </c:pt>
                <c:pt idx="311">
                  <c:v>0.0281576747165264</c:v>
                </c:pt>
                <c:pt idx="312">
                  <c:v>0.0281576747165264</c:v>
                </c:pt>
                <c:pt idx="313">
                  <c:v>0.0281576747165264</c:v>
                </c:pt>
                <c:pt idx="314">
                  <c:v>0.0281576747165264</c:v>
                </c:pt>
                <c:pt idx="315">
                  <c:v>0.0277556988474513</c:v>
                </c:pt>
                <c:pt idx="316">
                  <c:v>0.027255747109301</c:v>
                </c:pt>
                <c:pt idx="317">
                  <c:v>0.0271373223117836</c:v>
                </c:pt>
                <c:pt idx="318">
                  <c:v>0.0271185247248761</c:v>
                </c:pt>
                <c:pt idx="319">
                  <c:v>0.0269935488558009</c:v>
                </c:pt>
                <c:pt idx="320">
                  <c:v>0.0267415971176506</c:v>
                </c:pt>
                <c:pt idx="321">
                  <c:v>0.0265796695104252</c:v>
                </c:pt>
                <c:pt idx="322">
                  <c:v>0.0264597177722748</c:v>
                </c:pt>
                <c:pt idx="323">
                  <c:v>0.0263367419031997</c:v>
                </c:pt>
                <c:pt idx="324">
                  <c:v>0.0262167901650494</c:v>
                </c:pt>
                <c:pt idx="325">
                  <c:v>0.0260938142959742</c:v>
                </c:pt>
                <c:pt idx="326">
                  <c:v>0.0260358625578239</c:v>
                </c:pt>
                <c:pt idx="327">
                  <c:v>0.0259448866887487</c:v>
                </c:pt>
                <c:pt idx="328">
                  <c:v>0.0258869349505984</c:v>
                </c:pt>
                <c:pt idx="329">
                  <c:v>0.0257959590815233</c:v>
                </c:pt>
                <c:pt idx="330">
                  <c:v>0.0257059832124481</c:v>
                </c:pt>
                <c:pt idx="331">
                  <c:v>0.0256520314742978</c:v>
                </c:pt>
                <c:pt idx="332">
                  <c:v>0.0262041279979971</c:v>
                </c:pt>
                <c:pt idx="333">
                  <c:v>0.0266092003907717</c:v>
                </c:pt>
                <c:pt idx="334">
                  <c:v>0.0268112486526213</c:v>
                </c:pt>
                <c:pt idx="335">
                  <c:v>0.0268482727835462</c:v>
                </c:pt>
                <c:pt idx="336">
                  <c:v>0.0268482727835462</c:v>
                </c:pt>
                <c:pt idx="337">
                  <c:v>0.0268482727835462</c:v>
                </c:pt>
                <c:pt idx="338">
                  <c:v>0.0268482727835462</c:v>
                </c:pt>
                <c:pt idx="339">
                  <c:v>0.0268482727835462</c:v>
                </c:pt>
                <c:pt idx="340">
                  <c:v>0.0268482727835462</c:v>
                </c:pt>
                <c:pt idx="341">
                  <c:v>0.0268482727835462</c:v>
                </c:pt>
                <c:pt idx="342">
                  <c:v>0.0268482727835462</c:v>
                </c:pt>
                <c:pt idx="343">
                  <c:v>0.0268482727835462</c:v>
                </c:pt>
                <c:pt idx="344">
                  <c:v>0.0268482727835462</c:v>
                </c:pt>
                <c:pt idx="345">
                  <c:v>0.0271469341964374</c:v>
                </c:pt>
                <c:pt idx="346">
                  <c:v>0.027233264902883</c:v>
                </c:pt>
                <c:pt idx="347">
                  <c:v>0.0273685956093285</c:v>
                </c:pt>
                <c:pt idx="348">
                  <c:v>0.0273685956093285</c:v>
                </c:pt>
                <c:pt idx="349">
                  <c:v>0.027743998603804</c:v>
                </c:pt>
                <c:pt idx="350">
                  <c:v>0.027743998603804</c:v>
                </c:pt>
                <c:pt idx="351">
                  <c:v>0.027743998603804</c:v>
                </c:pt>
                <c:pt idx="352">
                  <c:v>0.027743998603804</c:v>
                </c:pt>
                <c:pt idx="353">
                  <c:v>0.027743998603804</c:v>
                </c:pt>
                <c:pt idx="354">
                  <c:v>0.0283457178871281</c:v>
                </c:pt>
                <c:pt idx="355">
                  <c:v>0.0285825775287902</c:v>
                </c:pt>
                <c:pt idx="356">
                  <c:v>0.0285825775287902</c:v>
                </c:pt>
                <c:pt idx="357">
                  <c:v>0.0285825775287902</c:v>
                </c:pt>
                <c:pt idx="358">
                  <c:v>0.0285825775287902</c:v>
                </c:pt>
                <c:pt idx="359">
                  <c:v>0.0285825775287902</c:v>
                </c:pt>
                <c:pt idx="360">
                  <c:v>0.0285825775287902</c:v>
                </c:pt>
                <c:pt idx="361">
                  <c:v>0.0285825775287902</c:v>
                </c:pt>
                <c:pt idx="362">
                  <c:v>0.0285825775287902</c:v>
                </c:pt>
                <c:pt idx="363">
                  <c:v>0.0285825775287902</c:v>
                </c:pt>
                <c:pt idx="364">
                  <c:v>0.0292181441230129</c:v>
                </c:pt>
                <c:pt idx="365">
                  <c:v>0.0294719274201243</c:v>
                </c:pt>
                <c:pt idx="366">
                  <c:v>0.0297547107172357</c:v>
                </c:pt>
                <c:pt idx="367">
                  <c:v>0.0297547107172357</c:v>
                </c:pt>
                <c:pt idx="368">
                  <c:v>0.0297547107172357</c:v>
                </c:pt>
                <c:pt idx="369">
                  <c:v>0.0297547107172357</c:v>
                </c:pt>
                <c:pt idx="370">
                  <c:v>0.0297547107172357</c:v>
                </c:pt>
                <c:pt idx="371">
                  <c:v>0.0299277085997609</c:v>
                </c:pt>
                <c:pt idx="372">
                  <c:v>0.0301367064822862</c:v>
                </c:pt>
                <c:pt idx="373">
                  <c:v>0.0301367064822862</c:v>
                </c:pt>
                <c:pt idx="374">
                  <c:v>0.0301367064822862</c:v>
                </c:pt>
                <c:pt idx="375">
                  <c:v>0.0301367064822862</c:v>
                </c:pt>
                <c:pt idx="376">
                  <c:v>0.0302486020781785</c:v>
                </c:pt>
                <c:pt idx="377">
                  <c:v>0.0302486020781785</c:v>
                </c:pt>
                <c:pt idx="378">
                  <c:v>0.0302486020781785</c:v>
                </c:pt>
                <c:pt idx="379">
                  <c:v>0.0302486020781785</c:v>
                </c:pt>
                <c:pt idx="380">
                  <c:v>0.0302486020781785</c:v>
                </c:pt>
                <c:pt idx="381">
                  <c:v>0.0302486020781785</c:v>
                </c:pt>
                <c:pt idx="382">
                  <c:v>0.0302486020781785</c:v>
                </c:pt>
                <c:pt idx="383">
                  <c:v>0.0304241353165046</c:v>
                </c:pt>
                <c:pt idx="384">
                  <c:v>0.0308672017931568</c:v>
                </c:pt>
                <c:pt idx="385">
                  <c:v>0.031047735031483</c:v>
                </c:pt>
                <c:pt idx="386">
                  <c:v>0.031047735031483</c:v>
                </c:pt>
                <c:pt idx="387">
                  <c:v>0.031047735031483</c:v>
                </c:pt>
                <c:pt idx="388">
                  <c:v>0.031047735031483</c:v>
                </c:pt>
                <c:pt idx="389">
                  <c:v>0.0312275278694847</c:v>
                </c:pt>
                <c:pt idx="390">
                  <c:v>0.0312275278694847</c:v>
                </c:pt>
                <c:pt idx="391">
                  <c:v>0.0312275278694847</c:v>
                </c:pt>
                <c:pt idx="392">
                  <c:v>0.0312275278694847</c:v>
                </c:pt>
                <c:pt idx="393">
                  <c:v>0.0312275278694847</c:v>
                </c:pt>
                <c:pt idx="394">
                  <c:v>0.0312275278694847</c:v>
                </c:pt>
                <c:pt idx="395">
                  <c:v>0.0312275278694847</c:v>
                </c:pt>
                <c:pt idx="396">
                  <c:v>0.0312275278694847</c:v>
                </c:pt>
                <c:pt idx="397">
                  <c:v>0.0312275278694847</c:v>
                </c:pt>
                <c:pt idx="398">
                  <c:v>0.0312275278694847</c:v>
                </c:pt>
                <c:pt idx="399">
                  <c:v>0.0312275278694847</c:v>
                </c:pt>
                <c:pt idx="400">
                  <c:v>0.0312275278694847</c:v>
                </c:pt>
                <c:pt idx="401">
                  <c:v>0.0312275278694847</c:v>
                </c:pt>
                <c:pt idx="402">
                  <c:v>0.0312275278694847</c:v>
                </c:pt>
                <c:pt idx="403">
                  <c:v>0.0312275278694847</c:v>
                </c:pt>
                <c:pt idx="404">
                  <c:v>0.0312275278694847</c:v>
                </c:pt>
                <c:pt idx="405">
                  <c:v>0.0312457509808396</c:v>
                </c:pt>
                <c:pt idx="406">
                  <c:v>0.0312462182401051</c:v>
                </c:pt>
                <c:pt idx="407">
                  <c:v>0.0312481272771672</c:v>
                </c:pt>
                <c:pt idx="408">
                  <c:v>0.0312509908327603</c:v>
                </c:pt>
                <c:pt idx="409">
                  <c:v>0.0312734220182394</c:v>
                </c:pt>
                <c:pt idx="410">
                  <c:v>0.0312744165367704</c:v>
                </c:pt>
                <c:pt idx="411">
                  <c:v>0.0312749137960359</c:v>
                </c:pt>
                <c:pt idx="412">
                  <c:v>0.0312749137960359</c:v>
                </c:pt>
                <c:pt idx="413">
                  <c:v>0.0313876397225871</c:v>
                </c:pt>
                <c:pt idx="414">
                  <c:v>0.0315990915756896</c:v>
                </c:pt>
                <c:pt idx="415">
                  <c:v>0.0317648175022408</c:v>
                </c:pt>
                <c:pt idx="416">
                  <c:v>0.0317648175022408</c:v>
                </c:pt>
                <c:pt idx="417">
                  <c:v>0.0317648175022408</c:v>
                </c:pt>
                <c:pt idx="418">
                  <c:v>0.0317648175022408</c:v>
                </c:pt>
                <c:pt idx="419">
                  <c:v>0.0317648175022408</c:v>
                </c:pt>
                <c:pt idx="420">
                  <c:v>0.0317648175022408</c:v>
                </c:pt>
                <c:pt idx="421">
                  <c:v>0.0317648175022408</c:v>
                </c:pt>
                <c:pt idx="422">
                  <c:v>0.0317648175022408</c:v>
                </c:pt>
                <c:pt idx="423">
                  <c:v>0.0318408825085159</c:v>
                </c:pt>
                <c:pt idx="424">
                  <c:v>0.0319699475147909</c:v>
                </c:pt>
                <c:pt idx="425">
                  <c:v>0.0321340125210659</c:v>
                </c:pt>
                <c:pt idx="426">
                  <c:v>0.0325821425336159</c:v>
                </c:pt>
                <c:pt idx="427">
                  <c:v>0.032859207539891</c:v>
                </c:pt>
                <c:pt idx="428">
                  <c:v>0.033189272546166</c:v>
                </c:pt>
                <c:pt idx="429">
                  <c:v>0.033873402558716</c:v>
                </c:pt>
                <c:pt idx="430">
                  <c:v>0.0342804675649911</c:v>
                </c:pt>
                <c:pt idx="431">
                  <c:v>0.0352245975775411</c:v>
                </c:pt>
                <c:pt idx="432">
                  <c:v>0.0365477925963662</c:v>
                </c:pt>
                <c:pt idx="433">
                  <c:v>0.0365477925963662</c:v>
                </c:pt>
                <c:pt idx="434">
                  <c:v>0.0365477925963662</c:v>
                </c:pt>
                <c:pt idx="435">
                  <c:v>0.0374416387987115</c:v>
                </c:pt>
                <c:pt idx="436">
                  <c:v>0.0378235618998841</c:v>
                </c:pt>
                <c:pt idx="437">
                  <c:v>0.0378235618998841</c:v>
                </c:pt>
                <c:pt idx="438">
                  <c:v>0.0378235618998841</c:v>
                </c:pt>
                <c:pt idx="439">
                  <c:v>0.0378235618998841</c:v>
                </c:pt>
                <c:pt idx="440">
                  <c:v>0.0378235618998841</c:v>
                </c:pt>
                <c:pt idx="441">
                  <c:v>0.0386877273796119</c:v>
                </c:pt>
                <c:pt idx="442">
                  <c:v>0.0390548101194758</c:v>
                </c:pt>
                <c:pt idx="443">
                  <c:v>0.0398049755992036</c:v>
                </c:pt>
                <c:pt idx="444">
                  <c:v>0.0401740583390675</c:v>
                </c:pt>
                <c:pt idx="445">
                  <c:v>0.0404841410789314</c:v>
                </c:pt>
                <c:pt idx="446">
                  <c:v>0.0404841410789314</c:v>
                </c:pt>
                <c:pt idx="447">
                  <c:v>0.0404841410789314</c:v>
                </c:pt>
                <c:pt idx="448">
                  <c:v>0.0404841410789314</c:v>
                </c:pt>
                <c:pt idx="449">
                  <c:v>0.0404841410789314</c:v>
                </c:pt>
                <c:pt idx="450">
                  <c:v>0.0428726708100018</c:v>
                </c:pt>
                <c:pt idx="451">
                  <c:v>0.0445381122525604</c:v>
                </c:pt>
                <c:pt idx="452">
                  <c:v>0.0456104654066073</c:v>
                </c:pt>
                <c:pt idx="453">
                  <c:v>0.0462227302721425</c:v>
                </c:pt>
                <c:pt idx="454">
                  <c:v>0.046502906849166</c:v>
                </c:pt>
                <c:pt idx="455">
                  <c:v>0.0465789951376777</c:v>
                </c:pt>
                <c:pt idx="456">
                  <c:v>0.0470171717147012</c:v>
                </c:pt>
                <c:pt idx="457">
                  <c:v>0.0471712600032129</c:v>
                </c:pt>
                <c:pt idx="458">
                  <c:v>0.0475334365802363</c:v>
                </c:pt>
                <c:pt idx="459">
                  <c:v>0.0476505248687481</c:v>
                </c:pt>
                <c:pt idx="460">
                  <c:v>0.0497159663113067</c:v>
                </c:pt>
                <c:pt idx="461">
                  <c:v>0.0511043194653536</c:v>
                </c:pt>
                <c:pt idx="462">
                  <c:v>0.0519535843308888</c:v>
                </c:pt>
                <c:pt idx="463">
                  <c:v>0.0523777609079123</c:v>
                </c:pt>
                <c:pt idx="464">
                  <c:v>0.052524849196424</c:v>
                </c:pt>
                <c:pt idx="465">
                  <c:v>0.0529619374849357</c:v>
                </c:pt>
                <c:pt idx="466">
                  <c:v>0.0538361140619592</c:v>
                </c:pt>
                <c:pt idx="467">
                  <c:v>0.0544436667829905</c:v>
                </c:pt>
                <c:pt idx="468">
                  <c:v>0.0551489889274943</c:v>
                </c:pt>
                <c:pt idx="469">
                  <c:v>0.0569013420815412</c:v>
                </c:pt>
                <c:pt idx="470">
                  <c:v>0.0569013420815412</c:v>
                </c:pt>
                <c:pt idx="471">
                  <c:v>0.0569013420815412</c:v>
                </c:pt>
                <c:pt idx="472">
                  <c:v>0.0569013420815412</c:v>
                </c:pt>
                <c:pt idx="473">
                  <c:v>0.0569013420815412</c:v>
                </c:pt>
                <c:pt idx="474">
                  <c:v>0.0569013420815412</c:v>
                </c:pt>
                <c:pt idx="475">
                  <c:v>0.0569013420815412</c:v>
                </c:pt>
                <c:pt idx="476">
                  <c:v>0.0569013420815412</c:v>
                </c:pt>
                <c:pt idx="477">
                  <c:v>0.0569013420815412</c:v>
                </c:pt>
                <c:pt idx="478">
                  <c:v>0.0569013420815412</c:v>
                </c:pt>
                <c:pt idx="479">
                  <c:v>0.0569013420815412</c:v>
                </c:pt>
                <c:pt idx="480">
                  <c:v>0.0569013420815412</c:v>
                </c:pt>
                <c:pt idx="481">
                  <c:v>0.0569013420815412</c:v>
                </c:pt>
                <c:pt idx="482">
                  <c:v>0.0569013420815412</c:v>
                </c:pt>
                <c:pt idx="483">
                  <c:v>0.0569013420815412</c:v>
                </c:pt>
                <c:pt idx="484">
                  <c:v>0.0569013420815412</c:v>
                </c:pt>
                <c:pt idx="485">
                  <c:v>0.0569013420815412</c:v>
                </c:pt>
                <c:pt idx="486">
                  <c:v>0.0569013420815412</c:v>
                </c:pt>
                <c:pt idx="487">
                  <c:v>0.0569013420815412</c:v>
                </c:pt>
                <c:pt idx="488">
                  <c:v>0.0569013420815412</c:v>
                </c:pt>
                <c:pt idx="489">
                  <c:v>0.0569013420815412</c:v>
                </c:pt>
                <c:pt idx="490">
                  <c:v>0.0569013420815412</c:v>
                </c:pt>
                <c:pt idx="491">
                  <c:v>0.0569013420815412</c:v>
                </c:pt>
                <c:pt idx="492">
                  <c:v>0.0569013420815412</c:v>
                </c:pt>
                <c:pt idx="493">
                  <c:v>0.0569013420815412</c:v>
                </c:pt>
                <c:pt idx="494">
                  <c:v>0.0569013420815412</c:v>
                </c:pt>
                <c:pt idx="495">
                  <c:v>0.0569013420815412</c:v>
                </c:pt>
                <c:pt idx="496">
                  <c:v>0.0569013420815412</c:v>
                </c:pt>
                <c:pt idx="497">
                  <c:v>0.0569950162843105</c:v>
                </c:pt>
                <c:pt idx="498">
                  <c:v>0.0570256904870797</c:v>
                </c:pt>
                <c:pt idx="499">
                  <c:v>0.057120364689849</c:v>
                </c:pt>
                <c:pt idx="500">
                  <c:v>0.057120364689849</c:v>
                </c:pt>
                <c:pt idx="501">
                  <c:v>0.0574357207556859</c:v>
                </c:pt>
                <c:pt idx="502">
                  <c:v>0.0575573987886043</c:v>
                </c:pt>
                <c:pt idx="503">
                  <c:v>0.0577240768215228</c:v>
                </c:pt>
                <c:pt idx="504">
                  <c:v>0.0579547548544412</c:v>
                </c:pt>
                <c:pt idx="505">
                  <c:v>0.0584161109202781</c:v>
                </c:pt>
                <c:pt idx="506">
                  <c:v>0.0587327889531966</c:v>
                </c:pt>
                <c:pt idx="507">
                  <c:v>0.059049466986115</c:v>
                </c:pt>
                <c:pt idx="508">
                  <c:v>0.059049466986115</c:v>
                </c:pt>
                <c:pt idx="509">
                  <c:v>0.059049466986115</c:v>
                </c:pt>
                <c:pt idx="510">
                  <c:v>0.059049466986115</c:v>
                </c:pt>
                <c:pt idx="511">
                  <c:v>0.059049466986115</c:v>
                </c:pt>
                <c:pt idx="512">
                  <c:v>0.0591288707015338</c:v>
                </c:pt>
                <c:pt idx="513">
                  <c:v>0.059833485563209</c:v>
                </c:pt>
                <c:pt idx="514">
                  <c:v>0.0600043571837674</c:v>
                </c:pt>
                <c:pt idx="515">
                  <c:v>0.0603441004248842</c:v>
                </c:pt>
                <c:pt idx="516">
                  <c:v>0.0615435869071178</c:v>
                </c:pt>
                <c:pt idx="517">
                  <c:v>0.0615435869071178</c:v>
                </c:pt>
                <c:pt idx="518">
                  <c:v>0.0615435869071178</c:v>
                </c:pt>
                <c:pt idx="519">
                  <c:v>0.0615435869071178</c:v>
                </c:pt>
                <c:pt idx="520">
                  <c:v>0.0615435869071178</c:v>
                </c:pt>
                <c:pt idx="521">
                  <c:v>0.0615435869071178</c:v>
                </c:pt>
                <c:pt idx="522">
                  <c:v>0.0615435869071178</c:v>
                </c:pt>
                <c:pt idx="523">
                  <c:v>0.0615435869071178</c:v>
                </c:pt>
                <c:pt idx="524">
                  <c:v>0.0615435869071178</c:v>
                </c:pt>
                <c:pt idx="525">
                  <c:v>0.0615435869071178</c:v>
                </c:pt>
                <c:pt idx="526">
                  <c:v>0.0615435869071178</c:v>
                </c:pt>
                <c:pt idx="527">
                  <c:v>0.0615435869071178</c:v>
                </c:pt>
                <c:pt idx="528">
                  <c:v>0.0615435869071178</c:v>
                </c:pt>
                <c:pt idx="529">
                  <c:v>0.0615435869071178</c:v>
                </c:pt>
                <c:pt idx="530">
                  <c:v>0.0615435869071178</c:v>
                </c:pt>
                <c:pt idx="531">
                  <c:v>0.0615435869071178</c:v>
                </c:pt>
                <c:pt idx="532">
                  <c:v>0.0615435869071178</c:v>
                </c:pt>
                <c:pt idx="533">
                  <c:v>0.0615435869071178</c:v>
                </c:pt>
                <c:pt idx="534">
                  <c:v>0.0615407512848268</c:v>
                </c:pt>
                <c:pt idx="535">
                  <c:v>0.0616650800402448</c:v>
                </c:pt>
                <c:pt idx="536">
                  <c:v>0.0616792444179538</c:v>
                </c:pt>
                <c:pt idx="537">
                  <c:v>0.0616754087956628</c:v>
                </c:pt>
                <c:pt idx="538">
                  <c:v>0.0617545731733719</c:v>
                </c:pt>
                <c:pt idx="539">
                  <c:v>0.0618749019287899</c:v>
                </c:pt>
                <c:pt idx="540">
                  <c:v>0.0621312306842079</c:v>
                </c:pt>
                <c:pt idx="541">
                  <c:v>0.062509723817335</c:v>
                </c:pt>
                <c:pt idx="542">
                  <c:v>0.062573888195044</c:v>
                </c:pt>
                <c:pt idx="543">
                  <c:v>0.062691052572753</c:v>
                </c:pt>
                <c:pt idx="544">
                  <c:v>0.062691052572753</c:v>
                </c:pt>
                <c:pt idx="545">
                  <c:v>0.0630101709510155</c:v>
                </c:pt>
                <c:pt idx="546">
                  <c:v>0.0630101709510155</c:v>
                </c:pt>
                <c:pt idx="547">
                  <c:v>0.0633248699125746</c:v>
                </c:pt>
                <c:pt idx="548">
                  <c:v>0.063418219393354</c:v>
                </c:pt>
                <c:pt idx="549">
                  <c:v>0.0635995688741335</c:v>
                </c:pt>
                <c:pt idx="550">
                  <c:v>0.0639802678356925</c:v>
                </c:pt>
                <c:pt idx="551">
                  <c:v>0.0639802678356925</c:v>
                </c:pt>
                <c:pt idx="552">
                  <c:v>0.0639802678356925</c:v>
                </c:pt>
                <c:pt idx="553">
                  <c:v>0.0639802678356925</c:v>
                </c:pt>
                <c:pt idx="554">
                  <c:v>0.0639802678356925</c:v>
                </c:pt>
                <c:pt idx="555">
                  <c:v>0.0639802678356925</c:v>
                </c:pt>
                <c:pt idx="556">
                  <c:v>0.0647072621463471</c:v>
                </c:pt>
                <c:pt idx="557">
                  <c:v>0.0650819250201168</c:v>
                </c:pt>
                <c:pt idx="558">
                  <c:v>0.0652042564570016</c:v>
                </c:pt>
                <c:pt idx="559">
                  <c:v>0.0653785878938864</c:v>
                </c:pt>
                <c:pt idx="560">
                  <c:v>0.0653785878938864</c:v>
                </c:pt>
                <c:pt idx="561">
                  <c:v>0.0653785878938864</c:v>
                </c:pt>
                <c:pt idx="562">
                  <c:v>0.0653785878938864</c:v>
                </c:pt>
                <c:pt idx="563">
                  <c:v>0.0654362430062387</c:v>
                </c:pt>
                <c:pt idx="564">
                  <c:v>0.0654362430062387</c:v>
                </c:pt>
                <c:pt idx="565">
                  <c:v>0.0654948981185909</c:v>
                </c:pt>
                <c:pt idx="566">
                  <c:v>0.0656862083432953</c:v>
                </c:pt>
                <c:pt idx="567">
                  <c:v>0.0658088634556475</c:v>
                </c:pt>
                <c:pt idx="568">
                  <c:v>0.0659485185679997</c:v>
                </c:pt>
                <c:pt idx="569">
                  <c:v>0.0659485185679997</c:v>
                </c:pt>
                <c:pt idx="570">
                  <c:v>0.0663532286656892</c:v>
                </c:pt>
                <c:pt idx="571">
                  <c:v>0.066532583714534</c:v>
                </c:pt>
                <c:pt idx="572">
                  <c:v>0.066532583714534</c:v>
                </c:pt>
                <c:pt idx="573">
                  <c:v>0.066532583714534</c:v>
                </c:pt>
                <c:pt idx="574">
                  <c:v>0.066532583714534</c:v>
                </c:pt>
                <c:pt idx="575">
                  <c:v>0.066712168825043</c:v>
                </c:pt>
                <c:pt idx="576">
                  <c:v>0.066890753935552</c:v>
                </c:pt>
                <c:pt idx="577">
                  <c:v>0.067115339046061</c:v>
                </c:pt>
                <c:pt idx="578">
                  <c:v>0.0676045092670791</c:v>
                </c:pt>
                <c:pt idx="579">
                  <c:v>0.0679090943775881</c:v>
                </c:pt>
                <c:pt idx="580">
                  <c:v>0.0679090943775881</c:v>
                </c:pt>
                <c:pt idx="581">
                  <c:v>0.0679090943775881</c:v>
                </c:pt>
                <c:pt idx="582">
                  <c:v>0.0681377545818026</c:v>
                </c:pt>
                <c:pt idx="583">
                  <c:v>0.0684114147860172</c:v>
                </c:pt>
                <c:pt idx="584">
                  <c:v>0.0687750749902317</c:v>
                </c:pt>
                <c:pt idx="585">
                  <c:v>0.0695003953986608</c:v>
                </c:pt>
                <c:pt idx="586">
                  <c:v>0.0698820556028754</c:v>
                </c:pt>
                <c:pt idx="587">
                  <c:v>0.0707773760113045</c:v>
                </c:pt>
                <c:pt idx="588">
                  <c:v>0.0720903566239481</c:v>
                </c:pt>
                <c:pt idx="589">
                  <c:v>0.0724357391546454</c:v>
                </c:pt>
                <c:pt idx="590">
                  <c:v>0.0724357391546454</c:v>
                </c:pt>
                <c:pt idx="591">
                  <c:v>0.0724357391546454</c:v>
                </c:pt>
                <c:pt idx="592">
                  <c:v>0.0724357391546454</c:v>
                </c:pt>
                <c:pt idx="593">
                  <c:v>0.0724357391546454</c:v>
                </c:pt>
                <c:pt idx="594">
                  <c:v>0.0724357391546454</c:v>
                </c:pt>
                <c:pt idx="595">
                  <c:v>0.0724357391546454</c:v>
                </c:pt>
                <c:pt idx="596">
                  <c:v>0.0724357391546454</c:v>
                </c:pt>
                <c:pt idx="597">
                  <c:v>0.0724357391546454</c:v>
                </c:pt>
                <c:pt idx="598">
                  <c:v>0.0724357391546454</c:v>
                </c:pt>
                <c:pt idx="599">
                  <c:v>0.0726402475687066</c:v>
                </c:pt>
                <c:pt idx="600">
                  <c:v>0.0726402475687066</c:v>
                </c:pt>
                <c:pt idx="601">
                  <c:v>0.0726402475687066</c:v>
                </c:pt>
                <c:pt idx="602">
                  <c:v>0.0726402475687066</c:v>
                </c:pt>
                <c:pt idx="603">
                  <c:v>0.0726402475687066</c:v>
                </c:pt>
                <c:pt idx="604">
                  <c:v>0.0726402475687066</c:v>
                </c:pt>
                <c:pt idx="605">
                  <c:v>0.0726402475687066</c:v>
                </c:pt>
                <c:pt idx="606">
                  <c:v>0.0742076257020102</c:v>
                </c:pt>
                <c:pt idx="607">
                  <c:v>0.0751851593019879</c:v>
                </c:pt>
                <c:pt idx="608">
                  <c:v>0.0754470038353138</c:v>
                </c:pt>
                <c:pt idx="609">
                  <c:v>0.0759666929019656</c:v>
                </c:pt>
                <c:pt idx="610">
                  <c:v>0.0762715374352914</c:v>
                </c:pt>
                <c:pt idx="611">
                  <c:v>0.0768812265019432</c:v>
                </c:pt>
                <c:pt idx="612">
                  <c:v>0.0769757283072742</c:v>
                </c:pt>
                <c:pt idx="613">
                  <c:v>0.0769882020886073</c:v>
                </c:pt>
                <c:pt idx="614">
                  <c:v>0.0777077445152568</c:v>
                </c:pt>
                <c:pt idx="615">
                  <c:v>0.0778193401019209</c:v>
                </c:pt>
                <c:pt idx="616">
                  <c:v>0.0791547182352245</c:v>
                </c:pt>
                <c:pt idx="617">
                  <c:v>0.0795535627685503</c:v>
                </c:pt>
                <c:pt idx="618">
                  <c:v>0.0795535627685503</c:v>
                </c:pt>
                <c:pt idx="619">
                  <c:v>0.0795535627685503</c:v>
                </c:pt>
                <c:pt idx="620">
                  <c:v>0.0795535627685503</c:v>
                </c:pt>
                <c:pt idx="621">
                  <c:v>0.0795535627685503</c:v>
                </c:pt>
                <c:pt idx="622">
                  <c:v>0.0795535627685503</c:v>
                </c:pt>
                <c:pt idx="623">
                  <c:v>0.0795535627685503</c:v>
                </c:pt>
                <c:pt idx="624">
                  <c:v>0.0830014468580658</c:v>
                </c:pt>
                <c:pt idx="625">
                  <c:v>0.0855396835993287</c:v>
                </c:pt>
                <c:pt idx="626">
                  <c:v>0.087302272992339</c:v>
                </c:pt>
                <c:pt idx="627">
                  <c:v>0.0884232150370967</c:v>
                </c:pt>
                <c:pt idx="628">
                  <c:v>0.0890385097336018</c:v>
                </c:pt>
                <c:pt idx="629">
                  <c:v>0.0893221570818544</c:v>
                </c:pt>
                <c:pt idx="630">
                  <c:v>0.0893221570818544</c:v>
                </c:pt>
                <c:pt idx="631">
                  <c:v>0.0893221570818544</c:v>
                </c:pt>
                <c:pt idx="632">
                  <c:v>0.0893221570818544</c:v>
                </c:pt>
                <c:pt idx="633">
                  <c:v>0.0893221570818544</c:v>
                </c:pt>
                <c:pt idx="634">
                  <c:v>0.0893221570818544</c:v>
                </c:pt>
                <c:pt idx="635">
                  <c:v>0.0893221570818544</c:v>
                </c:pt>
                <c:pt idx="636">
                  <c:v>0.0893221570818544</c:v>
                </c:pt>
                <c:pt idx="637">
                  <c:v>0.0893221570818544</c:v>
                </c:pt>
                <c:pt idx="638">
                  <c:v>0.0893221570818544</c:v>
                </c:pt>
                <c:pt idx="639">
                  <c:v>0.0893221570818544</c:v>
                </c:pt>
                <c:pt idx="640">
                  <c:v>0.0893221570818544</c:v>
                </c:pt>
                <c:pt idx="641">
                  <c:v>0.0893221570818544</c:v>
                </c:pt>
                <c:pt idx="642">
                  <c:v>0.0893221570818544</c:v>
                </c:pt>
                <c:pt idx="643">
                  <c:v>0.0893221570818544</c:v>
                </c:pt>
                <c:pt idx="644">
                  <c:v>0.0893221570818544</c:v>
                </c:pt>
                <c:pt idx="645">
                  <c:v>0.0893221570818544</c:v>
                </c:pt>
                <c:pt idx="646">
                  <c:v>0.0893221570818544</c:v>
                </c:pt>
                <c:pt idx="647">
                  <c:v>0.0893221570818544</c:v>
                </c:pt>
                <c:pt idx="648">
                  <c:v>0.0893221570818544</c:v>
                </c:pt>
                <c:pt idx="649">
                  <c:v>0.0893221570818544</c:v>
                </c:pt>
                <c:pt idx="650">
                  <c:v>0.0893221570818544</c:v>
                </c:pt>
                <c:pt idx="651">
                  <c:v>0.0893221570818544</c:v>
                </c:pt>
                <c:pt idx="652">
                  <c:v>0.0893221570818544</c:v>
                </c:pt>
                <c:pt idx="653">
                  <c:v>0.0893384399944927</c:v>
                </c:pt>
                <c:pt idx="654">
                  <c:v>0.0893384399944927</c:v>
                </c:pt>
                <c:pt idx="655">
                  <c:v>0.0893384399944927</c:v>
                </c:pt>
                <c:pt idx="656">
                  <c:v>0.0893384399944927</c:v>
                </c:pt>
                <c:pt idx="657">
                  <c:v>0.0892581291593786</c:v>
                </c:pt>
                <c:pt idx="658">
                  <c:v>0.0892581291593786</c:v>
                </c:pt>
                <c:pt idx="659">
                  <c:v>0.0892465638763887</c:v>
                </c:pt>
                <c:pt idx="660">
                  <c:v>0.0892465638763887</c:v>
                </c:pt>
                <c:pt idx="661">
                  <c:v>0.0892465638763887</c:v>
                </c:pt>
                <c:pt idx="662">
                  <c:v>0.0891165063570978</c:v>
                </c:pt>
                <c:pt idx="663">
                  <c:v>0.0891165063570978</c:v>
                </c:pt>
                <c:pt idx="664">
                  <c:v>0.0890325583026797</c:v>
                </c:pt>
                <c:pt idx="665">
                  <c:v>0.0889725842754706</c:v>
                </c:pt>
                <c:pt idx="666">
                  <c:v>0.0889725842754706</c:v>
                </c:pt>
                <c:pt idx="667">
                  <c:v>0.0889725842754706</c:v>
                </c:pt>
                <c:pt idx="668">
                  <c:v>0.0889725842754706</c:v>
                </c:pt>
                <c:pt idx="669">
                  <c:v>0.0888639772531082</c:v>
                </c:pt>
                <c:pt idx="670">
                  <c:v>0.0888639772531082</c:v>
                </c:pt>
                <c:pt idx="671">
                  <c:v>0.0888011906454034</c:v>
                </c:pt>
                <c:pt idx="672">
                  <c:v>0.0888011906454034</c:v>
                </c:pt>
                <c:pt idx="673">
                  <c:v>0.0888011906454034</c:v>
                </c:pt>
                <c:pt idx="674">
                  <c:v>0.0886696087802916</c:v>
                </c:pt>
                <c:pt idx="675">
                  <c:v>0.0885470269151797</c:v>
                </c:pt>
                <c:pt idx="676">
                  <c:v>0.0883654450500679</c:v>
                </c:pt>
                <c:pt idx="677">
                  <c:v>0.0883654450500679</c:v>
                </c:pt>
                <c:pt idx="678">
                  <c:v>0.0883654450500679</c:v>
                </c:pt>
                <c:pt idx="679">
                  <c:v>0.0880078136297817</c:v>
                </c:pt>
                <c:pt idx="680">
                  <c:v>0.0876371822094955</c:v>
                </c:pt>
                <c:pt idx="681">
                  <c:v>0.0876371822094955</c:v>
                </c:pt>
                <c:pt idx="682">
                  <c:v>0.0872265240659997</c:v>
                </c:pt>
                <c:pt idx="683">
                  <c:v>0.0868628659225038</c:v>
                </c:pt>
                <c:pt idx="684">
                  <c:v>0.086501207779008</c:v>
                </c:pt>
                <c:pt idx="685">
                  <c:v>0.086501207779008</c:v>
                </c:pt>
                <c:pt idx="686">
                  <c:v>0.086501207779008</c:v>
                </c:pt>
                <c:pt idx="687">
                  <c:v>0.086501207779008</c:v>
                </c:pt>
                <c:pt idx="688">
                  <c:v>0.086501207779008</c:v>
                </c:pt>
                <c:pt idx="689">
                  <c:v>0.0860369562642449</c:v>
                </c:pt>
                <c:pt idx="690">
                  <c:v>0.0856407047494818</c:v>
                </c:pt>
                <c:pt idx="691">
                  <c:v>0.0848362017199555</c:v>
                </c:pt>
                <c:pt idx="692">
                  <c:v>0.0837271956609031</c:v>
                </c:pt>
                <c:pt idx="693">
                  <c:v>0.0827094411166138</c:v>
                </c:pt>
                <c:pt idx="694">
                  <c:v>0.0824301896018507</c:v>
                </c:pt>
                <c:pt idx="695">
                  <c:v>0.0818716865723244</c:v>
                </c:pt>
                <c:pt idx="696">
                  <c:v>0.0818716865723244</c:v>
                </c:pt>
                <c:pt idx="697">
                  <c:v>0.0818716865723244</c:v>
                </c:pt>
                <c:pt idx="698">
                  <c:v>0.0818716865723244</c:v>
                </c:pt>
                <c:pt idx="699">
                  <c:v>0.0818716865723244</c:v>
                </c:pt>
                <c:pt idx="700">
                  <c:v>0.0818716865723244</c:v>
                </c:pt>
                <c:pt idx="701">
                  <c:v>0.0818716865723244</c:v>
                </c:pt>
                <c:pt idx="702">
                  <c:v>0.0818716865723244</c:v>
                </c:pt>
                <c:pt idx="703">
                  <c:v>0.0818716865723244</c:v>
                </c:pt>
                <c:pt idx="704">
                  <c:v>0.0818716865723244</c:v>
                </c:pt>
                <c:pt idx="705">
                  <c:v>0.0816682082537697</c:v>
                </c:pt>
                <c:pt idx="706">
                  <c:v>0.0815167299352149</c:v>
                </c:pt>
                <c:pt idx="707">
                  <c:v>0.0812357732981054</c:v>
                </c:pt>
                <c:pt idx="708">
                  <c:v>0.0811572949795506</c:v>
                </c:pt>
                <c:pt idx="709">
                  <c:v>0.0811572949795506</c:v>
                </c:pt>
                <c:pt idx="710">
                  <c:v>0.0811572949795506</c:v>
                </c:pt>
                <c:pt idx="711">
                  <c:v>0.0811572949795506</c:v>
                </c:pt>
                <c:pt idx="712">
                  <c:v>0.0809620701707591</c:v>
                </c:pt>
                <c:pt idx="713">
                  <c:v>0.0806796205531759</c:v>
                </c:pt>
                <c:pt idx="714">
                  <c:v>0.0806796205531759</c:v>
                </c:pt>
                <c:pt idx="715">
                  <c:v>0.0806796205531759</c:v>
                </c:pt>
                <c:pt idx="716">
                  <c:v>0.0806796205531759</c:v>
                </c:pt>
                <c:pt idx="717">
                  <c:v>0.0806796205531759</c:v>
                </c:pt>
                <c:pt idx="718">
                  <c:v>0.0806796205531759</c:v>
                </c:pt>
                <c:pt idx="719">
                  <c:v>0.0803817252417903</c:v>
                </c:pt>
                <c:pt idx="720">
                  <c:v>0.0801697775860975</c:v>
                </c:pt>
                <c:pt idx="721">
                  <c:v>0.0801697775860975</c:v>
                </c:pt>
                <c:pt idx="722">
                  <c:v>0.0801697775860975</c:v>
                </c:pt>
                <c:pt idx="723">
                  <c:v>0.0801697775860975</c:v>
                </c:pt>
                <c:pt idx="724">
                  <c:v>0.0799799468617102</c:v>
                </c:pt>
                <c:pt idx="725">
                  <c:v>0.0797941161373228</c:v>
                </c:pt>
                <c:pt idx="726">
                  <c:v>0.0797941161373228</c:v>
                </c:pt>
                <c:pt idx="727">
                  <c:v>0.0795297425884697</c:v>
                </c:pt>
                <c:pt idx="728">
                  <c:v>0.0795297425884697</c:v>
                </c:pt>
                <c:pt idx="729">
                  <c:v>0.0795297425884697</c:v>
                </c:pt>
                <c:pt idx="730">
                  <c:v>0.0793345752021077</c:v>
                </c:pt>
                <c:pt idx="731">
                  <c:v>0.0791504078157457</c:v>
                </c:pt>
                <c:pt idx="732">
                  <c:v>0.0791504078157457</c:v>
                </c:pt>
                <c:pt idx="733">
                  <c:v>0.0791504078157457</c:v>
                </c:pt>
                <c:pt idx="734">
                  <c:v>0.0789030360170701</c:v>
                </c:pt>
                <c:pt idx="735">
                  <c:v>0.0787306642183945</c:v>
                </c:pt>
                <c:pt idx="736">
                  <c:v>0.0785012924197189</c:v>
                </c:pt>
                <c:pt idx="737">
                  <c:v>0.0783139206210433</c:v>
                </c:pt>
                <c:pt idx="738">
                  <c:v>0.0780038052250165</c:v>
                </c:pt>
                <c:pt idx="739">
                  <c:v>0.0777650616276653</c:v>
                </c:pt>
                <c:pt idx="740">
                  <c:v>0.0776176898289897</c:v>
                </c:pt>
                <c:pt idx="741">
                  <c:v>0.0775153180303141</c:v>
                </c:pt>
                <c:pt idx="742">
                  <c:v>0.0775153180303141</c:v>
                </c:pt>
                <c:pt idx="743">
                  <c:v>0.0775153180303141</c:v>
                </c:pt>
                <c:pt idx="744">
                  <c:v>0.0775153180303141</c:v>
                </c:pt>
                <c:pt idx="745">
                  <c:v>0.0775153180303141</c:v>
                </c:pt>
                <c:pt idx="746">
                  <c:v>0.0775153180303141</c:v>
                </c:pt>
                <c:pt idx="747">
                  <c:v>0.0775153180303141</c:v>
                </c:pt>
                <c:pt idx="748">
                  <c:v>0.0775153180303141</c:v>
                </c:pt>
                <c:pt idx="749">
                  <c:v>0.0773722980218294</c:v>
                </c:pt>
                <c:pt idx="750">
                  <c:v>0.0772372780133447</c:v>
                </c:pt>
                <c:pt idx="751">
                  <c:v>0.0772372780133447</c:v>
                </c:pt>
                <c:pt idx="752">
                  <c:v>0.07716625800486</c:v>
                </c:pt>
                <c:pt idx="753">
                  <c:v>0.07716625800486</c:v>
                </c:pt>
                <c:pt idx="754">
                  <c:v>0.07716625800486</c:v>
                </c:pt>
                <c:pt idx="755">
                  <c:v>0.0770376749473813</c:v>
                </c:pt>
                <c:pt idx="756">
                  <c:v>0.0770376749473813</c:v>
                </c:pt>
                <c:pt idx="757">
                  <c:v>0.0768396831739562</c:v>
                </c:pt>
                <c:pt idx="758">
                  <c:v>0.076819699627106</c:v>
                </c:pt>
                <c:pt idx="759">
                  <c:v>0.076780101272421</c:v>
                </c:pt>
                <c:pt idx="760">
                  <c:v>0.0766451094989959</c:v>
                </c:pt>
                <c:pt idx="761">
                  <c:v>0.0763751259521456</c:v>
                </c:pt>
                <c:pt idx="762">
                  <c:v>0.0763751259521456</c:v>
                </c:pt>
                <c:pt idx="763">
                  <c:v>0.0762691341787205</c:v>
                </c:pt>
                <c:pt idx="764">
                  <c:v>0.0762271424052954</c:v>
                </c:pt>
                <c:pt idx="765">
                  <c:v>0.0761411588584452</c:v>
                </c:pt>
                <c:pt idx="766">
                  <c:v>0.0761411588584452</c:v>
                </c:pt>
                <c:pt idx="767">
                  <c:v>0.0761411588584452</c:v>
                </c:pt>
                <c:pt idx="768">
                  <c:v>0.0761411588584452</c:v>
                </c:pt>
                <c:pt idx="769">
                  <c:v>0.0761675089703088</c:v>
                </c:pt>
                <c:pt idx="770">
                  <c:v>0.0762298590821724</c:v>
                </c:pt>
                <c:pt idx="771">
                  <c:v>0.0763080916884429</c:v>
                </c:pt>
                <c:pt idx="772">
                  <c:v>0.076312209194036</c:v>
                </c:pt>
                <c:pt idx="773">
                  <c:v>0.0764929094177633</c:v>
                </c:pt>
                <c:pt idx="774">
                  <c:v>0.0766552595296269</c:v>
                </c:pt>
                <c:pt idx="775">
                  <c:v>0.0768736096414905</c:v>
                </c:pt>
                <c:pt idx="776">
                  <c:v>0.0773263098652177</c:v>
                </c:pt>
                <c:pt idx="777">
                  <c:v>0.0776106599770814</c:v>
                </c:pt>
                <c:pt idx="778">
                  <c:v>0.077908010088945</c:v>
                </c:pt>
                <c:pt idx="779">
                  <c:v>0.077908010088945</c:v>
                </c:pt>
                <c:pt idx="780">
                  <c:v>0.077908010088945</c:v>
                </c:pt>
                <c:pt idx="781">
                  <c:v>0.0782111738617079</c:v>
                </c:pt>
                <c:pt idx="782">
                  <c:v>0.0782111738617079</c:v>
                </c:pt>
                <c:pt idx="783">
                  <c:v>0.0782111738617079</c:v>
                </c:pt>
                <c:pt idx="784">
                  <c:v>0.0782111738617079</c:v>
                </c:pt>
                <c:pt idx="785">
                  <c:v>0.0782111738617079</c:v>
                </c:pt>
                <c:pt idx="786">
                  <c:v>0.0782111738617079</c:v>
                </c:pt>
                <c:pt idx="787">
                  <c:v>0.0788842075404278</c:v>
                </c:pt>
                <c:pt idx="788">
                  <c:v>0.0792807243797877</c:v>
                </c:pt>
                <c:pt idx="789">
                  <c:v>0.0792807243797877</c:v>
                </c:pt>
                <c:pt idx="790">
                  <c:v>0.0792807243797877</c:v>
                </c:pt>
                <c:pt idx="791">
                  <c:v>0.0792807243797877</c:v>
                </c:pt>
                <c:pt idx="792">
                  <c:v>0.0792807243797877</c:v>
                </c:pt>
                <c:pt idx="793">
                  <c:v>0.0792807243797877</c:v>
                </c:pt>
                <c:pt idx="794">
                  <c:v>0.0792807243797877</c:v>
                </c:pt>
                <c:pt idx="795">
                  <c:v>0.0792807243797877</c:v>
                </c:pt>
                <c:pt idx="796">
                  <c:v>0.0792807243797877</c:v>
                </c:pt>
                <c:pt idx="797">
                  <c:v>0.0792807243797877</c:v>
                </c:pt>
                <c:pt idx="798">
                  <c:v>0.0792807243797877</c:v>
                </c:pt>
                <c:pt idx="799">
                  <c:v>0.0792807243797877</c:v>
                </c:pt>
                <c:pt idx="800">
                  <c:v>0.0792807243797877</c:v>
                </c:pt>
                <c:pt idx="801">
                  <c:v>0.0792807243797877</c:v>
                </c:pt>
                <c:pt idx="802">
                  <c:v>0.0795847815051447</c:v>
                </c:pt>
                <c:pt idx="803">
                  <c:v>0.0800868957558586</c:v>
                </c:pt>
                <c:pt idx="804">
                  <c:v>0.0802989528812155</c:v>
                </c:pt>
                <c:pt idx="805">
                  <c:v>0.0808530671319294</c:v>
                </c:pt>
                <c:pt idx="806">
                  <c:v>0.0811041242572864</c:v>
                </c:pt>
                <c:pt idx="807">
                  <c:v>0.0814031813826433</c:v>
                </c:pt>
                <c:pt idx="808">
                  <c:v>0.0814031813826433</c:v>
                </c:pt>
                <c:pt idx="809">
                  <c:v>0.0815872385080003</c:v>
                </c:pt>
                <c:pt idx="810">
                  <c:v>0.0820413527587142</c:v>
                </c:pt>
                <c:pt idx="811">
                  <c:v>0.0822024098840711</c:v>
                </c:pt>
                <c:pt idx="812">
                  <c:v>0.0824434670094281</c:v>
                </c:pt>
                <c:pt idx="813">
                  <c:v>0.103349179545123</c:v>
                </c:pt>
                <c:pt idx="814">
                  <c:v>0.103359632401391</c:v>
                </c:pt>
                <c:pt idx="815">
                  <c:v>0.10445727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299040"/>
        <c:axId val="1204301792"/>
      </c:lineChart>
      <c:catAx>
        <c:axId val="120429904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04301792"/>
        <c:crosses val="autoZero"/>
        <c:auto val="1"/>
        <c:lblAlgn val="ctr"/>
        <c:lblOffset val="100"/>
        <c:noMultiLvlLbl val="1"/>
      </c:catAx>
      <c:valAx>
        <c:axId val="1204301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4299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Commissions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combined_201906XX!$Y$4</c:f>
              <c:strCache>
                <c:ptCount val="1"/>
                <c:pt idx="0">
                  <c:v>Cumulative trade comm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combined_201906XX!$Y$5:$Y$820</c:f>
              <c:numCache>
                <c:formatCode>0.00000000</c:formatCode>
                <c:ptCount val="816"/>
                <c:pt idx="0">
                  <c:v>-2.55E-6</c:v>
                </c:pt>
                <c:pt idx="1">
                  <c:v>-7.64E-6</c:v>
                </c:pt>
                <c:pt idx="2">
                  <c:v>-1.526E-5</c:v>
                </c:pt>
                <c:pt idx="3">
                  <c:v>-2.289E-5</c:v>
                </c:pt>
                <c:pt idx="4">
                  <c:v>-3.056E-5</c:v>
                </c:pt>
                <c:pt idx="5">
                  <c:v>-3.056E-5</c:v>
                </c:pt>
                <c:pt idx="6">
                  <c:v>-3.056E-5</c:v>
                </c:pt>
                <c:pt idx="7">
                  <c:v>-3.056E-5</c:v>
                </c:pt>
                <c:pt idx="8">
                  <c:v>-3.056E-5</c:v>
                </c:pt>
                <c:pt idx="9">
                  <c:v>-3.056E-5</c:v>
                </c:pt>
                <c:pt idx="10">
                  <c:v>-3.056E-5</c:v>
                </c:pt>
                <c:pt idx="11">
                  <c:v>-3.056E-5</c:v>
                </c:pt>
                <c:pt idx="12">
                  <c:v>-3.056E-5</c:v>
                </c:pt>
                <c:pt idx="13">
                  <c:v>-3.056E-5</c:v>
                </c:pt>
                <c:pt idx="14">
                  <c:v>-3.056E-5</c:v>
                </c:pt>
                <c:pt idx="15">
                  <c:v>-3.056E-5</c:v>
                </c:pt>
                <c:pt idx="16">
                  <c:v>-3.056E-5</c:v>
                </c:pt>
                <c:pt idx="17">
                  <c:v>-3.056E-5</c:v>
                </c:pt>
                <c:pt idx="18">
                  <c:v>-3.056E-5</c:v>
                </c:pt>
                <c:pt idx="19">
                  <c:v>-3.056E-5</c:v>
                </c:pt>
                <c:pt idx="20">
                  <c:v>-3.056E-5</c:v>
                </c:pt>
                <c:pt idx="21">
                  <c:v>-3.056E-5</c:v>
                </c:pt>
                <c:pt idx="22">
                  <c:v>-3.056E-5</c:v>
                </c:pt>
                <c:pt idx="23">
                  <c:v>-3.056E-5</c:v>
                </c:pt>
                <c:pt idx="24">
                  <c:v>-3.056E-5</c:v>
                </c:pt>
                <c:pt idx="25">
                  <c:v>-3.056E-5</c:v>
                </c:pt>
                <c:pt idx="26">
                  <c:v>-3.056E-5</c:v>
                </c:pt>
                <c:pt idx="27">
                  <c:v>-3.056E-5</c:v>
                </c:pt>
                <c:pt idx="28">
                  <c:v>-3.056E-5</c:v>
                </c:pt>
                <c:pt idx="29">
                  <c:v>-3.056E-5</c:v>
                </c:pt>
                <c:pt idx="30">
                  <c:v>-3.056E-5</c:v>
                </c:pt>
                <c:pt idx="31">
                  <c:v>-3.056E-5</c:v>
                </c:pt>
                <c:pt idx="32">
                  <c:v>-3.056E-5</c:v>
                </c:pt>
                <c:pt idx="33">
                  <c:v>-3.056E-5</c:v>
                </c:pt>
                <c:pt idx="34">
                  <c:v>-3.056E-5</c:v>
                </c:pt>
                <c:pt idx="35">
                  <c:v>-3.056E-5</c:v>
                </c:pt>
                <c:pt idx="36">
                  <c:v>-3.056E-5</c:v>
                </c:pt>
                <c:pt idx="37">
                  <c:v>-3.056E-5</c:v>
                </c:pt>
                <c:pt idx="38">
                  <c:v>-3.056E-5</c:v>
                </c:pt>
                <c:pt idx="39">
                  <c:v>-3.056E-5</c:v>
                </c:pt>
                <c:pt idx="40">
                  <c:v>-3.056E-5</c:v>
                </c:pt>
                <c:pt idx="41">
                  <c:v>-3.056E-5</c:v>
                </c:pt>
                <c:pt idx="42">
                  <c:v>-3.056E-5</c:v>
                </c:pt>
                <c:pt idx="43">
                  <c:v>-3.056E-5</c:v>
                </c:pt>
                <c:pt idx="44">
                  <c:v>-3.056E-5</c:v>
                </c:pt>
                <c:pt idx="45">
                  <c:v>-3.056E-5</c:v>
                </c:pt>
                <c:pt idx="46">
                  <c:v>-3.056E-5</c:v>
                </c:pt>
                <c:pt idx="47">
                  <c:v>-3.056E-5</c:v>
                </c:pt>
                <c:pt idx="48">
                  <c:v>-3.056E-5</c:v>
                </c:pt>
                <c:pt idx="49">
                  <c:v>-3.056E-5</c:v>
                </c:pt>
                <c:pt idx="50">
                  <c:v>-3.056E-5</c:v>
                </c:pt>
                <c:pt idx="51">
                  <c:v>-3.056E-5</c:v>
                </c:pt>
                <c:pt idx="52">
                  <c:v>-3.056E-5</c:v>
                </c:pt>
                <c:pt idx="53">
                  <c:v>-3.056E-5</c:v>
                </c:pt>
                <c:pt idx="54">
                  <c:v>-3.056E-5</c:v>
                </c:pt>
                <c:pt idx="55">
                  <c:v>-3.056E-5</c:v>
                </c:pt>
                <c:pt idx="56">
                  <c:v>-3.056E-5</c:v>
                </c:pt>
                <c:pt idx="57">
                  <c:v>-3.056E-5</c:v>
                </c:pt>
                <c:pt idx="58">
                  <c:v>-3.056E-5</c:v>
                </c:pt>
                <c:pt idx="59">
                  <c:v>-3.056E-5</c:v>
                </c:pt>
                <c:pt idx="60">
                  <c:v>-3.056E-5</c:v>
                </c:pt>
                <c:pt idx="61">
                  <c:v>-3.056E-5</c:v>
                </c:pt>
                <c:pt idx="62">
                  <c:v>-3.056E-5</c:v>
                </c:pt>
                <c:pt idx="63">
                  <c:v>-3.056E-5</c:v>
                </c:pt>
                <c:pt idx="64">
                  <c:v>-3.056E-5</c:v>
                </c:pt>
                <c:pt idx="65">
                  <c:v>-3.056E-5</c:v>
                </c:pt>
                <c:pt idx="66">
                  <c:v>-3.056E-5</c:v>
                </c:pt>
                <c:pt idx="67">
                  <c:v>-3.056E-5</c:v>
                </c:pt>
                <c:pt idx="68">
                  <c:v>-3.056E-5</c:v>
                </c:pt>
                <c:pt idx="69">
                  <c:v>-3.056E-5</c:v>
                </c:pt>
                <c:pt idx="70">
                  <c:v>-3.056E-5</c:v>
                </c:pt>
                <c:pt idx="71">
                  <c:v>-3.056E-5</c:v>
                </c:pt>
                <c:pt idx="72">
                  <c:v>-3.056E-5</c:v>
                </c:pt>
                <c:pt idx="73">
                  <c:v>-3.056E-5</c:v>
                </c:pt>
                <c:pt idx="74">
                  <c:v>-3.056E-5</c:v>
                </c:pt>
                <c:pt idx="75">
                  <c:v>-3.056E-5</c:v>
                </c:pt>
                <c:pt idx="76">
                  <c:v>-3.056E-5</c:v>
                </c:pt>
                <c:pt idx="77">
                  <c:v>-3.056E-5</c:v>
                </c:pt>
                <c:pt idx="78">
                  <c:v>-3.056E-5</c:v>
                </c:pt>
                <c:pt idx="79">
                  <c:v>-3.056E-5</c:v>
                </c:pt>
                <c:pt idx="80">
                  <c:v>-3.056E-5</c:v>
                </c:pt>
                <c:pt idx="81">
                  <c:v>-3.056E-5</c:v>
                </c:pt>
                <c:pt idx="82">
                  <c:v>-3.056E-5</c:v>
                </c:pt>
                <c:pt idx="83">
                  <c:v>-3.056E-5</c:v>
                </c:pt>
                <c:pt idx="84">
                  <c:v>-3.056E-5</c:v>
                </c:pt>
                <c:pt idx="85">
                  <c:v>-3.056E-5</c:v>
                </c:pt>
                <c:pt idx="86">
                  <c:v>-3.056E-5</c:v>
                </c:pt>
                <c:pt idx="87">
                  <c:v>-3.056E-5</c:v>
                </c:pt>
                <c:pt idx="88">
                  <c:v>-3.056E-5</c:v>
                </c:pt>
                <c:pt idx="89">
                  <c:v>-3.056E-5</c:v>
                </c:pt>
                <c:pt idx="90">
                  <c:v>-3.056E-5</c:v>
                </c:pt>
                <c:pt idx="91">
                  <c:v>-3.056E-5</c:v>
                </c:pt>
                <c:pt idx="92">
                  <c:v>-3.056E-5</c:v>
                </c:pt>
                <c:pt idx="93">
                  <c:v>-3.056E-5</c:v>
                </c:pt>
                <c:pt idx="94">
                  <c:v>-3.056E-5</c:v>
                </c:pt>
                <c:pt idx="95">
                  <c:v>-3.056E-5</c:v>
                </c:pt>
                <c:pt idx="96">
                  <c:v>-3.056E-5</c:v>
                </c:pt>
                <c:pt idx="97">
                  <c:v>-3.056E-5</c:v>
                </c:pt>
                <c:pt idx="98">
                  <c:v>-3.056E-5</c:v>
                </c:pt>
                <c:pt idx="99">
                  <c:v>-3.056E-5</c:v>
                </c:pt>
                <c:pt idx="100">
                  <c:v>-3.056E-5</c:v>
                </c:pt>
                <c:pt idx="101">
                  <c:v>-3.056E-5</c:v>
                </c:pt>
                <c:pt idx="102">
                  <c:v>-3.056E-5</c:v>
                </c:pt>
                <c:pt idx="103">
                  <c:v>-3.056E-5</c:v>
                </c:pt>
                <c:pt idx="104">
                  <c:v>-3.056E-5</c:v>
                </c:pt>
                <c:pt idx="105">
                  <c:v>-3.056E-5</c:v>
                </c:pt>
                <c:pt idx="106">
                  <c:v>-3.056E-5</c:v>
                </c:pt>
                <c:pt idx="107">
                  <c:v>-3.056E-5</c:v>
                </c:pt>
                <c:pt idx="108">
                  <c:v>-3.056E-5</c:v>
                </c:pt>
                <c:pt idx="109">
                  <c:v>-3.056E-5</c:v>
                </c:pt>
                <c:pt idx="110">
                  <c:v>-3.056E-5</c:v>
                </c:pt>
                <c:pt idx="111">
                  <c:v>-3.056E-5</c:v>
                </c:pt>
                <c:pt idx="112">
                  <c:v>-3.056E-5</c:v>
                </c:pt>
                <c:pt idx="113">
                  <c:v>-3.056E-5</c:v>
                </c:pt>
                <c:pt idx="114">
                  <c:v>-3.056E-5</c:v>
                </c:pt>
                <c:pt idx="115">
                  <c:v>-3.056E-5</c:v>
                </c:pt>
                <c:pt idx="116">
                  <c:v>-3.056E-5</c:v>
                </c:pt>
                <c:pt idx="117">
                  <c:v>-3.056E-5</c:v>
                </c:pt>
                <c:pt idx="118">
                  <c:v>-3.056E-5</c:v>
                </c:pt>
                <c:pt idx="119">
                  <c:v>-3.056E-5</c:v>
                </c:pt>
                <c:pt idx="120">
                  <c:v>-3.056E-5</c:v>
                </c:pt>
                <c:pt idx="121">
                  <c:v>-3.056E-5</c:v>
                </c:pt>
                <c:pt idx="122">
                  <c:v>-3.056E-5</c:v>
                </c:pt>
                <c:pt idx="123">
                  <c:v>-3.056E-5</c:v>
                </c:pt>
                <c:pt idx="124">
                  <c:v>-3.056E-5</c:v>
                </c:pt>
                <c:pt idx="125">
                  <c:v>-3.056E-5</c:v>
                </c:pt>
                <c:pt idx="126">
                  <c:v>-3.056E-5</c:v>
                </c:pt>
                <c:pt idx="127">
                  <c:v>-3.056E-5</c:v>
                </c:pt>
                <c:pt idx="128">
                  <c:v>-3.056E-5</c:v>
                </c:pt>
                <c:pt idx="129">
                  <c:v>-3.056E-5</c:v>
                </c:pt>
                <c:pt idx="130">
                  <c:v>-3.056E-5</c:v>
                </c:pt>
                <c:pt idx="131">
                  <c:v>-3.056E-5</c:v>
                </c:pt>
                <c:pt idx="132">
                  <c:v>-3.056E-5</c:v>
                </c:pt>
                <c:pt idx="133">
                  <c:v>-3.056E-5</c:v>
                </c:pt>
                <c:pt idx="134">
                  <c:v>-3.056E-5</c:v>
                </c:pt>
                <c:pt idx="135">
                  <c:v>-3.056E-5</c:v>
                </c:pt>
                <c:pt idx="136">
                  <c:v>-3.056E-5</c:v>
                </c:pt>
                <c:pt idx="137">
                  <c:v>-3.056E-5</c:v>
                </c:pt>
                <c:pt idx="138">
                  <c:v>-3.056E-5</c:v>
                </c:pt>
                <c:pt idx="139">
                  <c:v>-3.056E-5</c:v>
                </c:pt>
                <c:pt idx="140">
                  <c:v>-3.056E-5</c:v>
                </c:pt>
                <c:pt idx="141">
                  <c:v>-3.056E-5</c:v>
                </c:pt>
                <c:pt idx="142">
                  <c:v>-3.056E-5</c:v>
                </c:pt>
                <c:pt idx="143">
                  <c:v>-3.056E-5</c:v>
                </c:pt>
                <c:pt idx="144">
                  <c:v>-3.056E-5</c:v>
                </c:pt>
                <c:pt idx="145">
                  <c:v>-3.056E-5</c:v>
                </c:pt>
                <c:pt idx="146">
                  <c:v>-3.056E-5</c:v>
                </c:pt>
                <c:pt idx="147">
                  <c:v>-3.056E-5</c:v>
                </c:pt>
                <c:pt idx="148">
                  <c:v>-3.056E-5</c:v>
                </c:pt>
                <c:pt idx="149">
                  <c:v>-3.056E-5</c:v>
                </c:pt>
                <c:pt idx="150">
                  <c:v>-3.056E-5</c:v>
                </c:pt>
                <c:pt idx="151">
                  <c:v>-3.056E-5</c:v>
                </c:pt>
                <c:pt idx="152">
                  <c:v>-3.056E-5</c:v>
                </c:pt>
                <c:pt idx="153">
                  <c:v>-3.056E-5</c:v>
                </c:pt>
                <c:pt idx="154">
                  <c:v>-3.056E-5</c:v>
                </c:pt>
                <c:pt idx="155">
                  <c:v>-3.056E-5</c:v>
                </c:pt>
                <c:pt idx="156">
                  <c:v>-3.056E-5</c:v>
                </c:pt>
                <c:pt idx="157">
                  <c:v>-3.056E-5</c:v>
                </c:pt>
                <c:pt idx="158">
                  <c:v>-3.056E-5</c:v>
                </c:pt>
                <c:pt idx="159">
                  <c:v>-3.056E-5</c:v>
                </c:pt>
                <c:pt idx="160">
                  <c:v>-3.056E-5</c:v>
                </c:pt>
                <c:pt idx="161">
                  <c:v>-3.056E-5</c:v>
                </c:pt>
                <c:pt idx="162">
                  <c:v>-3.056E-5</c:v>
                </c:pt>
                <c:pt idx="163">
                  <c:v>-3.056E-5</c:v>
                </c:pt>
                <c:pt idx="164">
                  <c:v>-3.056E-5</c:v>
                </c:pt>
                <c:pt idx="165">
                  <c:v>-3.056E-5</c:v>
                </c:pt>
                <c:pt idx="166">
                  <c:v>-3.056E-5</c:v>
                </c:pt>
                <c:pt idx="167">
                  <c:v>-3.056E-5</c:v>
                </c:pt>
                <c:pt idx="168">
                  <c:v>-3.056E-5</c:v>
                </c:pt>
                <c:pt idx="169">
                  <c:v>-3.056E-5</c:v>
                </c:pt>
                <c:pt idx="170">
                  <c:v>-3.056E-5</c:v>
                </c:pt>
                <c:pt idx="171">
                  <c:v>-3.056E-5</c:v>
                </c:pt>
                <c:pt idx="172">
                  <c:v>-3.056E-5</c:v>
                </c:pt>
                <c:pt idx="173">
                  <c:v>-3.056E-5</c:v>
                </c:pt>
                <c:pt idx="174">
                  <c:v>-3.056E-5</c:v>
                </c:pt>
                <c:pt idx="175">
                  <c:v>-3.056E-5</c:v>
                </c:pt>
                <c:pt idx="176">
                  <c:v>-3.056E-5</c:v>
                </c:pt>
                <c:pt idx="177">
                  <c:v>-3.056E-5</c:v>
                </c:pt>
                <c:pt idx="178">
                  <c:v>-3.056E-5</c:v>
                </c:pt>
                <c:pt idx="179">
                  <c:v>-3.056E-5</c:v>
                </c:pt>
                <c:pt idx="180">
                  <c:v>-3.056E-5</c:v>
                </c:pt>
                <c:pt idx="181">
                  <c:v>-3.056E-5</c:v>
                </c:pt>
                <c:pt idx="182">
                  <c:v>-3.056E-5</c:v>
                </c:pt>
                <c:pt idx="183">
                  <c:v>-3.056E-5</c:v>
                </c:pt>
                <c:pt idx="184">
                  <c:v>-3.056E-5</c:v>
                </c:pt>
                <c:pt idx="185">
                  <c:v>-3.056E-5</c:v>
                </c:pt>
                <c:pt idx="186">
                  <c:v>-3.056E-5</c:v>
                </c:pt>
                <c:pt idx="187">
                  <c:v>-3.056E-5</c:v>
                </c:pt>
                <c:pt idx="188">
                  <c:v>-3.056E-5</c:v>
                </c:pt>
                <c:pt idx="189">
                  <c:v>-3.056E-5</c:v>
                </c:pt>
                <c:pt idx="190">
                  <c:v>-3.056E-5</c:v>
                </c:pt>
                <c:pt idx="191">
                  <c:v>-3.056E-5</c:v>
                </c:pt>
                <c:pt idx="192">
                  <c:v>-3.056E-5</c:v>
                </c:pt>
                <c:pt idx="193">
                  <c:v>-3.056E-5</c:v>
                </c:pt>
                <c:pt idx="194">
                  <c:v>-3.056E-5</c:v>
                </c:pt>
                <c:pt idx="195">
                  <c:v>-3.056E-5</c:v>
                </c:pt>
                <c:pt idx="196">
                  <c:v>-3.056E-5</c:v>
                </c:pt>
                <c:pt idx="197">
                  <c:v>-3.056E-5</c:v>
                </c:pt>
                <c:pt idx="198">
                  <c:v>-3.056E-5</c:v>
                </c:pt>
                <c:pt idx="199">
                  <c:v>-3.056E-5</c:v>
                </c:pt>
                <c:pt idx="200">
                  <c:v>-3.056E-5</c:v>
                </c:pt>
                <c:pt idx="201">
                  <c:v>-3.056E-5</c:v>
                </c:pt>
                <c:pt idx="202">
                  <c:v>-3.056E-5</c:v>
                </c:pt>
                <c:pt idx="203">
                  <c:v>-3.056E-5</c:v>
                </c:pt>
                <c:pt idx="204">
                  <c:v>-3.056E-5</c:v>
                </c:pt>
                <c:pt idx="205">
                  <c:v>-3.056E-5</c:v>
                </c:pt>
                <c:pt idx="206">
                  <c:v>-3.056E-5</c:v>
                </c:pt>
                <c:pt idx="207">
                  <c:v>-3.056E-5</c:v>
                </c:pt>
                <c:pt idx="208">
                  <c:v>-3.056E-5</c:v>
                </c:pt>
                <c:pt idx="209">
                  <c:v>-3.056E-5</c:v>
                </c:pt>
                <c:pt idx="210">
                  <c:v>-3.056E-5</c:v>
                </c:pt>
                <c:pt idx="211">
                  <c:v>-3.056E-5</c:v>
                </c:pt>
                <c:pt idx="212">
                  <c:v>-3.056E-5</c:v>
                </c:pt>
                <c:pt idx="213">
                  <c:v>-3.056E-5</c:v>
                </c:pt>
                <c:pt idx="214">
                  <c:v>-3.056E-5</c:v>
                </c:pt>
                <c:pt idx="215">
                  <c:v>-3.056E-5</c:v>
                </c:pt>
                <c:pt idx="216">
                  <c:v>-3.056E-5</c:v>
                </c:pt>
                <c:pt idx="217">
                  <c:v>-3.056E-5</c:v>
                </c:pt>
                <c:pt idx="218">
                  <c:v>-3.056E-5</c:v>
                </c:pt>
                <c:pt idx="219">
                  <c:v>-3.056E-5</c:v>
                </c:pt>
                <c:pt idx="220">
                  <c:v>-3.056E-5</c:v>
                </c:pt>
                <c:pt idx="221">
                  <c:v>-3.056E-5</c:v>
                </c:pt>
                <c:pt idx="222">
                  <c:v>-3.056E-5</c:v>
                </c:pt>
                <c:pt idx="223">
                  <c:v>-3.056E-5</c:v>
                </c:pt>
                <c:pt idx="224">
                  <c:v>-3.056E-5</c:v>
                </c:pt>
                <c:pt idx="225">
                  <c:v>-3.056E-5</c:v>
                </c:pt>
                <c:pt idx="226">
                  <c:v>-3.056E-5</c:v>
                </c:pt>
                <c:pt idx="227">
                  <c:v>-3.056E-5</c:v>
                </c:pt>
                <c:pt idx="228">
                  <c:v>-3.056E-5</c:v>
                </c:pt>
                <c:pt idx="229">
                  <c:v>-3.056E-5</c:v>
                </c:pt>
                <c:pt idx="230">
                  <c:v>-3.056E-5</c:v>
                </c:pt>
                <c:pt idx="231">
                  <c:v>-3.056E-5</c:v>
                </c:pt>
                <c:pt idx="232">
                  <c:v>-3.056E-5</c:v>
                </c:pt>
                <c:pt idx="233">
                  <c:v>-3.056E-5</c:v>
                </c:pt>
                <c:pt idx="234">
                  <c:v>-3.056E-5</c:v>
                </c:pt>
                <c:pt idx="235">
                  <c:v>-3.056E-5</c:v>
                </c:pt>
                <c:pt idx="236">
                  <c:v>-3.056E-5</c:v>
                </c:pt>
                <c:pt idx="237">
                  <c:v>-3.056E-5</c:v>
                </c:pt>
                <c:pt idx="238">
                  <c:v>-3.056E-5</c:v>
                </c:pt>
                <c:pt idx="239">
                  <c:v>-3.056E-5</c:v>
                </c:pt>
                <c:pt idx="240">
                  <c:v>-3.056E-5</c:v>
                </c:pt>
                <c:pt idx="241">
                  <c:v>-3.056E-5</c:v>
                </c:pt>
                <c:pt idx="242">
                  <c:v>-3.056E-5</c:v>
                </c:pt>
                <c:pt idx="243">
                  <c:v>-3.056E-5</c:v>
                </c:pt>
                <c:pt idx="244">
                  <c:v>-3.056E-5</c:v>
                </c:pt>
                <c:pt idx="245">
                  <c:v>-3.056E-5</c:v>
                </c:pt>
                <c:pt idx="246">
                  <c:v>-3.056E-5</c:v>
                </c:pt>
                <c:pt idx="247">
                  <c:v>-3.056E-5</c:v>
                </c:pt>
                <c:pt idx="248">
                  <c:v>-3.056E-5</c:v>
                </c:pt>
                <c:pt idx="249">
                  <c:v>-3.056E-5</c:v>
                </c:pt>
                <c:pt idx="250">
                  <c:v>-3.056E-5</c:v>
                </c:pt>
                <c:pt idx="251">
                  <c:v>-3.056E-5</c:v>
                </c:pt>
                <c:pt idx="252">
                  <c:v>-3.056E-5</c:v>
                </c:pt>
                <c:pt idx="253">
                  <c:v>-3.056E-5</c:v>
                </c:pt>
                <c:pt idx="254">
                  <c:v>-3.056E-5</c:v>
                </c:pt>
                <c:pt idx="255">
                  <c:v>-3.056E-5</c:v>
                </c:pt>
                <c:pt idx="256">
                  <c:v>-3.056E-5</c:v>
                </c:pt>
                <c:pt idx="257">
                  <c:v>-3.056E-5</c:v>
                </c:pt>
                <c:pt idx="258">
                  <c:v>-3.056E-5</c:v>
                </c:pt>
                <c:pt idx="259">
                  <c:v>-3.056E-5</c:v>
                </c:pt>
                <c:pt idx="260">
                  <c:v>-3.056E-5</c:v>
                </c:pt>
                <c:pt idx="261">
                  <c:v>-3.056E-5</c:v>
                </c:pt>
                <c:pt idx="262">
                  <c:v>-3.056E-5</c:v>
                </c:pt>
                <c:pt idx="263">
                  <c:v>-3.056E-5</c:v>
                </c:pt>
                <c:pt idx="264">
                  <c:v>-3.056E-5</c:v>
                </c:pt>
                <c:pt idx="265">
                  <c:v>-3.056E-5</c:v>
                </c:pt>
                <c:pt idx="266">
                  <c:v>-3.056E-5</c:v>
                </c:pt>
                <c:pt idx="267">
                  <c:v>-3.056E-5</c:v>
                </c:pt>
                <c:pt idx="268">
                  <c:v>-3.056E-5</c:v>
                </c:pt>
                <c:pt idx="269">
                  <c:v>-3.056E-5</c:v>
                </c:pt>
                <c:pt idx="270">
                  <c:v>-3.056E-5</c:v>
                </c:pt>
                <c:pt idx="271">
                  <c:v>-3.056E-5</c:v>
                </c:pt>
                <c:pt idx="272">
                  <c:v>-3.056E-5</c:v>
                </c:pt>
                <c:pt idx="273">
                  <c:v>-3.056E-5</c:v>
                </c:pt>
                <c:pt idx="274">
                  <c:v>-3.056E-5</c:v>
                </c:pt>
                <c:pt idx="275">
                  <c:v>-3.056E-5</c:v>
                </c:pt>
                <c:pt idx="276">
                  <c:v>-3.056E-5</c:v>
                </c:pt>
                <c:pt idx="277">
                  <c:v>-3.056E-5</c:v>
                </c:pt>
                <c:pt idx="278">
                  <c:v>-3.056E-5</c:v>
                </c:pt>
                <c:pt idx="279">
                  <c:v>-3.056E-5</c:v>
                </c:pt>
                <c:pt idx="280">
                  <c:v>-3.056E-5</c:v>
                </c:pt>
                <c:pt idx="281">
                  <c:v>-3.056E-5</c:v>
                </c:pt>
                <c:pt idx="282">
                  <c:v>-3.056E-5</c:v>
                </c:pt>
                <c:pt idx="283">
                  <c:v>-3.056E-5</c:v>
                </c:pt>
                <c:pt idx="284">
                  <c:v>-3.056E-5</c:v>
                </c:pt>
                <c:pt idx="285">
                  <c:v>-3.056E-5</c:v>
                </c:pt>
                <c:pt idx="286">
                  <c:v>-3.056E-5</c:v>
                </c:pt>
                <c:pt idx="287">
                  <c:v>-3.056E-5</c:v>
                </c:pt>
                <c:pt idx="288">
                  <c:v>-3.056E-5</c:v>
                </c:pt>
                <c:pt idx="289">
                  <c:v>-3.056E-5</c:v>
                </c:pt>
                <c:pt idx="290">
                  <c:v>-3.056E-5</c:v>
                </c:pt>
                <c:pt idx="291">
                  <c:v>-3.056E-5</c:v>
                </c:pt>
                <c:pt idx="292">
                  <c:v>-3.056E-5</c:v>
                </c:pt>
                <c:pt idx="293">
                  <c:v>-3.056E-5</c:v>
                </c:pt>
                <c:pt idx="294">
                  <c:v>-3.056E-5</c:v>
                </c:pt>
                <c:pt idx="295">
                  <c:v>-3.056E-5</c:v>
                </c:pt>
                <c:pt idx="296">
                  <c:v>-3.056E-5</c:v>
                </c:pt>
                <c:pt idx="297">
                  <c:v>-3.056E-5</c:v>
                </c:pt>
                <c:pt idx="298">
                  <c:v>-3.056E-5</c:v>
                </c:pt>
                <c:pt idx="299">
                  <c:v>-3.056E-5</c:v>
                </c:pt>
                <c:pt idx="300">
                  <c:v>-3.056E-5</c:v>
                </c:pt>
                <c:pt idx="301">
                  <c:v>-3.056E-5</c:v>
                </c:pt>
                <c:pt idx="302">
                  <c:v>-3.056E-5</c:v>
                </c:pt>
                <c:pt idx="303">
                  <c:v>-3.056E-5</c:v>
                </c:pt>
                <c:pt idx="304">
                  <c:v>-3.056E-5</c:v>
                </c:pt>
                <c:pt idx="305">
                  <c:v>-3.056E-5</c:v>
                </c:pt>
                <c:pt idx="306">
                  <c:v>-3.056E-5</c:v>
                </c:pt>
                <c:pt idx="307">
                  <c:v>-3.056E-5</c:v>
                </c:pt>
                <c:pt idx="308">
                  <c:v>-3.056E-5</c:v>
                </c:pt>
                <c:pt idx="309">
                  <c:v>-3.056E-5</c:v>
                </c:pt>
                <c:pt idx="310">
                  <c:v>-3.056E-5</c:v>
                </c:pt>
                <c:pt idx="311">
                  <c:v>-3.056E-5</c:v>
                </c:pt>
                <c:pt idx="312">
                  <c:v>-3.056E-5</c:v>
                </c:pt>
                <c:pt idx="313">
                  <c:v>-3.056E-5</c:v>
                </c:pt>
                <c:pt idx="314">
                  <c:v>-3.056E-5</c:v>
                </c:pt>
                <c:pt idx="315">
                  <c:v>-3.056E-5</c:v>
                </c:pt>
                <c:pt idx="316">
                  <c:v>-3.056E-5</c:v>
                </c:pt>
                <c:pt idx="317">
                  <c:v>-3.056E-5</c:v>
                </c:pt>
                <c:pt idx="318">
                  <c:v>-3.056E-5</c:v>
                </c:pt>
                <c:pt idx="319">
                  <c:v>-3.056E-5</c:v>
                </c:pt>
                <c:pt idx="320">
                  <c:v>-3.056E-5</c:v>
                </c:pt>
                <c:pt idx="321">
                  <c:v>-3.056E-5</c:v>
                </c:pt>
                <c:pt idx="322">
                  <c:v>-3.056E-5</c:v>
                </c:pt>
                <c:pt idx="323">
                  <c:v>-3.056E-5</c:v>
                </c:pt>
                <c:pt idx="324">
                  <c:v>-3.056E-5</c:v>
                </c:pt>
                <c:pt idx="325">
                  <c:v>-3.056E-5</c:v>
                </c:pt>
                <c:pt idx="326">
                  <c:v>-3.056E-5</c:v>
                </c:pt>
                <c:pt idx="327">
                  <c:v>-3.056E-5</c:v>
                </c:pt>
                <c:pt idx="328">
                  <c:v>-3.056E-5</c:v>
                </c:pt>
                <c:pt idx="329">
                  <c:v>-3.056E-5</c:v>
                </c:pt>
                <c:pt idx="330">
                  <c:v>-3.056E-5</c:v>
                </c:pt>
                <c:pt idx="331">
                  <c:v>-3.056E-5</c:v>
                </c:pt>
                <c:pt idx="332">
                  <c:v>-3.056E-5</c:v>
                </c:pt>
                <c:pt idx="333">
                  <c:v>-3.056E-5</c:v>
                </c:pt>
                <c:pt idx="334">
                  <c:v>-3.056E-5</c:v>
                </c:pt>
                <c:pt idx="335">
                  <c:v>-3.056E-5</c:v>
                </c:pt>
                <c:pt idx="336">
                  <c:v>-3.056E-5</c:v>
                </c:pt>
                <c:pt idx="337">
                  <c:v>-3.056E-5</c:v>
                </c:pt>
                <c:pt idx="338">
                  <c:v>-3.056E-5</c:v>
                </c:pt>
                <c:pt idx="339">
                  <c:v>-3.056E-5</c:v>
                </c:pt>
                <c:pt idx="340">
                  <c:v>-3.056E-5</c:v>
                </c:pt>
                <c:pt idx="341">
                  <c:v>-3.056E-5</c:v>
                </c:pt>
                <c:pt idx="342">
                  <c:v>-3.056E-5</c:v>
                </c:pt>
                <c:pt idx="343">
                  <c:v>-3.056E-5</c:v>
                </c:pt>
                <c:pt idx="344">
                  <c:v>-3.056E-5</c:v>
                </c:pt>
                <c:pt idx="345">
                  <c:v>-3.056E-5</c:v>
                </c:pt>
                <c:pt idx="346">
                  <c:v>-3.056E-5</c:v>
                </c:pt>
                <c:pt idx="347">
                  <c:v>-3.056E-5</c:v>
                </c:pt>
                <c:pt idx="348">
                  <c:v>-3.056E-5</c:v>
                </c:pt>
                <c:pt idx="349">
                  <c:v>-3.056E-5</c:v>
                </c:pt>
                <c:pt idx="350">
                  <c:v>-3.056E-5</c:v>
                </c:pt>
                <c:pt idx="351">
                  <c:v>-3.056E-5</c:v>
                </c:pt>
                <c:pt idx="352">
                  <c:v>-3.056E-5</c:v>
                </c:pt>
                <c:pt idx="353">
                  <c:v>-3.056E-5</c:v>
                </c:pt>
                <c:pt idx="354">
                  <c:v>-3.056E-5</c:v>
                </c:pt>
                <c:pt idx="355">
                  <c:v>-3.056E-5</c:v>
                </c:pt>
                <c:pt idx="356">
                  <c:v>-3.056E-5</c:v>
                </c:pt>
                <c:pt idx="357">
                  <c:v>-3.056E-5</c:v>
                </c:pt>
                <c:pt idx="358">
                  <c:v>-3.056E-5</c:v>
                </c:pt>
                <c:pt idx="359">
                  <c:v>-3.056E-5</c:v>
                </c:pt>
                <c:pt idx="360">
                  <c:v>-3.056E-5</c:v>
                </c:pt>
                <c:pt idx="361">
                  <c:v>-3.056E-5</c:v>
                </c:pt>
                <c:pt idx="362">
                  <c:v>-3.056E-5</c:v>
                </c:pt>
                <c:pt idx="363">
                  <c:v>-3.056E-5</c:v>
                </c:pt>
                <c:pt idx="364">
                  <c:v>-3.056E-5</c:v>
                </c:pt>
                <c:pt idx="365">
                  <c:v>-3.056E-5</c:v>
                </c:pt>
                <c:pt idx="366">
                  <c:v>-3.056E-5</c:v>
                </c:pt>
                <c:pt idx="367">
                  <c:v>-3.056E-5</c:v>
                </c:pt>
                <c:pt idx="368">
                  <c:v>-3.056E-5</c:v>
                </c:pt>
                <c:pt idx="369">
                  <c:v>-3.056E-5</c:v>
                </c:pt>
                <c:pt idx="370">
                  <c:v>-3.056E-5</c:v>
                </c:pt>
                <c:pt idx="371">
                  <c:v>-3.056E-5</c:v>
                </c:pt>
                <c:pt idx="372">
                  <c:v>-3.056E-5</c:v>
                </c:pt>
                <c:pt idx="373">
                  <c:v>-3.056E-5</c:v>
                </c:pt>
                <c:pt idx="374">
                  <c:v>-3.056E-5</c:v>
                </c:pt>
                <c:pt idx="375">
                  <c:v>-3.056E-5</c:v>
                </c:pt>
                <c:pt idx="376">
                  <c:v>-3.056E-5</c:v>
                </c:pt>
                <c:pt idx="377">
                  <c:v>-3.056E-5</c:v>
                </c:pt>
                <c:pt idx="378">
                  <c:v>-3.056E-5</c:v>
                </c:pt>
                <c:pt idx="379">
                  <c:v>-3.056E-5</c:v>
                </c:pt>
                <c:pt idx="380">
                  <c:v>-3.056E-5</c:v>
                </c:pt>
                <c:pt idx="381">
                  <c:v>-3.056E-5</c:v>
                </c:pt>
                <c:pt idx="382">
                  <c:v>-3.056E-5</c:v>
                </c:pt>
                <c:pt idx="383">
                  <c:v>-3.056E-5</c:v>
                </c:pt>
                <c:pt idx="384">
                  <c:v>-3.056E-5</c:v>
                </c:pt>
                <c:pt idx="385">
                  <c:v>-3.056E-5</c:v>
                </c:pt>
                <c:pt idx="386">
                  <c:v>-3.056E-5</c:v>
                </c:pt>
                <c:pt idx="387">
                  <c:v>-3.056E-5</c:v>
                </c:pt>
                <c:pt idx="388">
                  <c:v>-3.056E-5</c:v>
                </c:pt>
                <c:pt idx="389">
                  <c:v>-3.056E-5</c:v>
                </c:pt>
                <c:pt idx="390">
                  <c:v>-3.056E-5</c:v>
                </c:pt>
                <c:pt idx="391">
                  <c:v>-3.056E-5</c:v>
                </c:pt>
                <c:pt idx="392">
                  <c:v>-3.056E-5</c:v>
                </c:pt>
                <c:pt idx="393">
                  <c:v>-3.056E-5</c:v>
                </c:pt>
                <c:pt idx="394">
                  <c:v>-3.056E-5</c:v>
                </c:pt>
                <c:pt idx="395">
                  <c:v>-3.056E-5</c:v>
                </c:pt>
                <c:pt idx="396">
                  <c:v>-3.056E-5</c:v>
                </c:pt>
                <c:pt idx="397">
                  <c:v>-3.056E-5</c:v>
                </c:pt>
                <c:pt idx="398">
                  <c:v>-3.056E-5</c:v>
                </c:pt>
                <c:pt idx="399">
                  <c:v>-3.056E-5</c:v>
                </c:pt>
                <c:pt idx="400">
                  <c:v>-3.056E-5</c:v>
                </c:pt>
                <c:pt idx="401">
                  <c:v>-3.056E-5</c:v>
                </c:pt>
                <c:pt idx="402">
                  <c:v>-3.056E-5</c:v>
                </c:pt>
                <c:pt idx="403">
                  <c:v>-3.056E-5</c:v>
                </c:pt>
                <c:pt idx="404">
                  <c:v>-3.056E-5</c:v>
                </c:pt>
                <c:pt idx="405">
                  <c:v>-3.056E-5</c:v>
                </c:pt>
                <c:pt idx="406">
                  <c:v>-3.056E-5</c:v>
                </c:pt>
                <c:pt idx="407">
                  <c:v>-3.056E-5</c:v>
                </c:pt>
                <c:pt idx="408">
                  <c:v>-3.056E-5</c:v>
                </c:pt>
                <c:pt idx="409">
                  <c:v>-3.056E-5</c:v>
                </c:pt>
                <c:pt idx="410">
                  <c:v>-3.056E-5</c:v>
                </c:pt>
                <c:pt idx="411">
                  <c:v>-3.056E-5</c:v>
                </c:pt>
                <c:pt idx="412">
                  <c:v>-3.056E-5</c:v>
                </c:pt>
                <c:pt idx="413">
                  <c:v>-3.056E-5</c:v>
                </c:pt>
                <c:pt idx="414">
                  <c:v>-3.056E-5</c:v>
                </c:pt>
                <c:pt idx="415">
                  <c:v>-3.056E-5</c:v>
                </c:pt>
                <c:pt idx="416">
                  <c:v>-3.056E-5</c:v>
                </c:pt>
                <c:pt idx="417">
                  <c:v>-3.056E-5</c:v>
                </c:pt>
                <c:pt idx="418">
                  <c:v>-3.056E-5</c:v>
                </c:pt>
                <c:pt idx="419">
                  <c:v>-3.056E-5</c:v>
                </c:pt>
                <c:pt idx="420">
                  <c:v>-3.056E-5</c:v>
                </c:pt>
                <c:pt idx="421">
                  <c:v>-3.056E-5</c:v>
                </c:pt>
                <c:pt idx="422">
                  <c:v>-3.056E-5</c:v>
                </c:pt>
                <c:pt idx="423">
                  <c:v>-3.056E-5</c:v>
                </c:pt>
                <c:pt idx="424">
                  <c:v>-3.056E-5</c:v>
                </c:pt>
                <c:pt idx="425">
                  <c:v>-3.056E-5</c:v>
                </c:pt>
                <c:pt idx="426">
                  <c:v>-3.056E-5</c:v>
                </c:pt>
                <c:pt idx="427">
                  <c:v>-3.056E-5</c:v>
                </c:pt>
                <c:pt idx="428">
                  <c:v>-3.056E-5</c:v>
                </c:pt>
                <c:pt idx="429">
                  <c:v>-3.056E-5</c:v>
                </c:pt>
                <c:pt idx="430">
                  <c:v>-3.056E-5</c:v>
                </c:pt>
                <c:pt idx="431">
                  <c:v>-3.056E-5</c:v>
                </c:pt>
                <c:pt idx="432">
                  <c:v>-3.056E-5</c:v>
                </c:pt>
                <c:pt idx="433">
                  <c:v>-3.056E-5</c:v>
                </c:pt>
                <c:pt idx="434">
                  <c:v>-3.056E-5</c:v>
                </c:pt>
                <c:pt idx="435">
                  <c:v>-3.056E-5</c:v>
                </c:pt>
                <c:pt idx="436">
                  <c:v>-3.056E-5</c:v>
                </c:pt>
                <c:pt idx="437">
                  <c:v>-3.056E-5</c:v>
                </c:pt>
                <c:pt idx="438">
                  <c:v>-3.056E-5</c:v>
                </c:pt>
                <c:pt idx="439">
                  <c:v>-3.056E-5</c:v>
                </c:pt>
                <c:pt idx="440">
                  <c:v>-3.056E-5</c:v>
                </c:pt>
                <c:pt idx="441">
                  <c:v>-3.056E-5</c:v>
                </c:pt>
                <c:pt idx="442">
                  <c:v>-3.056E-5</c:v>
                </c:pt>
                <c:pt idx="443">
                  <c:v>-3.056E-5</c:v>
                </c:pt>
                <c:pt idx="444">
                  <c:v>-3.056E-5</c:v>
                </c:pt>
                <c:pt idx="445">
                  <c:v>-3.056E-5</c:v>
                </c:pt>
                <c:pt idx="446">
                  <c:v>-3.056E-5</c:v>
                </c:pt>
                <c:pt idx="447">
                  <c:v>-3.056E-5</c:v>
                </c:pt>
                <c:pt idx="448">
                  <c:v>-3.056E-5</c:v>
                </c:pt>
                <c:pt idx="449">
                  <c:v>-3.056E-5</c:v>
                </c:pt>
                <c:pt idx="450">
                  <c:v>-3.056E-5</c:v>
                </c:pt>
                <c:pt idx="451">
                  <c:v>-3.056E-5</c:v>
                </c:pt>
                <c:pt idx="452">
                  <c:v>-3.056E-5</c:v>
                </c:pt>
                <c:pt idx="453">
                  <c:v>-3.056E-5</c:v>
                </c:pt>
                <c:pt idx="454">
                  <c:v>-3.056E-5</c:v>
                </c:pt>
                <c:pt idx="455">
                  <c:v>-3.056E-5</c:v>
                </c:pt>
                <c:pt idx="456">
                  <c:v>-3.056E-5</c:v>
                </c:pt>
                <c:pt idx="457">
                  <c:v>-3.056E-5</c:v>
                </c:pt>
                <c:pt idx="458">
                  <c:v>-3.056E-5</c:v>
                </c:pt>
                <c:pt idx="459">
                  <c:v>-3.056E-5</c:v>
                </c:pt>
                <c:pt idx="460">
                  <c:v>-3.056E-5</c:v>
                </c:pt>
                <c:pt idx="461">
                  <c:v>-3.056E-5</c:v>
                </c:pt>
                <c:pt idx="462">
                  <c:v>-3.056E-5</c:v>
                </c:pt>
                <c:pt idx="463">
                  <c:v>-3.056E-5</c:v>
                </c:pt>
                <c:pt idx="464">
                  <c:v>-3.056E-5</c:v>
                </c:pt>
                <c:pt idx="465">
                  <c:v>-3.056E-5</c:v>
                </c:pt>
                <c:pt idx="466">
                  <c:v>-3.056E-5</c:v>
                </c:pt>
                <c:pt idx="467">
                  <c:v>-3.056E-5</c:v>
                </c:pt>
                <c:pt idx="468">
                  <c:v>-3.056E-5</c:v>
                </c:pt>
                <c:pt idx="469">
                  <c:v>-3.056E-5</c:v>
                </c:pt>
                <c:pt idx="470">
                  <c:v>-3.056E-5</c:v>
                </c:pt>
                <c:pt idx="471">
                  <c:v>-3.056E-5</c:v>
                </c:pt>
                <c:pt idx="472">
                  <c:v>-3.056E-5</c:v>
                </c:pt>
                <c:pt idx="473">
                  <c:v>-3.056E-5</c:v>
                </c:pt>
                <c:pt idx="474">
                  <c:v>-3.056E-5</c:v>
                </c:pt>
                <c:pt idx="475">
                  <c:v>-3.056E-5</c:v>
                </c:pt>
                <c:pt idx="476">
                  <c:v>-3.056E-5</c:v>
                </c:pt>
                <c:pt idx="477">
                  <c:v>-3.056E-5</c:v>
                </c:pt>
                <c:pt idx="478">
                  <c:v>-3.056E-5</c:v>
                </c:pt>
                <c:pt idx="479">
                  <c:v>-3.056E-5</c:v>
                </c:pt>
                <c:pt idx="480">
                  <c:v>-3.056E-5</c:v>
                </c:pt>
                <c:pt idx="481">
                  <c:v>-3.056E-5</c:v>
                </c:pt>
                <c:pt idx="482">
                  <c:v>-3.056E-5</c:v>
                </c:pt>
                <c:pt idx="483">
                  <c:v>-3.056E-5</c:v>
                </c:pt>
                <c:pt idx="484">
                  <c:v>-3.056E-5</c:v>
                </c:pt>
                <c:pt idx="485">
                  <c:v>-3.056E-5</c:v>
                </c:pt>
                <c:pt idx="486">
                  <c:v>-3.056E-5</c:v>
                </c:pt>
                <c:pt idx="487">
                  <c:v>-3.056E-5</c:v>
                </c:pt>
                <c:pt idx="488">
                  <c:v>-3.056E-5</c:v>
                </c:pt>
                <c:pt idx="489">
                  <c:v>-3.056E-5</c:v>
                </c:pt>
                <c:pt idx="490">
                  <c:v>-3.056E-5</c:v>
                </c:pt>
                <c:pt idx="491">
                  <c:v>-3.056E-5</c:v>
                </c:pt>
                <c:pt idx="492">
                  <c:v>-3.056E-5</c:v>
                </c:pt>
                <c:pt idx="493">
                  <c:v>-3.056E-5</c:v>
                </c:pt>
                <c:pt idx="494">
                  <c:v>-3.056E-5</c:v>
                </c:pt>
                <c:pt idx="495">
                  <c:v>-3.056E-5</c:v>
                </c:pt>
                <c:pt idx="496">
                  <c:v>-3.056E-5</c:v>
                </c:pt>
                <c:pt idx="497">
                  <c:v>-3.056E-5</c:v>
                </c:pt>
                <c:pt idx="498">
                  <c:v>-3.056E-5</c:v>
                </c:pt>
                <c:pt idx="499">
                  <c:v>-3.056E-5</c:v>
                </c:pt>
                <c:pt idx="500">
                  <c:v>-3.056E-5</c:v>
                </c:pt>
                <c:pt idx="501">
                  <c:v>-3.056E-5</c:v>
                </c:pt>
                <c:pt idx="502">
                  <c:v>-3.056E-5</c:v>
                </c:pt>
                <c:pt idx="503">
                  <c:v>-3.056E-5</c:v>
                </c:pt>
                <c:pt idx="504">
                  <c:v>-3.056E-5</c:v>
                </c:pt>
                <c:pt idx="505">
                  <c:v>-3.056E-5</c:v>
                </c:pt>
                <c:pt idx="506">
                  <c:v>-3.056E-5</c:v>
                </c:pt>
                <c:pt idx="507">
                  <c:v>-3.056E-5</c:v>
                </c:pt>
                <c:pt idx="508">
                  <c:v>-3.056E-5</c:v>
                </c:pt>
                <c:pt idx="509">
                  <c:v>-3.056E-5</c:v>
                </c:pt>
                <c:pt idx="510">
                  <c:v>-3.056E-5</c:v>
                </c:pt>
                <c:pt idx="511">
                  <c:v>-3.056E-5</c:v>
                </c:pt>
                <c:pt idx="512">
                  <c:v>-3.056E-5</c:v>
                </c:pt>
                <c:pt idx="513">
                  <c:v>-3.056E-5</c:v>
                </c:pt>
                <c:pt idx="514">
                  <c:v>-3.056E-5</c:v>
                </c:pt>
                <c:pt idx="515">
                  <c:v>-3.056E-5</c:v>
                </c:pt>
                <c:pt idx="516">
                  <c:v>-3.056E-5</c:v>
                </c:pt>
                <c:pt idx="517">
                  <c:v>-3.056E-5</c:v>
                </c:pt>
                <c:pt idx="518">
                  <c:v>-3.056E-5</c:v>
                </c:pt>
                <c:pt idx="519">
                  <c:v>-3.056E-5</c:v>
                </c:pt>
                <c:pt idx="520">
                  <c:v>-3.056E-5</c:v>
                </c:pt>
                <c:pt idx="521">
                  <c:v>-3.056E-5</c:v>
                </c:pt>
                <c:pt idx="522">
                  <c:v>-3.056E-5</c:v>
                </c:pt>
                <c:pt idx="523">
                  <c:v>-3.056E-5</c:v>
                </c:pt>
                <c:pt idx="524">
                  <c:v>-3.056E-5</c:v>
                </c:pt>
                <c:pt idx="525">
                  <c:v>-3.056E-5</c:v>
                </c:pt>
                <c:pt idx="526">
                  <c:v>-3.056E-5</c:v>
                </c:pt>
                <c:pt idx="527">
                  <c:v>-3.056E-5</c:v>
                </c:pt>
                <c:pt idx="528">
                  <c:v>-3.056E-5</c:v>
                </c:pt>
                <c:pt idx="529">
                  <c:v>-3.056E-5</c:v>
                </c:pt>
                <c:pt idx="530">
                  <c:v>-3.056E-5</c:v>
                </c:pt>
                <c:pt idx="531">
                  <c:v>-3.056E-5</c:v>
                </c:pt>
                <c:pt idx="532">
                  <c:v>-3.056E-5</c:v>
                </c:pt>
                <c:pt idx="533">
                  <c:v>-3.056E-5</c:v>
                </c:pt>
                <c:pt idx="534">
                  <c:v>-3.056E-5</c:v>
                </c:pt>
                <c:pt idx="535">
                  <c:v>-3.056E-5</c:v>
                </c:pt>
                <c:pt idx="536">
                  <c:v>-3.056E-5</c:v>
                </c:pt>
                <c:pt idx="537">
                  <c:v>-3.056E-5</c:v>
                </c:pt>
                <c:pt idx="538">
                  <c:v>-3.056E-5</c:v>
                </c:pt>
                <c:pt idx="539">
                  <c:v>-3.056E-5</c:v>
                </c:pt>
                <c:pt idx="540">
                  <c:v>-3.056E-5</c:v>
                </c:pt>
                <c:pt idx="541">
                  <c:v>-3.056E-5</c:v>
                </c:pt>
                <c:pt idx="542">
                  <c:v>-3.056E-5</c:v>
                </c:pt>
                <c:pt idx="543">
                  <c:v>-3.056E-5</c:v>
                </c:pt>
                <c:pt idx="544">
                  <c:v>-3.056E-5</c:v>
                </c:pt>
                <c:pt idx="545">
                  <c:v>-3.056E-5</c:v>
                </c:pt>
                <c:pt idx="546">
                  <c:v>-3.056E-5</c:v>
                </c:pt>
                <c:pt idx="547">
                  <c:v>-3.056E-5</c:v>
                </c:pt>
                <c:pt idx="548">
                  <c:v>-3.056E-5</c:v>
                </c:pt>
                <c:pt idx="549">
                  <c:v>-3.056E-5</c:v>
                </c:pt>
                <c:pt idx="550">
                  <c:v>-3.056E-5</c:v>
                </c:pt>
                <c:pt idx="551">
                  <c:v>-3.056E-5</c:v>
                </c:pt>
                <c:pt idx="552">
                  <c:v>-3.056E-5</c:v>
                </c:pt>
                <c:pt idx="553">
                  <c:v>-3.056E-5</c:v>
                </c:pt>
                <c:pt idx="554">
                  <c:v>-3.056E-5</c:v>
                </c:pt>
                <c:pt idx="555">
                  <c:v>-3.056E-5</c:v>
                </c:pt>
                <c:pt idx="556">
                  <c:v>-3.056E-5</c:v>
                </c:pt>
                <c:pt idx="557">
                  <c:v>-3.056E-5</c:v>
                </c:pt>
                <c:pt idx="558">
                  <c:v>-3.056E-5</c:v>
                </c:pt>
                <c:pt idx="559">
                  <c:v>-3.056E-5</c:v>
                </c:pt>
                <c:pt idx="560">
                  <c:v>-3.056E-5</c:v>
                </c:pt>
                <c:pt idx="561">
                  <c:v>-3.056E-5</c:v>
                </c:pt>
                <c:pt idx="562">
                  <c:v>-3.056E-5</c:v>
                </c:pt>
                <c:pt idx="563">
                  <c:v>-3.056E-5</c:v>
                </c:pt>
                <c:pt idx="564">
                  <c:v>-3.056E-5</c:v>
                </c:pt>
                <c:pt idx="565">
                  <c:v>-3.056E-5</c:v>
                </c:pt>
                <c:pt idx="566">
                  <c:v>-3.056E-5</c:v>
                </c:pt>
                <c:pt idx="567">
                  <c:v>-3.056E-5</c:v>
                </c:pt>
                <c:pt idx="568">
                  <c:v>-3.056E-5</c:v>
                </c:pt>
                <c:pt idx="569">
                  <c:v>-3.056E-5</c:v>
                </c:pt>
                <c:pt idx="570">
                  <c:v>-3.056E-5</c:v>
                </c:pt>
                <c:pt idx="571">
                  <c:v>-3.056E-5</c:v>
                </c:pt>
                <c:pt idx="572">
                  <c:v>-3.056E-5</c:v>
                </c:pt>
                <c:pt idx="573">
                  <c:v>-3.056E-5</c:v>
                </c:pt>
                <c:pt idx="574">
                  <c:v>-3.056E-5</c:v>
                </c:pt>
                <c:pt idx="575">
                  <c:v>-3.056E-5</c:v>
                </c:pt>
                <c:pt idx="576">
                  <c:v>-3.056E-5</c:v>
                </c:pt>
                <c:pt idx="577">
                  <c:v>-3.056E-5</c:v>
                </c:pt>
                <c:pt idx="578">
                  <c:v>-3.056E-5</c:v>
                </c:pt>
                <c:pt idx="579">
                  <c:v>-3.056E-5</c:v>
                </c:pt>
                <c:pt idx="580">
                  <c:v>-3.056E-5</c:v>
                </c:pt>
                <c:pt idx="581">
                  <c:v>-3.056E-5</c:v>
                </c:pt>
                <c:pt idx="582">
                  <c:v>-3.056E-5</c:v>
                </c:pt>
                <c:pt idx="583">
                  <c:v>-3.056E-5</c:v>
                </c:pt>
                <c:pt idx="584">
                  <c:v>-3.056E-5</c:v>
                </c:pt>
                <c:pt idx="585">
                  <c:v>-3.056E-5</c:v>
                </c:pt>
                <c:pt idx="586">
                  <c:v>-3.056E-5</c:v>
                </c:pt>
                <c:pt idx="587">
                  <c:v>-3.056E-5</c:v>
                </c:pt>
                <c:pt idx="588">
                  <c:v>-3.056E-5</c:v>
                </c:pt>
                <c:pt idx="589">
                  <c:v>-3.056E-5</c:v>
                </c:pt>
                <c:pt idx="590">
                  <c:v>-3.056E-5</c:v>
                </c:pt>
                <c:pt idx="591">
                  <c:v>-3.056E-5</c:v>
                </c:pt>
                <c:pt idx="592">
                  <c:v>-3.056E-5</c:v>
                </c:pt>
                <c:pt idx="593">
                  <c:v>-3.056E-5</c:v>
                </c:pt>
                <c:pt idx="594">
                  <c:v>-3.056E-5</c:v>
                </c:pt>
                <c:pt idx="595">
                  <c:v>-3.056E-5</c:v>
                </c:pt>
                <c:pt idx="596">
                  <c:v>-3.056E-5</c:v>
                </c:pt>
                <c:pt idx="597">
                  <c:v>-3.056E-5</c:v>
                </c:pt>
                <c:pt idx="598">
                  <c:v>-3.056E-5</c:v>
                </c:pt>
                <c:pt idx="599">
                  <c:v>-3.056E-5</c:v>
                </c:pt>
                <c:pt idx="600">
                  <c:v>-3.056E-5</c:v>
                </c:pt>
                <c:pt idx="601">
                  <c:v>-3.056E-5</c:v>
                </c:pt>
                <c:pt idx="602">
                  <c:v>-3.056E-5</c:v>
                </c:pt>
                <c:pt idx="603">
                  <c:v>-3.056E-5</c:v>
                </c:pt>
                <c:pt idx="604">
                  <c:v>-3.056E-5</c:v>
                </c:pt>
                <c:pt idx="605">
                  <c:v>-3.056E-5</c:v>
                </c:pt>
                <c:pt idx="606">
                  <c:v>-3.056E-5</c:v>
                </c:pt>
                <c:pt idx="607">
                  <c:v>-3.056E-5</c:v>
                </c:pt>
                <c:pt idx="608">
                  <c:v>-3.056E-5</c:v>
                </c:pt>
                <c:pt idx="609">
                  <c:v>-3.056E-5</c:v>
                </c:pt>
                <c:pt idx="610">
                  <c:v>-3.056E-5</c:v>
                </c:pt>
                <c:pt idx="611">
                  <c:v>-3.056E-5</c:v>
                </c:pt>
                <c:pt idx="612">
                  <c:v>-3.056E-5</c:v>
                </c:pt>
                <c:pt idx="613">
                  <c:v>-3.056E-5</c:v>
                </c:pt>
                <c:pt idx="614">
                  <c:v>-3.056E-5</c:v>
                </c:pt>
                <c:pt idx="615">
                  <c:v>-3.056E-5</c:v>
                </c:pt>
                <c:pt idx="616">
                  <c:v>-3.056E-5</c:v>
                </c:pt>
                <c:pt idx="617">
                  <c:v>-3.056E-5</c:v>
                </c:pt>
                <c:pt idx="618">
                  <c:v>-3.056E-5</c:v>
                </c:pt>
                <c:pt idx="619">
                  <c:v>-3.056E-5</c:v>
                </c:pt>
                <c:pt idx="620">
                  <c:v>-3.056E-5</c:v>
                </c:pt>
                <c:pt idx="621">
                  <c:v>-3.056E-5</c:v>
                </c:pt>
                <c:pt idx="622">
                  <c:v>-3.056E-5</c:v>
                </c:pt>
                <c:pt idx="623">
                  <c:v>-3.056E-5</c:v>
                </c:pt>
                <c:pt idx="624">
                  <c:v>-3.056E-5</c:v>
                </c:pt>
                <c:pt idx="625">
                  <c:v>-3.056E-5</c:v>
                </c:pt>
                <c:pt idx="626">
                  <c:v>-3.056E-5</c:v>
                </c:pt>
                <c:pt idx="627">
                  <c:v>-3.056E-5</c:v>
                </c:pt>
                <c:pt idx="628">
                  <c:v>-3.056E-5</c:v>
                </c:pt>
                <c:pt idx="629">
                  <c:v>-3.056E-5</c:v>
                </c:pt>
                <c:pt idx="630">
                  <c:v>-3.056E-5</c:v>
                </c:pt>
                <c:pt idx="631">
                  <c:v>-3.056E-5</c:v>
                </c:pt>
                <c:pt idx="632">
                  <c:v>-3.056E-5</c:v>
                </c:pt>
                <c:pt idx="633">
                  <c:v>-3.056E-5</c:v>
                </c:pt>
                <c:pt idx="634">
                  <c:v>-3.056E-5</c:v>
                </c:pt>
                <c:pt idx="635">
                  <c:v>-3.056E-5</c:v>
                </c:pt>
                <c:pt idx="636">
                  <c:v>-3.056E-5</c:v>
                </c:pt>
                <c:pt idx="637">
                  <c:v>-3.056E-5</c:v>
                </c:pt>
                <c:pt idx="638">
                  <c:v>-3.056E-5</c:v>
                </c:pt>
                <c:pt idx="639">
                  <c:v>-3.056E-5</c:v>
                </c:pt>
                <c:pt idx="640">
                  <c:v>-3.056E-5</c:v>
                </c:pt>
                <c:pt idx="641">
                  <c:v>-3.056E-5</c:v>
                </c:pt>
                <c:pt idx="642">
                  <c:v>-3.056E-5</c:v>
                </c:pt>
                <c:pt idx="643">
                  <c:v>-3.056E-5</c:v>
                </c:pt>
                <c:pt idx="644">
                  <c:v>-3.056E-5</c:v>
                </c:pt>
                <c:pt idx="645">
                  <c:v>-3.056E-5</c:v>
                </c:pt>
                <c:pt idx="646">
                  <c:v>-3.056E-5</c:v>
                </c:pt>
                <c:pt idx="647">
                  <c:v>-3.056E-5</c:v>
                </c:pt>
                <c:pt idx="648">
                  <c:v>-3.056E-5</c:v>
                </c:pt>
                <c:pt idx="649">
                  <c:v>-3.056E-5</c:v>
                </c:pt>
                <c:pt idx="650">
                  <c:v>-3.056E-5</c:v>
                </c:pt>
                <c:pt idx="651">
                  <c:v>-3.056E-5</c:v>
                </c:pt>
                <c:pt idx="652">
                  <c:v>-3.056E-5</c:v>
                </c:pt>
                <c:pt idx="653">
                  <c:v>-3.056E-5</c:v>
                </c:pt>
                <c:pt idx="654">
                  <c:v>-3.056E-5</c:v>
                </c:pt>
                <c:pt idx="655">
                  <c:v>-3.056E-5</c:v>
                </c:pt>
                <c:pt idx="656">
                  <c:v>-3.056E-5</c:v>
                </c:pt>
                <c:pt idx="657">
                  <c:v>-3.056E-5</c:v>
                </c:pt>
                <c:pt idx="658">
                  <c:v>-3.056E-5</c:v>
                </c:pt>
                <c:pt idx="659">
                  <c:v>-3.056E-5</c:v>
                </c:pt>
                <c:pt idx="660">
                  <c:v>-3.056E-5</c:v>
                </c:pt>
                <c:pt idx="661">
                  <c:v>-3.056E-5</c:v>
                </c:pt>
                <c:pt idx="662">
                  <c:v>-3.056E-5</c:v>
                </c:pt>
                <c:pt idx="663">
                  <c:v>-3.056E-5</c:v>
                </c:pt>
                <c:pt idx="664">
                  <c:v>-3.056E-5</c:v>
                </c:pt>
                <c:pt idx="665">
                  <c:v>-3.056E-5</c:v>
                </c:pt>
                <c:pt idx="666">
                  <c:v>-3.056E-5</c:v>
                </c:pt>
                <c:pt idx="667">
                  <c:v>-3.056E-5</c:v>
                </c:pt>
                <c:pt idx="668">
                  <c:v>-3.056E-5</c:v>
                </c:pt>
                <c:pt idx="669">
                  <c:v>-3.056E-5</c:v>
                </c:pt>
                <c:pt idx="670">
                  <c:v>-3.056E-5</c:v>
                </c:pt>
                <c:pt idx="671">
                  <c:v>-3.056E-5</c:v>
                </c:pt>
                <c:pt idx="672">
                  <c:v>-3.056E-5</c:v>
                </c:pt>
                <c:pt idx="673">
                  <c:v>-3.056E-5</c:v>
                </c:pt>
                <c:pt idx="674">
                  <c:v>-3.056E-5</c:v>
                </c:pt>
                <c:pt idx="675">
                  <c:v>-3.056E-5</c:v>
                </c:pt>
                <c:pt idx="676">
                  <c:v>-3.056E-5</c:v>
                </c:pt>
                <c:pt idx="677">
                  <c:v>-3.056E-5</c:v>
                </c:pt>
                <c:pt idx="678">
                  <c:v>-3.056E-5</c:v>
                </c:pt>
                <c:pt idx="679">
                  <c:v>-3.056E-5</c:v>
                </c:pt>
                <c:pt idx="680">
                  <c:v>-3.056E-5</c:v>
                </c:pt>
                <c:pt idx="681">
                  <c:v>-3.056E-5</c:v>
                </c:pt>
                <c:pt idx="682">
                  <c:v>-3.056E-5</c:v>
                </c:pt>
                <c:pt idx="683">
                  <c:v>-3.056E-5</c:v>
                </c:pt>
                <c:pt idx="684">
                  <c:v>-3.056E-5</c:v>
                </c:pt>
                <c:pt idx="685">
                  <c:v>-3.056E-5</c:v>
                </c:pt>
                <c:pt idx="686">
                  <c:v>-3.056E-5</c:v>
                </c:pt>
                <c:pt idx="687">
                  <c:v>-3.056E-5</c:v>
                </c:pt>
                <c:pt idx="688">
                  <c:v>-3.056E-5</c:v>
                </c:pt>
                <c:pt idx="689">
                  <c:v>-3.056E-5</c:v>
                </c:pt>
                <c:pt idx="690">
                  <c:v>-3.056E-5</c:v>
                </c:pt>
                <c:pt idx="691">
                  <c:v>-3.056E-5</c:v>
                </c:pt>
                <c:pt idx="692">
                  <c:v>-3.056E-5</c:v>
                </c:pt>
                <c:pt idx="693">
                  <c:v>-3.056E-5</c:v>
                </c:pt>
                <c:pt idx="694">
                  <c:v>-3.056E-5</c:v>
                </c:pt>
                <c:pt idx="695">
                  <c:v>-3.056E-5</c:v>
                </c:pt>
                <c:pt idx="696">
                  <c:v>-3.056E-5</c:v>
                </c:pt>
                <c:pt idx="697">
                  <c:v>-3.056E-5</c:v>
                </c:pt>
                <c:pt idx="698">
                  <c:v>-3.056E-5</c:v>
                </c:pt>
                <c:pt idx="699">
                  <c:v>-3.056E-5</c:v>
                </c:pt>
                <c:pt idx="700">
                  <c:v>-3.056E-5</c:v>
                </c:pt>
                <c:pt idx="701">
                  <c:v>-3.056E-5</c:v>
                </c:pt>
                <c:pt idx="702">
                  <c:v>-3.056E-5</c:v>
                </c:pt>
                <c:pt idx="703">
                  <c:v>-3.056E-5</c:v>
                </c:pt>
                <c:pt idx="704">
                  <c:v>-3.056E-5</c:v>
                </c:pt>
                <c:pt idx="705">
                  <c:v>-3.056E-5</c:v>
                </c:pt>
                <c:pt idx="706">
                  <c:v>-3.056E-5</c:v>
                </c:pt>
                <c:pt idx="707">
                  <c:v>-3.056E-5</c:v>
                </c:pt>
                <c:pt idx="708">
                  <c:v>-3.056E-5</c:v>
                </c:pt>
                <c:pt idx="709">
                  <c:v>-3.056E-5</c:v>
                </c:pt>
                <c:pt idx="710">
                  <c:v>-3.056E-5</c:v>
                </c:pt>
                <c:pt idx="711">
                  <c:v>-3.056E-5</c:v>
                </c:pt>
                <c:pt idx="712">
                  <c:v>-3.056E-5</c:v>
                </c:pt>
                <c:pt idx="713">
                  <c:v>-3.056E-5</c:v>
                </c:pt>
                <c:pt idx="714">
                  <c:v>-3.056E-5</c:v>
                </c:pt>
                <c:pt idx="715">
                  <c:v>-3.056E-5</c:v>
                </c:pt>
                <c:pt idx="716">
                  <c:v>-3.056E-5</c:v>
                </c:pt>
                <c:pt idx="717">
                  <c:v>-3.056E-5</c:v>
                </c:pt>
                <c:pt idx="718">
                  <c:v>-3.056E-5</c:v>
                </c:pt>
                <c:pt idx="719">
                  <c:v>-3.056E-5</c:v>
                </c:pt>
                <c:pt idx="720">
                  <c:v>-3.056E-5</c:v>
                </c:pt>
                <c:pt idx="721">
                  <c:v>-3.056E-5</c:v>
                </c:pt>
                <c:pt idx="722">
                  <c:v>-3.056E-5</c:v>
                </c:pt>
                <c:pt idx="723">
                  <c:v>-3.056E-5</c:v>
                </c:pt>
                <c:pt idx="724">
                  <c:v>-3.056E-5</c:v>
                </c:pt>
                <c:pt idx="725">
                  <c:v>-3.056E-5</c:v>
                </c:pt>
                <c:pt idx="726">
                  <c:v>-3.056E-5</c:v>
                </c:pt>
                <c:pt idx="727">
                  <c:v>-3.056E-5</c:v>
                </c:pt>
                <c:pt idx="728">
                  <c:v>-3.056E-5</c:v>
                </c:pt>
                <c:pt idx="729">
                  <c:v>-3.056E-5</c:v>
                </c:pt>
                <c:pt idx="730">
                  <c:v>-3.056E-5</c:v>
                </c:pt>
                <c:pt idx="731">
                  <c:v>-3.056E-5</c:v>
                </c:pt>
                <c:pt idx="732">
                  <c:v>-3.056E-5</c:v>
                </c:pt>
                <c:pt idx="733">
                  <c:v>-3.056E-5</c:v>
                </c:pt>
                <c:pt idx="734">
                  <c:v>-3.056E-5</c:v>
                </c:pt>
                <c:pt idx="735">
                  <c:v>-3.056E-5</c:v>
                </c:pt>
                <c:pt idx="736">
                  <c:v>-3.056E-5</c:v>
                </c:pt>
                <c:pt idx="737">
                  <c:v>-3.056E-5</c:v>
                </c:pt>
                <c:pt idx="738">
                  <c:v>-3.056E-5</c:v>
                </c:pt>
                <c:pt idx="739">
                  <c:v>-3.056E-5</c:v>
                </c:pt>
                <c:pt idx="740">
                  <c:v>-3.056E-5</c:v>
                </c:pt>
                <c:pt idx="741">
                  <c:v>-3.056E-5</c:v>
                </c:pt>
                <c:pt idx="742">
                  <c:v>-3.056E-5</c:v>
                </c:pt>
                <c:pt idx="743">
                  <c:v>-3.056E-5</c:v>
                </c:pt>
                <c:pt idx="744">
                  <c:v>-3.056E-5</c:v>
                </c:pt>
                <c:pt idx="745">
                  <c:v>-3.056E-5</c:v>
                </c:pt>
                <c:pt idx="746">
                  <c:v>-3.056E-5</c:v>
                </c:pt>
                <c:pt idx="747">
                  <c:v>-3.056E-5</c:v>
                </c:pt>
                <c:pt idx="748">
                  <c:v>-3.056E-5</c:v>
                </c:pt>
                <c:pt idx="749">
                  <c:v>-3.056E-5</c:v>
                </c:pt>
                <c:pt idx="750">
                  <c:v>-3.056E-5</c:v>
                </c:pt>
                <c:pt idx="751">
                  <c:v>-3.056E-5</c:v>
                </c:pt>
                <c:pt idx="752">
                  <c:v>-3.056E-5</c:v>
                </c:pt>
                <c:pt idx="753">
                  <c:v>-3.056E-5</c:v>
                </c:pt>
                <c:pt idx="754">
                  <c:v>-3.056E-5</c:v>
                </c:pt>
                <c:pt idx="755">
                  <c:v>-3.056E-5</c:v>
                </c:pt>
                <c:pt idx="756">
                  <c:v>-3.056E-5</c:v>
                </c:pt>
                <c:pt idx="757">
                  <c:v>-3.056E-5</c:v>
                </c:pt>
                <c:pt idx="758">
                  <c:v>-3.056E-5</c:v>
                </c:pt>
                <c:pt idx="759">
                  <c:v>-3.056E-5</c:v>
                </c:pt>
                <c:pt idx="760">
                  <c:v>-3.056E-5</c:v>
                </c:pt>
                <c:pt idx="761">
                  <c:v>-3.056E-5</c:v>
                </c:pt>
                <c:pt idx="762">
                  <c:v>-3.056E-5</c:v>
                </c:pt>
                <c:pt idx="763">
                  <c:v>-3.056E-5</c:v>
                </c:pt>
                <c:pt idx="764">
                  <c:v>-3.056E-5</c:v>
                </c:pt>
                <c:pt idx="765">
                  <c:v>-3.056E-5</c:v>
                </c:pt>
                <c:pt idx="766">
                  <c:v>-3.056E-5</c:v>
                </c:pt>
                <c:pt idx="767">
                  <c:v>-3.056E-5</c:v>
                </c:pt>
                <c:pt idx="768">
                  <c:v>-3.056E-5</c:v>
                </c:pt>
                <c:pt idx="769">
                  <c:v>-3.056E-5</c:v>
                </c:pt>
                <c:pt idx="770">
                  <c:v>-3.056E-5</c:v>
                </c:pt>
                <c:pt idx="771">
                  <c:v>-3.056E-5</c:v>
                </c:pt>
                <c:pt idx="772">
                  <c:v>-3.056E-5</c:v>
                </c:pt>
                <c:pt idx="773">
                  <c:v>-3.056E-5</c:v>
                </c:pt>
                <c:pt idx="774">
                  <c:v>-3.056E-5</c:v>
                </c:pt>
                <c:pt idx="775">
                  <c:v>-3.056E-5</c:v>
                </c:pt>
                <c:pt idx="776">
                  <c:v>-3.056E-5</c:v>
                </c:pt>
                <c:pt idx="777">
                  <c:v>-3.056E-5</c:v>
                </c:pt>
                <c:pt idx="778">
                  <c:v>-3.056E-5</c:v>
                </c:pt>
                <c:pt idx="779">
                  <c:v>-3.056E-5</c:v>
                </c:pt>
                <c:pt idx="780">
                  <c:v>-3.056E-5</c:v>
                </c:pt>
                <c:pt idx="781">
                  <c:v>-3.056E-5</c:v>
                </c:pt>
                <c:pt idx="782">
                  <c:v>-3.056E-5</c:v>
                </c:pt>
                <c:pt idx="783">
                  <c:v>-3.056E-5</c:v>
                </c:pt>
                <c:pt idx="784">
                  <c:v>-3.056E-5</c:v>
                </c:pt>
                <c:pt idx="785">
                  <c:v>-3.056E-5</c:v>
                </c:pt>
                <c:pt idx="786">
                  <c:v>-3.056E-5</c:v>
                </c:pt>
                <c:pt idx="787">
                  <c:v>-3.056E-5</c:v>
                </c:pt>
                <c:pt idx="788">
                  <c:v>-3.056E-5</c:v>
                </c:pt>
                <c:pt idx="789">
                  <c:v>-3.056E-5</c:v>
                </c:pt>
                <c:pt idx="790">
                  <c:v>-3.056E-5</c:v>
                </c:pt>
                <c:pt idx="791">
                  <c:v>-3.056E-5</c:v>
                </c:pt>
                <c:pt idx="792">
                  <c:v>-3.056E-5</c:v>
                </c:pt>
                <c:pt idx="793">
                  <c:v>-3.056E-5</c:v>
                </c:pt>
                <c:pt idx="794">
                  <c:v>-3.056E-5</c:v>
                </c:pt>
                <c:pt idx="795">
                  <c:v>-3.056E-5</c:v>
                </c:pt>
                <c:pt idx="796">
                  <c:v>-3.056E-5</c:v>
                </c:pt>
                <c:pt idx="797">
                  <c:v>-3.056E-5</c:v>
                </c:pt>
                <c:pt idx="798">
                  <c:v>-3.056E-5</c:v>
                </c:pt>
                <c:pt idx="799">
                  <c:v>-3.056E-5</c:v>
                </c:pt>
                <c:pt idx="800">
                  <c:v>-3.056E-5</c:v>
                </c:pt>
                <c:pt idx="801">
                  <c:v>-3.056E-5</c:v>
                </c:pt>
                <c:pt idx="802">
                  <c:v>-3.056E-5</c:v>
                </c:pt>
                <c:pt idx="803">
                  <c:v>-3.056E-5</c:v>
                </c:pt>
                <c:pt idx="804">
                  <c:v>-3.056E-5</c:v>
                </c:pt>
                <c:pt idx="805">
                  <c:v>-3.056E-5</c:v>
                </c:pt>
                <c:pt idx="806">
                  <c:v>-3.056E-5</c:v>
                </c:pt>
                <c:pt idx="807">
                  <c:v>-3.056E-5</c:v>
                </c:pt>
                <c:pt idx="808">
                  <c:v>-3.056E-5</c:v>
                </c:pt>
                <c:pt idx="809">
                  <c:v>-3.056E-5</c:v>
                </c:pt>
                <c:pt idx="810">
                  <c:v>-3.056E-5</c:v>
                </c:pt>
                <c:pt idx="811">
                  <c:v>-3.056E-5</c:v>
                </c:pt>
                <c:pt idx="812">
                  <c:v>-3.056E-5</c:v>
                </c:pt>
                <c:pt idx="813">
                  <c:v>-3.056E-5</c:v>
                </c:pt>
                <c:pt idx="814">
                  <c:v>-3.056E-5</c:v>
                </c:pt>
                <c:pt idx="815">
                  <c:v>-3.056E-5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combined_201906XX!$Z$4</c:f>
              <c:strCache>
                <c:ptCount val="1"/>
                <c:pt idx="0">
                  <c:v>Cumulative funding comm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combined_201906XX!$Z$5:$Z$820</c:f>
              <c:numCache>
                <c:formatCode>0.00000000</c:formatCode>
                <c:ptCount val="8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combined_201906XX!$AA$4</c:f>
              <c:strCache>
                <c:ptCount val="1"/>
                <c:pt idx="0">
                  <c:v>Cumulative execComm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combined_201906XX!$AA$5:$AA$820</c:f>
              <c:numCache>
                <c:formatCode>0.00000000</c:formatCode>
                <c:ptCount val="816"/>
                <c:pt idx="0">
                  <c:v>-2.55E-6</c:v>
                </c:pt>
                <c:pt idx="1">
                  <c:v>-7.64E-6</c:v>
                </c:pt>
                <c:pt idx="2">
                  <c:v>-1.526E-5</c:v>
                </c:pt>
                <c:pt idx="3">
                  <c:v>-2.289E-5</c:v>
                </c:pt>
                <c:pt idx="4">
                  <c:v>-3.056E-5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062832"/>
        <c:axId val="1106065184"/>
      </c:lineChart>
      <c:catAx>
        <c:axId val="110606283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06065184"/>
        <c:crosses val="autoZero"/>
        <c:auto val="1"/>
        <c:lblAlgn val="ctr"/>
        <c:lblOffset val="100"/>
        <c:noMultiLvlLbl val="1"/>
      </c:catAx>
      <c:valAx>
        <c:axId val="1106065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060628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Current Position Size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combined_201906XX!$P$4</c:f>
              <c:strCache>
                <c:ptCount val="1"/>
                <c:pt idx="0">
                  <c:v>Current Position Size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combined_201906XX!$P$5:$P$820</c:f>
              <c:numCache>
                <c:formatCode>0.00000000</c:formatCode>
                <c:ptCount val="816"/>
                <c:pt idx="0">
                  <c:v>0.0</c:v>
                </c:pt>
                <c:pt idx="1">
                  <c:v>300.0</c:v>
                </c:pt>
                <c:pt idx="2">
                  <c:v>600.0</c:v>
                </c:pt>
                <c:pt idx="3">
                  <c:v>300.0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870608"/>
        <c:axId val="1224873360"/>
      </c:lineChart>
      <c:catAx>
        <c:axId val="122487060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24873360"/>
        <c:crosses val="autoZero"/>
        <c:auto val="1"/>
        <c:lblAlgn val="ctr"/>
        <c:lblOffset val="100"/>
        <c:noMultiLvlLbl val="1"/>
      </c:catAx>
      <c:valAx>
        <c:axId val="122487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248706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LastPx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combined_201906XX!$F$4</c:f>
              <c:strCache>
                <c:ptCount val="1"/>
                <c:pt idx="0">
                  <c:v>lastPx</c:v>
                </c:pt>
              </c:strCache>
            </c:strRef>
          </c:tx>
          <c:spPr>
            <a:ln w="19050" cmpd="sng">
              <a:solidFill>
                <a:srgbClr val="4A86E8"/>
              </a:solidFill>
            </a:ln>
          </c:spPr>
          <c:marker>
            <c:symbol val="none"/>
          </c:marker>
          <c:val>
            <c:numRef>
              <c:f>combined_201906XX!$F$5:$F$820</c:f>
              <c:numCache>
                <c:formatCode>General</c:formatCode>
                <c:ptCount val="816"/>
                <c:pt idx="0">
                  <c:v>9790.0</c:v>
                </c:pt>
                <c:pt idx="1">
                  <c:v>9810.0</c:v>
                </c:pt>
                <c:pt idx="2">
                  <c:v>9830.0</c:v>
                </c:pt>
                <c:pt idx="3">
                  <c:v>9820.0</c:v>
                </c:pt>
                <c:pt idx="4">
                  <c:v>9816.5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combined_201906XX!$T$4</c:f>
              <c:strCache>
                <c:ptCount val="1"/>
                <c:pt idx="0">
                  <c:v>Average price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val>
            <c:numRef>
              <c:f>combined_201906XX!$T$5:$T$820</c:f>
              <c:numCache>
                <c:formatCode>0.00000000</c:formatCode>
                <c:ptCount val="816"/>
                <c:pt idx="0">
                  <c:v>0.00010215</c:v>
                </c:pt>
                <c:pt idx="1">
                  <c:v>0.00010201</c:v>
                </c:pt>
                <c:pt idx="2">
                  <c:v>0.00010187</c:v>
                </c:pt>
                <c:pt idx="3">
                  <c:v>0.00010187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898960"/>
        <c:axId val="1224901712"/>
      </c:lineChart>
      <c:catAx>
        <c:axId val="122489896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24901712"/>
        <c:crosses val="autoZero"/>
        <c:auto val="1"/>
        <c:lblAlgn val="ctr"/>
        <c:lblOffset val="100"/>
        <c:noMultiLvlLbl val="1"/>
      </c:catAx>
      <c:valAx>
        <c:axId val="1224901712"/>
        <c:scaling>
          <c:orientation val="minMax"/>
          <c:min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248989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Realized P&amp;L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combined_201906XX!$W$4</c:f>
              <c:strCache>
                <c:ptCount val="1"/>
                <c:pt idx="0">
                  <c:v>Realized P&amp;L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combined_201906XX!$W$5:$W$820</c:f>
              <c:numCache>
                <c:formatCode>0.00000000</c:formatCode>
                <c:ptCount val="8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-1.19999999999978E-5</c:v>
                </c:pt>
                <c:pt idx="4">
                  <c:v>-1.19999999999978E-5</c:v>
                </c:pt>
                <c:pt idx="5">
                  <c:v>-1.19999999999978E-5</c:v>
                </c:pt>
                <c:pt idx="6">
                  <c:v>-1.19999999999978E-5</c:v>
                </c:pt>
                <c:pt idx="7">
                  <c:v>-1.19999999999978E-5</c:v>
                </c:pt>
                <c:pt idx="8">
                  <c:v>-1.19999999999978E-5</c:v>
                </c:pt>
                <c:pt idx="9">
                  <c:v>-1.19999999999978E-5</c:v>
                </c:pt>
                <c:pt idx="10">
                  <c:v>-1.19999999999978E-5</c:v>
                </c:pt>
                <c:pt idx="11">
                  <c:v>-1.19999999999978E-5</c:v>
                </c:pt>
                <c:pt idx="12">
                  <c:v>-1.19999999999978E-5</c:v>
                </c:pt>
                <c:pt idx="13">
                  <c:v>-1.19999999999978E-5</c:v>
                </c:pt>
                <c:pt idx="14">
                  <c:v>-1.19999999999978E-5</c:v>
                </c:pt>
                <c:pt idx="15">
                  <c:v>-1.19999999999978E-5</c:v>
                </c:pt>
                <c:pt idx="16">
                  <c:v>-1.19999999999978E-5</c:v>
                </c:pt>
                <c:pt idx="17">
                  <c:v>-1.19999999999978E-5</c:v>
                </c:pt>
                <c:pt idx="18">
                  <c:v>-1.19999999999978E-5</c:v>
                </c:pt>
                <c:pt idx="19">
                  <c:v>-1.19999999999978E-5</c:v>
                </c:pt>
                <c:pt idx="20">
                  <c:v>-1.19999999999978E-5</c:v>
                </c:pt>
                <c:pt idx="21">
                  <c:v>-1.19999999999978E-5</c:v>
                </c:pt>
                <c:pt idx="22">
                  <c:v>-1.19999999999978E-5</c:v>
                </c:pt>
                <c:pt idx="23">
                  <c:v>-1.19999999999978E-5</c:v>
                </c:pt>
                <c:pt idx="24">
                  <c:v>-1.19999999999978E-5</c:v>
                </c:pt>
                <c:pt idx="25">
                  <c:v>-1.19999999999978E-5</c:v>
                </c:pt>
                <c:pt idx="26">
                  <c:v>-1.19999999999978E-5</c:v>
                </c:pt>
                <c:pt idx="27">
                  <c:v>-1.19999999999978E-5</c:v>
                </c:pt>
                <c:pt idx="28">
                  <c:v>-1.19999999999978E-5</c:v>
                </c:pt>
                <c:pt idx="29">
                  <c:v>-1.19999999999978E-5</c:v>
                </c:pt>
                <c:pt idx="30">
                  <c:v>-1.19999999999978E-5</c:v>
                </c:pt>
                <c:pt idx="31">
                  <c:v>-1.19999999999978E-5</c:v>
                </c:pt>
                <c:pt idx="32">
                  <c:v>-1.19999999999978E-5</c:v>
                </c:pt>
                <c:pt idx="33">
                  <c:v>-1.19999999999978E-5</c:v>
                </c:pt>
                <c:pt idx="34">
                  <c:v>-1.19999999999978E-5</c:v>
                </c:pt>
                <c:pt idx="35">
                  <c:v>-1.19999999999978E-5</c:v>
                </c:pt>
                <c:pt idx="36">
                  <c:v>-1.19999999999978E-5</c:v>
                </c:pt>
                <c:pt idx="37">
                  <c:v>-1.19999999999978E-5</c:v>
                </c:pt>
                <c:pt idx="38">
                  <c:v>-1.19999999999978E-5</c:v>
                </c:pt>
                <c:pt idx="39">
                  <c:v>-1.19999999999978E-5</c:v>
                </c:pt>
                <c:pt idx="40">
                  <c:v>-1.19999999999978E-5</c:v>
                </c:pt>
                <c:pt idx="41">
                  <c:v>-1.19999999999978E-5</c:v>
                </c:pt>
                <c:pt idx="42">
                  <c:v>-1.19999999999978E-5</c:v>
                </c:pt>
                <c:pt idx="43">
                  <c:v>-1.19999999999978E-5</c:v>
                </c:pt>
                <c:pt idx="44">
                  <c:v>-1.19999999999978E-5</c:v>
                </c:pt>
                <c:pt idx="45">
                  <c:v>-1.19999999999978E-5</c:v>
                </c:pt>
                <c:pt idx="46">
                  <c:v>-1.19999999999978E-5</c:v>
                </c:pt>
                <c:pt idx="47">
                  <c:v>-1.19999999999978E-5</c:v>
                </c:pt>
                <c:pt idx="48">
                  <c:v>-1.19999999999978E-5</c:v>
                </c:pt>
                <c:pt idx="49">
                  <c:v>-1.19999999999978E-5</c:v>
                </c:pt>
                <c:pt idx="50">
                  <c:v>-1.19999999999978E-5</c:v>
                </c:pt>
                <c:pt idx="51">
                  <c:v>-1.19999999999978E-5</c:v>
                </c:pt>
                <c:pt idx="52">
                  <c:v>-1.19999999999978E-5</c:v>
                </c:pt>
                <c:pt idx="53">
                  <c:v>-1.19999999999978E-5</c:v>
                </c:pt>
                <c:pt idx="54">
                  <c:v>-1.19999999999978E-5</c:v>
                </c:pt>
                <c:pt idx="55">
                  <c:v>-1.19999999999978E-5</c:v>
                </c:pt>
                <c:pt idx="56">
                  <c:v>-1.19999999999978E-5</c:v>
                </c:pt>
                <c:pt idx="57">
                  <c:v>-1.19999999999978E-5</c:v>
                </c:pt>
                <c:pt idx="58">
                  <c:v>-1.19999999999978E-5</c:v>
                </c:pt>
                <c:pt idx="59">
                  <c:v>-1.19999999999978E-5</c:v>
                </c:pt>
                <c:pt idx="60">
                  <c:v>-1.19999999999978E-5</c:v>
                </c:pt>
                <c:pt idx="61">
                  <c:v>-1.19999999999978E-5</c:v>
                </c:pt>
                <c:pt idx="62">
                  <c:v>-1.19999999999978E-5</c:v>
                </c:pt>
                <c:pt idx="63">
                  <c:v>-1.19999999999978E-5</c:v>
                </c:pt>
                <c:pt idx="64">
                  <c:v>-1.19999999999978E-5</c:v>
                </c:pt>
                <c:pt idx="65">
                  <c:v>-1.19999999999978E-5</c:v>
                </c:pt>
                <c:pt idx="66">
                  <c:v>-1.19999999999978E-5</c:v>
                </c:pt>
                <c:pt idx="67">
                  <c:v>-1.19999999999978E-5</c:v>
                </c:pt>
                <c:pt idx="68">
                  <c:v>-1.19999999999978E-5</c:v>
                </c:pt>
                <c:pt idx="69">
                  <c:v>-1.19999999999978E-5</c:v>
                </c:pt>
                <c:pt idx="70">
                  <c:v>-1.19999999999978E-5</c:v>
                </c:pt>
                <c:pt idx="71">
                  <c:v>-1.19999999999978E-5</c:v>
                </c:pt>
                <c:pt idx="72">
                  <c:v>-1.19999999999978E-5</c:v>
                </c:pt>
                <c:pt idx="73">
                  <c:v>-1.19999999999978E-5</c:v>
                </c:pt>
                <c:pt idx="74">
                  <c:v>-1.19999999999978E-5</c:v>
                </c:pt>
                <c:pt idx="75">
                  <c:v>-1.19999999999978E-5</c:v>
                </c:pt>
                <c:pt idx="76">
                  <c:v>-1.19999999999978E-5</c:v>
                </c:pt>
                <c:pt idx="77">
                  <c:v>-1.19999999999978E-5</c:v>
                </c:pt>
                <c:pt idx="78">
                  <c:v>-1.19999999999978E-5</c:v>
                </c:pt>
                <c:pt idx="79">
                  <c:v>-1.19999999999978E-5</c:v>
                </c:pt>
                <c:pt idx="80">
                  <c:v>-1.19999999999978E-5</c:v>
                </c:pt>
                <c:pt idx="81">
                  <c:v>-1.19999999999978E-5</c:v>
                </c:pt>
                <c:pt idx="82">
                  <c:v>-1.19999999999978E-5</c:v>
                </c:pt>
                <c:pt idx="83">
                  <c:v>-1.19999999999978E-5</c:v>
                </c:pt>
                <c:pt idx="84">
                  <c:v>-1.19999999999978E-5</c:v>
                </c:pt>
                <c:pt idx="85">
                  <c:v>-1.19999999999978E-5</c:v>
                </c:pt>
                <c:pt idx="86">
                  <c:v>-1.19999999999978E-5</c:v>
                </c:pt>
                <c:pt idx="87">
                  <c:v>-1.19999999999978E-5</c:v>
                </c:pt>
                <c:pt idx="88">
                  <c:v>-1.19999999999978E-5</c:v>
                </c:pt>
                <c:pt idx="89">
                  <c:v>-1.19999999999978E-5</c:v>
                </c:pt>
                <c:pt idx="90">
                  <c:v>-1.19999999999978E-5</c:v>
                </c:pt>
                <c:pt idx="91">
                  <c:v>-1.19999999999978E-5</c:v>
                </c:pt>
                <c:pt idx="92">
                  <c:v>-1.19999999999978E-5</c:v>
                </c:pt>
                <c:pt idx="93">
                  <c:v>-1.19999999999978E-5</c:v>
                </c:pt>
                <c:pt idx="94">
                  <c:v>-1.19999999999978E-5</c:v>
                </c:pt>
                <c:pt idx="95">
                  <c:v>-1.19999999999978E-5</c:v>
                </c:pt>
                <c:pt idx="96">
                  <c:v>-1.19999999999978E-5</c:v>
                </c:pt>
                <c:pt idx="97">
                  <c:v>-1.19999999999978E-5</c:v>
                </c:pt>
                <c:pt idx="98">
                  <c:v>-1.19999999999978E-5</c:v>
                </c:pt>
                <c:pt idx="99">
                  <c:v>-1.19999999999978E-5</c:v>
                </c:pt>
                <c:pt idx="100">
                  <c:v>-1.19999999999978E-5</c:v>
                </c:pt>
                <c:pt idx="101">
                  <c:v>-1.19999999999978E-5</c:v>
                </c:pt>
                <c:pt idx="102">
                  <c:v>-1.19999999999978E-5</c:v>
                </c:pt>
                <c:pt idx="103">
                  <c:v>-1.19999999999978E-5</c:v>
                </c:pt>
                <c:pt idx="104">
                  <c:v>-1.19999999999978E-5</c:v>
                </c:pt>
                <c:pt idx="105">
                  <c:v>-1.19999999999978E-5</c:v>
                </c:pt>
                <c:pt idx="106">
                  <c:v>-1.19999999999978E-5</c:v>
                </c:pt>
                <c:pt idx="107">
                  <c:v>-1.19999999999978E-5</c:v>
                </c:pt>
                <c:pt idx="108">
                  <c:v>-1.19999999999978E-5</c:v>
                </c:pt>
                <c:pt idx="109">
                  <c:v>-1.19999999999978E-5</c:v>
                </c:pt>
                <c:pt idx="110">
                  <c:v>-1.19999999999978E-5</c:v>
                </c:pt>
                <c:pt idx="111">
                  <c:v>-1.19999999999978E-5</c:v>
                </c:pt>
                <c:pt idx="112">
                  <c:v>-1.19999999999978E-5</c:v>
                </c:pt>
                <c:pt idx="113">
                  <c:v>-1.19999999999978E-5</c:v>
                </c:pt>
                <c:pt idx="114">
                  <c:v>-1.19999999999978E-5</c:v>
                </c:pt>
                <c:pt idx="115">
                  <c:v>-1.19999999999978E-5</c:v>
                </c:pt>
                <c:pt idx="116">
                  <c:v>-1.19999999999978E-5</c:v>
                </c:pt>
                <c:pt idx="117">
                  <c:v>-1.19999999999978E-5</c:v>
                </c:pt>
                <c:pt idx="118">
                  <c:v>-1.19999999999978E-5</c:v>
                </c:pt>
                <c:pt idx="119">
                  <c:v>-1.19999999999978E-5</c:v>
                </c:pt>
                <c:pt idx="120">
                  <c:v>-1.19999999999978E-5</c:v>
                </c:pt>
                <c:pt idx="121">
                  <c:v>-1.19999999999978E-5</c:v>
                </c:pt>
                <c:pt idx="122">
                  <c:v>-1.19999999999978E-5</c:v>
                </c:pt>
                <c:pt idx="123">
                  <c:v>-1.19999999999978E-5</c:v>
                </c:pt>
                <c:pt idx="124">
                  <c:v>-1.19999999999978E-5</c:v>
                </c:pt>
                <c:pt idx="125">
                  <c:v>-1.19999999999978E-5</c:v>
                </c:pt>
                <c:pt idx="126">
                  <c:v>-1.19999999999978E-5</c:v>
                </c:pt>
                <c:pt idx="127">
                  <c:v>-1.19999999999978E-5</c:v>
                </c:pt>
                <c:pt idx="128">
                  <c:v>-1.19999999999978E-5</c:v>
                </c:pt>
                <c:pt idx="129">
                  <c:v>-1.19999999999978E-5</c:v>
                </c:pt>
                <c:pt idx="130">
                  <c:v>-1.19999999999978E-5</c:v>
                </c:pt>
                <c:pt idx="131">
                  <c:v>-1.19999999999978E-5</c:v>
                </c:pt>
                <c:pt idx="132">
                  <c:v>-1.19999999999978E-5</c:v>
                </c:pt>
                <c:pt idx="133">
                  <c:v>-1.19999999999978E-5</c:v>
                </c:pt>
                <c:pt idx="134">
                  <c:v>-1.19999999999978E-5</c:v>
                </c:pt>
                <c:pt idx="135">
                  <c:v>-1.19999999999978E-5</c:v>
                </c:pt>
                <c:pt idx="136">
                  <c:v>-1.19999999999978E-5</c:v>
                </c:pt>
                <c:pt idx="137">
                  <c:v>-1.19999999999978E-5</c:v>
                </c:pt>
                <c:pt idx="138">
                  <c:v>-1.19999999999978E-5</c:v>
                </c:pt>
                <c:pt idx="139">
                  <c:v>-1.19999999999978E-5</c:v>
                </c:pt>
                <c:pt idx="140">
                  <c:v>-1.19999999999978E-5</c:v>
                </c:pt>
                <c:pt idx="141">
                  <c:v>-1.19999999999978E-5</c:v>
                </c:pt>
                <c:pt idx="142">
                  <c:v>-1.19999999999978E-5</c:v>
                </c:pt>
                <c:pt idx="143">
                  <c:v>-1.19999999999978E-5</c:v>
                </c:pt>
                <c:pt idx="144">
                  <c:v>-1.19999999999978E-5</c:v>
                </c:pt>
                <c:pt idx="145">
                  <c:v>-1.19999999999978E-5</c:v>
                </c:pt>
                <c:pt idx="146">
                  <c:v>-1.19999999999978E-5</c:v>
                </c:pt>
                <c:pt idx="147">
                  <c:v>-1.19999999999978E-5</c:v>
                </c:pt>
                <c:pt idx="148">
                  <c:v>-1.19999999999978E-5</c:v>
                </c:pt>
                <c:pt idx="149">
                  <c:v>-1.19999999999978E-5</c:v>
                </c:pt>
                <c:pt idx="150">
                  <c:v>-1.19999999999978E-5</c:v>
                </c:pt>
                <c:pt idx="151">
                  <c:v>-1.19999999999978E-5</c:v>
                </c:pt>
                <c:pt idx="152">
                  <c:v>-1.19999999999978E-5</c:v>
                </c:pt>
                <c:pt idx="153">
                  <c:v>-1.19999999999978E-5</c:v>
                </c:pt>
                <c:pt idx="154">
                  <c:v>-1.19999999999978E-5</c:v>
                </c:pt>
                <c:pt idx="155">
                  <c:v>-1.19999999999978E-5</c:v>
                </c:pt>
                <c:pt idx="156">
                  <c:v>-1.19999999999978E-5</c:v>
                </c:pt>
                <c:pt idx="157">
                  <c:v>-1.19999999999978E-5</c:v>
                </c:pt>
                <c:pt idx="158">
                  <c:v>-1.19999999999978E-5</c:v>
                </c:pt>
                <c:pt idx="159">
                  <c:v>-1.19999999999978E-5</c:v>
                </c:pt>
                <c:pt idx="160">
                  <c:v>-1.19999999999978E-5</c:v>
                </c:pt>
                <c:pt idx="161">
                  <c:v>-1.19999999999978E-5</c:v>
                </c:pt>
                <c:pt idx="162">
                  <c:v>-1.19999999999978E-5</c:v>
                </c:pt>
                <c:pt idx="163">
                  <c:v>-1.19999999999978E-5</c:v>
                </c:pt>
                <c:pt idx="164">
                  <c:v>-1.19999999999978E-5</c:v>
                </c:pt>
                <c:pt idx="165">
                  <c:v>-1.19999999999978E-5</c:v>
                </c:pt>
                <c:pt idx="166">
                  <c:v>-1.19999999999978E-5</c:v>
                </c:pt>
                <c:pt idx="167">
                  <c:v>-1.19999999999978E-5</c:v>
                </c:pt>
                <c:pt idx="168">
                  <c:v>-1.19999999999978E-5</c:v>
                </c:pt>
                <c:pt idx="169">
                  <c:v>-1.19999999999978E-5</c:v>
                </c:pt>
                <c:pt idx="170">
                  <c:v>-1.19999999999978E-5</c:v>
                </c:pt>
                <c:pt idx="171">
                  <c:v>-1.19999999999978E-5</c:v>
                </c:pt>
                <c:pt idx="172">
                  <c:v>-1.19999999999978E-5</c:v>
                </c:pt>
                <c:pt idx="173">
                  <c:v>-1.19999999999978E-5</c:v>
                </c:pt>
                <c:pt idx="174">
                  <c:v>-1.19999999999978E-5</c:v>
                </c:pt>
                <c:pt idx="175">
                  <c:v>-1.19999999999978E-5</c:v>
                </c:pt>
                <c:pt idx="176">
                  <c:v>-1.19999999999978E-5</c:v>
                </c:pt>
                <c:pt idx="177">
                  <c:v>-1.19999999999978E-5</c:v>
                </c:pt>
                <c:pt idx="178">
                  <c:v>-1.19999999999978E-5</c:v>
                </c:pt>
                <c:pt idx="179">
                  <c:v>-1.19999999999978E-5</c:v>
                </c:pt>
                <c:pt idx="180">
                  <c:v>-1.19999999999978E-5</c:v>
                </c:pt>
                <c:pt idx="181">
                  <c:v>-1.19999999999978E-5</c:v>
                </c:pt>
                <c:pt idx="182">
                  <c:v>-1.19999999999978E-5</c:v>
                </c:pt>
                <c:pt idx="183">
                  <c:v>-1.19999999999978E-5</c:v>
                </c:pt>
                <c:pt idx="184">
                  <c:v>-1.19999999999978E-5</c:v>
                </c:pt>
                <c:pt idx="185">
                  <c:v>-1.19999999999978E-5</c:v>
                </c:pt>
                <c:pt idx="186">
                  <c:v>-1.19999999999978E-5</c:v>
                </c:pt>
                <c:pt idx="187">
                  <c:v>-1.19999999999978E-5</c:v>
                </c:pt>
                <c:pt idx="188">
                  <c:v>-1.19999999999978E-5</c:v>
                </c:pt>
                <c:pt idx="189">
                  <c:v>-1.19999999999978E-5</c:v>
                </c:pt>
                <c:pt idx="190">
                  <c:v>-1.19999999999978E-5</c:v>
                </c:pt>
                <c:pt idx="191">
                  <c:v>-1.19999999999978E-5</c:v>
                </c:pt>
                <c:pt idx="192">
                  <c:v>-1.19999999999978E-5</c:v>
                </c:pt>
                <c:pt idx="193">
                  <c:v>-1.19999999999978E-5</c:v>
                </c:pt>
                <c:pt idx="194">
                  <c:v>-1.19999999999978E-5</c:v>
                </c:pt>
                <c:pt idx="195">
                  <c:v>-1.19999999999978E-5</c:v>
                </c:pt>
                <c:pt idx="196">
                  <c:v>-1.19999999999978E-5</c:v>
                </c:pt>
                <c:pt idx="197">
                  <c:v>-1.19999999999978E-5</c:v>
                </c:pt>
                <c:pt idx="198">
                  <c:v>-1.19999999999978E-5</c:v>
                </c:pt>
                <c:pt idx="199">
                  <c:v>-1.19999999999978E-5</c:v>
                </c:pt>
                <c:pt idx="200">
                  <c:v>-1.19999999999978E-5</c:v>
                </c:pt>
                <c:pt idx="201">
                  <c:v>-1.19999999999978E-5</c:v>
                </c:pt>
                <c:pt idx="202">
                  <c:v>-1.19999999999978E-5</c:v>
                </c:pt>
                <c:pt idx="203">
                  <c:v>-1.19999999999978E-5</c:v>
                </c:pt>
                <c:pt idx="204">
                  <c:v>-1.19999999999978E-5</c:v>
                </c:pt>
                <c:pt idx="205">
                  <c:v>-1.19999999999978E-5</c:v>
                </c:pt>
                <c:pt idx="206">
                  <c:v>-1.19999999999978E-5</c:v>
                </c:pt>
                <c:pt idx="207">
                  <c:v>-1.19999999999978E-5</c:v>
                </c:pt>
                <c:pt idx="208">
                  <c:v>-1.19999999999978E-5</c:v>
                </c:pt>
                <c:pt idx="209">
                  <c:v>-1.19999999999978E-5</c:v>
                </c:pt>
                <c:pt idx="210">
                  <c:v>-1.19999999999978E-5</c:v>
                </c:pt>
                <c:pt idx="211">
                  <c:v>-1.19999999999978E-5</c:v>
                </c:pt>
                <c:pt idx="212">
                  <c:v>-1.19999999999978E-5</c:v>
                </c:pt>
                <c:pt idx="213">
                  <c:v>-1.19999999999978E-5</c:v>
                </c:pt>
                <c:pt idx="214">
                  <c:v>-1.19999999999978E-5</c:v>
                </c:pt>
                <c:pt idx="215">
                  <c:v>-1.19999999999978E-5</c:v>
                </c:pt>
                <c:pt idx="216">
                  <c:v>-1.19999999999978E-5</c:v>
                </c:pt>
                <c:pt idx="217">
                  <c:v>-1.19999999999978E-5</c:v>
                </c:pt>
                <c:pt idx="218">
                  <c:v>-1.19999999999978E-5</c:v>
                </c:pt>
                <c:pt idx="219">
                  <c:v>-1.19999999999978E-5</c:v>
                </c:pt>
                <c:pt idx="220">
                  <c:v>-1.19999999999978E-5</c:v>
                </c:pt>
                <c:pt idx="221">
                  <c:v>-1.19999999999978E-5</c:v>
                </c:pt>
                <c:pt idx="222">
                  <c:v>-1.19999999999978E-5</c:v>
                </c:pt>
                <c:pt idx="223">
                  <c:v>-1.19999999999978E-5</c:v>
                </c:pt>
                <c:pt idx="224">
                  <c:v>-1.19999999999978E-5</c:v>
                </c:pt>
                <c:pt idx="225">
                  <c:v>-1.19999999999978E-5</c:v>
                </c:pt>
                <c:pt idx="226">
                  <c:v>-1.19999999999978E-5</c:v>
                </c:pt>
                <c:pt idx="227">
                  <c:v>-1.19999999999978E-5</c:v>
                </c:pt>
                <c:pt idx="228">
                  <c:v>-1.19999999999978E-5</c:v>
                </c:pt>
                <c:pt idx="229">
                  <c:v>-1.19999999999978E-5</c:v>
                </c:pt>
                <c:pt idx="230">
                  <c:v>-1.19999999999978E-5</c:v>
                </c:pt>
                <c:pt idx="231">
                  <c:v>-1.19999999999978E-5</c:v>
                </c:pt>
                <c:pt idx="232">
                  <c:v>-1.19999999999978E-5</c:v>
                </c:pt>
                <c:pt idx="233">
                  <c:v>-1.19999999999978E-5</c:v>
                </c:pt>
                <c:pt idx="234">
                  <c:v>-1.19999999999978E-5</c:v>
                </c:pt>
                <c:pt idx="235">
                  <c:v>-1.19999999999978E-5</c:v>
                </c:pt>
                <c:pt idx="236">
                  <c:v>-1.19999999999978E-5</c:v>
                </c:pt>
                <c:pt idx="237">
                  <c:v>-1.19999999999978E-5</c:v>
                </c:pt>
                <c:pt idx="238">
                  <c:v>-1.19999999999978E-5</c:v>
                </c:pt>
                <c:pt idx="239">
                  <c:v>-1.19999999999978E-5</c:v>
                </c:pt>
                <c:pt idx="240">
                  <c:v>-1.19999999999978E-5</c:v>
                </c:pt>
                <c:pt idx="241">
                  <c:v>-1.19999999999978E-5</c:v>
                </c:pt>
                <c:pt idx="242">
                  <c:v>-1.19999999999978E-5</c:v>
                </c:pt>
                <c:pt idx="243">
                  <c:v>-1.19999999999978E-5</c:v>
                </c:pt>
                <c:pt idx="244">
                  <c:v>-1.19999999999978E-5</c:v>
                </c:pt>
                <c:pt idx="245">
                  <c:v>-1.19999999999978E-5</c:v>
                </c:pt>
                <c:pt idx="246">
                  <c:v>-1.19999999999978E-5</c:v>
                </c:pt>
                <c:pt idx="247">
                  <c:v>-1.19999999999978E-5</c:v>
                </c:pt>
                <c:pt idx="248">
                  <c:v>-1.19999999999978E-5</c:v>
                </c:pt>
                <c:pt idx="249">
                  <c:v>-1.19999999999978E-5</c:v>
                </c:pt>
                <c:pt idx="250">
                  <c:v>-1.19999999999978E-5</c:v>
                </c:pt>
                <c:pt idx="251">
                  <c:v>-1.19999999999978E-5</c:v>
                </c:pt>
                <c:pt idx="252">
                  <c:v>-1.19999999999978E-5</c:v>
                </c:pt>
                <c:pt idx="253">
                  <c:v>-1.19999999999978E-5</c:v>
                </c:pt>
                <c:pt idx="254">
                  <c:v>-1.19999999999978E-5</c:v>
                </c:pt>
                <c:pt idx="255">
                  <c:v>-1.19999999999978E-5</c:v>
                </c:pt>
                <c:pt idx="256">
                  <c:v>-1.19999999999978E-5</c:v>
                </c:pt>
                <c:pt idx="257">
                  <c:v>-1.19999999999978E-5</c:v>
                </c:pt>
                <c:pt idx="258">
                  <c:v>-1.19999999999978E-5</c:v>
                </c:pt>
                <c:pt idx="259">
                  <c:v>-1.19999999999978E-5</c:v>
                </c:pt>
                <c:pt idx="260">
                  <c:v>-1.19999999999978E-5</c:v>
                </c:pt>
                <c:pt idx="261">
                  <c:v>-1.19999999999978E-5</c:v>
                </c:pt>
                <c:pt idx="262">
                  <c:v>-1.19999999999978E-5</c:v>
                </c:pt>
                <c:pt idx="263">
                  <c:v>-1.19999999999978E-5</c:v>
                </c:pt>
                <c:pt idx="264">
                  <c:v>-1.19999999999978E-5</c:v>
                </c:pt>
                <c:pt idx="265">
                  <c:v>-1.19999999999978E-5</c:v>
                </c:pt>
                <c:pt idx="266">
                  <c:v>-1.19999999999978E-5</c:v>
                </c:pt>
                <c:pt idx="267">
                  <c:v>-1.19999999999978E-5</c:v>
                </c:pt>
                <c:pt idx="268">
                  <c:v>-1.19999999999978E-5</c:v>
                </c:pt>
                <c:pt idx="269">
                  <c:v>-1.19999999999978E-5</c:v>
                </c:pt>
                <c:pt idx="270">
                  <c:v>-1.19999999999978E-5</c:v>
                </c:pt>
                <c:pt idx="271">
                  <c:v>-1.19999999999978E-5</c:v>
                </c:pt>
                <c:pt idx="272">
                  <c:v>-1.19999999999978E-5</c:v>
                </c:pt>
                <c:pt idx="273">
                  <c:v>-1.19999999999978E-5</c:v>
                </c:pt>
                <c:pt idx="274">
                  <c:v>-1.19999999999978E-5</c:v>
                </c:pt>
                <c:pt idx="275">
                  <c:v>-1.19999999999978E-5</c:v>
                </c:pt>
                <c:pt idx="276">
                  <c:v>-1.19999999999978E-5</c:v>
                </c:pt>
                <c:pt idx="277">
                  <c:v>-1.19999999999978E-5</c:v>
                </c:pt>
                <c:pt idx="278">
                  <c:v>-1.19999999999978E-5</c:v>
                </c:pt>
                <c:pt idx="279">
                  <c:v>-1.19999999999978E-5</c:v>
                </c:pt>
                <c:pt idx="280">
                  <c:v>-1.19999999999978E-5</c:v>
                </c:pt>
                <c:pt idx="281">
                  <c:v>-1.19999999999978E-5</c:v>
                </c:pt>
                <c:pt idx="282">
                  <c:v>-1.19999999999978E-5</c:v>
                </c:pt>
                <c:pt idx="283">
                  <c:v>-1.19999999999978E-5</c:v>
                </c:pt>
                <c:pt idx="284">
                  <c:v>-1.19999999999978E-5</c:v>
                </c:pt>
                <c:pt idx="285">
                  <c:v>-1.19999999999978E-5</c:v>
                </c:pt>
                <c:pt idx="286">
                  <c:v>-1.19999999999978E-5</c:v>
                </c:pt>
                <c:pt idx="287">
                  <c:v>-1.19999999999978E-5</c:v>
                </c:pt>
                <c:pt idx="288">
                  <c:v>-1.19999999999978E-5</c:v>
                </c:pt>
                <c:pt idx="289">
                  <c:v>-1.19999999999978E-5</c:v>
                </c:pt>
                <c:pt idx="290">
                  <c:v>-1.19999999999978E-5</c:v>
                </c:pt>
                <c:pt idx="291">
                  <c:v>-1.19999999999978E-5</c:v>
                </c:pt>
                <c:pt idx="292">
                  <c:v>-1.19999999999978E-5</c:v>
                </c:pt>
                <c:pt idx="293">
                  <c:v>-1.19999999999978E-5</c:v>
                </c:pt>
                <c:pt idx="294">
                  <c:v>-1.19999999999978E-5</c:v>
                </c:pt>
                <c:pt idx="295">
                  <c:v>-1.19999999999978E-5</c:v>
                </c:pt>
                <c:pt idx="296">
                  <c:v>-1.19999999999978E-5</c:v>
                </c:pt>
                <c:pt idx="297">
                  <c:v>-1.19999999999978E-5</c:v>
                </c:pt>
                <c:pt idx="298">
                  <c:v>-1.19999999999978E-5</c:v>
                </c:pt>
                <c:pt idx="299">
                  <c:v>-1.19999999999978E-5</c:v>
                </c:pt>
                <c:pt idx="300">
                  <c:v>-1.19999999999978E-5</c:v>
                </c:pt>
                <c:pt idx="301">
                  <c:v>-1.19999999999978E-5</c:v>
                </c:pt>
                <c:pt idx="302">
                  <c:v>-1.19999999999978E-5</c:v>
                </c:pt>
                <c:pt idx="303">
                  <c:v>-1.19999999999978E-5</c:v>
                </c:pt>
                <c:pt idx="304">
                  <c:v>-1.19999999999978E-5</c:v>
                </c:pt>
                <c:pt idx="305">
                  <c:v>-1.19999999999978E-5</c:v>
                </c:pt>
                <c:pt idx="306">
                  <c:v>-1.19999999999978E-5</c:v>
                </c:pt>
                <c:pt idx="307">
                  <c:v>-1.19999999999978E-5</c:v>
                </c:pt>
                <c:pt idx="308">
                  <c:v>-1.19999999999978E-5</c:v>
                </c:pt>
                <c:pt idx="309">
                  <c:v>-1.19999999999978E-5</c:v>
                </c:pt>
                <c:pt idx="310">
                  <c:v>-1.19999999999978E-5</c:v>
                </c:pt>
                <c:pt idx="311">
                  <c:v>-1.19999999999978E-5</c:v>
                </c:pt>
                <c:pt idx="312">
                  <c:v>-1.19999999999978E-5</c:v>
                </c:pt>
                <c:pt idx="313">
                  <c:v>-1.19999999999978E-5</c:v>
                </c:pt>
                <c:pt idx="314">
                  <c:v>-1.19999999999978E-5</c:v>
                </c:pt>
                <c:pt idx="315">
                  <c:v>-1.19999999999978E-5</c:v>
                </c:pt>
                <c:pt idx="316">
                  <c:v>-1.19999999999978E-5</c:v>
                </c:pt>
                <c:pt idx="317">
                  <c:v>-1.19999999999978E-5</c:v>
                </c:pt>
                <c:pt idx="318">
                  <c:v>-1.19999999999978E-5</c:v>
                </c:pt>
                <c:pt idx="319">
                  <c:v>-1.19999999999978E-5</c:v>
                </c:pt>
                <c:pt idx="320">
                  <c:v>-1.19999999999978E-5</c:v>
                </c:pt>
                <c:pt idx="321">
                  <c:v>-1.19999999999978E-5</c:v>
                </c:pt>
                <c:pt idx="322">
                  <c:v>-1.19999999999978E-5</c:v>
                </c:pt>
                <c:pt idx="323">
                  <c:v>-1.19999999999978E-5</c:v>
                </c:pt>
                <c:pt idx="324">
                  <c:v>-1.19999999999978E-5</c:v>
                </c:pt>
                <c:pt idx="325">
                  <c:v>-1.19999999999978E-5</c:v>
                </c:pt>
                <c:pt idx="326">
                  <c:v>-1.19999999999978E-5</c:v>
                </c:pt>
                <c:pt idx="327">
                  <c:v>-1.19999999999978E-5</c:v>
                </c:pt>
                <c:pt idx="328">
                  <c:v>-1.19999999999978E-5</c:v>
                </c:pt>
                <c:pt idx="329">
                  <c:v>-1.19999999999978E-5</c:v>
                </c:pt>
                <c:pt idx="330">
                  <c:v>-1.19999999999978E-5</c:v>
                </c:pt>
                <c:pt idx="331">
                  <c:v>-1.19999999999978E-5</c:v>
                </c:pt>
                <c:pt idx="332">
                  <c:v>-1.19999999999978E-5</c:v>
                </c:pt>
                <c:pt idx="333">
                  <c:v>-1.19999999999978E-5</c:v>
                </c:pt>
                <c:pt idx="334">
                  <c:v>-1.19999999999978E-5</c:v>
                </c:pt>
                <c:pt idx="335">
                  <c:v>-1.19999999999978E-5</c:v>
                </c:pt>
                <c:pt idx="336">
                  <c:v>-1.19999999999978E-5</c:v>
                </c:pt>
                <c:pt idx="337">
                  <c:v>-1.19999999999978E-5</c:v>
                </c:pt>
                <c:pt idx="338">
                  <c:v>-1.19999999999978E-5</c:v>
                </c:pt>
                <c:pt idx="339">
                  <c:v>-1.19999999999978E-5</c:v>
                </c:pt>
                <c:pt idx="340">
                  <c:v>-1.19999999999978E-5</c:v>
                </c:pt>
                <c:pt idx="341">
                  <c:v>-1.19999999999978E-5</c:v>
                </c:pt>
                <c:pt idx="342">
                  <c:v>-1.19999999999978E-5</c:v>
                </c:pt>
                <c:pt idx="343">
                  <c:v>-1.19999999999978E-5</c:v>
                </c:pt>
                <c:pt idx="344">
                  <c:v>-1.19999999999978E-5</c:v>
                </c:pt>
                <c:pt idx="345">
                  <c:v>-1.19999999999978E-5</c:v>
                </c:pt>
                <c:pt idx="346">
                  <c:v>-1.19999999999978E-5</c:v>
                </c:pt>
                <c:pt idx="347">
                  <c:v>-1.19999999999978E-5</c:v>
                </c:pt>
                <c:pt idx="348">
                  <c:v>-1.19999999999978E-5</c:v>
                </c:pt>
                <c:pt idx="349">
                  <c:v>-1.19999999999978E-5</c:v>
                </c:pt>
                <c:pt idx="350">
                  <c:v>-1.19999999999978E-5</c:v>
                </c:pt>
                <c:pt idx="351">
                  <c:v>-1.19999999999978E-5</c:v>
                </c:pt>
                <c:pt idx="352">
                  <c:v>-1.19999999999978E-5</c:v>
                </c:pt>
                <c:pt idx="353">
                  <c:v>-1.19999999999978E-5</c:v>
                </c:pt>
                <c:pt idx="354">
                  <c:v>-1.19999999999978E-5</c:v>
                </c:pt>
                <c:pt idx="355">
                  <c:v>-1.19999999999978E-5</c:v>
                </c:pt>
                <c:pt idx="356">
                  <c:v>-1.19999999999978E-5</c:v>
                </c:pt>
                <c:pt idx="357">
                  <c:v>-1.19999999999978E-5</c:v>
                </c:pt>
                <c:pt idx="358">
                  <c:v>-1.19999999999978E-5</c:v>
                </c:pt>
                <c:pt idx="359">
                  <c:v>-1.19999999999978E-5</c:v>
                </c:pt>
                <c:pt idx="360">
                  <c:v>-1.19999999999978E-5</c:v>
                </c:pt>
                <c:pt idx="361">
                  <c:v>-1.19999999999978E-5</c:v>
                </c:pt>
                <c:pt idx="362">
                  <c:v>-1.19999999999978E-5</c:v>
                </c:pt>
                <c:pt idx="363">
                  <c:v>-1.19999999999978E-5</c:v>
                </c:pt>
                <c:pt idx="364">
                  <c:v>-1.19999999999978E-5</c:v>
                </c:pt>
                <c:pt idx="365">
                  <c:v>-1.19999999999978E-5</c:v>
                </c:pt>
                <c:pt idx="366">
                  <c:v>-1.19999999999978E-5</c:v>
                </c:pt>
                <c:pt idx="367">
                  <c:v>-1.19999999999978E-5</c:v>
                </c:pt>
                <c:pt idx="368">
                  <c:v>-1.19999999999978E-5</c:v>
                </c:pt>
                <c:pt idx="369">
                  <c:v>-1.19999999999978E-5</c:v>
                </c:pt>
                <c:pt idx="370">
                  <c:v>-1.19999999999978E-5</c:v>
                </c:pt>
                <c:pt idx="371">
                  <c:v>-1.19999999999978E-5</c:v>
                </c:pt>
                <c:pt idx="372">
                  <c:v>-1.19999999999978E-5</c:v>
                </c:pt>
                <c:pt idx="373">
                  <c:v>-1.19999999999978E-5</c:v>
                </c:pt>
                <c:pt idx="374">
                  <c:v>-1.19999999999978E-5</c:v>
                </c:pt>
                <c:pt idx="375">
                  <c:v>-1.19999999999978E-5</c:v>
                </c:pt>
                <c:pt idx="376">
                  <c:v>-1.19999999999978E-5</c:v>
                </c:pt>
                <c:pt idx="377">
                  <c:v>-1.19999999999978E-5</c:v>
                </c:pt>
                <c:pt idx="378">
                  <c:v>-1.19999999999978E-5</c:v>
                </c:pt>
                <c:pt idx="379">
                  <c:v>-1.19999999999978E-5</c:v>
                </c:pt>
                <c:pt idx="380">
                  <c:v>-1.19999999999978E-5</c:v>
                </c:pt>
                <c:pt idx="381">
                  <c:v>-1.19999999999978E-5</c:v>
                </c:pt>
                <c:pt idx="382">
                  <c:v>-1.19999999999978E-5</c:v>
                </c:pt>
                <c:pt idx="383">
                  <c:v>-1.19999999999978E-5</c:v>
                </c:pt>
                <c:pt idx="384">
                  <c:v>-1.19999999999978E-5</c:v>
                </c:pt>
                <c:pt idx="385">
                  <c:v>-1.19999999999978E-5</c:v>
                </c:pt>
                <c:pt idx="386">
                  <c:v>-1.19999999999978E-5</c:v>
                </c:pt>
                <c:pt idx="387">
                  <c:v>-1.19999999999978E-5</c:v>
                </c:pt>
                <c:pt idx="388">
                  <c:v>-1.19999999999978E-5</c:v>
                </c:pt>
                <c:pt idx="389">
                  <c:v>-1.19999999999978E-5</c:v>
                </c:pt>
                <c:pt idx="390">
                  <c:v>-1.19999999999978E-5</c:v>
                </c:pt>
                <c:pt idx="391">
                  <c:v>-1.19999999999978E-5</c:v>
                </c:pt>
                <c:pt idx="392">
                  <c:v>-1.19999999999978E-5</c:v>
                </c:pt>
                <c:pt idx="393">
                  <c:v>-1.19999999999978E-5</c:v>
                </c:pt>
                <c:pt idx="394">
                  <c:v>-1.19999999999978E-5</c:v>
                </c:pt>
                <c:pt idx="395">
                  <c:v>-1.19999999999978E-5</c:v>
                </c:pt>
                <c:pt idx="396">
                  <c:v>-1.19999999999978E-5</c:v>
                </c:pt>
                <c:pt idx="397">
                  <c:v>-1.19999999999978E-5</c:v>
                </c:pt>
                <c:pt idx="398">
                  <c:v>-1.19999999999978E-5</c:v>
                </c:pt>
                <c:pt idx="399">
                  <c:v>-1.19999999999978E-5</c:v>
                </c:pt>
                <c:pt idx="400">
                  <c:v>-1.19999999999978E-5</c:v>
                </c:pt>
                <c:pt idx="401">
                  <c:v>-1.19999999999978E-5</c:v>
                </c:pt>
                <c:pt idx="402">
                  <c:v>-1.19999999999978E-5</c:v>
                </c:pt>
                <c:pt idx="403">
                  <c:v>-1.19999999999978E-5</c:v>
                </c:pt>
                <c:pt idx="404">
                  <c:v>-1.19999999999978E-5</c:v>
                </c:pt>
                <c:pt idx="405">
                  <c:v>-1.19999999999978E-5</c:v>
                </c:pt>
                <c:pt idx="406">
                  <c:v>-1.19999999999978E-5</c:v>
                </c:pt>
                <c:pt idx="407">
                  <c:v>-1.19999999999978E-5</c:v>
                </c:pt>
                <c:pt idx="408">
                  <c:v>-1.19999999999978E-5</c:v>
                </c:pt>
                <c:pt idx="409">
                  <c:v>-1.19999999999978E-5</c:v>
                </c:pt>
                <c:pt idx="410">
                  <c:v>-1.19999999999978E-5</c:v>
                </c:pt>
                <c:pt idx="411">
                  <c:v>-1.19999999999978E-5</c:v>
                </c:pt>
                <c:pt idx="412">
                  <c:v>-1.19999999999978E-5</c:v>
                </c:pt>
                <c:pt idx="413">
                  <c:v>-1.19999999999978E-5</c:v>
                </c:pt>
                <c:pt idx="414">
                  <c:v>-1.19999999999978E-5</c:v>
                </c:pt>
                <c:pt idx="415">
                  <c:v>-1.19999999999978E-5</c:v>
                </c:pt>
                <c:pt idx="416">
                  <c:v>-1.19999999999978E-5</c:v>
                </c:pt>
                <c:pt idx="417">
                  <c:v>-1.19999999999978E-5</c:v>
                </c:pt>
                <c:pt idx="418">
                  <c:v>-1.19999999999978E-5</c:v>
                </c:pt>
                <c:pt idx="419">
                  <c:v>-1.19999999999978E-5</c:v>
                </c:pt>
                <c:pt idx="420">
                  <c:v>-1.19999999999978E-5</c:v>
                </c:pt>
                <c:pt idx="421">
                  <c:v>-1.19999999999978E-5</c:v>
                </c:pt>
                <c:pt idx="422">
                  <c:v>-1.19999999999978E-5</c:v>
                </c:pt>
                <c:pt idx="423">
                  <c:v>-1.19999999999978E-5</c:v>
                </c:pt>
                <c:pt idx="424">
                  <c:v>-1.19999999999978E-5</c:v>
                </c:pt>
                <c:pt idx="425">
                  <c:v>-1.19999999999978E-5</c:v>
                </c:pt>
                <c:pt idx="426">
                  <c:v>-1.19999999999978E-5</c:v>
                </c:pt>
                <c:pt idx="427">
                  <c:v>-1.19999999999978E-5</c:v>
                </c:pt>
                <c:pt idx="428">
                  <c:v>-1.19999999999978E-5</c:v>
                </c:pt>
                <c:pt idx="429">
                  <c:v>-1.19999999999978E-5</c:v>
                </c:pt>
                <c:pt idx="430">
                  <c:v>-1.19999999999978E-5</c:v>
                </c:pt>
                <c:pt idx="431">
                  <c:v>-1.19999999999978E-5</c:v>
                </c:pt>
                <c:pt idx="432">
                  <c:v>-1.19999999999978E-5</c:v>
                </c:pt>
                <c:pt idx="433">
                  <c:v>-1.19999999999978E-5</c:v>
                </c:pt>
                <c:pt idx="434">
                  <c:v>-1.19999999999978E-5</c:v>
                </c:pt>
                <c:pt idx="435">
                  <c:v>-1.19999999999978E-5</c:v>
                </c:pt>
                <c:pt idx="436">
                  <c:v>-1.19999999999978E-5</c:v>
                </c:pt>
                <c:pt idx="437">
                  <c:v>-1.19999999999978E-5</c:v>
                </c:pt>
                <c:pt idx="438">
                  <c:v>-1.19999999999978E-5</c:v>
                </c:pt>
                <c:pt idx="439">
                  <c:v>-1.19999999999978E-5</c:v>
                </c:pt>
                <c:pt idx="440">
                  <c:v>-1.19999999999978E-5</c:v>
                </c:pt>
                <c:pt idx="441">
                  <c:v>-1.19999999999978E-5</c:v>
                </c:pt>
                <c:pt idx="442">
                  <c:v>-1.19999999999978E-5</c:v>
                </c:pt>
                <c:pt idx="443">
                  <c:v>-1.19999999999978E-5</c:v>
                </c:pt>
                <c:pt idx="444">
                  <c:v>-1.19999999999978E-5</c:v>
                </c:pt>
                <c:pt idx="445">
                  <c:v>-1.19999999999978E-5</c:v>
                </c:pt>
                <c:pt idx="446">
                  <c:v>-1.19999999999978E-5</c:v>
                </c:pt>
                <c:pt idx="447">
                  <c:v>-1.19999999999978E-5</c:v>
                </c:pt>
                <c:pt idx="448">
                  <c:v>-1.19999999999978E-5</c:v>
                </c:pt>
                <c:pt idx="449">
                  <c:v>-1.19999999999978E-5</c:v>
                </c:pt>
                <c:pt idx="450">
                  <c:v>-1.19999999999978E-5</c:v>
                </c:pt>
                <c:pt idx="451">
                  <c:v>-1.19999999999978E-5</c:v>
                </c:pt>
                <c:pt idx="452">
                  <c:v>-1.19999999999978E-5</c:v>
                </c:pt>
                <c:pt idx="453">
                  <c:v>-1.19999999999978E-5</c:v>
                </c:pt>
                <c:pt idx="454">
                  <c:v>-1.19999999999978E-5</c:v>
                </c:pt>
                <c:pt idx="455">
                  <c:v>-1.19999999999978E-5</c:v>
                </c:pt>
                <c:pt idx="456">
                  <c:v>-1.19999999999978E-5</c:v>
                </c:pt>
                <c:pt idx="457">
                  <c:v>-1.19999999999978E-5</c:v>
                </c:pt>
                <c:pt idx="458">
                  <c:v>-1.19999999999978E-5</c:v>
                </c:pt>
                <c:pt idx="459">
                  <c:v>-1.19999999999978E-5</c:v>
                </c:pt>
                <c:pt idx="460">
                  <c:v>-1.19999999999978E-5</c:v>
                </c:pt>
                <c:pt idx="461">
                  <c:v>-1.19999999999978E-5</c:v>
                </c:pt>
                <c:pt idx="462">
                  <c:v>-1.19999999999978E-5</c:v>
                </c:pt>
                <c:pt idx="463">
                  <c:v>-1.19999999999978E-5</c:v>
                </c:pt>
                <c:pt idx="464">
                  <c:v>-1.19999999999978E-5</c:v>
                </c:pt>
                <c:pt idx="465">
                  <c:v>-1.19999999999978E-5</c:v>
                </c:pt>
                <c:pt idx="466">
                  <c:v>-1.19999999999978E-5</c:v>
                </c:pt>
                <c:pt idx="467">
                  <c:v>-1.19999999999978E-5</c:v>
                </c:pt>
                <c:pt idx="468">
                  <c:v>-1.19999999999978E-5</c:v>
                </c:pt>
                <c:pt idx="469">
                  <c:v>-1.19999999999978E-5</c:v>
                </c:pt>
                <c:pt idx="470">
                  <c:v>-1.19999999999978E-5</c:v>
                </c:pt>
                <c:pt idx="471">
                  <c:v>-1.19999999999978E-5</c:v>
                </c:pt>
                <c:pt idx="472">
                  <c:v>-1.19999999999978E-5</c:v>
                </c:pt>
                <c:pt idx="473">
                  <c:v>-1.19999999999978E-5</c:v>
                </c:pt>
                <c:pt idx="474">
                  <c:v>-1.19999999999978E-5</c:v>
                </c:pt>
                <c:pt idx="475">
                  <c:v>-1.19999999999978E-5</c:v>
                </c:pt>
                <c:pt idx="476">
                  <c:v>-1.19999999999978E-5</c:v>
                </c:pt>
                <c:pt idx="477">
                  <c:v>-1.19999999999978E-5</c:v>
                </c:pt>
                <c:pt idx="478">
                  <c:v>-1.19999999999978E-5</c:v>
                </c:pt>
                <c:pt idx="479">
                  <c:v>-1.19999999999978E-5</c:v>
                </c:pt>
                <c:pt idx="480">
                  <c:v>-1.19999999999978E-5</c:v>
                </c:pt>
                <c:pt idx="481">
                  <c:v>-1.19999999999978E-5</c:v>
                </c:pt>
                <c:pt idx="482">
                  <c:v>-1.19999999999978E-5</c:v>
                </c:pt>
                <c:pt idx="483">
                  <c:v>-1.19999999999978E-5</c:v>
                </c:pt>
                <c:pt idx="484">
                  <c:v>-1.19999999999978E-5</c:v>
                </c:pt>
                <c:pt idx="485">
                  <c:v>-1.19999999999978E-5</c:v>
                </c:pt>
                <c:pt idx="486">
                  <c:v>-1.19999999999978E-5</c:v>
                </c:pt>
                <c:pt idx="487">
                  <c:v>-1.19999999999978E-5</c:v>
                </c:pt>
                <c:pt idx="488">
                  <c:v>-1.19999999999978E-5</c:v>
                </c:pt>
                <c:pt idx="489">
                  <c:v>-1.19999999999978E-5</c:v>
                </c:pt>
                <c:pt idx="490">
                  <c:v>-1.19999999999978E-5</c:v>
                </c:pt>
                <c:pt idx="491">
                  <c:v>-1.19999999999978E-5</c:v>
                </c:pt>
                <c:pt idx="492">
                  <c:v>-1.19999999999978E-5</c:v>
                </c:pt>
                <c:pt idx="493">
                  <c:v>-1.19999999999978E-5</c:v>
                </c:pt>
                <c:pt idx="494">
                  <c:v>-1.19999999999978E-5</c:v>
                </c:pt>
                <c:pt idx="495">
                  <c:v>-1.19999999999978E-5</c:v>
                </c:pt>
                <c:pt idx="496">
                  <c:v>-1.19999999999978E-5</c:v>
                </c:pt>
                <c:pt idx="497">
                  <c:v>-1.19999999999978E-5</c:v>
                </c:pt>
                <c:pt idx="498">
                  <c:v>-1.19999999999978E-5</c:v>
                </c:pt>
                <c:pt idx="499">
                  <c:v>-1.19999999999978E-5</c:v>
                </c:pt>
                <c:pt idx="500">
                  <c:v>-1.19999999999978E-5</c:v>
                </c:pt>
                <c:pt idx="501">
                  <c:v>-1.19999999999978E-5</c:v>
                </c:pt>
                <c:pt idx="502">
                  <c:v>-1.19999999999978E-5</c:v>
                </c:pt>
                <c:pt idx="503">
                  <c:v>-1.19999999999978E-5</c:v>
                </c:pt>
                <c:pt idx="504">
                  <c:v>-1.19999999999978E-5</c:v>
                </c:pt>
                <c:pt idx="505">
                  <c:v>-1.19999999999978E-5</c:v>
                </c:pt>
                <c:pt idx="506">
                  <c:v>-1.19999999999978E-5</c:v>
                </c:pt>
                <c:pt idx="507">
                  <c:v>-1.19999999999978E-5</c:v>
                </c:pt>
                <c:pt idx="508">
                  <c:v>-1.19999999999978E-5</c:v>
                </c:pt>
                <c:pt idx="509">
                  <c:v>-1.19999999999978E-5</c:v>
                </c:pt>
                <c:pt idx="510">
                  <c:v>-1.19999999999978E-5</c:v>
                </c:pt>
                <c:pt idx="511">
                  <c:v>-1.19999999999978E-5</c:v>
                </c:pt>
                <c:pt idx="512">
                  <c:v>-1.19999999999978E-5</c:v>
                </c:pt>
                <c:pt idx="513">
                  <c:v>-1.19999999999978E-5</c:v>
                </c:pt>
                <c:pt idx="514">
                  <c:v>-1.19999999999978E-5</c:v>
                </c:pt>
                <c:pt idx="515">
                  <c:v>-1.19999999999978E-5</c:v>
                </c:pt>
                <c:pt idx="516">
                  <c:v>-1.19999999999978E-5</c:v>
                </c:pt>
                <c:pt idx="517">
                  <c:v>-1.19999999999978E-5</c:v>
                </c:pt>
                <c:pt idx="518">
                  <c:v>-1.19999999999978E-5</c:v>
                </c:pt>
                <c:pt idx="519">
                  <c:v>-1.19999999999978E-5</c:v>
                </c:pt>
                <c:pt idx="520">
                  <c:v>-1.19999999999978E-5</c:v>
                </c:pt>
                <c:pt idx="521">
                  <c:v>-1.19999999999978E-5</c:v>
                </c:pt>
                <c:pt idx="522">
                  <c:v>-1.19999999999978E-5</c:v>
                </c:pt>
                <c:pt idx="523">
                  <c:v>-1.19999999999978E-5</c:v>
                </c:pt>
                <c:pt idx="524">
                  <c:v>-1.19999999999978E-5</c:v>
                </c:pt>
                <c:pt idx="525">
                  <c:v>-1.19999999999978E-5</c:v>
                </c:pt>
                <c:pt idx="526">
                  <c:v>-1.19999999999978E-5</c:v>
                </c:pt>
                <c:pt idx="527">
                  <c:v>-1.19999999999978E-5</c:v>
                </c:pt>
                <c:pt idx="528">
                  <c:v>-1.19999999999978E-5</c:v>
                </c:pt>
                <c:pt idx="529">
                  <c:v>-1.19999999999978E-5</c:v>
                </c:pt>
                <c:pt idx="530">
                  <c:v>-1.19999999999978E-5</c:v>
                </c:pt>
                <c:pt idx="531">
                  <c:v>-1.19999999999978E-5</c:v>
                </c:pt>
                <c:pt idx="532">
                  <c:v>-1.19999999999978E-5</c:v>
                </c:pt>
                <c:pt idx="533">
                  <c:v>-1.19999999999978E-5</c:v>
                </c:pt>
                <c:pt idx="534">
                  <c:v>-1.19999999999978E-5</c:v>
                </c:pt>
                <c:pt idx="535">
                  <c:v>-1.19999999999978E-5</c:v>
                </c:pt>
                <c:pt idx="536">
                  <c:v>-1.19999999999978E-5</c:v>
                </c:pt>
                <c:pt idx="537">
                  <c:v>-1.19999999999978E-5</c:v>
                </c:pt>
                <c:pt idx="538">
                  <c:v>-1.19999999999978E-5</c:v>
                </c:pt>
                <c:pt idx="539">
                  <c:v>-1.19999999999978E-5</c:v>
                </c:pt>
                <c:pt idx="540">
                  <c:v>-1.19999999999978E-5</c:v>
                </c:pt>
                <c:pt idx="541">
                  <c:v>-1.19999999999978E-5</c:v>
                </c:pt>
                <c:pt idx="542">
                  <c:v>-1.19999999999978E-5</c:v>
                </c:pt>
                <c:pt idx="543">
                  <c:v>-1.19999999999978E-5</c:v>
                </c:pt>
                <c:pt idx="544">
                  <c:v>-1.19999999999978E-5</c:v>
                </c:pt>
                <c:pt idx="545">
                  <c:v>-1.19999999999978E-5</c:v>
                </c:pt>
                <c:pt idx="546">
                  <c:v>-1.19999999999978E-5</c:v>
                </c:pt>
                <c:pt idx="547">
                  <c:v>-1.19999999999978E-5</c:v>
                </c:pt>
                <c:pt idx="548">
                  <c:v>-1.19999999999978E-5</c:v>
                </c:pt>
                <c:pt idx="549">
                  <c:v>-1.19999999999978E-5</c:v>
                </c:pt>
                <c:pt idx="550">
                  <c:v>-1.19999999999978E-5</c:v>
                </c:pt>
                <c:pt idx="551">
                  <c:v>-1.19999999999978E-5</c:v>
                </c:pt>
                <c:pt idx="552">
                  <c:v>-1.19999999999978E-5</c:v>
                </c:pt>
                <c:pt idx="553">
                  <c:v>-1.19999999999978E-5</c:v>
                </c:pt>
                <c:pt idx="554">
                  <c:v>-1.19999999999978E-5</c:v>
                </c:pt>
                <c:pt idx="555">
                  <c:v>-1.19999999999978E-5</c:v>
                </c:pt>
                <c:pt idx="556">
                  <c:v>-1.19999999999978E-5</c:v>
                </c:pt>
                <c:pt idx="557">
                  <c:v>-1.19999999999978E-5</c:v>
                </c:pt>
                <c:pt idx="558">
                  <c:v>-1.19999999999978E-5</c:v>
                </c:pt>
                <c:pt idx="559">
                  <c:v>-1.19999999999978E-5</c:v>
                </c:pt>
                <c:pt idx="560">
                  <c:v>-1.19999999999978E-5</c:v>
                </c:pt>
                <c:pt idx="561">
                  <c:v>-1.19999999999978E-5</c:v>
                </c:pt>
                <c:pt idx="562">
                  <c:v>-1.19999999999978E-5</c:v>
                </c:pt>
                <c:pt idx="563">
                  <c:v>-1.19999999999978E-5</c:v>
                </c:pt>
                <c:pt idx="564">
                  <c:v>-1.19999999999978E-5</c:v>
                </c:pt>
                <c:pt idx="565">
                  <c:v>-1.19999999999978E-5</c:v>
                </c:pt>
                <c:pt idx="566">
                  <c:v>-1.19999999999978E-5</c:v>
                </c:pt>
                <c:pt idx="567">
                  <c:v>-1.19999999999978E-5</c:v>
                </c:pt>
                <c:pt idx="568">
                  <c:v>-1.19999999999978E-5</c:v>
                </c:pt>
                <c:pt idx="569">
                  <c:v>-1.19999999999978E-5</c:v>
                </c:pt>
                <c:pt idx="570">
                  <c:v>-1.19999999999978E-5</c:v>
                </c:pt>
                <c:pt idx="571">
                  <c:v>-1.19999999999978E-5</c:v>
                </c:pt>
                <c:pt idx="572">
                  <c:v>-1.19999999999978E-5</c:v>
                </c:pt>
                <c:pt idx="573">
                  <c:v>-1.19999999999978E-5</c:v>
                </c:pt>
                <c:pt idx="574">
                  <c:v>-1.19999999999978E-5</c:v>
                </c:pt>
                <c:pt idx="575">
                  <c:v>-1.19999999999978E-5</c:v>
                </c:pt>
                <c:pt idx="576">
                  <c:v>-1.19999999999978E-5</c:v>
                </c:pt>
                <c:pt idx="577">
                  <c:v>-1.19999999999978E-5</c:v>
                </c:pt>
                <c:pt idx="578">
                  <c:v>-1.19999999999978E-5</c:v>
                </c:pt>
                <c:pt idx="579">
                  <c:v>-1.19999999999978E-5</c:v>
                </c:pt>
                <c:pt idx="580">
                  <c:v>-1.19999999999978E-5</c:v>
                </c:pt>
                <c:pt idx="581">
                  <c:v>-1.19999999999978E-5</c:v>
                </c:pt>
                <c:pt idx="582">
                  <c:v>-1.19999999999978E-5</c:v>
                </c:pt>
                <c:pt idx="583">
                  <c:v>-1.19999999999978E-5</c:v>
                </c:pt>
                <c:pt idx="584">
                  <c:v>-1.19999999999978E-5</c:v>
                </c:pt>
                <c:pt idx="585">
                  <c:v>-1.19999999999978E-5</c:v>
                </c:pt>
                <c:pt idx="586">
                  <c:v>-1.19999999999978E-5</c:v>
                </c:pt>
                <c:pt idx="587">
                  <c:v>-1.19999999999978E-5</c:v>
                </c:pt>
                <c:pt idx="588">
                  <c:v>-1.19999999999978E-5</c:v>
                </c:pt>
                <c:pt idx="589">
                  <c:v>-1.19999999999978E-5</c:v>
                </c:pt>
                <c:pt idx="590">
                  <c:v>-1.19999999999978E-5</c:v>
                </c:pt>
                <c:pt idx="591">
                  <c:v>-1.19999999999978E-5</c:v>
                </c:pt>
                <c:pt idx="592">
                  <c:v>-1.19999999999978E-5</c:v>
                </c:pt>
                <c:pt idx="593">
                  <c:v>-1.19999999999978E-5</c:v>
                </c:pt>
                <c:pt idx="594">
                  <c:v>-1.19999999999978E-5</c:v>
                </c:pt>
                <c:pt idx="595">
                  <c:v>-1.19999999999978E-5</c:v>
                </c:pt>
                <c:pt idx="596">
                  <c:v>-1.19999999999978E-5</c:v>
                </c:pt>
                <c:pt idx="597">
                  <c:v>-1.19999999999978E-5</c:v>
                </c:pt>
                <c:pt idx="598">
                  <c:v>-1.19999999999978E-5</c:v>
                </c:pt>
                <c:pt idx="599">
                  <c:v>-1.19999999999978E-5</c:v>
                </c:pt>
                <c:pt idx="600">
                  <c:v>-1.19999999999978E-5</c:v>
                </c:pt>
                <c:pt idx="601">
                  <c:v>-1.19999999999978E-5</c:v>
                </c:pt>
                <c:pt idx="602">
                  <c:v>-1.19999999999978E-5</c:v>
                </c:pt>
                <c:pt idx="603">
                  <c:v>-1.19999999999978E-5</c:v>
                </c:pt>
                <c:pt idx="604">
                  <c:v>-1.19999999999978E-5</c:v>
                </c:pt>
                <c:pt idx="605">
                  <c:v>-1.19999999999978E-5</c:v>
                </c:pt>
                <c:pt idx="606">
                  <c:v>-1.19999999999978E-5</c:v>
                </c:pt>
                <c:pt idx="607">
                  <c:v>-1.19999999999978E-5</c:v>
                </c:pt>
                <c:pt idx="608">
                  <c:v>-1.19999999999978E-5</c:v>
                </c:pt>
                <c:pt idx="609">
                  <c:v>-1.19999999999978E-5</c:v>
                </c:pt>
                <c:pt idx="610">
                  <c:v>-1.19999999999978E-5</c:v>
                </c:pt>
                <c:pt idx="611">
                  <c:v>-1.19999999999978E-5</c:v>
                </c:pt>
                <c:pt idx="612">
                  <c:v>-1.19999999999978E-5</c:v>
                </c:pt>
                <c:pt idx="613">
                  <c:v>-1.19999999999978E-5</c:v>
                </c:pt>
                <c:pt idx="614">
                  <c:v>-1.19999999999978E-5</c:v>
                </c:pt>
                <c:pt idx="615">
                  <c:v>-1.19999999999978E-5</c:v>
                </c:pt>
                <c:pt idx="616">
                  <c:v>-1.19999999999978E-5</c:v>
                </c:pt>
                <c:pt idx="617">
                  <c:v>-1.19999999999978E-5</c:v>
                </c:pt>
                <c:pt idx="618">
                  <c:v>-1.19999999999978E-5</c:v>
                </c:pt>
                <c:pt idx="619">
                  <c:v>-1.19999999999978E-5</c:v>
                </c:pt>
                <c:pt idx="620">
                  <c:v>-1.19999999999978E-5</c:v>
                </c:pt>
                <c:pt idx="621">
                  <c:v>-1.19999999999978E-5</c:v>
                </c:pt>
                <c:pt idx="622">
                  <c:v>-1.19999999999978E-5</c:v>
                </c:pt>
                <c:pt idx="623">
                  <c:v>-1.19999999999978E-5</c:v>
                </c:pt>
                <c:pt idx="624">
                  <c:v>-1.19999999999978E-5</c:v>
                </c:pt>
                <c:pt idx="625">
                  <c:v>-1.19999999999978E-5</c:v>
                </c:pt>
                <c:pt idx="626">
                  <c:v>-1.19999999999978E-5</c:v>
                </c:pt>
                <c:pt idx="627">
                  <c:v>-1.19999999999978E-5</c:v>
                </c:pt>
                <c:pt idx="628">
                  <c:v>-1.19999999999978E-5</c:v>
                </c:pt>
                <c:pt idx="629">
                  <c:v>-1.19999999999978E-5</c:v>
                </c:pt>
                <c:pt idx="630">
                  <c:v>-1.19999999999978E-5</c:v>
                </c:pt>
                <c:pt idx="631">
                  <c:v>-1.19999999999978E-5</c:v>
                </c:pt>
                <c:pt idx="632">
                  <c:v>-1.19999999999978E-5</c:v>
                </c:pt>
                <c:pt idx="633">
                  <c:v>-1.19999999999978E-5</c:v>
                </c:pt>
                <c:pt idx="634">
                  <c:v>-1.19999999999978E-5</c:v>
                </c:pt>
                <c:pt idx="635">
                  <c:v>-1.19999999999978E-5</c:v>
                </c:pt>
                <c:pt idx="636">
                  <c:v>-1.19999999999978E-5</c:v>
                </c:pt>
                <c:pt idx="637">
                  <c:v>-1.19999999999978E-5</c:v>
                </c:pt>
                <c:pt idx="638">
                  <c:v>-1.19999999999978E-5</c:v>
                </c:pt>
                <c:pt idx="639">
                  <c:v>-1.19999999999978E-5</c:v>
                </c:pt>
                <c:pt idx="640">
                  <c:v>-1.19999999999978E-5</c:v>
                </c:pt>
                <c:pt idx="641">
                  <c:v>-1.19999999999978E-5</c:v>
                </c:pt>
                <c:pt idx="642">
                  <c:v>-1.19999999999978E-5</c:v>
                </c:pt>
                <c:pt idx="643">
                  <c:v>-1.19999999999978E-5</c:v>
                </c:pt>
                <c:pt idx="644">
                  <c:v>-1.19999999999978E-5</c:v>
                </c:pt>
                <c:pt idx="645">
                  <c:v>-1.19999999999978E-5</c:v>
                </c:pt>
                <c:pt idx="646">
                  <c:v>-1.19999999999978E-5</c:v>
                </c:pt>
                <c:pt idx="647">
                  <c:v>-1.19999999999978E-5</c:v>
                </c:pt>
                <c:pt idx="648">
                  <c:v>-1.19999999999978E-5</c:v>
                </c:pt>
                <c:pt idx="649">
                  <c:v>-1.19999999999978E-5</c:v>
                </c:pt>
                <c:pt idx="650">
                  <c:v>-1.19999999999978E-5</c:v>
                </c:pt>
                <c:pt idx="651">
                  <c:v>-1.19999999999978E-5</c:v>
                </c:pt>
                <c:pt idx="652">
                  <c:v>-1.19999999999978E-5</c:v>
                </c:pt>
                <c:pt idx="653">
                  <c:v>-1.19999999999978E-5</c:v>
                </c:pt>
                <c:pt idx="654">
                  <c:v>-1.19999999999978E-5</c:v>
                </c:pt>
                <c:pt idx="655">
                  <c:v>-1.19999999999978E-5</c:v>
                </c:pt>
                <c:pt idx="656">
                  <c:v>-1.19999999999978E-5</c:v>
                </c:pt>
                <c:pt idx="657">
                  <c:v>-1.19999999999978E-5</c:v>
                </c:pt>
                <c:pt idx="658">
                  <c:v>-1.19999999999978E-5</c:v>
                </c:pt>
                <c:pt idx="659">
                  <c:v>-1.19999999999978E-5</c:v>
                </c:pt>
                <c:pt idx="660">
                  <c:v>-1.19999999999978E-5</c:v>
                </c:pt>
                <c:pt idx="661">
                  <c:v>-1.19999999999978E-5</c:v>
                </c:pt>
                <c:pt idx="662">
                  <c:v>-1.19999999999978E-5</c:v>
                </c:pt>
                <c:pt idx="663">
                  <c:v>-1.19999999999978E-5</c:v>
                </c:pt>
                <c:pt idx="664">
                  <c:v>-1.19999999999978E-5</c:v>
                </c:pt>
                <c:pt idx="665">
                  <c:v>-1.19999999999978E-5</c:v>
                </c:pt>
                <c:pt idx="666">
                  <c:v>-1.19999999999978E-5</c:v>
                </c:pt>
                <c:pt idx="667">
                  <c:v>-1.19999999999978E-5</c:v>
                </c:pt>
                <c:pt idx="668">
                  <c:v>-1.19999999999978E-5</c:v>
                </c:pt>
                <c:pt idx="669">
                  <c:v>-1.19999999999978E-5</c:v>
                </c:pt>
                <c:pt idx="670">
                  <c:v>-1.19999999999978E-5</c:v>
                </c:pt>
                <c:pt idx="671">
                  <c:v>-1.19999999999978E-5</c:v>
                </c:pt>
                <c:pt idx="672">
                  <c:v>-1.19999999999978E-5</c:v>
                </c:pt>
                <c:pt idx="673">
                  <c:v>-1.19999999999978E-5</c:v>
                </c:pt>
                <c:pt idx="674">
                  <c:v>-1.19999999999978E-5</c:v>
                </c:pt>
                <c:pt idx="675">
                  <c:v>-1.19999999999978E-5</c:v>
                </c:pt>
                <c:pt idx="676">
                  <c:v>-1.19999999999978E-5</c:v>
                </c:pt>
                <c:pt idx="677">
                  <c:v>-1.19999999999978E-5</c:v>
                </c:pt>
                <c:pt idx="678">
                  <c:v>-1.19999999999978E-5</c:v>
                </c:pt>
                <c:pt idx="679">
                  <c:v>-1.19999999999978E-5</c:v>
                </c:pt>
                <c:pt idx="680">
                  <c:v>-1.19999999999978E-5</c:v>
                </c:pt>
                <c:pt idx="681">
                  <c:v>-1.19999999999978E-5</c:v>
                </c:pt>
                <c:pt idx="682">
                  <c:v>-1.19999999999978E-5</c:v>
                </c:pt>
                <c:pt idx="683">
                  <c:v>-1.19999999999978E-5</c:v>
                </c:pt>
                <c:pt idx="684">
                  <c:v>-1.19999999999978E-5</c:v>
                </c:pt>
                <c:pt idx="685">
                  <c:v>-1.19999999999978E-5</c:v>
                </c:pt>
                <c:pt idx="686">
                  <c:v>-1.19999999999978E-5</c:v>
                </c:pt>
                <c:pt idx="687">
                  <c:v>-1.19999999999978E-5</c:v>
                </c:pt>
                <c:pt idx="688">
                  <c:v>-1.19999999999978E-5</c:v>
                </c:pt>
                <c:pt idx="689">
                  <c:v>-1.19999999999978E-5</c:v>
                </c:pt>
                <c:pt idx="690">
                  <c:v>-1.19999999999978E-5</c:v>
                </c:pt>
                <c:pt idx="691">
                  <c:v>-1.19999999999978E-5</c:v>
                </c:pt>
                <c:pt idx="692">
                  <c:v>-1.19999999999978E-5</c:v>
                </c:pt>
                <c:pt idx="693">
                  <c:v>-1.19999999999978E-5</c:v>
                </c:pt>
                <c:pt idx="694">
                  <c:v>-1.19999999999978E-5</c:v>
                </c:pt>
                <c:pt idx="695">
                  <c:v>-1.19999999999978E-5</c:v>
                </c:pt>
                <c:pt idx="696">
                  <c:v>-1.19999999999978E-5</c:v>
                </c:pt>
                <c:pt idx="697">
                  <c:v>-1.19999999999978E-5</c:v>
                </c:pt>
                <c:pt idx="698">
                  <c:v>-1.19999999999978E-5</c:v>
                </c:pt>
                <c:pt idx="699">
                  <c:v>-1.19999999999978E-5</c:v>
                </c:pt>
                <c:pt idx="700">
                  <c:v>-1.19999999999978E-5</c:v>
                </c:pt>
                <c:pt idx="701">
                  <c:v>-1.19999999999978E-5</c:v>
                </c:pt>
                <c:pt idx="702">
                  <c:v>-1.19999999999978E-5</c:v>
                </c:pt>
                <c:pt idx="703">
                  <c:v>-1.19999999999978E-5</c:v>
                </c:pt>
                <c:pt idx="704">
                  <c:v>-1.19999999999978E-5</c:v>
                </c:pt>
                <c:pt idx="705">
                  <c:v>-1.19999999999978E-5</c:v>
                </c:pt>
                <c:pt idx="706">
                  <c:v>-1.19999999999978E-5</c:v>
                </c:pt>
                <c:pt idx="707">
                  <c:v>-1.19999999999978E-5</c:v>
                </c:pt>
                <c:pt idx="708">
                  <c:v>-1.19999999999978E-5</c:v>
                </c:pt>
                <c:pt idx="709">
                  <c:v>-1.19999999999978E-5</c:v>
                </c:pt>
                <c:pt idx="710">
                  <c:v>-1.19999999999978E-5</c:v>
                </c:pt>
                <c:pt idx="711">
                  <c:v>-1.19999999999978E-5</c:v>
                </c:pt>
                <c:pt idx="712">
                  <c:v>-1.19999999999978E-5</c:v>
                </c:pt>
                <c:pt idx="713">
                  <c:v>-1.19999999999978E-5</c:v>
                </c:pt>
                <c:pt idx="714">
                  <c:v>-1.19999999999978E-5</c:v>
                </c:pt>
                <c:pt idx="715">
                  <c:v>-1.19999999999978E-5</c:v>
                </c:pt>
                <c:pt idx="716">
                  <c:v>-1.19999999999978E-5</c:v>
                </c:pt>
                <c:pt idx="717">
                  <c:v>-1.19999999999978E-5</c:v>
                </c:pt>
                <c:pt idx="718">
                  <c:v>-1.19999999999978E-5</c:v>
                </c:pt>
                <c:pt idx="719">
                  <c:v>-1.19999999999978E-5</c:v>
                </c:pt>
                <c:pt idx="720">
                  <c:v>-1.19999999999978E-5</c:v>
                </c:pt>
                <c:pt idx="721">
                  <c:v>-1.19999999999978E-5</c:v>
                </c:pt>
                <c:pt idx="722">
                  <c:v>-1.19999999999978E-5</c:v>
                </c:pt>
                <c:pt idx="723">
                  <c:v>-1.19999999999978E-5</c:v>
                </c:pt>
                <c:pt idx="724">
                  <c:v>-1.19999999999978E-5</c:v>
                </c:pt>
                <c:pt idx="725">
                  <c:v>-1.19999999999978E-5</c:v>
                </c:pt>
                <c:pt idx="726">
                  <c:v>-1.19999999999978E-5</c:v>
                </c:pt>
                <c:pt idx="727">
                  <c:v>-1.19999999999978E-5</c:v>
                </c:pt>
                <c:pt idx="728">
                  <c:v>-1.19999999999978E-5</c:v>
                </c:pt>
                <c:pt idx="729">
                  <c:v>-1.19999999999978E-5</c:v>
                </c:pt>
                <c:pt idx="730">
                  <c:v>-1.19999999999978E-5</c:v>
                </c:pt>
                <c:pt idx="731">
                  <c:v>-1.19999999999978E-5</c:v>
                </c:pt>
                <c:pt idx="732">
                  <c:v>-1.19999999999978E-5</c:v>
                </c:pt>
                <c:pt idx="733">
                  <c:v>-1.19999999999978E-5</c:v>
                </c:pt>
                <c:pt idx="734">
                  <c:v>-1.19999999999978E-5</c:v>
                </c:pt>
                <c:pt idx="735">
                  <c:v>-1.19999999999978E-5</c:v>
                </c:pt>
                <c:pt idx="736">
                  <c:v>-1.19999999999978E-5</c:v>
                </c:pt>
                <c:pt idx="737">
                  <c:v>-1.19999999999978E-5</c:v>
                </c:pt>
                <c:pt idx="738">
                  <c:v>-1.19999999999978E-5</c:v>
                </c:pt>
                <c:pt idx="739">
                  <c:v>-1.19999999999978E-5</c:v>
                </c:pt>
                <c:pt idx="740">
                  <c:v>-1.19999999999978E-5</c:v>
                </c:pt>
                <c:pt idx="741">
                  <c:v>-1.19999999999978E-5</c:v>
                </c:pt>
                <c:pt idx="742">
                  <c:v>-1.19999999999978E-5</c:v>
                </c:pt>
                <c:pt idx="743">
                  <c:v>-1.19999999999978E-5</c:v>
                </c:pt>
                <c:pt idx="744">
                  <c:v>-1.19999999999978E-5</c:v>
                </c:pt>
                <c:pt idx="745">
                  <c:v>-1.19999999999978E-5</c:v>
                </c:pt>
                <c:pt idx="746">
                  <c:v>-1.19999999999978E-5</c:v>
                </c:pt>
                <c:pt idx="747">
                  <c:v>-1.19999999999978E-5</c:v>
                </c:pt>
                <c:pt idx="748">
                  <c:v>-1.19999999999978E-5</c:v>
                </c:pt>
                <c:pt idx="749">
                  <c:v>-1.19999999999978E-5</c:v>
                </c:pt>
                <c:pt idx="750">
                  <c:v>-1.19999999999978E-5</c:v>
                </c:pt>
                <c:pt idx="751">
                  <c:v>-1.19999999999978E-5</c:v>
                </c:pt>
                <c:pt idx="752">
                  <c:v>-1.19999999999978E-5</c:v>
                </c:pt>
                <c:pt idx="753">
                  <c:v>-1.19999999999978E-5</c:v>
                </c:pt>
                <c:pt idx="754">
                  <c:v>-1.19999999999978E-5</c:v>
                </c:pt>
                <c:pt idx="755">
                  <c:v>-1.19999999999978E-5</c:v>
                </c:pt>
                <c:pt idx="756">
                  <c:v>-1.19999999999978E-5</c:v>
                </c:pt>
                <c:pt idx="757">
                  <c:v>-1.19999999999978E-5</c:v>
                </c:pt>
                <c:pt idx="758">
                  <c:v>-1.19999999999978E-5</c:v>
                </c:pt>
                <c:pt idx="759">
                  <c:v>-1.19999999999978E-5</c:v>
                </c:pt>
                <c:pt idx="760">
                  <c:v>-1.19999999999978E-5</c:v>
                </c:pt>
                <c:pt idx="761">
                  <c:v>-1.19999999999978E-5</c:v>
                </c:pt>
                <c:pt idx="762">
                  <c:v>-1.19999999999978E-5</c:v>
                </c:pt>
                <c:pt idx="763">
                  <c:v>-1.19999999999978E-5</c:v>
                </c:pt>
                <c:pt idx="764">
                  <c:v>-1.19999999999978E-5</c:v>
                </c:pt>
                <c:pt idx="765">
                  <c:v>-1.19999999999978E-5</c:v>
                </c:pt>
                <c:pt idx="766">
                  <c:v>-1.19999999999978E-5</c:v>
                </c:pt>
                <c:pt idx="767">
                  <c:v>-1.19999999999978E-5</c:v>
                </c:pt>
                <c:pt idx="768">
                  <c:v>-1.19999999999978E-5</c:v>
                </c:pt>
                <c:pt idx="769">
                  <c:v>-1.19999999999978E-5</c:v>
                </c:pt>
                <c:pt idx="770">
                  <c:v>-1.19999999999978E-5</c:v>
                </c:pt>
                <c:pt idx="771">
                  <c:v>-1.19999999999978E-5</c:v>
                </c:pt>
                <c:pt idx="772">
                  <c:v>-1.19999999999978E-5</c:v>
                </c:pt>
                <c:pt idx="773">
                  <c:v>-1.19999999999978E-5</c:v>
                </c:pt>
                <c:pt idx="774">
                  <c:v>-1.19999999999978E-5</c:v>
                </c:pt>
                <c:pt idx="775">
                  <c:v>-1.19999999999978E-5</c:v>
                </c:pt>
                <c:pt idx="776">
                  <c:v>-1.19999999999978E-5</c:v>
                </c:pt>
                <c:pt idx="777">
                  <c:v>-1.19999999999978E-5</c:v>
                </c:pt>
                <c:pt idx="778">
                  <c:v>-1.19999999999978E-5</c:v>
                </c:pt>
                <c:pt idx="779">
                  <c:v>-1.19999999999978E-5</c:v>
                </c:pt>
                <c:pt idx="780">
                  <c:v>-1.19999999999978E-5</c:v>
                </c:pt>
                <c:pt idx="781">
                  <c:v>-1.19999999999978E-5</c:v>
                </c:pt>
                <c:pt idx="782">
                  <c:v>-1.19999999999978E-5</c:v>
                </c:pt>
                <c:pt idx="783">
                  <c:v>-1.19999999999978E-5</c:v>
                </c:pt>
                <c:pt idx="784">
                  <c:v>-1.19999999999978E-5</c:v>
                </c:pt>
                <c:pt idx="785">
                  <c:v>-1.19999999999978E-5</c:v>
                </c:pt>
                <c:pt idx="786">
                  <c:v>-1.19999999999978E-5</c:v>
                </c:pt>
                <c:pt idx="787">
                  <c:v>-1.19999999999978E-5</c:v>
                </c:pt>
                <c:pt idx="788">
                  <c:v>-1.19999999999978E-5</c:v>
                </c:pt>
                <c:pt idx="789">
                  <c:v>-1.19999999999978E-5</c:v>
                </c:pt>
                <c:pt idx="790">
                  <c:v>-1.19999999999978E-5</c:v>
                </c:pt>
                <c:pt idx="791">
                  <c:v>-1.19999999999978E-5</c:v>
                </c:pt>
                <c:pt idx="792">
                  <c:v>-1.19999999999978E-5</c:v>
                </c:pt>
                <c:pt idx="793">
                  <c:v>-1.19999999999978E-5</c:v>
                </c:pt>
                <c:pt idx="794">
                  <c:v>-1.19999999999978E-5</c:v>
                </c:pt>
                <c:pt idx="795">
                  <c:v>-1.19999999999978E-5</c:v>
                </c:pt>
                <c:pt idx="796">
                  <c:v>-1.19999999999978E-5</c:v>
                </c:pt>
                <c:pt idx="797">
                  <c:v>-1.19999999999978E-5</c:v>
                </c:pt>
                <c:pt idx="798">
                  <c:v>-1.19999999999978E-5</c:v>
                </c:pt>
                <c:pt idx="799">
                  <c:v>-1.19999999999978E-5</c:v>
                </c:pt>
                <c:pt idx="800">
                  <c:v>-1.19999999999978E-5</c:v>
                </c:pt>
                <c:pt idx="801">
                  <c:v>-1.19999999999978E-5</c:v>
                </c:pt>
                <c:pt idx="802">
                  <c:v>-1.19999999999978E-5</c:v>
                </c:pt>
                <c:pt idx="803">
                  <c:v>-1.19999999999978E-5</c:v>
                </c:pt>
                <c:pt idx="804">
                  <c:v>-1.19999999999978E-5</c:v>
                </c:pt>
                <c:pt idx="805">
                  <c:v>-1.19999999999978E-5</c:v>
                </c:pt>
                <c:pt idx="806">
                  <c:v>-1.19999999999978E-5</c:v>
                </c:pt>
                <c:pt idx="807">
                  <c:v>-1.19999999999978E-5</c:v>
                </c:pt>
                <c:pt idx="808">
                  <c:v>-1.19999999999978E-5</c:v>
                </c:pt>
                <c:pt idx="809">
                  <c:v>-1.19999999999978E-5</c:v>
                </c:pt>
                <c:pt idx="810">
                  <c:v>-1.19999999999978E-5</c:v>
                </c:pt>
                <c:pt idx="811">
                  <c:v>-1.19999999999978E-5</c:v>
                </c:pt>
                <c:pt idx="812">
                  <c:v>-1.19999999999978E-5</c:v>
                </c:pt>
                <c:pt idx="813">
                  <c:v>-1.19999999999978E-5</c:v>
                </c:pt>
                <c:pt idx="814">
                  <c:v>-1.19999999999978E-5</c:v>
                </c:pt>
                <c:pt idx="815">
                  <c:v>-1.19999999999978E-5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923680"/>
        <c:axId val="1224926432"/>
      </c:lineChart>
      <c:catAx>
        <c:axId val="122492368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24926432"/>
        <c:crosses val="autoZero"/>
        <c:auto val="1"/>
        <c:lblAlgn val="ctr"/>
        <c:lblOffset val="100"/>
        <c:noMultiLvlLbl val="1"/>
      </c:catAx>
      <c:valAx>
        <c:axId val="1224926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249236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219075</xdr:colOff>
      <xdr:row>44</xdr:row>
      <xdr:rowOff>142875</xdr:rowOff>
    </xdr:from>
    <xdr:ext cx="16935450" cy="1676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30</xdr:col>
      <xdr:colOff>219075</xdr:colOff>
      <xdr:row>33</xdr:row>
      <xdr:rowOff>142875</xdr:rowOff>
    </xdr:from>
    <xdr:ext cx="16935450" cy="19716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30</xdr:col>
      <xdr:colOff>219075</xdr:colOff>
      <xdr:row>2</xdr:row>
      <xdr:rowOff>47625</xdr:rowOff>
    </xdr:from>
    <xdr:ext cx="16935450" cy="3533775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219075</xdr:colOff>
      <xdr:row>21</xdr:row>
      <xdr:rowOff>0</xdr:rowOff>
    </xdr:from>
    <xdr:ext cx="16935450" cy="2209800"/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219075</xdr:colOff>
      <xdr:row>44</xdr:row>
      <xdr:rowOff>142875</xdr:rowOff>
    </xdr:from>
    <xdr:ext cx="16935450" cy="16764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30</xdr:col>
      <xdr:colOff>219075</xdr:colOff>
      <xdr:row>33</xdr:row>
      <xdr:rowOff>142875</xdr:rowOff>
    </xdr:from>
    <xdr:ext cx="16935450" cy="19716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30</xdr:col>
      <xdr:colOff>219075</xdr:colOff>
      <xdr:row>2</xdr:row>
      <xdr:rowOff>47625</xdr:rowOff>
    </xdr:from>
    <xdr:ext cx="1693545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219075</xdr:colOff>
      <xdr:row>21</xdr:row>
      <xdr:rowOff>0</xdr:rowOff>
    </xdr:from>
    <xdr:ext cx="16935450" cy="2209800"/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49"/>
  <sheetViews>
    <sheetView tabSelected="1" workbookViewId="0">
      <selection activeCell="D9" sqref="D9"/>
    </sheetView>
  </sheetViews>
  <sheetFormatPr baseColWidth="10" defaultColWidth="11.1640625" defaultRowHeight="15" customHeight="1" x14ac:dyDescent="0.2"/>
  <cols>
    <col min="1" max="1" width="46.83203125" customWidth="1"/>
    <col min="2" max="3" width="15" customWidth="1"/>
    <col min="5" max="5" width="15.83203125" customWidth="1"/>
    <col min="6" max="6" width="45.83203125" customWidth="1"/>
  </cols>
  <sheetData>
    <row r="1" spans="1:9" x14ac:dyDescent="0.2">
      <c r="A1" s="1" t="s">
        <v>0</v>
      </c>
      <c r="F1" s="1" t="s">
        <v>1</v>
      </c>
    </row>
    <row r="2" spans="1:9" x14ac:dyDescent="0.2">
      <c r="A2" s="2"/>
      <c r="B2" s="2"/>
      <c r="C2" s="2"/>
      <c r="F2" s="2" t="s">
        <v>2</v>
      </c>
      <c r="G2" s="3">
        <v>7.0000000000000001E-3</v>
      </c>
    </row>
    <row r="3" spans="1:9" x14ac:dyDescent="0.2">
      <c r="A3" s="4"/>
      <c r="B3" s="5" t="s">
        <v>3</v>
      </c>
      <c r="C3" s="6" t="s">
        <v>4</v>
      </c>
      <c r="F3" s="2" t="s">
        <v>5</v>
      </c>
      <c r="G3" s="2">
        <v>36</v>
      </c>
      <c r="I3" s="2"/>
    </row>
    <row r="4" spans="1:9" x14ac:dyDescent="0.2">
      <c r="A4" s="7" t="s">
        <v>6</v>
      </c>
      <c r="B4" s="8" t="s">
        <v>7</v>
      </c>
      <c r="C4" s="8" t="s">
        <v>7</v>
      </c>
      <c r="F4" s="2" t="s">
        <v>8</v>
      </c>
      <c r="G4" s="9">
        <f>C23 / C6 * G3 * G2</f>
        <v>5.0360439560439554E-3</v>
      </c>
      <c r="I4" s="3"/>
    </row>
    <row r="5" spans="1:9" x14ac:dyDescent="0.2">
      <c r="A5" s="7" t="s">
        <v>9</v>
      </c>
      <c r="B5" s="10">
        <v>1.7469139199999999</v>
      </c>
      <c r="C5" s="10">
        <v>0.1346</v>
      </c>
      <c r="F5" s="2" t="s">
        <v>10</v>
      </c>
      <c r="G5" s="11">
        <v>20</v>
      </c>
    </row>
    <row r="6" spans="1:9" x14ac:dyDescent="0.2">
      <c r="A6" s="7" t="s">
        <v>11</v>
      </c>
      <c r="B6" s="12">
        <v>10100</v>
      </c>
      <c r="C6" s="12">
        <v>9800</v>
      </c>
      <c r="F6" s="2" t="s">
        <v>12</v>
      </c>
      <c r="G6" s="11">
        <v>42</v>
      </c>
    </row>
    <row r="7" spans="1:9" x14ac:dyDescent="0.2">
      <c r="A7" s="7" t="s">
        <v>13</v>
      </c>
      <c r="B7" s="13">
        <v>3.8600000000000002E-2</v>
      </c>
      <c r="C7" s="13">
        <v>3.8600000000000002E-2</v>
      </c>
      <c r="D7" s="14" t="s">
        <v>14</v>
      </c>
      <c r="F7" s="2" t="s">
        <v>15</v>
      </c>
      <c r="G7" s="11">
        <v>60</v>
      </c>
    </row>
    <row r="8" spans="1:9" x14ac:dyDescent="0.2">
      <c r="A8" s="7" t="s">
        <v>16</v>
      </c>
      <c r="B8" s="15">
        <f t="shared" ref="B8:C8" si="0">B7</f>
        <v>3.8600000000000002E-2</v>
      </c>
      <c r="C8" s="16">
        <f t="shared" si="0"/>
        <v>3.8600000000000002E-2</v>
      </c>
      <c r="F8" s="2" t="s">
        <v>17</v>
      </c>
      <c r="G8" s="11">
        <v>199</v>
      </c>
    </row>
    <row r="9" spans="1:9" x14ac:dyDescent="0.2">
      <c r="A9" s="7" t="s">
        <v>18</v>
      </c>
      <c r="B9" s="17">
        <f t="shared" ref="B9:C9" si="1">B5*B7</f>
        <v>6.7430877311999995E-2</v>
      </c>
      <c r="C9" s="18">
        <f t="shared" si="1"/>
        <v>5.1955600000000001E-3</v>
      </c>
      <c r="F9" s="1"/>
    </row>
    <row r="10" spans="1:9" x14ac:dyDescent="0.2">
      <c r="A10" s="7" t="s">
        <v>19</v>
      </c>
      <c r="B10" s="17">
        <f t="shared" ref="B10:C10" si="2">B5*B8</f>
        <v>6.7430877311999995E-2</v>
      </c>
      <c r="C10" s="18">
        <f t="shared" si="2"/>
        <v>5.1955600000000001E-3</v>
      </c>
      <c r="F10" s="2" t="s">
        <v>20</v>
      </c>
      <c r="G10" s="11">
        <v>54</v>
      </c>
    </row>
    <row r="11" spans="1:9" x14ac:dyDescent="0.2">
      <c r="A11" s="7" t="s">
        <v>21</v>
      </c>
      <c r="B11" s="19">
        <v>100</v>
      </c>
      <c r="C11" s="20">
        <v>100</v>
      </c>
      <c r="F11" s="2" t="s">
        <v>22</v>
      </c>
      <c r="G11" s="11">
        <v>81</v>
      </c>
    </row>
    <row r="12" spans="1:9" x14ac:dyDescent="0.2">
      <c r="A12" s="7" t="s">
        <v>23</v>
      </c>
      <c r="B12" s="15">
        <v>0.01</v>
      </c>
      <c r="C12" s="16">
        <v>0.01</v>
      </c>
    </row>
    <row r="13" spans="1:9" x14ac:dyDescent="0.2">
      <c r="A13" s="7" t="s">
        <v>24</v>
      </c>
      <c r="B13" s="15">
        <v>7.5000000000000002E-4</v>
      </c>
      <c r="C13" s="16">
        <v>7.5000000000000002E-4</v>
      </c>
    </row>
    <row r="14" spans="1:9" x14ac:dyDescent="0.2">
      <c r="A14" s="7" t="s">
        <v>25</v>
      </c>
      <c r="B14" s="21">
        <v>68105</v>
      </c>
      <c r="C14" s="22">
        <v>5092</v>
      </c>
    </row>
    <row r="15" spans="1:9" x14ac:dyDescent="0.2">
      <c r="A15" s="7" t="s">
        <v>26</v>
      </c>
      <c r="B15" s="13">
        <v>0.15</v>
      </c>
      <c r="C15" s="13">
        <v>0.15</v>
      </c>
    </row>
    <row r="16" spans="1:9" x14ac:dyDescent="0.2">
      <c r="A16" s="7" t="s">
        <v>27</v>
      </c>
      <c r="B16" s="13">
        <v>0.06</v>
      </c>
      <c r="C16" s="13">
        <v>0.06</v>
      </c>
      <c r="F16" s="1"/>
    </row>
    <row r="17" spans="1:6" x14ac:dyDescent="0.2">
      <c r="A17" s="7" t="s">
        <v>28</v>
      </c>
      <c r="B17" s="23">
        <v>30</v>
      </c>
      <c r="C17" s="23">
        <v>26</v>
      </c>
      <c r="F17" s="1"/>
    </row>
    <row r="18" spans="1:6" x14ac:dyDescent="0.2">
      <c r="A18" s="7" t="s">
        <v>29</v>
      </c>
      <c r="B18" s="17">
        <f t="shared" ref="B18:C18" si="3">B15/B17</f>
        <v>5.0000000000000001E-3</v>
      </c>
      <c r="C18" s="18">
        <f t="shared" si="3"/>
        <v>5.7692307692307687E-3</v>
      </c>
      <c r="F18" s="1"/>
    </row>
    <row r="19" spans="1:6" x14ac:dyDescent="0.2">
      <c r="A19" s="7" t="s">
        <v>30</v>
      </c>
      <c r="B19" s="17">
        <f t="shared" ref="B19:C19" si="4">B18 * 2 * 0.6</f>
        <v>6.0000000000000001E-3</v>
      </c>
      <c r="C19" s="18">
        <f t="shared" si="4"/>
        <v>6.9230769230769224E-3</v>
      </c>
    </row>
    <row r="20" spans="1:6" x14ac:dyDescent="0.2">
      <c r="A20" s="7" t="s">
        <v>31</v>
      </c>
      <c r="B20" s="17">
        <f t="shared" ref="B20:C20" si="5">B18 * 1.2</f>
        <v>6.0000000000000001E-3</v>
      </c>
      <c r="C20" s="18">
        <f t="shared" si="5"/>
        <v>6.9230769230769224E-3</v>
      </c>
    </row>
    <row r="21" spans="1:6" x14ac:dyDescent="0.2">
      <c r="A21" s="7" t="s">
        <v>32</v>
      </c>
      <c r="B21" s="24">
        <f t="shared" ref="B21:C21" si="6">-B14*1.4</f>
        <v>-95347</v>
      </c>
      <c r="C21" s="25">
        <f t="shared" si="6"/>
        <v>-7128.7999999999993</v>
      </c>
      <c r="F21" s="2" t="s">
        <v>33</v>
      </c>
    </row>
    <row r="22" spans="1:6" x14ac:dyDescent="0.2">
      <c r="A22" s="7" t="s">
        <v>34</v>
      </c>
      <c r="B22" s="24">
        <f t="shared" ref="B22:C22" si="7">B14</f>
        <v>68105</v>
      </c>
      <c r="C22" s="25">
        <f t="shared" si="7"/>
        <v>5092</v>
      </c>
      <c r="F22" s="2" t="s">
        <v>35</v>
      </c>
    </row>
    <row r="23" spans="1:6" x14ac:dyDescent="0.2">
      <c r="A23" s="7" t="s">
        <v>36</v>
      </c>
      <c r="B23" s="24">
        <f t="shared" ref="B23:C23" si="8">B14/B17-B25*(B17-1)/2</f>
        <v>1182.6666666666665</v>
      </c>
      <c r="C23" s="25">
        <f t="shared" si="8"/>
        <v>195.84615384615384</v>
      </c>
    </row>
    <row r="24" spans="1:6" x14ac:dyDescent="0.2">
      <c r="A24" s="7" t="s">
        <v>37</v>
      </c>
      <c r="B24" s="26">
        <v>12</v>
      </c>
      <c r="C24" s="27">
        <v>10</v>
      </c>
      <c r="F24" s="2" t="s">
        <v>38</v>
      </c>
    </row>
    <row r="25" spans="1:6" x14ac:dyDescent="0.2">
      <c r="A25" s="7" t="s">
        <v>39</v>
      </c>
      <c r="B25" s="12">
        <v>75</v>
      </c>
      <c r="C25" s="12">
        <v>0</v>
      </c>
    </row>
    <row r="26" spans="1:6" x14ac:dyDescent="0.2">
      <c r="A26" s="7"/>
      <c r="B26" s="28"/>
      <c r="C26" s="29"/>
      <c r="F26" s="2" t="s">
        <v>40</v>
      </c>
    </row>
    <row r="27" spans="1:6" x14ac:dyDescent="0.2">
      <c r="A27" s="30"/>
      <c r="B27" s="28"/>
      <c r="C27" s="29"/>
      <c r="F27" s="2" t="s">
        <v>41</v>
      </c>
    </row>
    <row r="28" spans="1:6" x14ac:dyDescent="0.2">
      <c r="A28" s="30"/>
      <c r="B28" s="28"/>
      <c r="C28" s="29"/>
      <c r="F28" s="2" t="s">
        <v>42</v>
      </c>
    </row>
    <row r="29" spans="1:6" x14ac:dyDescent="0.2">
      <c r="A29" s="30"/>
      <c r="B29" s="28"/>
      <c r="C29" s="29"/>
      <c r="F29" s="2" t="s">
        <v>43</v>
      </c>
    </row>
    <row r="30" spans="1:6" x14ac:dyDescent="0.2">
      <c r="A30" s="30"/>
      <c r="B30" s="28"/>
      <c r="C30" s="29"/>
      <c r="F30" s="2" t="s">
        <v>44</v>
      </c>
    </row>
    <row r="31" spans="1:6" x14ac:dyDescent="0.2">
      <c r="A31" s="31"/>
      <c r="B31" s="28"/>
      <c r="C31" s="29"/>
      <c r="F31" s="2" t="s">
        <v>45</v>
      </c>
    </row>
    <row r="32" spans="1:6" x14ac:dyDescent="0.2">
      <c r="A32" s="31"/>
      <c r="B32" s="28"/>
      <c r="C32" s="29"/>
    </row>
    <row r="49" spans="6:6" x14ac:dyDescent="0.2">
      <c r="F49" s="3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baseColWidth="10" defaultColWidth="11.1640625" defaultRowHeight="15" customHeight="1" x14ac:dyDescent="0.2"/>
  <cols>
    <col min="1" max="1" width="16.5" customWidth="1"/>
    <col min="2" max="2" width="11.33203125" customWidth="1"/>
    <col min="3" max="3" width="12.83203125" customWidth="1"/>
    <col min="4" max="4" width="7.1640625" customWidth="1"/>
    <col min="5" max="6" width="12.1640625" customWidth="1"/>
    <col min="7" max="9" width="21.33203125" customWidth="1"/>
    <col min="10" max="11" width="15.6640625" customWidth="1"/>
    <col min="12" max="14" width="21.33203125" customWidth="1"/>
    <col min="15" max="15" width="32.83203125" customWidth="1"/>
    <col min="16" max="16" width="16.83203125" customWidth="1"/>
    <col min="17" max="17" width="18.1640625" customWidth="1"/>
    <col min="18" max="21" width="22" customWidth="1"/>
    <col min="22" max="22" width="19.1640625" customWidth="1"/>
    <col min="23" max="23" width="20.1640625" customWidth="1"/>
    <col min="24" max="24" width="19.5" customWidth="1"/>
    <col min="25" max="25" width="13.1640625" customWidth="1"/>
    <col min="26" max="26" width="13.5" customWidth="1"/>
    <col min="27" max="41" width="21.33203125" customWidth="1"/>
  </cols>
  <sheetData>
    <row r="1" spans="1:41" ht="15.75" customHeight="1" x14ac:dyDescent="0.2">
      <c r="A1" s="33" t="s">
        <v>46</v>
      </c>
      <c r="B1" s="33">
        <v>0</v>
      </c>
      <c r="C1" s="33"/>
      <c r="D1" s="33"/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6"/>
      <c r="S1" s="36"/>
      <c r="T1" s="36"/>
      <c r="U1" s="36"/>
      <c r="V1" s="36"/>
      <c r="W1" s="36"/>
      <c r="X1" s="36"/>
      <c r="Y1" s="36"/>
      <c r="Z1" s="35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</row>
    <row r="2" spans="1:41" ht="15.75" customHeight="1" x14ac:dyDescent="0.2">
      <c r="A2" s="33" t="s">
        <v>47</v>
      </c>
      <c r="B2" s="33">
        <v>0.82986384000000002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5"/>
      <c r="Q2" s="35"/>
      <c r="R2" s="36"/>
      <c r="S2" s="36"/>
      <c r="T2" s="36"/>
      <c r="U2" s="36"/>
      <c r="V2" s="36"/>
      <c r="W2" s="36"/>
      <c r="X2" s="36"/>
      <c r="Y2" s="36"/>
      <c r="Z2" s="35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</row>
    <row r="3" spans="1:41" ht="15.75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5"/>
      <c r="Q3" s="35"/>
      <c r="R3" s="36"/>
      <c r="S3" s="36"/>
      <c r="T3" s="36"/>
      <c r="U3" s="36"/>
      <c r="V3" s="36"/>
      <c r="W3" s="36"/>
      <c r="X3" s="36"/>
      <c r="Y3" s="36"/>
      <c r="Z3" s="35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</row>
    <row r="4" spans="1:41" ht="15.75" customHeight="1" x14ac:dyDescent="0.2">
      <c r="A4" s="33" t="s">
        <v>48</v>
      </c>
      <c r="B4" s="33" t="s">
        <v>49</v>
      </c>
      <c r="C4" s="33" t="s">
        <v>50</v>
      </c>
      <c r="D4" s="33" t="s">
        <v>51</v>
      </c>
      <c r="E4" s="33" t="s">
        <v>52</v>
      </c>
      <c r="F4" s="33" t="s">
        <v>53</v>
      </c>
      <c r="G4" s="33" t="s">
        <v>54</v>
      </c>
      <c r="H4" s="33" t="s">
        <v>55</v>
      </c>
      <c r="I4" s="33" t="s">
        <v>56</v>
      </c>
      <c r="J4" s="33" t="s">
        <v>57</v>
      </c>
      <c r="K4" s="33" t="s">
        <v>58</v>
      </c>
      <c r="L4" s="33" t="s">
        <v>59</v>
      </c>
      <c r="M4" s="33" t="s">
        <v>60</v>
      </c>
      <c r="N4" s="33" t="s">
        <v>61</v>
      </c>
      <c r="O4" s="33" t="s">
        <v>62</v>
      </c>
      <c r="P4" s="37" t="s">
        <v>63</v>
      </c>
      <c r="Q4" s="35" t="s">
        <v>64</v>
      </c>
      <c r="R4" s="38" t="s">
        <v>65</v>
      </c>
      <c r="S4" s="38" t="s">
        <v>66</v>
      </c>
      <c r="T4" s="38" t="s">
        <v>67</v>
      </c>
      <c r="U4" s="38" t="s">
        <v>68</v>
      </c>
      <c r="V4" s="38" t="s">
        <v>69</v>
      </c>
      <c r="W4" s="38" t="s">
        <v>70</v>
      </c>
      <c r="X4" s="38" t="s">
        <v>71</v>
      </c>
      <c r="Y4" s="38" t="s">
        <v>72</v>
      </c>
      <c r="Z4" s="37" t="s">
        <v>73</v>
      </c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15.75" customHeight="1" x14ac:dyDescent="0.2">
      <c r="A5" s="39">
        <v>43614.717997685184</v>
      </c>
      <c r="B5" s="40" t="s">
        <v>7</v>
      </c>
      <c r="C5" s="40" t="s">
        <v>74</v>
      </c>
      <c r="D5" s="40" t="s">
        <v>75</v>
      </c>
      <c r="E5" s="40">
        <v>-100</v>
      </c>
      <c r="F5" s="40">
        <v>8664.5</v>
      </c>
      <c r="G5" s="41">
        <v>-1.1540999999999999E-2</v>
      </c>
      <c r="H5" s="40">
        <v>-2.5000000000000001E-4</v>
      </c>
      <c r="I5" s="40">
        <v>-2.88E-6</v>
      </c>
      <c r="J5" s="40" t="s">
        <v>76</v>
      </c>
      <c r="K5" s="40">
        <v>100</v>
      </c>
      <c r="L5" s="40">
        <v>0</v>
      </c>
      <c r="M5" s="40">
        <v>8664.5</v>
      </c>
      <c r="N5" s="40" t="s">
        <v>77</v>
      </c>
      <c r="O5" s="40" t="s">
        <v>78</v>
      </c>
      <c r="P5" s="35">
        <f>$B$1+IF(C5="Trade", E5, 0)</f>
        <v>-100</v>
      </c>
      <c r="Q5" s="36">
        <f>0 + G5</f>
        <v>-1.1540999999999999E-2</v>
      </c>
      <c r="R5" s="36">
        <f t="shared" ref="R5:R426" si="0">ABS(SUMIF($D$4:D5, "Buy", $E$4:E5))</f>
        <v>100</v>
      </c>
      <c r="S5" s="36">
        <f t="shared" ref="S5:S426" si="1">IF(R5 &lt;&gt; 0, ABS(SUMPRODUCT(--($D$4:D5 = "Buy"), $E$4:E5, $F$4:F5))/R5, 0)</f>
        <v>8664.5</v>
      </c>
      <c r="T5" s="36">
        <f t="shared" ref="T5:T426" si="2">ABS(SUMIF($D$4:D5, "Sell", $E$4:E5))</f>
        <v>0</v>
      </c>
      <c r="U5" s="36">
        <f t="shared" ref="U5:U426" si="3">IF(T5 &lt;&gt; 0, ABS(SUMPRODUCT(--($D$4:D5 = "Sell"), $E$4:E5, $F$4:F5))/T5, 0)</f>
        <v>0</v>
      </c>
      <c r="V5" s="38">
        <f t="shared" ref="V5:V426" si="4">-IF(P5&lt;=0, 1/F5 - 1/S5, 1/U5 - 1/F5) * ABS(P5)</f>
        <v>0</v>
      </c>
      <c r="W5" s="36">
        <f t="shared" ref="W5:W426" si="5">-(IF(U5 &lt;&gt; 0, 1/U5, 0) - IF(S5 &lt;&gt; 0, 1/S5, 0)) * MIN(R5, T5)</f>
        <v>0</v>
      </c>
      <c r="X5" s="38">
        <f>0 - I5</f>
        <v>2.88E-6</v>
      </c>
      <c r="Y5" s="36">
        <f t="shared" ref="Y5:Y426" si="6">V5 + W5 + X5</f>
        <v>2.88E-6</v>
      </c>
      <c r="Z5" s="36">
        <f t="shared" ref="Z5:Z426" si="7">$B$2+Y5</f>
        <v>0.82986672000000006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</row>
    <row r="6" spans="1:41" ht="15.75" customHeight="1" x14ac:dyDescent="0.2">
      <c r="A6" s="39">
        <v>43614.750613425924</v>
      </c>
      <c r="B6" s="40" t="s">
        <v>7</v>
      </c>
      <c r="C6" s="40" t="s">
        <v>74</v>
      </c>
      <c r="D6" s="40" t="s">
        <v>75</v>
      </c>
      <c r="E6" s="40">
        <v>-100</v>
      </c>
      <c r="F6" s="40">
        <v>8614.5</v>
      </c>
      <c r="G6" s="41">
        <v>-1.1608E-2</v>
      </c>
      <c r="H6" s="40">
        <v>-2.5000000000000001E-4</v>
      </c>
      <c r="I6" s="40">
        <v>-2.9000000000000002E-6</v>
      </c>
      <c r="J6" s="40" t="s">
        <v>76</v>
      </c>
      <c r="K6" s="40">
        <v>100</v>
      </c>
      <c r="L6" s="40">
        <v>0</v>
      </c>
      <c r="M6" s="40">
        <v>8614.5</v>
      </c>
      <c r="N6" s="40" t="s">
        <v>77</v>
      </c>
      <c r="O6" s="40" t="s">
        <v>79</v>
      </c>
      <c r="P6" s="35">
        <f t="shared" ref="P6:P426" si="8">P5+IF(C6="Trade", E6, 0)</f>
        <v>-200</v>
      </c>
      <c r="Q6" s="36">
        <f t="shared" ref="Q6:Q426" si="9">Q5 + IF(C6="Trade", G6, 0)</f>
        <v>-2.3148999999999999E-2</v>
      </c>
      <c r="R6" s="36">
        <f t="shared" si="0"/>
        <v>200</v>
      </c>
      <c r="S6" s="36">
        <f t="shared" si="1"/>
        <v>8639.5</v>
      </c>
      <c r="T6" s="36">
        <f t="shared" si="2"/>
        <v>0</v>
      </c>
      <c r="U6" s="36">
        <f t="shared" si="3"/>
        <v>0</v>
      </c>
      <c r="V6" s="38">
        <f t="shared" si="4"/>
        <v>-6.7181751168326142E-5</v>
      </c>
      <c r="W6" s="36">
        <f t="shared" si="5"/>
        <v>0</v>
      </c>
      <c r="X6" s="38">
        <f t="shared" ref="X6:X426" si="10">X5 - I6</f>
        <v>5.7800000000000006E-6</v>
      </c>
      <c r="Y6" s="36">
        <f t="shared" si="6"/>
        <v>-6.1401751168326139E-5</v>
      </c>
      <c r="Z6" s="36">
        <f t="shared" si="7"/>
        <v>0.82980243824883171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</row>
    <row r="7" spans="1:41" ht="15.75" customHeight="1" x14ac:dyDescent="0.2">
      <c r="A7" s="39">
        <v>43614.750613425924</v>
      </c>
      <c r="B7" s="40" t="s">
        <v>7</v>
      </c>
      <c r="C7" s="40" t="s">
        <v>74</v>
      </c>
      <c r="D7" s="40" t="s">
        <v>75</v>
      </c>
      <c r="E7" s="40">
        <v>-200</v>
      </c>
      <c r="F7" s="40">
        <v>8621.5</v>
      </c>
      <c r="G7" s="41">
        <v>-2.3198E-2</v>
      </c>
      <c r="H7" s="40">
        <v>-2.5000000000000001E-4</v>
      </c>
      <c r="I7" s="40">
        <v>-5.7899999999999996E-6</v>
      </c>
      <c r="J7" s="40" t="s">
        <v>76</v>
      </c>
      <c r="K7" s="40">
        <v>200</v>
      </c>
      <c r="L7" s="40">
        <v>0</v>
      </c>
      <c r="M7" s="40">
        <v>8621.5</v>
      </c>
      <c r="N7" s="40" t="s">
        <v>77</v>
      </c>
      <c r="O7" s="40" t="s">
        <v>80</v>
      </c>
      <c r="P7" s="35">
        <f t="shared" si="8"/>
        <v>-400</v>
      </c>
      <c r="Q7" s="36">
        <f t="shared" si="9"/>
        <v>-4.6346999999999999E-2</v>
      </c>
      <c r="R7" s="36">
        <f t="shared" si="0"/>
        <v>400</v>
      </c>
      <c r="S7" s="36">
        <f t="shared" si="1"/>
        <v>8630.5</v>
      </c>
      <c r="T7" s="36">
        <f t="shared" si="2"/>
        <v>0</v>
      </c>
      <c r="U7" s="36">
        <f t="shared" si="3"/>
        <v>0</v>
      </c>
      <c r="V7" s="38">
        <f t="shared" si="4"/>
        <v>-4.8381988214998015E-5</v>
      </c>
      <c r="W7" s="36">
        <f t="shared" si="5"/>
        <v>0</v>
      </c>
      <c r="X7" s="38">
        <f t="shared" si="10"/>
        <v>1.1569999999999999E-5</v>
      </c>
      <c r="Y7" s="36">
        <f t="shared" si="6"/>
        <v>-3.6811988214998016E-5</v>
      </c>
      <c r="Z7" s="36">
        <f t="shared" si="7"/>
        <v>0.82982702801178498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</row>
    <row r="8" spans="1:41" ht="15.75" customHeight="1" x14ac:dyDescent="0.2">
      <c r="A8" s="39">
        <v>43614.780775462961</v>
      </c>
      <c r="B8" s="40" t="s">
        <v>7</v>
      </c>
      <c r="C8" s="40" t="s">
        <v>74</v>
      </c>
      <c r="D8" s="40" t="s">
        <v>75</v>
      </c>
      <c r="E8" s="40">
        <v>-100</v>
      </c>
      <c r="F8" s="40">
        <v>8635.5</v>
      </c>
      <c r="G8" s="41">
        <v>-1.158E-2</v>
      </c>
      <c r="H8" s="40">
        <v>-2.5000000000000001E-4</v>
      </c>
      <c r="I8" s="40">
        <v>-2.8899999999999999E-6</v>
      </c>
      <c r="J8" s="40" t="s">
        <v>76</v>
      </c>
      <c r="K8" s="40">
        <v>100</v>
      </c>
      <c r="L8" s="40">
        <v>0</v>
      </c>
      <c r="M8" s="40">
        <v>8635.5</v>
      </c>
      <c r="N8" s="40" t="s">
        <v>77</v>
      </c>
      <c r="O8" s="40" t="s">
        <v>81</v>
      </c>
      <c r="P8" s="35">
        <f t="shared" si="8"/>
        <v>-500</v>
      </c>
      <c r="Q8" s="36">
        <f t="shared" si="9"/>
        <v>-5.7926999999999999E-2</v>
      </c>
      <c r="R8" s="36">
        <f t="shared" si="0"/>
        <v>500</v>
      </c>
      <c r="S8" s="36">
        <f t="shared" si="1"/>
        <v>8631.5</v>
      </c>
      <c r="T8" s="36">
        <f t="shared" si="2"/>
        <v>0</v>
      </c>
      <c r="U8" s="36">
        <f t="shared" si="3"/>
        <v>0</v>
      </c>
      <c r="V8" s="38">
        <f t="shared" si="4"/>
        <v>2.6832196904272689E-5</v>
      </c>
      <c r="W8" s="36">
        <f t="shared" si="5"/>
        <v>0</v>
      </c>
      <c r="X8" s="38">
        <f t="shared" si="10"/>
        <v>1.4459999999999999E-5</v>
      </c>
      <c r="Y8" s="36">
        <f t="shared" si="6"/>
        <v>4.1292196904272689E-5</v>
      </c>
      <c r="Z8" s="36">
        <f t="shared" si="7"/>
        <v>0.82990513219690432</v>
      </c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</row>
    <row r="9" spans="1:41" ht="15.75" customHeight="1" x14ac:dyDescent="0.2">
      <c r="A9" s="39">
        <v>43614.781099537038</v>
      </c>
      <c r="B9" s="40" t="s">
        <v>7</v>
      </c>
      <c r="C9" s="40" t="s">
        <v>74</v>
      </c>
      <c r="D9" s="40" t="s">
        <v>75</v>
      </c>
      <c r="E9" s="40">
        <v>-86</v>
      </c>
      <c r="F9" s="40">
        <v>8628</v>
      </c>
      <c r="G9" s="41">
        <v>-9.9673999999999995E-3</v>
      </c>
      <c r="H9" s="40">
        <v>-2.5000000000000001E-4</v>
      </c>
      <c r="I9" s="40">
        <v>-2.4899999999999999E-6</v>
      </c>
      <c r="J9" s="40" t="s">
        <v>76</v>
      </c>
      <c r="K9" s="40">
        <v>100</v>
      </c>
      <c r="L9" s="40">
        <v>14</v>
      </c>
      <c r="M9" s="40">
        <v>8628</v>
      </c>
      <c r="N9" s="40" t="s">
        <v>77</v>
      </c>
      <c r="O9" s="40" t="s">
        <v>82</v>
      </c>
      <c r="P9" s="35">
        <f t="shared" si="8"/>
        <v>-586</v>
      </c>
      <c r="Q9" s="36">
        <f t="shared" si="9"/>
        <v>-6.7894399999999994E-2</v>
      </c>
      <c r="R9" s="36">
        <f t="shared" si="0"/>
        <v>586</v>
      </c>
      <c r="S9" s="36">
        <f t="shared" si="1"/>
        <v>8630.9863481228676</v>
      </c>
      <c r="T9" s="36">
        <f t="shared" si="2"/>
        <v>0</v>
      </c>
      <c r="U9" s="36">
        <f t="shared" si="3"/>
        <v>0</v>
      </c>
      <c r="V9" s="38">
        <f t="shared" si="4"/>
        <v>-2.3499979454672085E-5</v>
      </c>
      <c r="W9" s="36">
        <f t="shared" si="5"/>
        <v>0</v>
      </c>
      <c r="X9" s="38">
        <f t="shared" si="10"/>
        <v>1.6949999999999999E-5</v>
      </c>
      <c r="Y9" s="36">
        <f t="shared" si="6"/>
        <v>-6.5499794546720861E-6</v>
      </c>
      <c r="Z9" s="36">
        <f t="shared" si="7"/>
        <v>0.82985729002054531</v>
      </c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</row>
    <row r="10" spans="1:41" ht="15.75" customHeight="1" x14ac:dyDescent="0.2">
      <c r="A10" s="39">
        <v>43614.781388888892</v>
      </c>
      <c r="B10" s="40" t="s">
        <v>7</v>
      </c>
      <c r="C10" s="40" t="s">
        <v>74</v>
      </c>
      <c r="D10" s="40" t="s">
        <v>75</v>
      </c>
      <c r="E10" s="40">
        <v>-100</v>
      </c>
      <c r="F10" s="40">
        <v>8623.5</v>
      </c>
      <c r="G10" s="41">
        <v>-1.1596E-2</v>
      </c>
      <c r="H10" s="40">
        <v>-2.5000000000000001E-4</v>
      </c>
      <c r="I10" s="40">
        <v>-2.8899999999999999E-6</v>
      </c>
      <c r="J10" s="40" t="s">
        <v>76</v>
      </c>
      <c r="K10" s="40">
        <v>186</v>
      </c>
      <c r="L10" s="40">
        <v>0</v>
      </c>
      <c r="M10" s="40">
        <v>8623.5</v>
      </c>
      <c r="N10" s="40" t="s">
        <v>83</v>
      </c>
      <c r="O10" s="40" t="s">
        <v>82</v>
      </c>
      <c r="P10" s="35">
        <f t="shared" si="8"/>
        <v>-686</v>
      </c>
      <c r="Q10" s="36">
        <f t="shared" si="9"/>
        <v>-7.9490399999999989E-2</v>
      </c>
      <c r="R10" s="36">
        <f t="shared" si="0"/>
        <v>686</v>
      </c>
      <c r="S10" s="36">
        <f t="shared" si="1"/>
        <v>8629.8950437317781</v>
      </c>
      <c r="T10" s="36">
        <f t="shared" si="2"/>
        <v>0</v>
      </c>
      <c r="U10" s="36">
        <f t="shared" si="3"/>
        <v>0</v>
      </c>
      <c r="V10" s="38">
        <f t="shared" si="4"/>
        <v>-5.8949286485570111E-5</v>
      </c>
      <c r="W10" s="36">
        <f t="shared" si="5"/>
        <v>0</v>
      </c>
      <c r="X10" s="38">
        <f t="shared" si="10"/>
        <v>1.984E-5</v>
      </c>
      <c r="Y10" s="36">
        <f t="shared" si="6"/>
        <v>-3.9109286485570111E-5</v>
      </c>
      <c r="Z10" s="36">
        <f t="shared" si="7"/>
        <v>0.82982473071351448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</row>
    <row r="11" spans="1:41" ht="15.75" customHeight="1" x14ac:dyDescent="0.2">
      <c r="A11" s="39">
        <v>43614.786157407405</v>
      </c>
      <c r="B11" s="40" t="s">
        <v>7</v>
      </c>
      <c r="C11" s="40" t="s">
        <v>74</v>
      </c>
      <c r="D11" s="40" t="s">
        <v>75</v>
      </c>
      <c r="E11" s="40">
        <v>-100</v>
      </c>
      <c r="F11" s="40">
        <v>8587.5</v>
      </c>
      <c r="G11" s="41">
        <v>-1.1645000000000001E-2</v>
      </c>
      <c r="H11" s="40">
        <v>-2.5000000000000001E-4</v>
      </c>
      <c r="I11" s="40">
        <v>-2.9100000000000001E-6</v>
      </c>
      <c r="J11" s="40" t="s">
        <v>76</v>
      </c>
      <c r="K11" s="40">
        <v>100</v>
      </c>
      <c r="L11" s="40">
        <v>0</v>
      </c>
      <c r="M11" s="40">
        <v>8587.5</v>
      </c>
      <c r="N11" s="40" t="s">
        <v>77</v>
      </c>
      <c r="O11" s="42" t="s">
        <v>84</v>
      </c>
      <c r="P11" s="35">
        <f t="shared" si="8"/>
        <v>-786</v>
      </c>
      <c r="Q11" s="36">
        <f t="shared" si="9"/>
        <v>-9.1135399999999991E-2</v>
      </c>
      <c r="R11" s="36">
        <f t="shared" si="0"/>
        <v>786</v>
      </c>
      <c r="S11" s="36">
        <f t="shared" si="1"/>
        <v>8624.5012722646316</v>
      </c>
      <c r="T11" s="36">
        <f t="shared" si="2"/>
        <v>0</v>
      </c>
      <c r="U11" s="36">
        <f t="shared" si="3"/>
        <v>0</v>
      </c>
      <c r="V11" s="38">
        <f t="shared" si="4"/>
        <v>-3.9267971094836501E-4</v>
      </c>
      <c r="W11" s="36">
        <f t="shared" si="5"/>
        <v>0</v>
      </c>
      <c r="X11" s="38">
        <f t="shared" si="10"/>
        <v>2.2750000000000001E-5</v>
      </c>
      <c r="Y11" s="36">
        <f t="shared" si="6"/>
        <v>-3.6992971094836503E-4</v>
      </c>
      <c r="Z11" s="36">
        <f t="shared" si="7"/>
        <v>0.82949391028905162</v>
      </c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</row>
    <row r="12" spans="1:41" ht="15.75" customHeight="1" x14ac:dyDescent="0.2">
      <c r="A12" s="39">
        <v>43614.786157407405</v>
      </c>
      <c r="B12" s="40" t="s">
        <v>7</v>
      </c>
      <c r="C12" s="40" t="s">
        <v>74</v>
      </c>
      <c r="D12" s="40" t="s">
        <v>75</v>
      </c>
      <c r="E12" s="40">
        <v>-200</v>
      </c>
      <c r="F12" s="40">
        <v>8592.5</v>
      </c>
      <c r="G12" s="41">
        <v>-2.3276000000000002E-2</v>
      </c>
      <c r="H12" s="40">
        <v>-2.5000000000000001E-4</v>
      </c>
      <c r="I12" s="40">
        <v>-5.8100000000000003E-6</v>
      </c>
      <c r="J12" s="40" t="s">
        <v>76</v>
      </c>
      <c r="K12" s="40">
        <v>200</v>
      </c>
      <c r="L12" s="40">
        <v>0</v>
      </c>
      <c r="M12" s="40">
        <v>8592.5</v>
      </c>
      <c r="N12" s="40" t="s">
        <v>77</v>
      </c>
      <c r="O12" s="40" t="s">
        <v>85</v>
      </c>
      <c r="P12" s="35">
        <f t="shared" si="8"/>
        <v>-986</v>
      </c>
      <c r="Q12" s="36">
        <f t="shared" si="9"/>
        <v>-0.1144114</v>
      </c>
      <c r="R12" s="36">
        <f t="shared" si="0"/>
        <v>986</v>
      </c>
      <c r="S12" s="36">
        <f t="shared" si="1"/>
        <v>8618.0101419878301</v>
      </c>
      <c r="T12" s="36">
        <f t="shared" si="2"/>
        <v>0</v>
      </c>
      <c r="U12" s="36">
        <f t="shared" si="3"/>
        <v>0</v>
      </c>
      <c r="V12" s="38">
        <f t="shared" si="4"/>
        <v>-3.3967473805136231E-4</v>
      </c>
      <c r="W12" s="36">
        <f t="shared" si="5"/>
        <v>0</v>
      </c>
      <c r="X12" s="38">
        <f t="shared" si="10"/>
        <v>2.8560000000000001E-5</v>
      </c>
      <c r="Y12" s="36">
        <f t="shared" si="6"/>
        <v>-3.111147380513623E-4</v>
      </c>
      <c r="Z12" s="36">
        <f t="shared" si="7"/>
        <v>0.82955272526194868</v>
      </c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</row>
    <row r="13" spans="1:41" ht="15.75" customHeight="1" x14ac:dyDescent="0.2">
      <c r="A13" s="39">
        <v>43614.78633101852</v>
      </c>
      <c r="B13" s="40" t="s">
        <v>7</v>
      </c>
      <c r="C13" s="40" t="s">
        <v>74</v>
      </c>
      <c r="D13" s="40" t="s">
        <v>86</v>
      </c>
      <c r="E13" s="40">
        <v>100</v>
      </c>
      <c r="F13" s="40">
        <v>8662.5</v>
      </c>
      <c r="G13" s="41">
        <v>1.1544E-2</v>
      </c>
      <c r="H13" s="40">
        <v>-2.5000000000000001E-4</v>
      </c>
      <c r="I13" s="40">
        <v>-2.88E-6</v>
      </c>
      <c r="J13" s="40" t="s">
        <v>76</v>
      </c>
      <c r="K13" s="40">
        <v>100</v>
      </c>
      <c r="L13" s="40">
        <v>0</v>
      </c>
      <c r="M13" s="40">
        <v>8662.5</v>
      </c>
      <c r="N13" s="40" t="s">
        <v>83</v>
      </c>
      <c r="O13" s="40" t="s">
        <v>87</v>
      </c>
      <c r="P13" s="35">
        <f t="shared" si="8"/>
        <v>-886</v>
      </c>
      <c r="Q13" s="36">
        <f t="shared" si="9"/>
        <v>-0.1028674</v>
      </c>
      <c r="R13" s="36">
        <f t="shared" si="0"/>
        <v>986</v>
      </c>
      <c r="S13" s="36">
        <f t="shared" si="1"/>
        <v>8618.0101419878301</v>
      </c>
      <c r="T13" s="36">
        <f t="shared" si="2"/>
        <v>100</v>
      </c>
      <c r="U13" s="36">
        <f t="shared" si="3"/>
        <v>8662.5</v>
      </c>
      <c r="V13" s="38">
        <f t="shared" si="4"/>
        <v>5.2801285152328614E-4</v>
      </c>
      <c r="W13" s="36">
        <f t="shared" si="5"/>
        <v>5.9595129968768184E-5</v>
      </c>
      <c r="X13" s="38">
        <f t="shared" si="10"/>
        <v>3.1440000000000004E-5</v>
      </c>
      <c r="Y13" s="36">
        <f t="shared" si="6"/>
        <v>6.1904798149205425E-4</v>
      </c>
      <c r="Z13" s="36">
        <f t="shared" si="7"/>
        <v>0.83048288798149206</v>
      </c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</row>
    <row r="14" spans="1:41" ht="15.75" customHeight="1" x14ac:dyDescent="0.2">
      <c r="A14" s="39">
        <v>43614.78638888889</v>
      </c>
      <c r="B14" s="40" t="s">
        <v>7</v>
      </c>
      <c r="C14" s="40" t="s">
        <v>74</v>
      </c>
      <c r="D14" s="40" t="s">
        <v>86</v>
      </c>
      <c r="E14" s="40">
        <v>100</v>
      </c>
      <c r="F14" s="40">
        <v>8630</v>
      </c>
      <c r="G14" s="41">
        <v>1.1587E-2</v>
      </c>
      <c r="H14" s="40">
        <v>-2.5000000000000001E-4</v>
      </c>
      <c r="I14" s="40">
        <v>-2.8899999999999999E-6</v>
      </c>
      <c r="J14" s="40" t="s">
        <v>76</v>
      </c>
      <c r="K14" s="40">
        <v>100</v>
      </c>
      <c r="L14" s="40">
        <v>0</v>
      </c>
      <c r="M14" s="40">
        <v>8630</v>
      </c>
      <c r="N14" s="40" t="s">
        <v>77</v>
      </c>
      <c r="O14" s="40" t="s">
        <v>88</v>
      </c>
      <c r="P14" s="35">
        <f t="shared" si="8"/>
        <v>-786</v>
      </c>
      <c r="Q14" s="36">
        <f t="shared" si="9"/>
        <v>-9.1280399999999998E-2</v>
      </c>
      <c r="R14" s="36">
        <f t="shared" si="0"/>
        <v>986</v>
      </c>
      <c r="S14" s="36">
        <f t="shared" si="1"/>
        <v>8618.0101419878301</v>
      </c>
      <c r="T14" s="36">
        <f t="shared" si="2"/>
        <v>200</v>
      </c>
      <c r="U14" s="36">
        <f t="shared" si="3"/>
        <v>8646.25</v>
      </c>
      <c r="V14" s="38">
        <f t="shared" si="4"/>
        <v>1.2671230453044423E-4</v>
      </c>
      <c r="W14" s="36">
        <f t="shared" si="5"/>
        <v>7.5797994483683072E-5</v>
      </c>
      <c r="X14" s="38">
        <f t="shared" si="10"/>
        <v>3.4330000000000005E-5</v>
      </c>
      <c r="Y14" s="36">
        <f t="shared" si="6"/>
        <v>2.368402990141273E-4</v>
      </c>
      <c r="Z14" s="36">
        <f t="shared" si="7"/>
        <v>0.83010068029901418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</row>
    <row r="15" spans="1:41" ht="15.75" customHeight="1" x14ac:dyDescent="0.2">
      <c r="A15" s="39">
        <v>43614.79078703704</v>
      </c>
      <c r="B15" s="40" t="s">
        <v>7</v>
      </c>
      <c r="C15" s="40" t="s">
        <v>74</v>
      </c>
      <c r="D15" s="40" t="s">
        <v>86</v>
      </c>
      <c r="E15" s="40">
        <v>100</v>
      </c>
      <c r="F15" s="40">
        <v>8643</v>
      </c>
      <c r="G15" s="41">
        <v>1.157E-2</v>
      </c>
      <c r="H15" s="40">
        <v>-2.5000000000000001E-4</v>
      </c>
      <c r="I15" s="40">
        <v>-2.8899999999999999E-6</v>
      </c>
      <c r="J15" s="40" t="s">
        <v>76</v>
      </c>
      <c r="K15" s="40">
        <v>100</v>
      </c>
      <c r="L15" s="40">
        <v>0</v>
      </c>
      <c r="M15" s="40">
        <v>8643</v>
      </c>
      <c r="N15" s="40" t="s">
        <v>83</v>
      </c>
      <c r="O15" s="40" t="s">
        <v>89</v>
      </c>
      <c r="P15" s="35">
        <f t="shared" si="8"/>
        <v>-686</v>
      </c>
      <c r="Q15" s="36">
        <f t="shared" si="9"/>
        <v>-7.9710400000000001E-2</v>
      </c>
      <c r="R15" s="36">
        <f t="shared" si="0"/>
        <v>986</v>
      </c>
      <c r="S15" s="36">
        <f t="shared" si="1"/>
        <v>8618.0101419878301</v>
      </c>
      <c r="T15" s="36">
        <f t="shared" si="2"/>
        <v>300</v>
      </c>
      <c r="U15" s="36">
        <f t="shared" si="3"/>
        <v>8645.1666666666661</v>
      </c>
      <c r="V15" s="38">
        <f t="shared" si="4"/>
        <v>2.3015286761925722E-4</v>
      </c>
      <c r="W15" s="36">
        <f t="shared" si="5"/>
        <v>1.09349065144265E-4</v>
      </c>
      <c r="X15" s="38">
        <f t="shared" si="10"/>
        <v>3.7220000000000006E-5</v>
      </c>
      <c r="Y15" s="36">
        <f t="shared" si="6"/>
        <v>3.7672193276352224E-4</v>
      </c>
      <c r="Z15" s="36">
        <f t="shared" si="7"/>
        <v>0.83024056193276352</v>
      </c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</row>
    <row r="16" spans="1:41" ht="15.75" customHeight="1" x14ac:dyDescent="0.2">
      <c r="A16" s="39">
        <v>43614.79173611111</v>
      </c>
      <c r="B16" s="40" t="s">
        <v>7</v>
      </c>
      <c r="C16" s="40" t="s">
        <v>74</v>
      </c>
      <c r="D16" s="40" t="s">
        <v>86</v>
      </c>
      <c r="E16" s="40">
        <v>100</v>
      </c>
      <c r="F16" s="40">
        <v>8649.5</v>
      </c>
      <c r="G16" s="41">
        <v>1.1561E-2</v>
      </c>
      <c r="H16" s="40">
        <v>-2.5000000000000001E-4</v>
      </c>
      <c r="I16" s="40">
        <v>-2.8899999999999999E-6</v>
      </c>
      <c r="J16" s="40" t="s">
        <v>76</v>
      </c>
      <c r="K16" s="40">
        <v>100</v>
      </c>
      <c r="L16" s="40">
        <v>0</v>
      </c>
      <c r="M16" s="40">
        <v>8649.5</v>
      </c>
      <c r="N16" s="40" t="s">
        <v>77</v>
      </c>
      <c r="O16" s="40" t="s">
        <v>90</v>
      </c>
      <c r="P16" s="35">
        <f t="shared" si="8"/>
        <v>-586</v>
      </c>
      <c r="Q16" s="36">
        <f t="shared" si="9"/>
        <v>-6.8149399999999999E-2</v>
      </c>
      <c r="R16" s="36">
        <f t="shared" si="0"/>
        <v>986</v>
      </c>
      <c r="S16" s="36">
        <f t="shared" si="1"/>
        <v>8618.0101419878301</v>
      </c>
      <c r="T16" s="36">
        <f t="shared" si="2"/>
        <v>400</v>
      </c>
      <c r="U16" s="36">
        <f t="shared" si="3"/>
        <v>8646.25</v>
      </c>
      <c r="V16" s="38">
        <f t="shared" si="4"/>
        <v>2.475542088945349E-4</v>
      </c>
      <c r="W16" s="36">
        <f t="shared" si="5"/>
        <v>1.5159598896736614E-4</v>
      </c>
      <c r="X16" s="38">
        <f t="shared" si="10"/>
        <v>4.0110000000000007E-5</v>
      </c>
      <c r="Y16" s="36">
        <f t="shared" si="6"/>
        <v>4.3926019786190104E-4</v>
      </c>
      <c r="Z16" s="36">
        <f t="shared" si="7"/>
        <v>0.83030310019786191</v>
      </c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</row>
    <row r="17" spans="1:41" ht="15.75" customHeight="1" x14ac:dyDescent="0.2">
      <c r="A17" s="39">
        <v>43614.79179398148</v>
      </c>
      <c r="B17" s="40" t="s">
        <v>7</v>
      </c>
      <c r="C17" s="40" t="s">
        <v>74</v>
      </c>
      <c r="D17" s="40" t="s">
        <v>86</v>
      </c>
      <c r="E17" s="40">
        <v>100</v>
      </c>
      <c r="F17" s="40">
        <v>8663.5</v>
      </c>
      <c r="G17" s="41">
        <v>1.1542999999999999E-2</v>
      </c>
      <c r="H17" s="40">
        <v>-2.5000000000000001E-4</v>
      </c>
      <c r="I17" s="40">
        <v>-2.88E-6</v>
      </c>
      <c r="J17" s="40" t="s">
        <v>76</v>
      </c>
      <c r="K17" s="40">
        <v>100</v>
      </c>
      <c r="L17" s="40">
        <v>0</v>
      </c>
      <c r="M17" s="40">
        <v>8663.5</v>
      </c>
      <c r="N17" s="40" t="s">
        <v>77</v>
      </c>
      <c r="O17" s="40" t="s">
        <v>91</v>
      </c>
      <c r="P17" s="35">
        <f t="shared" si="8"/>
        <v>-486</v>
      </c>
      <c r="Q17" s="36">
        <f t="shared" si="9"/>
        <v>-5.6606400000000001E-2</v>
      </c>
      <c r="R17" s="36">
        <f t="shared" si="0"/>
        <v>986</v>
      </c>
      <c r="S17" s="36">
        <f t="shared" si="1"/>
        <v>8618.0101419878301</v>
      </c>
      <c r="T17" s="36">
        <f t="shared" si="2"/>
        <v>500</v>
      </c>
      <c r="U17" s="36">
        <f t="shared" si="3"/>
        <v>8649.7000000000007</v>
      </c>
      <c r="V17" s="38">
        <f t="shared" si="4"/>
        <v>2.9610822431329082E-4</v>
      </c>
      <c r="W17" s="36">
        <f t="shared" si="5"/>
        <v>2.1256034771582302E-4</v>
      </c>
      <c r="X17" s="38">
        <f t="shared" si="10"/>
        <v>4.2990000000000007E-5</v>
      </c>
      <c r="Y17" s="36">
        <f t="shared" si="6"/>
        <v>5.5165857202911386E-4</v>
      </c>
      <c r="Z17" s="36">
        <f t="shared" si="7"/>
        <v>0.83041549857202912</v>
      </c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</row>
    <row r="18" spans="1:41" ht="15.75" customHeight="1" x14ac:dyDescent="0.2">
      <c r="A18" s="39">
        <v>43614.791886574072</v>
      </c>
      <c r="B18" s="40" t="s">
        <v>7</v>
      </c>
      <c r="C18" s="40" t="s">
        <v>74</v>
      </c>
      <c r="D18" s="40" t="s">
        <v>86</v>
      </c>
      <c r="E18" s="40">
        <v>200</v>
      </c>
      <c r="F18" s="40">
        <v>8706</v>
      </c>
      <c r="G18" s="41">
        <v>2.2971999999999999E-2</v>
      </c>
      <c r="H18" s="40">
        <v>-2.5000000000000001E-4</v>
      </c>
      <c r="I18" s="40">
        <v>-5.7400000000000001E-6</v>
      </c>
      <c r="J18" s="40" t="s">
        <v>76</v>
      </c>
      <c r="K18" s="40">
        <v>200</v>
      </c>
      <c r="L18" s="40">
        <v>0</v>
      </c>
      <c r="M18" s="40">
        <v>8706</v>
      </c>
      <c r="N18" s="40" t="s">
        <v>83</v>
      </c>
      <c r="O18" s="40" t="s">
        <v>92</v>
      </c>
      <c r="P18" s="35">
        <f t="shared" si="8"/>
        <v>-286</v>
      </c>
      <c r="Q18" s="36">
        <f t="shared" si="9"/>
        <v>-3.3634400000000002E-2</v>
      </c>
      <c r="R18" s="36">
        <f t="shared" si="0"/>
        <v>986</v>
      </c>
      <c r="S18" s="36">
        <f t="shared" si="1"/>
        <v>8618.0101419878301</v>
      </c>
      <c r="T18" s="36">
        <f t="shared" si="2"/>
        <v>700</v>
      </c>
      <c r="U18" s="36">
        <f t="shared" si="3"/>
        <v>8665.7857142857138</v>
      </c>
      <c r="V18" s="38">
        <f t="shared" si="4"/>
        <v>3.3540766741369427E-4</v>
      </c>
      <c r="W18" s="36">
        <f t="shared" si="5"/>
        <v>4.4780505483599112E-4</v>
      </c>
      <c r="X18" s="38">
        <f t="shared" si="10"/>
        <v>4.8730000000000009E-5</v>
      </c>
      <c r="Y18" s="36">
        <f t="shared" si="6"/>
        <v>8.3194272224968531E-4</v>
      </c>
      <c r="Z18" s="36">
        <f t="shared" si="7"/>
        <v>0.83069578272224975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</row>
    <row r="19" spans="1:41" ht="15.75" customHeight="1" x14ac:dyDescent="0.2">
      <c r="A19" s="39">
        <v>43614.791886574072</v>
      </c>
      <c r="B19" s="40" t="s">
        <v>7</v>
      </c>
      <c r="C19" s="40" t="s">
        <v>74</v>
      </c>
      <c r="D19" s="40" t="s">
        <v>86</v>
      </c>
      <c r="E19" s="40">
        <v>100</v>
      </c>
      <c r="F19" s="40">
        <v>8663.5</v>
      </c>
      <c r="G19" s="41">
        <v>1.1542999999999999E-2</v>
      </c>
      <c r="H19" s="40">
        <v>-2.5000000000000001E-4</v>
      </c>
      <c r="I19" s="40">
        <v>-2.88E-6</v>
      </c>
      <c r="J19" s="40" t="s">
        <v>76</v>
      </c>
      <c r="K19" s="40">
        <v>100</v>
      </c>
      <c r="L19" s="40">
        <v>0</v>
      </c>
      <c r="M19" s="40">
        <v>8663.5</v>
      </c>
      <c r="N19" s="40" t="s">
        <v>77</v>
      </c>
      <c r="O19" s="40" t="s">
        <v>93</v>
      </c>
      <c r="P19" s="35">
        <f t="shared" si="8"/>
        <v>-186</v>
      </c>
      <c r="Q19" s="36">
        <f t="shared" si="9"/>
        <v>-2.2091400000000004E-2</v>
      </c>
      <c r="R19" s="36">
        <f t="shared" si="0"/>
        <v>986</v>
      </c>
      <c r="S19" s="36">
        <f t="shared" si="1"/>
        <v>8618.0101419878301</v>
      </c>
      <c r="T19" s="36">
        <f t="shared" si="2"/>
        <v>800</v>
      </c>
      <c r="U19" s="36">
        <f t="shared" si="3"/>
        <v>8665.5</v>
      </c>
      <c r="V19" s="38">
        <f t="shared" si="4"/>
        <v>1.1332536979891377E-4</v>
      </c>
      <c r="W19" s="36">
        <f t="shared" si="5"/>
        <v>5.0873337568647838E-4</v>
      </c>
      <c r="X19" s="38">
        <f t="shared" si="10"/>
        <v>5.1610000000000009E-5</v>
      </c>
      <c r="Y19" s="36">
        <f t="shared" si="6"/>
        <v>6.7366874548539216E-4</v>
      </c>
      <c r="Z19" s="36">
        <f t="shared" si="7"/>
        <v>0.83053750874548538</v>
      </c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</row>
    <row r="20" spans="1:41" ht="15.75" customHeight="1" x14ac:dyDescent="0.2">
      <c r="A20" s="39">
        <v>43614.793252314812</v>
      </c>
      <c r="B20" s="40" t="s">
        <v>7</v>
      </c>
      <c r="C20" s="40" t="s">
        <v>74</v>
      </c>
      <c r="D20" s="40" t="s">
        <v>86</v>
      </c>
      <c r="E20" s="40">
        <v>100</v>
      </c>
      <c r="F20" s="40">
        <v>8663.5</v>
      </c>
      <c r="G20" s="41">
        <v>1.1542999999999999E-2</v>
      </c>
      <c r="H20" s="40">
        <v>-2.5000000000000001E-4</v>
      </c>
      <c r="I20" s="40">
        <v>-2.88E-6</v>
      </c>
      <c r="J20" s="40" t="s">
        <v>76</v>
      </c>
      <c r="K20" s="40">
        <v>100</v>
      </c>
      <c r="L20" s="40">
        <v>0</v>
      </c>
      <c r="M20" s="40">
        <v>8663.5</v>
      </c>
      <c r="N20" s="40" t="s">
        <v>77</v>
      </c>
      <c r="O20" s="40" t="s">
        <v>94</v>
      </c>
      <c r="P20" s="35">
        <f t="shared" si="8"/>
        <v>-86</v>
      </c>
      <c r="Q20" s="36">
        <f t="shared" si="9"/>
        <v>-1.0548400000000005E-2</v>
      </c>
      <c r="R20" s="36">
        <f t="shared" si="0"/>
        <v>986</v>
      </c>
      <c r="S20" s="36">
        <f t="shared" si="1"/>
        <v>8618.0101419878301</v>
      </c>
      <c r="T20" s="36">
        <f t="shared" si="2"/>
        <v>900</v>
      </c>
      <c r="U20" s="36">
        <f t="shared" si="3"/>
        <v>8665.2777777777774</v>
      </c>
      <c r="V20" s="38">
        <f t="shared" si="4"/>
        <v>5.2397751627454754E-5</v>
      </c>
      <c r="W20" s="36">
        <f t="shared" si="5"/>
        <v>5.6966154041808697E-4</v>
      </c>
      <c r="X20" s="38">
        <f t="shared" si="10"/>
        <v>5.4490000000000009E-5</v>
      </c>
      <c r="Y20" s="36">
        <f t="shared" si="6"/>
        <v>6.7654929204554175E-4</v>
      </c>
      <c r="Z20" s="36">
        <f t="shared" si="7"/>
        <v>0.83054038929204554</v>
      </c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</row>
    <row r="21" spans="1:41" ht="15.75" customHeight="1" x14ac:dyDescent="0.2">
      <c r="A21" s="39">
        <v>43614.79519675926</v>
      </c>
      <c r="B21" s="40" t="s">
        <v>7</v>
      </c>
      <c r="C21" s="40" t="s">
        <v>74</v>
      </c>
      <c r="D21" s="40" t="s">
        <v>86</v>
      </c>
      <c r="E21" s="40">
        <v>200</v>
      </c>
      <c r="F21" s="40">
        <v>8707</v>
      </c>
      <c r="G21" s="41">
        <v>2.2970000000000001E-2</v>
      </c>
      <c r="H21" s="40">
        <v>-2.5000000000000001E-4</v>
      </c>
      <c r="I21" s="40">
        <v>-5.7400000000000001E-6</v>
      </c>
      <c r="J21" s="40" t="s">
        <v>76</v>
      </c>
      <c r="K21" s="40">
        <v>200</v>
      </c>
      <c r="L21" s="40">
        <v>0</v>
      </c>
      <c r="M21" s="40">
        <v>8707</v>
      </c>
      <c r="N21" s="40" t="s">
        <v>77</v>
      </c>
      <c r="O21" s="40" t="s">
        <v>95</v>
      </c>
      <c r="P21" s="35">
        <f t="shared" si="8"/>
        <v>114</v>
      </c>
      <c r="Q21" s="36">
        <f t="shared" si="9"/>
        <v>1.2421599999999996E-2</v>
      </c>
      <c r="R21" s="36">
        <f t="shared" si="0"/>
        <v>986</v>
      </c>
      <c r="S21" s="36">
        <f t="shared" si="1"/>
        <v>8618.0101419878301</v>
      </c>
      <c r="T21" s="36">
        <f t="shared" si="2"/>
        <v>1100</v>
      </c>
      <c r="U21" s="36">
        <f t="shared" si="3"/>
        <v>8672.863636363636</v>
      </c>
      <c r="V21" s="38">
        <f t="shared" si="4"/>
        <v>-5.15336667893969E-5</v>
      </c>
      <c r="W21" s="36">
        <f t="shared" si="5"/>
        <v>7.2362188835861229E-4</v>
      </c>
      <c r="X21" s="38">
        <f t="shared" si="10"/>
        <v>6.0230000000000011E-5</v>
      </c>
      <c r="Y21" s="36">
        <f t="shared" si="6"/>
        <v>7.3231822156921537E-4</v>
      </c>
      <c r="Z21" s="36">
        <f t="shared" si="7"/>
        <v>0.83059615822156918</v>
      </c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</row>
    <row r="22" spans="1:41" ht="15.75" customHeight="1" x14ac:dyDescent="0.2">
      <c r="A22" s="39">
        <v>43614.79519675926</v>
      </c>
      <c r="B22" s="40" t="s">
        <v>7</v>
      </c>
      <c r="C22" s="40" t="s">
        <v>74</v>
      </c>
      <c r="D22" s="40" t="s">
        <v>86</v>
      </c>
      <c r="E22" s="40">
        <v>100</v>
      </c>
      <c r="F22" s="40">
        <v>8705</v>
      </c>
      <c r="G22" s="41">
        <v>1.1488E-2</v>
      </c>
      <c r="H22" s="40">
        <v>-2.5000000000000001E-4</v>
      </c>
      <c r="I22" s="40">
        <v>-2.8700000000000001E-6</v>
      </c>
      <c r="J22" s="40" t="s">
        <v>76</v>
      </c>
      <c r="K22" s="40">
        <v>100</v>
      </c>
      <c r="L22" s="40">
        <v>0</v>
      </c>
      <c r="M22" s="40">
        <v>8705</v>
      </c>
      <c r="N22" s="40" t="s">
        <v>77</v>
      </c>
      <c r="O22" s="40" t="s">
        <v>96</v>
      </c>
      <c r="P22" s="35">
        <f t="shared" si="8"/>
        <v>214</v>
      </c>
      <c r="Q22" s="36">
        <f t="shared" si="9"/>
        <v>2.3909599999999996E-2</v>
      </c>
      <c r="R22" s="36">
        <f t="shared" si="0"/>
        <v>986</v>
      </c>
      <c r="S22" s="36">
        <f t="shared" si="1"/>
        <v>8618.0101419878301</v>
      </c>
      <c r="T22" s="36">
        <f t="shared" si="2"/>
        <v>1200</v>
      </c>
      <c r="U22" s="36">
        <f t="shared" si="3"/>
        <v>8675.5416666666661</v>
      </c>
      <c r="V22" s="38">
        <f t="shared" si="4"/>
        <v>-8.3475027352708704E-5</v>
      </c>
      <c r="W22" s="36">
        <f t="shared" si="5"/>
        <v>7.5871592166340096E-4</v>
      </c>
      <c r="X22" s="38">
        <f t="shared" si="10"/>
        <v>6.3100000000000016E-5</v>
      </c>
      <c r="Y22" s="36">
        <f t="shared" si="6"/>
        <v>7.3834089431069221E-4</v>
      </c>
      <c r="Z22" s="36">
        <f t="shared" si="7"/>
        <v>0.8306021808943107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</row>
    <row r="23" spans="1:41" ht="15.75" customHeight="1" x14ac:dyDescent="0.2">
      <c r="A23" s="39">
        <v>43614.795810185184</v>
      </c>
      <c r="B23" s="40" t="s">
        <v>7</v>
      </c>
      <c r="C23" s="40" t="s">
        <v>74</v>
      </c>
      <c r="D23" s="40" t="s">
        <v>86</v>
      </c>
      <c r="E23" s="40">
        <v>100</v>
      </c>
      <c r="F23" s="40">
        <v>8700</v>
      </c>
      <c r="G23" s="41">
        <v>1.1494000000000001E-2</v>
      </c>
      <c r="H23" s="40">
        <v>-2.5000000000000001E-4</v>
      </c>
      <c r="I23" s="40">
        <v>-2.8700000000000001E-6</v>
      </c>
      <c r="J23" s="40" t="s">
        <v>76</v>
      </c>
      <c r="K23" s="40">
        <v>100</v>
      </c>
      <c r="L23" s="40">
        <v>0</v>
      </c>
      <c r="M23" s="40">
        <v>8700</v>
      </c>
      <c r="N23" s="40" t="s">
        <v>77</v>
      </c>
      <c r="O23" s="40" t="s">
        <v>97</v>
      </c>
      <c r="P23" s="35">
        <f t="shared" si="8"/>
        <v>314</v>
      </c>
      <c r="Q23" s="36">
        <f t="shared" si="9"/>
        <v>3.5403599999999993E-2</v>
      </c>
      <c r="R23" s="36">
        <f t="shared" si="0"/>
        <v>986</v>
      </c>
      <c r="S23" s="36">
        <f t="shared" si="1"/>
        <v>8618.0101419878301</v>
      </c>
      <c r="T23" s="36">
        <f t="shared" si="2"/>
        <v>1300</v>
      </c>
      <c r="U23" s="36">
        <f t="shared" si="3"/>
        <v>8677.4230769230762</v>
      </c>
      <c r="V23" s="38">
        <f t="shared" si="4"/>
        <v>-9.3904061430392959E-5</v>
      </c>
      <c r="W23" s="36">
        <f t="shared" si="5"/>
        <v>7.8335775692029601E-4</v>
      </c>
      <c r="X23" s="38">
        <f t="shared" si="10"/>
        <v>6.5970000000000021E-5</v>
      </c>
      <c r="Y23" s="36">
        <f t="shared" si="6"/>
        <v>7.5542369548990316E-4</v>
      </c>
      <c r="Z23" s="36">
        <f t="shared" si="7"/>
        <v>0.83061926369548988</v>
      </c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</row>
    <row r="24" spans="1:41" ht="15.75" customHeight="1" x14ac:dyDescent="0.2">
      <c r="A24" s="39">
        <v>43614.798402777778</v>
      </c>
      <c r="B24" s="40" t="s">
        <v>7</v>
      </c>
      <c r="C24" s="40" t="s">
        <v>74</v>
      </c>
      <c r="D24" s="40" t="s">
        <v>86</v>
      </c>
      <c r="E24" s="40">
        <v>300</v>
      </c>
      <c r="F24" s="40">
        <v>8749.5</v>
      </c>
      <c r="G24" s="41">
        <v>3.4286999999999998E-2</v>
      </c>
      <c r="H24" s="40">
        <v>-2.5000000000000001E-4</v>
      </c>
      <c r="I24" s="40">
        <v>-8.5699999999999993E-6</v>
      </c>
      <c r="J24" s="40" t="s">
        <v>76</v>
      </c>
      <c r="K24" s="40">
        <v>300</v>
      </c>
      <c r="L24" s="40">
        <v>0</v>
      </c>
      <c r="M24" s="40">
        <v>8749.5</v>
      </c>
      <c r="N24" s="40" t="s">
        <v>83</v>
      </c>
      <c r="O24" s="40" t="s">
        <v>98</v>
      </c>
      <c r="P24" s="35">
        <f t="shared" si="8"/>
        <v>614</v>
      </c>
      <c r="Q24" s="36">
        <f t="shared" si="9"/>
        <v>6.9690599999999991E-2</v>
      </c>
      <c r="R24" s="36">
        <f t="shared" si="0"/>
        <v>986</v>
      </c>
      <c r="S24" s="36">
        <f t="shared" si="1"/>
        <v>8618.0101419878301</v>
      </c>
      <c r="T24" s="36">
        <f t="shared" si="2"/>
        <v>1600</v>
      </c>
      <c r="U24" s="36">
        <f t="shared" si="3"/>
        <v>8690.9375</v>
      </c>
      <c r="V24" s="38">
        <f t="shared" si="4"/>
        <v>-4.7286603117408958E-4</v>
      </c>
      <c r="W24" s="36">
        <f t="shared" si="5"/>
        <v>9.60049813787898E-4</v>
      </c>
      <c r="X24" s="38">
        <f t="shared" si="10"/>
        <v>7.4540000000000015E-5</v>
      </c>
      <c r="Y24" s="36">
        <f t="shared" si="6"/>
        <v>5.6172378261380848E-4</v>
      </c>
      <c r="Z24" s="36">
        <f t="shared" si="7"/>
        <v>0.83042556378261378</v>
      </c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</row>
    <row r="25" spans="1:41" ht="15.75" customHeight="1" x14ac:dyDescent="0.2">
      <c r="A25" s="39">
        <v>43614.798402777778</v>
      </c>
      <c r="B25" s="40" t="s">
        <v>7</v>
      </c>
      <c r="C25" s="40" t="s">
        <v>74</v>
      </c>
      <c r="D25" s="40" t="s">
        <v>86</v>
      </c>
      <c r="E25" s="40">
        <v>100</v>
      </c>
      <c r="F25" s="40">
        <v>8744</v>
      </c>
      <c r="G25" s="41">
        <v>1.1436E-2</v>
      </c>
      <c r="H25" s="40">
        <v>-2.5000000000000001E-4</v>
      </c>
      <c r="I25" s="40">
        <v>-2.8499999999999998E-6</v>
      </c>
      <c r="J25" s="40" t="s">
        <v>76</v>
      </c>
      <c r="K25" s="40">
        <v>100</v>
      </c>
      <c r="L25" s="40">
        <v>0</v>
      </c>
      <c r="M25" s="40">
        <v>8744</v>
      </c>
      <c r="N25" s="40" t="s">
        <v>77</v>
      </c>
      <c r="O25" s="40" t="s">
        <v>99</v>
      </c>
      <c r="P25" s="35">
        <f t="shared" si="8"/>
        <v>714</v>
      </c>
      <c r="Q25" s="36">
        <f t="shared" si="9"/>
        <v>8.1126599999999993E-2</v>
      </c>
      <c r="R25" s="36">
        <f t="shared" si="0"/>
        <v>986</v>
      </c>
      <c r="S25" s="36">
        <f t="shared" si="1"/>
        <v>8618.0101419878301</v>
      </c>
      <c r="T25" s="36">
        <f t="shared" si="2"/>
        <v>1700</v>
      </c>
      <c r="U25" s="36">
        <f t="shared" si="3"/>
        <v>8694.0588235294126</v>
      </c>
      <c r="V25" s="38">
        <f t="shared" si="4"/>
        <v>-4.6905552666735856E-4</v>
      </c>
      <c r="W25" s="36">
        <f t="shared" si="5"/>
        <v>1.0007809476592973E-3</v>
      </c>
      <c r="X25" s="38">
        <f t="shared" si="10"/>
        <v>7.7390000000000016E-5</v>
      </c>
      <c r="Y25" s="36">
        <f t="shared" si="6"/>
        <v>6.0911542099193882E-4</v>
      </c>
      <c r="Z25" s="36">
        <f t="shared" si="7"/>
        <v>0.83047295542099198</v>
      </c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</row>
    <row r="26" spans="1:41" ht="15.75" customHeight="1" x14ac:dyDescent="0.2">
      <c r="A26" s="39">
        <v>43614.798402777778</v>
      </c>
      <c r="B26" s="40" t="s">
        <v>7</v>
      </c>
      <c r="C26" s="40" t="s">
        <v>74</v>
      </c>
      <c r="D26" s="40" t="s">
        <v>86</v>
      </c>
      <c r="E26" s="40">
        <v>200</v>
      </c>
      <c r="F26" s="40">
        <v>8743.5</v>
      </c>
      <c r="G26" s="41">
        <v>2.2873999999999999E-2</v>
      </c>
      <c r="H26" s="40">
        <v>-2.5000000000000001E-4</v>
      </c>
      <c r="I26" s="40">
        <v>-5.7100000000000004E-6</v>
      </c>
      <c r="J26" s="40" t="s">
        <v>76</v>
      </c>
      <c r="K26" s="40">
        <v>200</v>
      </c>
      <c r="L26" s="40">
        <v>0</v>
      </c>
      <c r="M26" s="40">
        <v>8743.5</v>
      </c>
      <c r="N26" s="40" t="s">
        <v>77</v>
      </c>
      <c r="O26" s="40" t="s">
        <v>100</v>
      </c>
      <c r="P26" s="35">
        <f t="shared" si="8"/>
        <v>914</v>
      </c>
      <c r="Q26" s="36">
        <f t="shared" si="9"/>
        <v>0.1040006</v>
      </c>
      <c r="R26" s="36">
        <f t="shared" si="0"/>
        <v>986</v>
      </c>
      <c r="S26" s="36">
        <f t="shared" si="1"/>
        <v>8618.0101419878301</v>
      </c>
      <c r="T26" s="36">
        <f t="shared" si="2"/>
        <v>1900</v>
      </c>
      <c r="U26" s="36">
        <f t="shared" si="3"/>
        <v>8699.2631578947367</v>
      </c>
      <c r="V26" s="38">
        <f t="shared" si="4"/>
        <v>-5.3157252950728688E-4</v>
      </c>
      <c r="W26" s="36">
        <f t="shared" si="5"/>
        <v>1.0686289496686162E-3</v>
      </c>
      <c r="X26" s="38">
        <f t="shared" si="10"/>
        <v>8.3100000000000014E-5</v>
      </c>
      <c r="Y26" s="36">
        <f t="shared" si="6"/>
        <v>6.201564201613293E-4</v>
      </c>
      <c r="Z26" s="36">
        <f t="shared" si="7"/>
        <v>0.83048399642016135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</row>
    <row r="27" spans="1:41" ht="15.75" customHeight="1" x14ac:dyDescent="0.2">
      <c r="A27" s="39">
        <v>43614.802384259259</v>
      </c>
      <c r="B27" s="40" t="s">
        <v>7</v>
      </c>
      <c r="C27" s="40" t="s">
        <v>74</v>
      </c>
      <c r="D27" s="40" t="s">
        <v>86</v>
      </c>
      <c r="E27" s="40">
        <v>100</v>
      </c>
      <c r="F27" s="40">
        <v>8696.5</v>
      </c>
      <c r="G27" s="41">
        <v>1.1499000000000001E-2</v>
      </c>
      <c r="H27" s="40">
        <v>-2.5000000000000001E-4</v>
      </c>
      <c r="I27" s="40">
        <v>-2.8700000000000001E-6</v>
      </c>
      <c r="J27" s="40" t="s">
        <v>76</v>
      </c>
      <c r="K27" s="40">
        <v>100</v>
      </c>
      <c r="L27" s="40">
        <v>0</v>
      </c>
      <c r="M27" s="40">
        <v>8696.5</v>
      </c>
      <c r="N27" s="40" t="s">
        <v>77</v>
      </c>
      <c r="O27" s="40" t="s">
        <v>101</v>
      </c>
      <c r="P27" s="35">
        <f t="shared" si="8"/>
        <v>1014</v>
      </c>
      <c r="Q27" s="36">
        <f t="shared" si="9"/>
        <v>0.11549959999999999</v>
      </c>
      <c r="R27" s="36">
        <f t="shared" si="0"/>
        <v>986</v>
      </c>
      <c r="S27" s="36">
        <f t="shared" si="1"/>
        <v>8618.0101419878301</v>
      </c>
      <c r="T27" s="36">
        <f t="shared" si="2"/>
        <v>2000</v>
      </c>
      <c r="U27" s="36">
        <f t="shared" si="3"/>
        <v>8699.125</v>
      </c>
      <c r="V27" s="38">
        <f t="shared" si="4"/>
        <v>3.5184160250341135E-5</v>
      </c>
      <c r="W27" s="36">
        <f t="shared" si="5"/>
        <v>1.0668288581666982E-3</v>
      </c>
      <c r="X27" s="38">
        <f t="shared" si="10"/>
        <v>8.5970000000000019E-5</v>
      </c>
      <c r="Y27" s="36">
        <f t="shared" si="6"/>
        <v>1.1879830184170395E-3</v>
      </c>
      <c r="Z27" s="36">
        <f t="shared" si="7"/>
        <v>0.83105182301841707</v>
      </c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</row>
    <row r="28" spans="1:41" ht="15.75" customHeight="1" x14ac:dyDescent="0.2">
      <c r="A28" s="39">
        <v>43614.805219907408</v>
      </c>
      <c r="B28" s="40" t="s">
        <v>7</v>
      </c>
      <c r="C28" s="40" t="s">
        <v>74</v>
      </c>
      <c r="D28" s="40" t="s">
        <v>86</v>
      </c>
      <c r="E28" s="40">
        <v>100</v>
      </c>
      <c r="F28" s="40">
        <v>8718.5</v>
      </c>
      <c r="G28" s="41">
        <v>1.1469999999999999E-2</v>
      </c>
      <c r="H28" s="40">
        <v>-2.5000000000000001E-4</v>
      </c>
      <c r="I28" s="40">
        <v>-2.8600000000000001E-6</v>
      </c>
      <c r="J28" s="40" t="s">
        <v>76</v>
      </c>
      <c r="K28" s="40">
        <v>100</v>
      </c>
      <c r="L28" s="40">
        <v>0</v>
      </c>
      <c r="M28" s="40">
        <v>8718.5</v>
      </c>
      <c r="N28" s="40" t="s">
        <v>77</v>
      </c>
      <c r="O28" s="40" t="s">
        <v>102</v>
      </c>
      <c r="P28" s="35">
        <f t="shared" si="8"/>
        <v>1114</v>
      </c>
      <c r="Q28" s="36">
        <f t="shared" si="9"/>
        <v>0.12696959999999999</v>
      </c>
      <c r="R28" s="36">
        <f t="shared" si="0"/>
        <v>986</v>
      </c>
      <c r="S28" s="36">
        <f t="shared" si="1"/>
        <v>8618.0101419878301</v>
      </c>
      <c r="T28" s="36">
        <f t="shared" si="2"/>
        <v>2100</v>
      </c>
      <c r="U28" s="36">
        <f t="shared" si="3"/>
        <v>8700.0476190476184</v>
      </c>
      <c r="V28" s="38">
        <f t="shared" si="4"/>
        <v>-2.7100306416088333E-4</v>
      </c>
      <c r="W28" s="36">
        <f t="shared" si="5"/>
        <v>1.0788487934754896E-3</v>
      </c>
      <c r="X28" s="38">
        <f t="shared" si="10"/>
        <v>8.8830000000000015E-5</v>
      </c>
      <c r="Y28" s="36">
        <f t="shared" si="6"/>
        <v>8.9667572931460631E-4</v>
      </c>
      <c r="Z28" s="36">
        <f t="shared" si="7"/>
        <v>0.83076051572931464</v>
      </c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</row>
    <row r="29" spans="1:41" ht="15.75" customHeight="1" x14ac:dyDescent="0.2">
      <c r="A29" s="39">
        <v>43614.812337962961</v>
      </c>
      <c r="B29" s="40" t="s">
        <v>7</v>
      </c>
      <c r="C29" s="40" t="s">
        <v>74</v>
      </c>
      <c r="D29" s="40" t="s">
        <v>86</v>
      </c>
      <c r="E29" s="40">
        <v>200</v>
      </c>
      <c r="F29" s="40">
        <v>8739.5</v>
      </c>
      <c r="G29" s="41">
        <v>2.2884000000000002E-2</v>
      </c>
      <c r="H29" s="40">
        <v>-2.5000000000000001E-4</v>
      </c>
      <c r="I29" s="40">
        <v>-5.7200000000000003E-6</v>
      </c>
      <c r="J29" s="40" t="s">
        <v>76</v>
      </c>
      <c r="K29" s="40">
        <v>200</v>
      </c>
      <c r="L29" s="40">
        <v>0</v>
      </c>
      <c r="M29" s="40">
        <v>8739.5</v>
      </c>
      <c r="N29" s="40" t="s">
        <v>77</v>
      </c>
      <c r="O29" s="40" t="s">
        <v>103</v>
      </c>
      <c r="P29" s="35">
        <f t="shared" si="8"/>
        <v>1314</v>
      </c>
      <c r="Q29" s="36">
        <f t="shared" si="9"/>
        <v>0.14985359999999998</v>
      </c>
      <c r="R29" s="36">
        <f t="shared" si="0"/>
        <v>986</v>
      </c>
      <c r="S29" s="36">
        <f t="shared" si="1"/>
        <v>8618.0101419878301</v>
      </c>
      <c r="T29" s="36">
        <f t="shared" si="2"/>
        <v>2300</v>
      </c>
      <c r="U29" s="36">
        <f t="shared" si="3"/>
        <v>8703.4782608695659</v>
      </c>
      <c r="V29" s="38">
        <f t="shared" si="4"/>
        <v>-6.2227249666042502E-4</v>
      </c>
      <c r="W29" s="36">
        <f t="shared" si="5"/>
        <v>1.1235210421328735E-3</v>
      </c>
      <c r="X29" s="38">
        <f t="shared" si="10"/>
        <v>9.4550000000000021E-5</v>
      </c>
      <c r="Y29" s="36">
        <f t="shared" si="6"/>
        <v>5.9579854547244849E-4</v>
      </c>
      <c r="Z29" s="36">
        <f t="shared" si="7"/>
        <v>0.83045963854547244</v>
      </c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</row>
    <row r="30" spans="1:41" ht="15.75" customHeight="1" x14ac:dyDescent="0.2">
      <c r="A30" s="39">
        <v>43614.812384259261</v>
      </c>
      <c r="B30" s="40" t="s">
        <v>7</v>
      </c>
      <c r="C30" s="40" t="s">
        <v>74</v>
      </c>
      <c r="D30" s="40" t="s">
        <v>86</v>
      </c>
      <c r="E30" s="40">
        <v>300</v>
      </c>
      <c r="F30" s="40">
        <v>8783.5</v>
      </c>
      <c r="G30" s="41">
        <v>3.4154999999999998E-2</v>
      </c>
      <c r="H30" s="40">
        <v>-2.5000000000000001E-4</v>
      </c>
      <c r="I30" s="40">
        <v>-8.5299999999999996E-6</v>
      </c>
      <c r="J30" s="40" t="s">
        <v>76</v>
      </c>
      <c r="K30" s="40">
        <v>300</v>
      </c>
      <c r="L30" s="40">
        <v>0</v>
      </c>
      <c r="M30" s="40">
        <v>8783.5</v>
      </c>
      <c r="N30" s="40" t="s">
        <v>77</v>
      </c>
      <c r="O30" s="40" t="s">
        <v>104</v>
      </c>
      <c r="P30" s="35">
        <f t="shared" si="8"/>
        <v>1614</v>
      </c>
      <c r="Q30" s="36">
        <f t="shared" si="9"/>
        <v>0.18400859999999997</v>
      </c>
      <c r="R30" s="36">
        <f t="shared" si="0"/>
        <v>986</v>
      </c>
      <c r="S30" s="36">
        <f t="shared" si="1"/>
        <v>8618.0101419878301</v>
      </c>
      <c r="T30" s="36">
        <f t="shared" si="2"/>
        <v>2600</v>
      </c>
      <c r="U30" s="36">
        <f t="shared" si="3"/>
        <v>8712.711538461539</v>
      </c>
      <c r="V30" s="38">
        <f t="shared" si="4"/>
        <v>-1.4929493119342934E-3</v>
      </c>
      <c r="W30" s="36">
        <f t="shared" si="5"/>
        <v>1.2435778032916457E-3</v>
      </c>
      <c r="X30" s="38">
        <f t="shared" si="10"/>
        <v>1.0308000000000002E-4</v>
      </c>
      <c r="Y30" s="36">
        <f t="shared" si="6"/>
        <v>-1.4629150864264769E-4</v>
      </c>
      <c r="Z30" s="36">
        <f t="shared" si="7"/>
        <v>0.82971754849135737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</row>
    <row r="31" spans="1:41" ht="15.75" customHeight="1" x14ac:dyDescent="0.2">
      <c r="A31" s="39">
        <v>43614.812384259261</v>
      </c>
      <c r="B31" s="40" t="s">
        <v>7</v>
      </c>
      <c r="C31" s="40" t="s">
        <v>74</v>
      </c>
      <c r="D31" s="40" t="s">
        <v>86</v>
      </c>
      <c r="E31" s="40">
        <v>100</v>
      </c>
      <c r="F31" s="40">
        <v>8761</v>
      </c>
      <c r="G31" s="41">
        <v>1.1414000000000001E-2</v>
      </c>
      <c r="H31" s="40">
        <v>-2.5000000000000001E-4</v>
      </c>
      <c r="I31" s="40">
        <v>-2.8499999999999998E-6</v>
      </c>
      <c r="J31" s="40" t="s">
        <v>76</v>
      </c>
      <c r="K31" s="40">
        <v>100</v>
      </c>
      <c r="L31" s="40">
        <v>0</v>
      </c>
      <c r="M31" s="40">
        <v>8761</v>
      </c>
      <c r="N31" s="40" t="s">
        <v>77</v>
      </c>
      <c r="O31" s="40" t="s">
        <v>105</v>
      </c>
      <c r="P31" s="35">
        <f t="shared" si="8"/>
        <v>1714</v>
      </c>
      <c r="Q31" s="36">
        <f t="shared" si="9"/>
        <v>0.19542259999999997</v>
      </c>
      <c r="R31" s="36">
        <f t="shared" si="0"/>
        <v>986</v>
      </c>
      <c r="S31" s="36">
        <f t="shared" si="1"/>
        <v>8618.0101419878301</v>
      </c>
      <c r="T31" s="36">
        <f t="shared" si="2"/>
        <v>2700</v>
      </c>
      <c r="U31" s="36">
        <f t="shared" si="3"/>
        <v>8714.5</v>
      </c>
      <c r="V31" s="38">
        <f t="shared" si="4"/>
        <v>-1.0439209561614411E-3</v>
      </c>
      <c r="W31" s="36">
        <f t="shared" si="5"/>
        <v>1.2668030700049419E-3</v>
      </c>
      <c r="X31" s="38">
        <f t="shared" si="10"/>
        <v>1.0593000000000002E-4</v>
      </c>
      <c r="Y31" s="36">
        <f t="shared" si="6"/>
        <v>3.2881211384350081E-4</v>
      </c>
      <c r="Z31" s="36">
        <f t="shared" si="7"/>
        <v>0.83019265211384352</v>
      </c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</row>
    <row r="32" spans="1:41" ht="15.75" customHeight="1" x14ac:dyDescent="0.2">
      <c r="A32" s="39">
        <v>43614.813425925924</v>
      </c>
      <c r="B32" s="40" t="s">
        <v>7</v>
      </c>
      <c r="C32" s="40" t="s">
        <v>74</v>
      </c>
      <c r="D32" s="40" t="s">
        <v>86</v>
      </c>
      <c r="E32" s="40">
        <v>100</v>
      </c>
      <c r="F32" s="40">
        <v>8790.5</v>
      </c>
      <c r="G32" s="41">
        <v>1.1376000000000001E-2</v>
      </c>
      <c r="H32" s="40">
        <v>-2.5000000000000001E-4</v>
      </c>
      <c r="I32" s="40">
        <v>-2.8399999999999999E-6</v>
      </c>
      <c r="J32" s="40" t="s">
        <v>76</v>
      </c>
      <c r="K32" s="40">
        <v>100</v>
      </c>
      <c r="L32" s="40">
        <v>0</v>
      </c>
      <c r="M32" s="40">
        <v>8790.5</v>
      </c>
      <c r="N32" s="40" t="s">
        <v>77</v>
      </c>
      <c r="O32" s="40" t="s">
        <v>106</v>
      </c>
      <c r="P32" s="35">
        <f t="shared" si="8"/>
        <v>1814</v>
      </c>
      <c r="Q32" s="36">
        <f t="shared" si="9"/>
        <v>0.20679859999999997</v>
      </c>
      <c r="R32" s="36">
        <f t="shared" si="0"/>
        <v>986</v>
      </c>
      <c r="S32" s="36">
        <f t="shared" si="1"/>
        <v>8618.0101419878301</v>
      </c>
      <c r="T32" s="36">
        <f t="shared" si="2"/>
        <v>2800</v>
      </c>
      <c r="U32" s="36">
        <f t="shared" si="3"/>
        <v>8717.2142857142862</v>
      </c>
      <c r="V32" s="38">
        <f t="shared" si="4"/>
        <v>-1.7348634908417545E-3</v>
      </c>
      <c r="W32" s="36">
        <f t="shared" si="5"/>
        <v>1.3020330405226262E-3</v>
      </c>
      <c r="X32" s="38">
        <f t="shared" si="10"/>
        <v>1.0877000000000003E-4</v>
      </c>
      <c r="Y32" s="36">
        <f t="shared" si="6"/>
        <v>-3.2406045031912827E-4</v>
      </c>
      <c r="Z32" s="36">
        <f t="shared" si="7"/>
        <v>0.82953977954968094</v>
      </c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</row>
    <row r="33" spans="1:41" ht="15.75" customHeight="1" x14ac:dyDescent="0.2">
      <c r="A33" s="39">
        <v>43614.813668981478</v>
      </c>
      <c r="B33" s="40" t="s">
        <v>7</v>
      </c>
      <c r="C33" s="40" t="s">
        <v>74</v>
      </c>
      <c r="D33" s="40" t="s">
        <v>86</v>
      </c>
      <c r="E33" s="40">
        <v>100</v>
      </c>
      <c r="F33" s="40">
        <v>8794.5</v>
      </c>
      <c r="G33" s="41">
        <v>1.1370999999999999E-2</v>
      </c>
      <c r="H33" s="40">
        <v>-2.5000000000000001E-4</v>
      </c>
      <c r="I33" s="40">
        <v>-2.8399999999999999E-6</v>
      </c>
      <c r="J33" s="40" t="s">
        <v>76</v>
      </c>
      <c r="K33" s="40">
        <v>100</v>
      </c>
      <c r="L33" s="40">
        <v>0</v>
      </c>
      <c r="M33" s="40">
        <v>8794.5</v>
      </c>
      <c r="N33" s="40" t="s">
        <v>77</v>
      </c>
      <c r="O33" s="40" t="s">
        <v>107</v>
      </c>
      <c r="P33" s="35">
        <f t="shared" si="8"/>
        <v>1914</v>
      </c>
      <c r="Q33" s="36">
        <f t="shared" si="9"/>
        <v>0.21816959999999996</v>
      </c>
      <c r="R33" s="36">
        <f t="shared" si="0"/>
        <v>986</v>
      </c>
      <c r="S33" s="36">
        <f t="shared" si="1"/>
        <v>8618.0101419878301</v>
      </c>
      <c r="T33" s="36">
        <f t="shared" si="2"/>
        <v>2900</v>
      </c>
      <c r="U33" s="36">
        <f t="shared" si="3"/>
        <v>8719.8793103448279</v>
      </c>
      <c r="V33" s="38">
        <f t="shared" si="4"/>
        <v>-1.86242831073843E-3</v>
      </c>
      <c r="W33" s="36">
        <f t="shared" si="5"/>
        <v>1.336602289634808E-3</v>
      </c>
      <c r="X33" s="38">
        <f t="shared" si="10"/>
        <v>1.1161000000000002E-4</v>
      </c>
      <c r="Y33" s="36">
        <f t="shared" si="6"/>
        <v>-4.1421602110362191E-4</v>
      </c>
      <c r="Z33" s="36">
        <f t="shared" si="7"/>
        <v>0.82944962397889643</v>
      </c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</row>
    <row r="34" spans="1:41" ht="15.75" customHeight="1" x14ac:dyDescent="0.2">
      <c r="A34" s="39">
        <v>43614.83258101852</v>
      </c>
      <c r="B34" s="40" t="s">
        <v>7</v>
      </c>
      <c r="C34" s="40" t="s">
        <v>74</v>
      </c>
      <c r="D34" s="40" t="s">
        <v>86</v>
      </c>
      <c r="E34" s="40">
        <v>100</v>
      </c>
      <c r="F34" s="40">
        <v>8795</v>
      </c>
      <c r="G34" s="41">
        <v>1.137E-2</v>
      </c>
      <c r="H34" s="40">
        <v>-2.5000000000000001E-4</v>
      </c>
      <c r="I34" s="40">
        <v>-2.8399999999999999E-6</v>
      </c>
      <c r="J34" s="40" t="s">
        <v>76</v>
      </c>
      <c r="K34" s="40">
        <v>100</v>
      </c>
      <c r="L34" s="40">
        <v>0</v>
      </c>
      <c r="M34" s="40">
        <v>8795</v>
      </c>
      <c r="N34" s="40" t="s">
        <v>77</v>
      </c>
      <c r="O34" s="40" t="s">
        <v>108</v>
      </c>
      <c r="P34" s="35">
        <f t="shared" si="8"/>
        <v>2014</v>
      </c>
      <c r="Q34" s="36">
        <f t="shared" si="9"/>
        <v>0.22953959999999995</v>
      </c>
      <c r="R34" s="36">
        <f t="shared" si="0"/>
        <v>986</v>
      </c>
      <c r="S34" s="36">
        <f t="shared" si="1"/>
        <v>8618.0101419878301</v>
      </c>
      <c r="T34" s="36">
        <f t="shared" si="2"/>
        <v>3000</v>
      </c>
      <c r="U34" s="36">
        <f t="shared" si="3"/>
        <v>8722.3833333333332</v>
      </c>
      <c r="V34" s="38">
        <f t="shared" si="4"/>
        <v>-1.9064471164588282E-3</v>
      </c>
      <c r="W34" s="36">
        <f t="shared" si="5"/>
        <v>1.3690638643250425E-3</v>
      </c>
      <c r="X34" s="38">
        <f t="shared" si="10"/>
        <v>1.1445000000000002E-4</v>
      </c>
      <c r="Y34" s="36">
        <f t="shared" si="6"/>
        <v>-4.2293325213378565E-4</v>
      </c>
      <c r="Z34" s="36">
        <f t="shared" si="7"/>
        <v>0.82944090674786619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</row>
    <row r="35" spans="1:41" ht="15.75" customHeight="1" x14ac:dyDescent="0.2">
      <c r="A35" s="39">
        <v>43614.832592592589</v>
      </c>
      <c r="B35" s="40" t="s">
        <v>7</v>
      </c>
      <c r="C35" s="40" t="s">
        <v>74</v>
      </c>
      <c r="D35" s="40" t="s">
        <v>86</v>
      </c>
      <c r="E35" s="40">
        <v>100</v>
      </c>
      <c r="F35" s="40">
        <v>8795</v>
      </c>
      <c r="G35" s="41">
        <v>1.137E-2</v>
      </c>
      <c r="H35" s="40">
        <v>7.5000000000000002E-4</v>
      </c>
      <c r="I35" s="40">
        <v>8.5199999999999997E-6</v>
      </c>
      <c r="J35" s="40" t="s">
        <v>76</v>
      </c>
      <c r="K35" s="40">
        <v>100</v>
      </c>
      <c r="L35" s="40">
        <v>0</v>
      </c>
      <c r="M35" s="40">
        <v>8794.5</v>
      </c>
      <c r="N35" s="40" t="s">
        <v>77</v>
      </c>
      <c r="O35" s="40" t="s">
        <v>109</v>
      </c>
      <c r="P35" s="35">
        <f t="shared" si="8"/>
        <v>2114</v>
      </c>
      <c r="Q35" s="36">
        <f t="shared" si="9"/>
        <v>0.24090959999999995</v>
      </c>
      <c r="R35" s="36">
        <f t="shared" si="0"/>
        <v>986</v>
      </c>
      <c r="S35" s="36">
        <f t="shared" si="1"/>
        <v>8618.0101419878301</v>
      </c>
      <c r="T35" s="36">
        <f t="shared" si="2"/>
        <v>3100</v>
      </c>
      <c r="U35" s="36">
        <f t="shared" si="3"/>
        <v>8724.7258064516136</v>
      </c>
      <c r="V35" s="38">
        <f t="shared" si="4"/>
        <v>-1.9360350807858583E-3</v>
      </c>
      <c r="W35" s="36">
        <f t="shared" si="5"/>
        <v>1.3994142751602573E-3</v>
      </c>
      <c r="X35" s="38">
        <f t="shared" si="10"/>
        <v>1.0593000000000001E-4</v>
      </c>
      <c r="Y35" s="36">
        <f t="shared" si="6"/>
        <v>-4.3069080562560096E-4</v>
      </c>
      <c r="Z35" s="36">
        <f t="shared" si="7"/>
        <v>0.82943314919437439</v>
      </c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</row>
    <row r="36" spans="1:41" ht="15.75" customHeight="1" x14ac:dyDescent="0.2">
      <c r="A36" s="39">
        <v>43614.864560185182</v>
      </c>
      <c r="B36" s="40" t="s">
        <v>7</v>
      </c>
      <c r="C36" s="40" t="s">
        <v>74</v>
      </c>
      <c r="D36" s="40" t="s">
        <v>86</v>
      </c>
      <c r="E36" s="40">
        <v>100</v>
      </c>
      <c r="F36" s="40">
        <v>8839</v>
      </c>
      <c r="G36" s="41">
        <v>1.1313E-2</v>
      </c>
      <c r="H36" s="40">
        <v>-2.5000000000000001E-4</v>
      </c>
      <c r="I36" s="40">
        <v>-2.8200000000000001E-6</v>
      </c>
      <c r="J36" s="40" t="s">
        <v>76</v>
      </c>
      <c r="K36" s="40">
        <v>100</v>
      </c>
      <c r="L36" s="40">
        <v>0</v>
      </c>
      <c r="M36" s="40">
        <v>8839</v>
      </c>
      <c r="N36" s="40" t="s">
        <v>77</v>
      </c>
      <c r="O36" s="40" t="s">
        <v>110</v>
      </c>
      <c r="P36" s="35">
        <f t="shared" si="8"/>
        <v>2214</v>
      </c>
      <c r="Q36" s="36">
        <f t="shared" si="9"/>
        <v>0.25222259999999996</v>
      </c>
      <c r="R36" s="36">
        <f t="shared" si="0"/>
        <v>986</v>
      </c>
      <c r="S36" s="36">
        <f t="shared" si="1"/>
        <v>8618.0101419878301</v>
      </c>
      <c r="T36" s="36">
        <f t="shared" si="2"/>
        <v>3200</v>
      </c>
      <c r="U36" s="36">
        <f t="shared" si="3"/>
        <v>8728.296875</v>
      </c>
      <c r="V36" s="38">
        <f t="shared" si="4"/>
        <v>-3.1769095763706716E-3</v>
      </c>
      <c r="W36" s="36">
        <f t="shared" si="5"/>
        <v>1.445651717746211E-3</v>
      </c>
      <c r="X36" s="38">
        <f t="shared" si="10"/>
        <v>1.0875000000000001E-4</v>
      </c>
      <c r="Y36" s="36">
        <f t="shared" si="6"/>
        <v>-1.6225078586244606E-3</v>
      </c>
      <c r="Z36" s="36">
        <f t="shared" si="7"/>
        <v>0.82824133214137552</v>
      </c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</row>
    <row r="37" spans="1:41" ht="15.75" customHeight="1" x14ac:dyDescent="0.2">
      <c r="A37" s="39">
        <v>43614.864560185182</v>
      </c>
      <c r="B37" s="40" t="s">
        <v>7</v>
      </c>
      <c r="C37" s="40" t="s">
        <v>74</v>
      </c>
      <c r="D37" s="40" t="s">
        <v>86</v>
      </c>
      <c r="E37" s="40">
        <v>200</v>
      </c>
      <c r="F37" s="40">
        <v>8834.5</v>
      </c>
      <c r="G37" s="41">
        <v>2.2637999999999998E-2</v>
      </c>
      <c r="H37" s="40">
        <v>-2.5000000000000001E-4</v>
      </c>
      <c r="I37" s="40">
        <v>-5.6500000000000001E-6</v>
      </c>
      <c r="J37" s="40" t="s">
        <v>76</v>
      </c>
      <c r="K37" s="40">
        <v>200</v>
      </c>
      <c r="L37" s="40">
        <v>0</v>
      </c>
      <c r="M37" s="40">
        <v>8834.5</v>
      </c>
      <c r="N37" s="40" t="s">
        <v>77</v>
      </c>
      <c r="O37" s="40" t="s">
        <v>111</v>
      </c>
      <c r="P37" s="35">
        <f t="shared" si="8"/>
        <v>2414</v>
      </c>
      <c r="Q37" s="36">
        <f t="shared" si="9"/>
        <v>0.27486059999999995</v>
      </c>
      <c r="R37" s="36">
        <f t="shared" si="0"/>
        <v>986</v>
      </c>
      <c r="S37" s="36">
        <f t="shared" si="1"/>
        <v>8618.0101419878301</v>
      </c>
      <c r="T37" s="36">
        <f t="shared" si="2"/>
        <v>3400</v>
      </c>
      <c r="U37" s="36">
        <f t="shared" si="3"/>
        <v>8734.5441176470595</v>
      </c>
      <c r="V37" s="38">
        <f t="shared" si="4"/>
        <v>-3.1269677713683694E-3</v>
      </c>
      <c r="W37" s="36">
        <f t="shared" si="5"/>
        <v>1.5264487738556366E-3</v>
      </c>
      <c r="X37" s="38">
        <f t="shared" si="10"/>
        <v>1.1440000000000002E-4</v>
      </c>
      <c r="Y37" s="36">
        <f t="shared" si="6"/>
        <v>-1.4861189975127328E-3</v>
      </c>
      <c r="Z37" s="36">
        <f t="shared" si="7"/>
        <v>0.8283777210024873</v>
      </c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</row>
    <row r="38" spans="1:41" ht="15.75" customHeight="1" x14ac:dyDescent="0.2">
      <c r="A38" s="39">
        <v>43614.86928240741</v>
      </c>
      <c r="B38" s="40" t="s">
        <v>7</v>
      </c>
      <c r="C38" s="40" t="s">
        <v>74</v>
      </c>
      <c r="D38" s="40" t="s">
        <v>75</v>
      </c>
      <c r="E38" s="40">
        <v>-100</v>
      </c>
      <c r="F38" s="40">
        <v>8756</v>
      </c>
      <c r="G38" s="41">
        <v>-1.1421000000000001E-2</v>
      </c>
      <c r="H38" s="40">
        <v>-2.5000000000000001E-4</v>
      </c>
      <c r="I38" s="40">
        <v>-2.8499999999999998E-6</v>
      </c>
      <c r="J38" s="40" t="s">
        <v>76</v>
      </c>
      <c r="K38" s="40">
        <v>100</v>
      </c>
      <c r="L38" s="40">
        <v>0</v>
      </c>
      <c r="M38" s="40">
        <v>8756</v>
      </c>
      <c r="N38" s="40" t="s">
        <v>83</v>
      </c>
      <c r="O38" s="40" t="s">
        <v>112</v>
      </c>
      <c r="P38" s="35">
        <f t="shared" si="8"/>
        <v>2314</v>
      </c>
      <c r="Q38" s="36">
        <f t="shared" si="9"/>
        <v>0.26343959999999994</v>
      </c>
      <c r="R38" s="36">
        <f t="shared" si="0"/>
        <v>1086</v>
      </c>
      <c r="S38" s="36">
        <f t="shared" si="1"/>
        <v>8630.7163904235731</v>
      </c>
      <c r="T38" s="36">
        <f t="shared" si="2"/>
        <v>3400</v>
      </c>
      <c r="U38" s="36">
        <f t="shared" si="3"/>
        <v>8734.5441176470595</v>
      </c>
      <c r="V38" s="38">
        <f t="shared" si="4"/>
        <v>-6.4917791711346126E-4</v>
      </c>
      <c r="W38" s="36">
        <f t="shared" si="5"/>
        <v>1.4957399182260671E-3</v>
      </c>
      <c r="X38" s="38">
        <f t="shared" si="10"/>
        <v>1.1725000000000002E-4</v>
      </c>
      <c r="Y38" s="36">
        <f t="shared" si="6"/>
        <v>9.6381200111260586E-4</v>
      </c>
      <c r="Z38" s="36">
        <f t="shared" si="7"/>
        <v>0.83082765200111264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</row>
    <row r="39" spans="1:41" ht="15.75" customHeight="1" x14ac:dyDescent="0.2">
      <c r="A39" s="39">
        <v>43614.869780092595</v>
      </c>
      <c r="B39" s="40" t="s">
        <v>7</v>
      </c>
      <c r="C39" s="40" t="s">
        <v>74</v>
      </c>
      <c r="D39" s="40" t="s">
        <v>75</v>
      </c>
      <c r="E39" s="40">
        <v>-100</v>
      </c>
      <c r="F39" s="40">
        <v>8790</v>
      </c>
      <c r="G39" s="41">
        <v>-1.1377E-2</v>
      </c>
      <c r="H39" s="40">
        <v>-2.5000000000000001E-4</v>
      </c>
      <c r="I39" s="40">
        <v>-2.8399999999999999E-6</v>
      </c>
      <c r="J39" s="40" t="s">
        <v>76</v>
      </c>
      <c r="K39" s="40">
        <v>100</v>
      </c>
      <c r="L39" s="40">
        <v>0</v>
      </c>
      <c r="M39" s="40">
        <v>8790</v>
      </c>
      <c r="N39" s="40" t="s">
        <v>77</v>
      </c>
      <c r="O39" s="40" t="s">
        <v>113</v>
      </c>
      <c r="P39" s="35">
        <f t="shared" si="8"/>
        <v>2214</v>
      </c>
      <c r="Q39" s="36">
        <f t="shared" si="9"/>
        <v>0.25206259999999991</v>
      </c>
      <c r="R39" s="36">
        <f t="shared" si="0"/>
        <v>1186</v>
      </c>
      <c r="S39" s="36">
        <f t="shared" si="1"/>
        <v>8644.1467116357508</v>
      </c>
      <c r="T39" s="36">
        <f t="shared" si="2"/>
        <v>3400</v>
      </c>
      <c r="U39" s="36">
        <f t="shared" si="3"/>
        <v>8734.5441176470595</v>
      </c>
      <c r="V39" s="38">
        <f t="shared" si="4"/>
        <v>-1.5991754661460274E-3</v>
      </c>
      <c r="W39" s="36">
        <f t="shared" si="5"/>
        <v>1.4199671107849485E-3</v>
      </c>
      <c r="X39" s="38">
        <f t="shared" si="10"/>
        <v>1.2009000000000002E-4</v>
      </c>
      <c r="Y39" s="36">
        <f t="shared" si="6"/>
        <v>-5.9118355361078792E-5</v>
      </c>
      <c r="Z39" s="36">
        <f t="shared" si="7"/>
        <v>0.82980472164463892</v>
      </c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</row>
    <row r="40" spans="1:41" ht="15.75" customHeight="1" x14ac:dyDescent="0.2">
      <c r="A40" s="39">
        <v>43614.87394675926</v>
      </c>
      <c r="B40" s="40" t="s">
        <v>7</v>
      </c>
      <c r="C40" s="40" t="s">
        <v>74</v>
      </c>
      <c r="D40" s="40" t="s">
        <v>75</v>
      </c>
      <c r="E40" s="40">
        <v>-100</v>
      </c>
      <c r="F40" s="40">
        <v>8789</v>
      </c>
      <c r="G40" s="41">
        <v>-1.1377999999999999E-2</v>
      </c>
      <c r="H40" s="40">
        <v>-2.5000000000000001E-4</v>
      </c>
      <c r="I40" s="40">
        <v>-2.8399999999999999E-6</v>
      </c>
      <c r="J40" s="40" t="s">
        <v>76</v>
      </c>
      <c r="K40" s="40">
        <v>100</v>
      </c>
      <c r="L40" s="40">
        <v>0</v>
      </c>
      <c r="M40" s="40">
        <v>8789</v>
      </c>
      <c r="N40" s="40" t="s">
        <v>77</v>
      </c>
      <c r="O40" s="40" t="s">
        <v>114</v>
      </c>
      <c r="P40" s="35">
        <f t="shared" si="8"/>
        <v>2114</v>
      </c>
      <c r="Q40" s="36">
        <f t="shared" si="9"/>
        <v>0.24068459999999992</v>
      </c>
      <c r="R40" s="36">
        <f t="shared" si="0"/>
        <v>1286</v>
      </c>
      <c r="S40" s="36">
        <f t="shared" si="1"/>
        <v>8655.4105754276825</v>
      </c>
      <c r="T40" s="36">
        <f t="shared" si="2"/>
        <v>3400</v>
      </c>
      <c r="U40" s="36">
        <f t="shared" si="3"/>
        <v>8734.5441176470595</v>
      </c>
      <c r="V40" s="38">
        <f t="shared" si="4"/>
        <v>-1.4995815037609109E-3</v>
      </c>
      <c r="W40" s="36">
        <f t="shared" si="5"/>
        <v>1.3460886375630126E-3</v>
      </c>
      <c r="X40" s="38">
        <f t="shared" si="10"/>
        <v>1.2293000000000002E-4</v>
      </c>
      <c r="Y40" s="36">
        <f t="shared" si="6"/>
        <v>-3.0562866197898195E-5</v>
      </c>
      <c r="Z40" s="36">
        <f t="shared" si="7"/>
        <v>0.82983327713380217</v>
      </c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spans="1:41" ht="15.75" customHeight="1" x14ac:dyDescent="0.2">
      <c r="A41" s="39">
        <v>43614.878171296295</v>
      </c>
      <c r="B41" s="40" t="s">
        <v>7</v>
      </c>
      <c r="C41" s="40" t="s">
        <v>74</v>
      </c>
      <c r="D41" s="40" t="s">
        <v>86</v>
      </c>
      <c r="E41" s="40">
        <v>200</v>
      </c>
      <c r="F41" s="40">
        <v>8836</v>
      </c>
      <c r="G41" s="41">
        <v>2.2634000000000001E-2</v>
      </c>
      <c r="H41" s="40">
        <v>-2.5000000000000001E-4</v>
      </c>
      <c r="I41" s="40">
        <v>-5.6500000000000001E-6</v>
      </c>
      <c r="J41" s="40" t="s">
        <v>76</v>
      </c>
      <c r="K41" s="40">
        <v>200</v>
      </c>
      <c r="L41" s="40">
        <v>0</v>
      </c>
      <c r="M41" s="40">
        <v>8836</v>
      </c>
      <c r="N41" s="40" t="s">
        <v>83</v>
      </c>
      <c r="O41" s="40" t="s">
        <v>115</v>
      </c>
      <c r="P41" s="35">
        <f t="shared" si="8"/>
        <v>2314</v>
      </c>
      <c r="Q41" s="36">
        <f t="shared" si="9"/>
        <v>0.2633185999999999</v>
      </c>
      <c r="R41" s="36">
        <f t="shared" si="0"/>
        <v>1286</v>
      </c>
      <c r="S41" s="36">
        <f t="shared" si="1"/>
        <v>8655.4105754276825</v>
      </c>
      <c r="T41" s="36">
        <f t="shared" si="2"/>
        <v>3600</v>
      </c>
      <c r="U41" s="36">
        <f t="shared" si="3"/>
        <v>8740.1805555555547</v>
      </c>
      <c r="V41" s="38">
        <f t="shared" si="4"/>
        <v>-2.8710508964490348E-3</v>
      </c>
      <c r="W41" s="36">
        <f t="shared" si="5"/>
        <v>1.4410364686557329E-3</v>
      </c>
      <c r="X41" s="38">
        <f t="shared" si="10"/>
        <v>1.2858000000000002E-4</v>
      </c>
      <c r="Y41" s="36">
        <f t="shared" si="6"/>
        <v>-1.3014344277933018E-3</v>
      </c>
      <c r="Z41" s="36">
        <f t="shared" si="7"/>
        <v>0.82856240557220673</v>
      </c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spans="1:41" ht="15.75" customHeight="1" x14ac:dyDescent="0.2">
      <c r="A42" s="39">
        <v>43614.878171296295</v>
      </c>
      <c r="B42" s="40" t="s">
        <v>7</v>
      </c>
      <c r="C42" s="40" t="s">
        <v>74</v>
      </c>
      <c r="D42" s="40" t="s">
        <v>86</v>
      </c>
      <c r="E42" s="40">
        <v>100</v>
      </c>
      <c r="F42" s="40">
        <v>8792</v>
      </c>
      <c r="G42" s="41">
        <v>1.1374E-2</v>
      </c>
      <c r="H42" s="40">
        <v>-2.5000000000000001E-4</v>
      </c>
      <c r="I42" s="40">
        <v>-2.8399999999999999E-6</v>
      </c>
      <c r="J42" s="40" t="s">
        <v>76</v>
      </c>
      <c r="K42" s="40">
        <v>100</v>
      </c>
      <c r="L42" s="40">
        <v>0</v>
      </c>
      <c r="M42" s="40">
        <v>8792</v>
      </c>
      <c r="N42" s="40" t="s">
        <v>83</v>
      </c>
      <c r="O42" s="40" t="s">
        <v>116</v>
      </c>
      <c r="P42" s="35">
        <f t="shared" si="8"/>
        <v>2414</v>
      </c>
      <c r="Q42" s="36">
        <f t="shared" si="9"/>
        <v>0.2746925999999999</v>
      </c>
      <c r="R42" s="36">
        <f t="shared" si="0"/>
        <v>1286</v>
      </c>
      <c r="S42" s="36">
        <f t="shared" si="1"/>
        <v>8655.4105754276825</v>
      </c>
      <c r="T42" s="36">
        <f t="shared" si="2"/>
        <v>3700</v>
      </c>
      <c r="U42" s="36">
        <f t="shared" si="3"/>
        <v>8741.5810810810817</v>
      </c>
      <c r="V42" s="38">
        <f t="shared" si="4"/>
        <v>-1.5836278309201545E-3</v>
      </c>
      <c r="W42" s="36">
        <f t="shared" si="5"/>
        <v>1.4646098348428164E-3</v>
      </c>
      <c r="X42" s="38">
        <f t="shared" si="10"/>
        <v>1.3142000000000001E-4</v>
      </c>
      <c r="Y42" s="36">
        <f t="shared" si="6"/>
        <v>1.2402003922661872E-5</v>
      </c>
      <c r="Z42" s="36">
        <f t="shared" si="7"/>
        <v>0.82987624200392263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spans="1:41" ht="15.75" customHeight="1" x14ac:dyDescent="0.2">
      <c r="A43" s="39">
        <v>43614.878217592595</v>
      </c>
      <c r="B43" s="40" t="s">
        <v>7</v>
      </c>
      <c r="C43" s="40" t="s">
        <v>74</v>
      </c>
      <c r="D43" s="40" t="s">
        <v>86</v>
      </c>
      <c r="E43" s="40">
        <v>100</v>
      </c>
      <c r="F43" s="40">
        <v>8838.5</v>
      </c>
      <c r="G43" s="41">
        <v>1.1313999999999999E-2</v>
      </c>
      <c r="H43" s="40">
        <v>-2.5000000000000001E-4</v>
      </c>
      <c r="I43" s="40">
        <v>-2.8200000000000001E-6</v>
      </c>
      <c r="J43" s="40" t="s">
        <v>76</v>
      </c>
      <c r="K43" s="40">
        <v>100</v>
      </c>
      <c r="L43" s="40">
        <v>0</v>
      </c>
      <c r="M43" s="40">
        <v>8787.5</v>
      </c>
      <c r="N43" s="40" t="s">
        <v>77</v>
      </c>
      <c r="O43" s="40" t="s">
        <v>117</v>
      </c>
      <c r="P43" s="35">
        <f t="shared" si="8"/>
        <v>2514</v>
      </c>
      <c r="Q43" s="36">
        <f t="shared" si="9"/>
        <v>0.28600659999999989</v>
      </c>
      <c r="R43" s="36">
        <f t="shared" si="0"/>
        <v>1286</v>
      </c>
      <c r="S43" s="36">
        <f t="shared" si="1"/>
        <v>8655.4105754276825</v>
      </c>
      <c r="T43" s="36">
        <f t="shared" si="2"/>
        <v>3800</v>
      </c>
      <c r="U43" s="36">
        <f t="shared" si="3"/>
        <v>8744.1315789473683</v>
      </c>
      <c r="V43" s="38">
        <f t="shared" si="4"/>
        <v>-3.069705494721478E-3</v>
      </c>
      <c r="W43" s="36">
        <f t="shared" si="5"/>
        <v>1.5075199083855731E-3</v>
      </c>
      <c r="X43" s="38">
        <f t="shared" si="10"/>
        <v>1.3424000000000002E-4</v>
      </c>
      <c r="Y43" s="36">
        <f t="shared" si="6"/>
        <v>-1.4279455863359049E-3</v>
      </c>
      <c r="Z43" s="36">
        <f t="shared" si="7"/>
        <v>0.82843589441366416</v>
      </c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spans="1:41" ht="15.75" customHeight="1" x14ac:dyDescent="0.2">
      <c r="A44" s="39">
        <v>43614.878217592595</v>
      </c>
      <c r="B44" s="40" t="s">
        <v>7</v>
      </c>
      <c r="C44" s="40" t="s">
        <v>74</v>
      </c>
      <c r="D44" s="40" t="s">
        <v>86</v>
      </c>
      <c r="E44" s="40">
        <v>200</v>
      </c>
      <c r="F44" s="40">
        <v>8838.5</v>
      </c>
      <c r="G44" s="41">
        <v>2.2627999999999999E-2</v>
      </c>
      <c r="H44" s="40">
        <v>-2.5000000000000001E-4</v>
      </c>
      <c r="I44" s="40">
        <v>-5.6500000000000001E-6</v>
      </c>
      <c r="J44" s="40" t="s">
        <v>76</v>
      </c>
      <c r="K44" s="40">
        <v>200</v>
      </c>
      <c r="L44" s="40">
        <v>0</v>
      </c>
      <c r="M44" s="40">
        <v>8831.5</v>
      </c>
      <c r="N44" s="40" t="s">
        <v>77</v>
      </c>
      <c r="O44" s="40" t="s">
        <v>118</v>
      </c>
      <c r="P44" s="35">
        <f t="shared" si="8"/>
        <v>2714</v>
      </c>
      <c r="Q44" s="36">
        <f t="shared" si="9"/>
        <v>0.30863459999999987</v>
      </c>
      <c r="R44" s="36">
        <f t="shared" si="0"/>
        <v>1286</v>
      </c>
      <c r="S44" s="36">
        <f t="shared" si="1"/>
        <v>8655.4105754276825</v>
      </c>
      <c r="T44" s="36">
        <f t="shared" si="2"/>
        <v>4000</v>
      </c>
      <c r="U44" s="36">
        <f t="shared" si="3"/>
        <v>8748.85</v>
      </c>
      <c r="V44" s="38">
        <f t="shared" si="4"/>
        <v>-3.1465207522571514E-3</v>
      </c>
      <c r="W44" s="36">
        <f t="shared" si="5"/>
        <v>1.586837589118275E-3</v>
      </c>
      <c r="X44" s="38">
        <f t="shared" si="10"/>
        <v>1.3989000000000002E-4</v>
      </c>
      <c r="Y44" s="36">
        <f t="shared" si="6"/>
        <v>-1.4197931631388765E-3</v>
      </c>
      <c r="Z44" s="36">
        <f t="shared" si="7"/>
        <v>0.82844404683686113</v>
      </c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spans="1:41" ht="15.75" customHeight="1" x14ac:dyDescent="0.2">
      <c r="A45" s="39">
        <v>43614.878599537034</v>
      </c>
      <c r="B45" s="40" t="s">
        <v>7</v>
      </c>
      <c r="C45" s="40" t="s">
        <v>74</v>
      </c>
      <c r="D45" s="40" t="s">
        <v>75</v>
      </c>
      <c r="E45" s="40">
        <v>-100</v>
      </c>
      <c r="F45" s="40">
        <v>8796</v>
      </c>
      <c r="G45" s="41">
        <v>-1.1369000000000001E-2</v>
      </c>
      <c r="H45" s="40">
        <v>-2.5000000000000001E-4</v>
      </c>
      <c r="I45" s="40">
        <v>-2.8399999999999999E-6</v>
      </c>
      <c r="J45" s="40" t="s">
        <v>76</v>
      </c>
      <c r="K45" s="40">
        <v>100</v>
      </c>
      <c r="L45" s="40">
        <v>0</v>
      </c>
      <c r="M45" s="40">
        <v>8796</v>
      </c>
      <c r="N45" s="40" t="s">
        <v>83</v>
      </c>
      <c r="O45" s="40" t="s">
        <v>119</v>
      </c>
      <c r="P45" s="35">
        <f t="shared" si="8"/>
        <v>2614</v>
      </c>
      <c r="Q45" s="36">
        <f t="shared" si="9"/>
        <v>0.29726559999999985</v>
      </c>
      <c r="R45" s="36">
        <f t="shared" si="0"/>
        <v>1386</v>
      </c>
      <c r="S45" s="36">
        <f t="shared" si="1"/>
        <v>8665.5541125541131</v>
      </c>
      <c r="T45" s="36">
        <f t="shared" si="2"/>
        <v>4000</v>
      </c>
      <c r="U45" s="36">
        <f t="shared" si="3"/>
        <v>8748.85</v>
      </c>
      <c r="V45" s="38">
        <f t="shared" si="4"/>
        <v>-1.6015890432509237E-3</v>
      </c>
      <c r="W45" s="36">
        <f t="shared" si="5"/>
        <v>1.5227881224389667E-3</v>
      </c>
      <c r="X45" s="38">
        <f t="shared" si="10"/>
        <v>1.4273000000000001E-4</v>
      </c>
      <c r="Y45" s="36">
        <f t="shared" si="6"/>
        <v>6.3929079188042981E-5</v>
      </c>
      <c r="Z45" s="36">
        <f t="shared" si="7"/>
        <v>0.82992776907918808</v>
      </c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</row>
    <row r="46" spans="1:41" ht="15.75" customHeight="1" x14ac:dyDescent="0.2">
      <c r="A46" s="39">
        <v>43614.879548611112</v>
      </c>
      <c r="B46" s="40" t="s">
        <v>7</v>
      </c>
      <c r="C46" s="40" t="s">
        <v>74</v>
      </c>
      <c r="D46" s="40" t="s">
        <v>75</v>
      </c>
      <c r="E46" s="40">
        <v>-100</v>
      </c>
      <c r="F46" s="40">
        <v>8792.5</v>
      </c>
      <c r="G46" s="41">
        <v>-1.1372999999999999E-2</v>
      </c>
      <c r="H46" s="40">
        <v>-2.5000000000000001E-4</v>
      </c>
      <c r="I46" s="40">
        <v>-2.8399999999999999E-6</v>
      </c>
      <c r="J46" s="40" t="s">
        <v>76</v>
      </c>
      <c r="K46" s="40">
        <v>100</v>
      </c>
      <c r="L46" s="40">
        <v>0</v>
      </c>
      <c r="M46" s="40">
        <v>8792.5</v>
      </c>
      <c r="N46" s="40" t="s">
        <v>77</v>
      </c>
      <c r="O46" s="40" t="s">
        <v>120</v>
      </c>
      <c r="P46" s="35">
        <f t="shared" si="8"/>
        <v>2514</v>
      </c>
      <c r="Q46" s="36">
        <f t="shared" si="9"/>
        <v>0.28589259999999983</v>
      </c>
      <c r="R46" s="36">
        <f t="shared" si="0"/>
        <v>1486</v>
      </c>
      <c r="S46" s="36">
        <f t="shared" si="1"/>
        <v>8674.0969044414542</v>
      </c>
      <c r="T46" s="36">
        <f t="shared" si="2"/>
        <v>4000</v>
      </c>
      <c r="U46" s="36">
        <f t="shared" si="3"/>
        <v>8748.85</v>
      </c>
      <c r="V46" s="38">
        <f t="shared" si="4"/>
        <v>-1.4265472924765905E-3</v>
      </c>
      <c r="W46" s="36">
        <f t="shared" si="5"/>
        <v>1.4637696928300825E-3</v>
      </c>
      <c r="X46" s="38">
        <f t="shared" si="10"/>
        <v>1.4557E-4</v>
      </c>
      <c r="Y46" s="36">
        <f t="shared" si="6"/>
        <v>1.8279240035349207E-4</v>
      </c>
      <c r="Z46" s="36">
        <f t="shared" si="7"/>
        <v>0.83004663240035348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</row>
    <row r="47" spans="1:41" ht="15.75" customHeight="1" x14ac:dyDescent="0.2">
      <c r="A47" s="39">
        <v>43614.885057870371</v>
      </c>
      <c r="B47" s="40" t="s">
        <v>7</v>
      </c>
      <c r="C47" s="40" t="s">
        <v>74</v>
      </c>
      <c r="D47" s="40" t="s">
        <v>75</v>
      </c>
      <c r="E47" s="40">
        <v>-100</v>
      </c>
      <c r="F47" s="40">
        <v>8747</v>
      </c>
      <c r="G47" s="41">
        <v>-1.1431999999999999E-2</v>
      </c>
      <c r="H47" s="40">
        <v>-2.5000000000000001E-4</v>
      </c>
      <c r="I47" s="40">
        <v>-2.8499999999999998E-6</v>
      </c>
      <c r="J47" s="40" t="s">
        <v>76</v>
      </c>
      <c r="K47" s="40">
        <v>100</v>
      </c>
      <c r="L47" s="40">
        <v>0</v>
      </c>
      <c r="M47" s="40">
        <v>8747</v>
      </c>
      <c r="N47" s="40" t="s">
        <v>77</v>
      </c>
      <c r="O47" s="40" t="s">
        <v>121</v>
      </c>
      <c r="P47" s="35">
        <f t="shared" si="8"/>
        <v>2414</v>
      </c>
      <c r="Q47" s="36">
        <f t="shared" si="9"/>
        <v>0.27446059999999983</v>
      </c>
      <c r="R47" s="36">
        <f t="shared" si="0"/>
        <v>1586</v>
      </c>
      <c r="S47" s="36">
        <f t="shared" si="1"/>
        <v>8678.6935687263558</v>
      </c>
      <c r="T47" s="36">
        <f t="shared" si="2"/>
        <v>4000</v>
      </c>
      <c r="U47" s="36">
        <f t="shared" si="3"/>
        <v>8748.85</v>
      </c>
      <c r="V47" s="38">
        <f t="shared" si="4"/>
        <v>5.835779808926393E-5</v>
      </c>
      <c r="W47" s="36">
        <f t="shared" si="5"/>
        <v>1.4654309081156721E-3</v>
      </c>
      <c r="X47" s="38">
        <f t="shared" si="10"/>
        <v>1.4841999999999999E-4</v>
      </c>
      <c r="Y47" s="36">
        <f t="shared" si="6"/>
        <v>1.672208706204936E-3</v>
      </c>
      <c r="Z47" s="36">
        <f t="shared" si="7"/>
        <v>0.8315360487062049</v>
      </c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</row>
    <row r="48" spans="1:41" ht="15.75" customHeight="1" x14ac:dyDescent="0.2">
      <c r="A48" s="39">
        <v>43614.88517361111</v>
      </c>
      <c r="B48" s="40" t="s">
        <v>7</v>
      </c>
      <c r="C48" s="40" t="s">
        <v>74</v>
      </c>
      <c r="D48" s="40" t="s">
        <v>75</v>
      </c>
      <c r="E48" s="40">
        <v>-100</v>
      </c>
      <c r="F48" s="40">
        <v>8765</v>
      </c>
      <c r="G48" s="41">
        <v>-1.1409000000000001E-2</v>
      </c>
      <c r="H48" s="40">
        <v>-2.5000000000000001E-4</v>
      </c>
      <c r="I48" s="40">
        <v>-2.8499999999999998E-6</v>
      </c>
      <c r="J48" s="40" t="s">
        <v>76</v>
      </c>
      <c r="K48" s="40">
        <v>100</v>
      </c>
      <c r="L48" s="40">
        <v>0</v>
      </c>
      <c r="M48" s="40">
        <v>8765</v>
      </c>
      <c r="N48" s="40" t="s">
        <v>77</v>
      </c>
      <c r="O48" s="40" t="s">
        <v>122</v>
      </c>
      <c r="P48" s="35">
        <f t="shared" si="8"/>
        <v>2314</v>
      </c>
      <c r="Q48" s="36">
        <f t="shared" si="9"/>
        <v>0.26305159999999983</v>
      </c>
      <c r="R48" s="36">
        <f t="shared" si="0"/>
        <v>1686</v>
      </c>
      <c r="S48" s="36">
        <f t="shared" si="1"/>
        <v>8683.8125741399763</v>
      </c>
      <c r="T48" s="36">
        <f t="shared" si="2"/>
        <v>4000</v>
      </c>
      <c r="U48" s="36">
        <f t="shared" si="3"/>
        <v>8748.85</v>
      </c>
      <c r="V48" s="38">
        <f t="shared" si="4"/>
        <v>-4.8734104507729408E-4</v>
      </c>
      <c r="W48" s="36">
        <f t="shared" si="5"/>
        <v>1.4433096063451668E-3</v>
      </c>
      <c r="X48" s="38">
        <f t="shared" si="10"/>
        <v>1.5126999999999998E-4</v>
      </c>
      <c r="Y48" s="36">
        <f t="shared" si="6"/>
        <v>1.1072385612678726E-3</v>
      </c>
      <c r="Z48" s="36">
        <f t="shared" si="7"/>
        <v>0.83097107856126784</v>
      </c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</row>
    <row r="49" spans="1:41" ht="15.75" customHeight="1" x14ac:dyDescent="0.2">
      <c r="A49" s="39">
        <v>43614.957314814812</v>
      </c>
      <c r="B49" s="40" t="s">
        <v>7</v>
      </c>
      <c r="C49" s="40" t="s">
        <v>74</v>
      </c>
      <c r="D49" s="40" t="s">
        <v>86</v>
      </c>
      <c r="E49" s="40">
        <v>200</v>
      </c>
      <c r="F49" s="40">
        <v>8838</v>
      </c>
      <c r="G49" s="41">
        <v>2.2630000000000001E-2</v>
      </c>
      <c r="H49" s="40">
        <v>-2.5000000000000001E-4</v>
      </c>
      <c r="I49" s="40">
        <v>-5.6500000000000001E-6</v>
      </c>
      <c r="J49" s="40" t="s">
        <v>76</v>
      </c>
      <c r="K49" s="40">
        <v>200</v>
      </c>
      <c r="L49" s="40">
        <v>0</v>
      </c>
      <c r="M49" s="40">
        <v>8838</v>
      </c>
      <c r="N49" s="40" t="s">
        <v>83</v>
      </c>
      <c r="O49" s="40" t="s">
        <v>123</v>
      </c>
      <c r="P49" s="35">
        <f t="shared" si="8"/>
        <v>2514</v>
      </c>
      <c r="Q49" s="36">
        <f t="shared" si="9"/>
        <v>0.28568159999999981</v>
      </c>
      <c r="R49" s="36">
        <f t="shared" si="0"/>
        <v>1686</v>
      </c>
      <c r="S49" s="36">
        <f t="shared" si="1"/>
        <v>8683.8125741399763</v>
      </c>
      <c r="T49" s="36">
        <f t="shared" si="2"/>
        <v>4200</v>
      </c>
      <c r="U49" s="36">
        <f t="shared" si="3"/>
        <v>8753.0952380952385</v>
      </c>
      <c r="V49" s="38">
        <f t="shared" si="4"/>
        <v>-2.7591904025378775E-3</v>
      </c>
      <c r="W49" s="36">
        <f t="shared" si="5"/>
        <v>1.5367741734170525E-3</v>
      </c>
      <c r="X49" s="38">
        <f t="shared" si="10"/>
        <v>1.5691999999999998E-4</v>
      </c>
      <c r="Y49" s="36">
        <f t="shared" si="6"/>
        <v>-1.0654962291208249E-3</v>
      </c>
      <c r="Z49" s="36">
        <f t="shared" si="7"/>
        <v>0.82879834377087924</v>
      </c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</row>
    <row r="50" spans="1:41" ht="15.75" customHeight="1" x14ac:dyDescent="0.2">
      <c r="A50" s="39">
        <v>43614.957314814812</v>
      </c>
      <c r="B50" s="40" t="s">
        <v>7</v>
      </c>
      <c r="C50" s="40" t="s">
        <v>74</v>
      </c>
      <c r="D50" s="40" t="s">
        <v>86</v>
      </c>
      <c r="E50" s="40">
        <v>100</v>
      </c>
      <c r="F50" s="40">
        <v>8794.5</v>
      </c>
      <c r="G50" s="41">
        <v>1.1370999999999999E-2</v>
      </c>
      <c r="H50" s="40">
        <v>-2.5000000000000001E-4</v>
      </c>
      <c r="I50" s="40">
        <v>-2.8399999999999999E-6</v>
      </c>
      <c r="J50" s="40" t="s">
        <v>76</v>
      </c>
      <c r="K50" s="40">
        <v>100</v>
      </c>
      <c r="L50" s="40">
        <v>0</v>
      </c>
      <c r="M50" s="40">
        <v>8794.5</v>
      </c>
      <c r="N50" s="40" t="s">
        <v>83</v>
      </c>
      <c r="O50" s="40" t="s">
        <v>124</v>
      </c>
      <c r="P50" s="35">
        <f t="shared" si="8"/>
        <v>2614</v>
      </c>
      <c r="Q50" s="36">
        <f t="shared" si="9"/>
        <v>0.29705259999999983</v>
      </c>
      <c r="R50" s="36">
        <f t="shared" si="0"/>
        <v>1686</v>
      </c>
      <c r="S50" s="36">
        <f t="shared" si="1"/>
        <v>8683.8125741399763</v>
      </c>
      <c r="T50" s="36">
        <f t="shared" si="2"/>
        <v>4300</v>
      </c>
      <c r="U50" s="36">
        <f t="shared" si="3"/>
        <v>8754.0581395348836</v>
      </c>
      <c r="V50" s="38">
        <f t="shared" si="4"/>
        <v>-1.3731441461467054E-3</v>
      </c>
      <c r="W50" s="36">
        <f t="shared" si="5"/>
        <v>1.557961117766364E-3</v>
      </c>
      <c r="X50" s="38">
        <f t="shared" si="10"/>
        <v>1.5975999999999997E-4</v>
      </c>
      <c r="Y50" s="36">
        <f t="shared" si="6"/>
        <v>3.4457697161965862E-4</v>
      </c>
      <c r="Z50" s="36">
        <f t="shared" si="7"/>
        <v>0.83020841697161962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</row>
    <row r="51" spans="1:41" ht="15.75" customHeight="1" x14ac:dyDescent="0.2">
      <c r="A51" s="39">
        <v>43614.957326388889</v>
      </c>
      <c r="B51" s="40" t="s">
        <v>7</v>
      </c>
      <c r="C51" s="40" t="s">
        <v>74</v>
      </c>
      <c r="D51" s="40" t="s">
        <v>86</v>
      </c>
      <c r="E51" s="40">
        <v>100</v>
      </c>
      <c r="F51" s="40">
        <v>8830.5</v>
      </c>
      <c r="G51" s="41">
        <v>1.1324000000000001E-2</v>
      </c>
      <c r="H51" s="40">
        <v>7.5000000000000002E-4</v>
      </c>
      <c r="I51" s="40">
        <v>8.49E-6</v>
      </c>
      <c r="J51" s="40" t="s">
        <v>76</v>
      </c>
      <c r="K51" s="40">
        <v>100</v>
      </c>
      <c r="L51" s="40">
        <v>0</v>
      </c>
      <c r="M51" s="40">
        <v>8795.5</v>
      </c>
      <c r="N51" s="40" t="s">
        <v>77</v>
      </c>
      <c r="O51" s="40" t="s">
        <v>125</v>
      </c>
      <c r="P51" s="35">
        <f t="shared" si="8"/>
        <v>2714</v>
      </c>
      <c r="Q51" s="36">
        <f t="shared" si="9"/>
        <v>0.30837659999999983</v>
      </c>
      <c r="R51" s="36">
        <f t="shared" si="0"/>
        <v>1686</v>
      </c>
      <c r="S51" s="36">
        <f t="shared" si="1"/>
        <v>8683.8125741399763</v>
      </c>
      <c r="T51" s="36">
        <f t="shared" si="2"/>
        <v>4400</v>
      </c>
      <c r="U51" s="36">
        <f t="shared" si="3"/>
        <v>8755.795454545454</v>
      </c>
      <c r="V51" s="38">
        <f t="shared" si="4"/>
        <v>-2.6222613186039139E-3</v>
      </c>
      <c r="W51" s="36">
        <f t="shared" si="5"/>
        <v>1.596175875289408E-3</v>
      </c>
      <c r="X51" s="38">
        <f t="shared" si="10"/>
        <v>1.5126999999999998E-4</v>
      </c>
      <c r="Y51" s="36">
        <f t="shared" si="6"/>
        <v>-8.7481544331450591E-4</v>
      </c>
      <c r="Z51" s="36">
        <f t="shared" si="7"/>
        <v>0.82898902455668555</v>
      </c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</row>
    <row r="52" spans="1:41" ht="15.75" customHeight="1" x14ac:dyDescent="0.2">
      <c r="A52" s="39">
        <v>43614.957326388889</v>
      </c>
      <c r="B52" s="40" t="s">
        <v>7</v>
      </c>
      <c r="C52" s="40" t="s">
        <v>74</v>
      </c>
      <c r="D52" s="40" t="s">
        <v>86</v>
      </c>
      <c r="E52" s="40">
        <v>144</v>
      </c>
      <c r="F52" s="40">
        <v>8839</v>
      </c>
      <c r="G52" s="41">
        <v>1.6290720000000002E-2</v>
      </c>
      <c r="H52" s="40">
        <v>7.5000000000000002E-4</v>
      </c>
      <c r="I52" s="40">
        <v>1.221E-5</v>
      </c>
      <c r="J52" s="40" t="s">
        <v>76</v>
      </c>
      <c r="K52" s="40">
        <v>200</v>
      </c>
      <c r="L52" s="40">
        <v>56</v>
      </c>
      <c r="M52" s="40">
        <v>8839</v>
      </c>
      <c r="N52" s="40" t="s">
        <v>77</v>
      </c>
      <c r="O52" s="40" t="s">
        <v>126</v>
      </c>
      <c r="P52" s="35">
        <f t="shared" si="8"/>
        <v>2858</v>
      </c>
      <c r="Q52" s="36">
        <f t="shared" si="9"/>
        <v>0.32466731999999981</v>
      </c>
      <c r="R52" s="36">
        <f t="shared" si="0"/>
        <v>1686</v>
      </c>
      <c r="S52" s="36">
        <f t="shared" si="1"/>
        <v>8683.8125741399763</v>
      </c>
      <c r="T52" s="36">
        <f t="shared" si="2"/>
        <v>4544</v>
      </c>
      <c r="U52" s="36">
        <f t="shared" si="3"/>
        <v>8758.4322183098593</v>
      </c>
      <c r="V52" s="38">
        <f t="shared" si="4"/>
        <v>-2.9743640508234099E-3</v>
      </c>
      <c r="W52" s="36">
        <f t="shared" si="5"/>
        <v>1.6541463439431543E-3</v>
      </c>
      <c r="X52" s="38">
        <f t="shared" si="10"/>
        <v>1.3905999999999999E-4</v>
      </c>
      <c r="Y52" s="36">
        <f t="shared" si="6"/>
        <v>-1.1811577068802557E-3</v>
      </c>
      <c r="Z52" s="36">
        <f t="shared" si="7"/>
        <v>0.82868268229311981</v>
      </c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</row>
    <row r="53" spans="1:41" ht="15.75" customHeight="1" x14ac:dyDescent="0.2">
      <c r="A53" s="39">
        <v>43614.957337962966</v>
      </c>
      <c r="B53" s="40" t="s">
        <v>7</v>
      </c>
      <c r="C53" s="40" t="s">
        <v>74</v>
      </c>
      <c r="D53" s="40" t="s">
        <v>86</v>
      </c>
      <c r="E53" s="40">
        <v>56</v>
      </c>
      <c r="F53" s="40">
        <v>8839</v>
      </c>
      <c r="G53" s="41">
        <v>6.3352800000000004E-3</v>
      </c>
      <c r="H53" s="40">
        <v>-2.5000000000000001E-4</v>
      </c>
      <c r="I53" s="40">
        <v>-1.5799999999999999E-6</v>
      </c>
      <c r="J53" s="40" t="s">
        <v>76</v>
      </c>
      <c r="K53" s="40">
        <v>200</v>
      </c>
      <c r="L53" s="40">
        <v>0</v>
      </c>
      <c r="M53" s="40">
        <v>8839</v>
      </c>
      <c r="N53" s="40" t="s">
        <v>77</v>
      </c>
      <c r="O53" s="40" t="s">
        <v>126</v>
      </c>
      <c r="P53" s="35">
        <f t="shared" si="8"/>
        <v>2914</v>
      </c>
      <c r="Q53" s="36">
        <f t="shared" si="9"/>
        <v>0.33100259999999981</v>
      </c>
      <c r="R53" s="36">
        <f t="shared" si="0"/>
        <v>1686</v>
      </c>
      <c r="S53" s="36">
        <f t="shared" si="1"/>
        <v>8683.8125741399763</v>
      </c>
      <c r="T53" s="36">
        <f t="shared" si="2"/>
        <v>4600</v>
      </c>
      <c r="U53" s="36">
        <f t="shared" si="3"/>
        <v>8759.4130434782601</v>
      </c>
      <c r="V53" s="38">
        <f t="shared" si="4"/>
        <v>-2.995389513766749E-3</v>
      </c>
      <c r="W53" s="36">
        <f t="shared" si="5"/>
        <v>1.675701332311525E-3</v>
      </c>
      <c r="X53" s="38">
        <f t="shared" si="10"/>
        <v>1.4063999999999998E-4</v>
      </c>
      <c r="Y53" s="36">
        <f t="shared" si="6"/>
        <v>-1.1790481814552239E-3</v>
      </c>
      <c r="Z53" s="36">
        <f t="shared" si="7"/>
        <v>0.82868479181854482</v>
      </c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</row>
    <row r="54" spans="1:41" ht="15.75" customHeight="1" x14ac:dyDescent="0.2">
      <c r="A54" s="39">
        <v>43614.957905092589</v>
      </c>
      <c r="B54" s="40" t="s">
        <v>7</v>
      </c>
      <c r="C54" s="40" t="s">
        <v>74</v>
      </c>
      <c r="D54" s="40" t="s">
        <v>75</v>
      </c>
      <c r="E54" s="40">
        <v>-100</v>
      </c>
      <c r="F54" s="40">
        <v>8787</v>
      </c>
      <c r="G54" s="41">
        <v>-1.1379999999999999E-2</v>
      </c>
      <c r="H54" s="40">
        <v>-2.5000000000000001E-4</v>
      </c>
      <c r="I54" s="40">
        <v>-2.8399999999999999E-6</v>
      </c>
      <c r="J54" s="40" t="s">
        <v>76</v>
      </c>
      <c r="K54" s="40">
        <v>100</v>
      </c>
      <c r="L54" s="40">
        <v>0</v>
      </c>
      <c r="M54" s="40">
        <v>8787</v>
      </c>
      <c r="N54" s="40" t="s">
        <v>83</v>
      </c>
      <c r="O54" s="40" t="s">
        <v>127</v>
      </c>
      <c r="P54" s="35">
        <f t="shared" si="8"/>
        <v>2814</v>
      </c>
      <c r="Q54" s="36">
        <f t="shared" si="9"/>
        <v>0.31962259999999981</v>
      </c>
      <c r="R54" s="36">
        <f t="shared" si="0"/>
        <v>1786</v>
      </c>
      <c r="S54" s="36">
        <f t="shared" si="1"/>
        <v>8689.5901455767071</v>
      </c>
      <c r="T54" s="36">
        <f t="shared" si="2"/>
        <v>4600</v>
      </c>
      <c r="U54" s="36">
        <f t="shared" si="3"/>
        <v>8759.4130434782601</v>
      </c>
      <c r="V54" s="38">
        <f t="shared" si="4"/>
        <v>-1.0085844114097026E-3</v>
      </c>
      <c r="W54" s="36">
        <f t="shared" si="5"/>
        <v>1.6383437382187943E-3</v>
      </c>
      <c r="X54" s="38">
        <f t="shared" si="10"/>
        <v>1.4347999999999997E-4</v>
      </c>
      <c r="Y54" s="36">
        <f t="shared" si="6"/>
        <v>7.7323932680909162E-4</v>
      </c>
      <c r="Z54" s="36">
        <f t="shared" si="7"/>
        <v>0.83063707932680908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</row>
    <row r="55" spans="1:41" ht="15.75" customHeight="1" x14ac:dyDescent="0.2">
      <c r="A55" s="39">
        <v>43614.957951388889</v>
      </c>
      <c r="B55" s="40" t="s">
        <v>7</v>
      </c>
      <c r="C55" s="40" t="s">
        <v>74</v>
      </c>
      <c r="D55" s="40" t="s">
        <v>75</v>
      </c>
      <c r="E55" s="40">
        <v>-100</v>
      </c>
      <c r="F55" s="40">
        <v>8786.5</v>
      </c>
      <c r="G55" s="41">
        <v>-1.1381E-2</v>
      </c>
      <c r="H55" s="40">
        <v>-2.5000000000000001E-4</v>
      </c>
      <c r="I55" s="40">
        <v>-2.8399999999999999E-6</v>
      </c>
      <c r="J55" s="40" t="s">
        <v>76</v>
      </c>
      <c r="K55" s="40">
        <v>100</v>
      </c>
      <c r="L55" s="40">
        <v>0</v>
      </c>
      <c r="M55" s="40">
        <v>8786.5</v>
      </c>
      <c r="N55" s="40" t="s">
        <v>77</v>
      </c>
      <c r="O55" s="40" t="s">
        <v>128</v>
      </c>
      <c r="P55" s="35">
        <f t="shared" si="8"/>
        <v>2714</v>
      </c>
      <c r="Q55" s="36">
        <f t="shared" si="9"/>
        <v>0.30824159999999984</v>
      </c>
      <c r="R55" s="36">
        <f t="shared" si="0"/>
        <v>1886</v>
      </c>
      <c r="S55" s="36">
        <f t="shared" si="1"/>
        <v>8694.7285259809123</v>
      </c>
      <c r="T55" s="36">
        <f t="shared" si="2"/>
        <v>4600</v>
      </c>
      <c r="U55" s="36">
        <f t="shared" si="3"/>
        <v>8759.4130434782601</v>
      </c>
      <c r="V55" s="38">
        <f t="shared" si="4"/>
        <v>-9.5516661579679292E-4</v>
      </c>
      <c r="W55" s="36">
        <f t="shared" si="5"/>
        <v>1.601809994270238E-3</v>
      </c>
      <c r="X55" s="38">
        <f t="shared" si="10"/>
        <v>1.4631999999999997E-4</v>
      </c>
      <c r="Y55" s="36">
        <f t="shared" si="6"/>
        <v>7.9296337847344512E-4</v>
      </c>
      <c r="Z55" s="36">
        <f t="shared" si="7"/>
        <v>0.83065680337847347</v>
      </c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</row>
    <row r="56" spans="1:41" ht="15.75" customHeight="1" x14ac:dyDescent="0.2">
      <c r="A56" s="39">
        <v>43614.957986111112</v>
      </c>
      <c r="B56" s="40" t="s">
        <v>7</v>
      </c>
      <c r="C56" s="40" t="s">
        <v>74</v>
      </c>
      <c r="D56" s="40" t="s">
        <v>75</v>
      </c>
      <c r="E56" s="40">
        <v>-100</v>
      </c>
      <c r="F56" s="40">
        <v>8746.5</v>
      </c>
      <c r="G56" s="41">
        <v>-1.1433E-2</v>
      </c>
      <c r="H56" s="40">
        <v>-2.5000000000000001E-4</v>
      </c>
      <c r="I56" s="40">
        <v>-2.8499999999999998E-6</v>
      </c>
      <c r="J56" s="40" t="s">
        <v>76</v>
      </c>
      <c r="K56" s="40">
        <v>100</v>
      </c>
      <c r="L56" s="40">
        <v>0</v>
      </c>
      <c r="M56" s="40">
        <v>8746.5</v>
      </c>
      <c r="N56" s="40" t="s">
        <v>77</v>
      </c>
      <c r="O56" s="40" t="s">
        <v>129</v>
      </c>
      <c r="P56" s="35">
        <f t="shared" si="8"/>
        <v>2614</v>
      </c>
      <c r="Q56" s="36">
        <f t="shared" si="9"/>
        <v>0.29680859999999981</v>
      </c>
      <c r="R56" s="36">
        <f t="shared" si="0"/>
        <v>1986</v>
      </c>
      <c r="S56" s="36">
        <f t="shared" si="1"/>
        <v>8697.3353474320247</v>
      </c>
      <c r="T56" s="36">
        <f t="shared" si="2"/>
        <v>4600</v>
      </c>
      <c r="U56" s="36">
        <f t="shared" si="3"/>
        <v>8759.4130434782601</v>
      </c>
      <c r="V56" s="38">
        <f t="shared" si="4"/>
        <v>4.4058011344215084E-4</v>
      </c>
      <c r="W56" s="36">
        <f t="shared" si="5"/>
        <v>1.6182797992669905E-3</v>
      </c>
      <c r="X56" s="38">
        <f t="shared" si="10"/>
        <v>1.4916999999999996E-4</v>
      </c>
      <c r="Y56" s="36">
        <f t="shared" si="6"/>
        <v>2.2080299127091416E-3</v>
      </c>
      <c r="Z56" s="36">
        <f t="shared" si="7"/>
        <v>0.83207186991270921</v>
      </c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</row>
    <row r="57" spans="1:41" ht="15.75" customHeight="1" x14ac:dyDescent="0.2">
      <c r="A57" s="39">
        <v>43614.958333333336</v>
      </c>
      <c r="B57" s="40" t="s">
        <v>7</v>
      </c>
      <c r="C57" s="40" t="s">
        <v>130</v>
      </c>
      <c r="D57" s="40"/>
      <c r="E57" s="40">
        <v>2614</v>
      </c>
      <c r="F57" s="40">
        <v>8696.77</v>
      </c>
      <c r="G57" s="41">
        <v>0.30058385999999998</v>
      </c>
      <c r="H57" s="40">
        <v>-3.1960000000000001E-3</v>
      </c>
      <c r="I57" s="40">
        <v>-9.6066999999999995E-4</v>
      </c>
      <c r="J57" s="40" t="s">
        <v>76</v>
      </c>
      <c r="K57" s="40">
        <v>2614</v>
      </c>
      <c r="L57" s="40">
        <v>0</v>
      </c>
      <c r="M57" s="40">
        <v>8696.77</v>
      </c>
      <c r="N57" s="40" t="s">
        <v>130</v>
      </c>
      <c r="O57" s="40" t="s">
        <v>131</v>
      </c>
      <c r="P57" s="35">
        <f t="shared" si="8"/>
        <v>2614</v>
      </c>
      <c r="Q57" s="36">
        <f t="shared" si="9"/>
        <v>0.29680859999999981</v>
      </c>
      <c r="R57" s="36">
        <f t="shared" si="0"/>
        <v>1986</v>
      </c>
      <c r="S57" s="36">
        <f t="shared" si="1"/>
        <v>8697.3353474320247</v>
      </c>
      <c r="T57" s="36">
        <f t="shared" si="2"/>
        <v>4600</v>
      </c>
      <c r="U57" s="36">
        <f t="shared" si="3"/>
        <v>8759.4130434782601</v>
      </c>
      <c r="V57" s="38">
        <f t="shared" si="4"/>
        <v>2.1495395612160756E-3</v>
      </c>
      <c r="W57" s="36">
        <f t="shared" si="5"/>
        <v>1.6182797992669905E-3</v>
      </c>
      <c r="X57" s="38">
        <f t="shared" si="10"/>
        <v>1.10984E-3</v>
      </c>
      <c r="Y57" s="36">
        <f t="shared" si="6"/>
        <v>4.8776593604830665E-3</v>
      </c>
      <c r="Z57" s="36">
        <f t="shared" si="7"/>
        <v>0.83474149936048314</v>
      </c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</row>
    <row r="58" spans="1:41" ht="15.75" customHeight="1" x14ac:dyDescent="0.2">
      <c r="A58" s="39">
        <v>43614.994039351855</v>
      </c>
      <c r="B58" s="40" t="s">
        <v>7</v>
      </c>
      <c r="C58" s="40" t="s">
        <v>74</v>
      </c>
      <c r="D58" s="40" t="s">
        <v>86</v>
      </c>
      <c r="E58" s="40">
        <v>100</v>
      </c>
      <c r="F58" s="40">
        <v>8786.5</v>
      </c>
      <c r="G58" s="41">
        <v>1.1381E-2</v>
      </c>
      <c r="H58" s="40">
        <v>-2.5000000000000001E-4</v>
      </c>
      <c r="I58" s="40">
        <v>-2.8399999999999999E-6</v>
      </c>
      <c r="J58" s="40" t="s">
        <v>76</v>
      </c>
      <c r="K58" s="40">
        <v>100</v>
      </c>
      <c r="L58" s="40">
        <v>0</v>
      </c>
      <c r="M58" s="40">
        <v>8786.5</v>
      </c>
      <c r="N58" s="40" t="s">
        <v>83</v>
      </c>
      <c r="O58" s="40" t="s">
        <v>132</v>
      </c>
      <c r="P58" s="35">
        <f t="shared" si="8"/>
        <v>2714</v>
      </c>
      <c r="Q58" s="36">
        <f t="shared" si="9"/>
        <v>0.30818959999999979</v>
      </c>
      <c r="R58" s="36">
        <f t="shared" si="0"/>
        <v>1986</v>
      </c>
      <c r="S58" s="36">
        <f t="shared" si="1"/>
        <v>8697.3353474320247</v>
      </c>
      <c r="T58" s="36">
        <f t="shared" si="2"/>
        <v>4700</v>
      </c>
      <c r="U58" s="36">
        <f t="shared" si="3"/>
        <v>8759.989361702128</v>
      </c>
      <c r="V58" s="38">
        <f t="shared" si="4"/>
        <v>-9.3478241861956121E-4</v>
      </c>
      <c r="W58" s="36">
        <f t="shared" si="5"/>
        <v>1.6331961646295482E-3</v>
      </c>
      <c r="X58" s="38">
        <f t="shared" si="10"/>
        <v>1.11268E-3</v>
      </c>
      <c r="Y58" s="36">
        <f t="shared" si="6"/>
        <v>1.811093746009987E-3</v>
      </c>
      <c r="Z58" s="36">
        <f t="shared" si="7"/>
        <v>0.83167493374600998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</row>
    <row r="59" spans="1:41" ht="15.75" customHeight="1" x14ac:dyDescent="0.2">
      <c r="A59" s="39">
        <v>43615.027256944442</v>
      </c>
      <c r="B59" s="40" t="s">
        <v>7</v>
      </c>
      <c r="C59" s="40" t="s">
        <v>74</v>
      </c>
      <c r="D59" s="40" t="s">
        <v>86</v>
      </c>
      <c r="E59" s="40">
        <v>100</v>
      </c>
      <c r="F59" s="40">
        <v>8808.5</v>
      </c>
      <c r="G59" s="41">
        <v>1.1353E-2</v>
      </c>
      <c r="H59" s="40">
        <v>-2.5000000000000001E-4</v>
      </c>
      <c r="I59" s="40">
        <v>-2.83E-6</v>
      </c>
      <c r="J59" s="40" t="s">
        <v>76</v>
      </c>
      <c r="K59" s="40">
        <v>100</v>
      </c>
      <c r="L59" s="40">
        <v>0</v>
      </c>
      <c r="M59" s="40">
        <v>8808.5</v>
      </c>
      <c r="N59" s="40" t="s">
        <v>77</v>
      </c>
      <c r="O59" s="40" t="s">
        <v>133</v>
      </c>
      <c r="P59" s="35">
        <f t="shared" si="8"/>
        <v>2814</v>
      </c>
      <c r="Q59" s="36">
        <f t="shared" si="9"/>
        <v>0.31954259999999979</v>
      </c>
      <c r="R59" s="36">
        <f t="shared" si="0"/>
        <v>1986</v>
      </c>
      <c r="S59" s="36">
        <f t="shared" si="1"/>
        <v>8697.3353474320247</v>
      </c>
      <c r="T59" s="36">
        <f t="shared" si="2"/>
        <v>4800</v>
      </c>
      <c r="U59" s="36">
        <f t="shared" si="3"/>
        <v>8761</v>
      </c>
      <c r="V59" s="38">
        <f t="shared" si="4"/>
        <v>-1.7320565360410013E-3</v>
      </c>
      <c r="W59" s="36">
        <f t="shared" si="5"/>
        <v>1.6593489371788538E-3</v>
      </c>
      <c r="X59" s="38">
        <f t="shared" si="10"/>
        <v>1.1155100000000001E-3</v>
      </c>
      <c r="Y59" s="36">
        <f t="shared" si="6"/>
        <v>1.0428024011378525E-3</v>
      </c>
      <c r="Z59" s="36">
        <f t="shared" si="7"/>
        <v>0.83090664240113787</v>
      </c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</row>
    <row r="60" spans="1:41" ht="15.75" customHeight="1" x14ac:dyDescent="0.2">
      <c r="A60" s="39">
        <v>43615.027291666665</v>
      </c>
      <c r="B60" s="40" t="s">
        <v>7</v>
      </c>
      <c r="C60" s="40" t="s">
        <v>74</v>
      </c>
      <c r="D60" s="40" t="s">
        <v>86</v>
      </c>
      <c r="E60" s="40">
        <v>100</v>
      </c>
      <c r="F60" s="40">
        <v>8809</v>
      </c>
      <c r="G60" s="41">
        <v>1.1351999999999999E-2</v>
      </c>
      <c r="H60" s="40">
        <v>7.5000000000000002E-4</v>
      </c>
      <c r="I60" s="40">
        <v>8.5099999999999998E-6</v>
      </c>
      <c r="J60" s="40" t="s">
        <v>76</v>
      </c>
      <c r="K60" s="40">
        <v>100</v>
      </c>
      <c r="L60" s="40">
        <v>0</v>
      </c>
      <c r="M60" s="40">
        <v>8800</v>
      </c>
      <c r="N60" s="40" t="s">
        <v>77</v>
      </c>
      <c r="O60" s="40" t="s">
        <v>134</v>
      </c>
      <c r="P60" s="35">
        <f t="shared" si="8"/>
        <v>2914</v>
      </c>
      <c r="Q60" s="36">
        <f t="shared" si="9"/>
        <v>0.33089459999999976</v>
      </c>
      <c r="R60" s="36">
        <f t="shared" si="0"/>
        <v>1986</v>
      </c>
      <c r="S60" s="36">
        <f t="shared" si="1"/>
        <v>8697.3353474320247</v>
      </c>
      <c r="T60" s="36">
        <f t="shared" si="2"/>
        <v>4900</v>
      </c>
      <c r="U60" s="36">
        <f t="shared" si="3"/>
        <v>8761.9795918367345</v>
      </c>
      <c r="V60" s="38">
        <f t="shared" si="4"/>
        <v>-1.7751992055848628E-3</v>
      </c>
      <c r="W60" s="36">
        <f t="shared" si="5"/>
        <v>1.6846925475904407E-3</v>
      </c>
      <c r="X60" s="38">
        <f t="shared" si="10"/>
        <v>1.1070000000000001E-3</v>
      </c>
      <c r="Y60" s="36">
        <f t="shared" si="6"/>
        <v>1.016493342005578E-3</v>
      </c>
      <c r="Z60" s="36">
        <f t="shared" si="7"/>
        <v>0.83088033334200562</v>
      </c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</row>
    <row r="61" spans="1:41" ht="15.75" customHeight="1" x14ac:dyDescent="0.2">
      <c r="A61" s="39">
        <v>43615.068993055553</v>
      </c>
      <c r="B61" s="40" t="s">
        <v>7</v>
      </c>
      <c r="C61" s="40" t="s">
        <v>74</v>
      </c>
      <c r="D61" s="40" t="s">
        <v>75</v>
      </c>
      <c r="E61" s="40">
        <v>-100</v>
      </c>
      <c r="F61" s="40">
        <v>8769.5</v>
      </c>
      <c r="G61" s="41">
        <v>-1.1403E-2</v>
      </c>
      <c r="H61" s="40">
        <v>-2.5000000000000001E-4</v>
      </c>
      <c r="I61" s="40">
        <v>-2.8499999999999998E-6</v>
      </c>
      <c r="J61" s="40" t="s">
        <v>76</v>
      </c>
      <c r="K61" s="40">
        <v>100</v>
      </c>
      <c r="L61" s="40">
        <v>0</v>
      </c>
      <c r="M61" s="40">
        <v>8769.5</v>
      </c>
      <c r="N61" s="40" t="s">
        <v>77</v>
      </c>
      <c r="O61" s="40" t="s">
        <v>135</v>
      </c>
      <c r="P61" s="35">
        <f t="shared" si="8"/>
        <v>2814</v>
      </c>
      <c r="Q61" s="36">
        <f t="shared" si="9"/>
        <v>0.31949159999999976</v>
      </c>
      <c r="R61" s="36">
        <f t="shared" si="0"/>
        <v>2086</v>
      </c>
      <c r="S61" s="36">
        <f t="shared" si="1"/>
        <v>8700.7948226270382</v>
      </c>
      <c r="T61" s="36">
        <f t="shared" si="2"/>
        <v>4900</v>
      </c>
      <c r="U61" s="36">
        <f t="shared" si="3"/>
        <v>8761.9795918367345</v>
      </c>
      <c r="V61" s="38">
        <f t="shared" si="4"/>
        <v>-2.7541553642990732E-4</v>
      </c>
      <c r="W61" s="36">
        <f t="shared" si="5"/>
        <v>1.6741580888117382E-3</v>
      </c>
      <c r="X61" s="38">
        <f t="shared" si="10"/>
        <v>1.1098500000000001E-3</v>
      </c>
      <c r="Y61" s="36">
        <f t="shared" si="6"/>
        <v>2.5085925523818308E-3</v>
      </c>
      <c r="Z61" s="36">
        <f t="shared" si="7"/>
        <v>0.8323724325523818</v>
      </c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</row>
    <row r="62" spans="1:41" ht="15.75" customHeight="1" x14ac:dyDescent="0.2">
      <c r="A62" s="39">
        <v>43615.069664351853</v>
      </c>
      <c r="B62" s="40" t="s">
        <v>7</v>
      </c>
      <c r="C62" s="40" t="s">
        <v>74</v>
      </c>
      <c r="D62" s="40" t="s">
        <v>75</v>
      </c>
      <c r="E62" s="40">
        <v>-100</v>
      </c>
      <c r="F62" s="40">
        <v>8749.5</v>
      </c>
      <c r="G62" s="41">
        <v>-1.1429E-2</v>
      </c>
      <c r="H62" s="40">
        <v>-2.5000000000000001E-4</v>
      </c>
      <c r="I62" s="40">
        <v>-2.8499999999999998E-6</v>
      </c>
      <c r="J62" s="40" t="s">
        <v>76</v>
      </c>
      <c r="K62" s="40">
        <v>100</v>
      </c>
      <c r="L62" s="40">
        <v>0</v>
      </c>
      <c r="M62" s="40">
        <v>8749.5</v>
      </c>
      <c r="N62" s="40" t="s">
        <v>77</v>
      </c>
      <c r="O62" s="40" t="s">
        <v>136</v>
      </c>
      <c r="P62" s="35">
        <f t="shared" si="8"/>
        <v>2714</v>
      </c>
      <c r="Q62" s="36">
        <f t="shared" si="9"/>
        <v>0.30806259999999974</v>
      </c>
      <c r="R62" s="36">
        <f t="shared" si="0"/>
        <v>2186</v>
      </c>
      <c r="S62" s="36">
        <f t="shared" si="1"/>
        <v>8703.0228728270813</v>
      </c>
      <c r="T62" s="36">
        <f t="shared" si="2"/>
        <v>4900</v>
      </c>
      <c r="U62" s="36">
        <f t="shared" si="3"/>
        <v>8761.9795918367345</v>
      </c>
      <c r="V62" s="38">
        <f t="shared" si="4"/>
        <v>4.4179902376617348E-4</v>
      </c>
      <c r="W62" s="36">
        <f t="shared" si="5"/>
        <v>1.690094942200469E-3</v>
      </c>
      <c r="X62" s="38">
        <f t="shared" si="10"/>
        <v>1.1127000000000001E-3</v>
      </c>
      <c r="Y62" s="36">
        <f t="shared" si="6"/>
        <v>3.2445939659666422E-3</v>
      </c>
      <c r="Z62" s="36">
        <f t="shared" si="7"/>
        <v>0.83310843396596668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</row>
    <row r="63" spans="1:41" ht="15.75" customHeight="1" x14ac:dyDescent="0.2">
      <c r="A63" s="39">
        <v>43615.080462962964</v>
      </c>
      <c r="B63" s="40" t="s">
        <v>7</v>
      </c>
      <c r="C63" s="40" t="s">
        <v>74</v>
      </c>
      <c r="D63" s="40" t="s">
        <v>75</v>
      </c>
      <c r="E63" s="40">
        <v>-43</v>
      </c>
      <c r="F63" s="40">
        <v>8741</v>
      </c>
      <c r="G63" s="41">
        <v>-4.9192000000000003E-3</v>
      </c>
      <c r="H63" s="40">
        <v>-2.5000000000000001E-4</v>
      </c>
      <c r="I63" s="40">
        <v>-1.22E-6</v>
      </c>
      <c r="J63" s="40" t="s">
        <v>76</v>
      </c>
      <c r="K63" s="40">
        <v>100</v>
      </c>
      <c r="L63" s="40">
        <v>57</v>
      </c>
      <c r="M63" s="40">
        <v>8741</v>
      </c>
      <c r="N63" s="40" t="s">
        <v>77</v>
      </c>
      <c r="O63" s="40" t="s">
        <v>137</v>
      </c>
      <c r="P63" s="35">
        <f t="shared" si="8"/>
        <v>2671</v>
      </c>
      <c r="Q63" s="36">
        <f t="shared" si="9"/>
        <v>0.30314339999999973</v>
      </c>
      <c r="R63" s="36">
        <f t="shared" si="0"/>
        <v>2229</v>
      </c>
      <c r="S63" s="36">
        <f t="shared" si="1"/>
        <v>8703.7554957379998</v>
      </c>
      <c r="T63" s="36">
        <f t="shared" si="2"/>
        <v>4900</v>
      </c>
      <c r="U63" s="36">
        <f t="shared" si="3"/>
        <v>8761.9795918367345</v>
      </c>
      <c r="V63" s="38">
        <f t="shared" si="4"/>
        <v>7.3165705581485451E-4</v>
      </c>
      <c r="W63" s="36">
        <f t="shared" si="5"/>
        <v>1.7017819140824912E-3</v>
      </c>
      <c r="X63" s="38">
        <f t="shared" si="10"/>
        <v>1.11392E-3</v>
      </c>
      <c r="Y63" s="36">
        <f t="shared" si="6"/>
        <v>3.5473589698973456E-3</v>
      </c>
      <c r="Z63" s="36">
        <f t="shared" si="7"/>
        <v>0.83341119896989735</v>
      </c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</row>
    <row r="64" spans="1:41" ht="15.75" customHeight="1" x14ac:dyDescent="0.2">
      <c r="A64" s="39">
        <v>43615.080474537041</v>
      </c>
      <c r="B64" s="40" t="s">
        <v>7</v>
      </c>
      <c r="C64" s="40" t="s">
        <v>74</v>
      </c>
      <c r="D64" s="40" t="s">
        <v>75</v>
      </c>
      <c r="E64" s="40">
        <v>-57</v>
      </c>
      <c r="F64" s="40">
        <v>8741</v>
      </c>
      <c r="G64" s="41">
        <v>-6.5208000000000002E-3</v>
      </c>
      <c r="H64" s="40">
        <v>-2.5000000000000001E-4</v>
      </c>
      <c r="I64" s="40">
        <v>-1.6300000000000001E-6</v>
      </c>
      <c r="J64" s="40" t="s">
        <v>76</v>
      </c>
      <c r="K64" s="40">
        <v>100</v>
      </c>
      <c r="L64" s="40">
        <v>0</v>
      </c>
      <c r="M64" s="40">
        <v>8741</v>
      </c>
      <c r="N64" s="40" t="s">
        <v>77</v>
      </c>
      <c r="O64" s="40" t="s">
        <v>137</v>
      </c>
      <c r="P64" s="35">
        <f t="shared" si="8"/>
        <v>2614</v>
      </c>
      <c r="Q64" s="36">
        <f t="shared" si="9"/>
        <v>0.29662259999999974</v>
      </c>
      <c r="R64" s="36">
        <f t="shared" si="0"/>
        <v>2286</v>
      </c>
      <c r="S64" s="36">
        <f t="shared" si="1"/>
        <v>8704.6841644794404</v>
      </c>
      <c r="T64" s="36">
        <f t="shared" si="2"/>
        <v>4900</v>
      </c>
      <c r="U64" s="36">
        <f t="shared" si="3"/>
        <v>8761.9795918367345</v>
      </c>
      <c r="V64" s="38">
        <f t="shared" si="4"/>
        <v>7.1604325866717695E-4</v>
      </c>
      <c r="W64" s="36">
        <f t="shared" si="5"/>
        <v>1.7172792953372893E-3</v>
      </c>
      <c r="X64" s="38">
        <f t="shared" si="10"/>
        <v>1.1155500000000001E-3</v>
      </c>
      <c r="Y64" s="36">
        <f t="shared" si="6"/>
        <v>3.5488725540044662E-3</v>
      </c>
      <c r="Z64" s="36">
        <f t="shared" si="7"/>
        <v>0.83341271255400451</v>
      </c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</row>
    <row r="65" spans="1:41" ht="15.75" customHeight="1" x14ac:dyDescent="0.2">
      <c r="A65" s="39">
        <v>43615.123738425929</v>
      </c>
      <c r="B65" s="40" t="s">
        <v>7</v>
      </c>
      <c r="C65" s="40" t="s">
        <v>74</v>
      </c>
      <c r="D65" s="40" t="s">
        <v>86</v>
      </c>
      <c r="E65" s="40">
        <v>100</v>
      </c>
      <c r="F65" s="40">
        <v>8857</v>
      </c>
      <c r="G65" s="41">
        <v>1.1291000000000001E-2</v>
      </c>
      <c r="H65" s="40">
        <v>-2.5000000000000001E-4</v>
      </c>
      <c r="I65" s="40">
        <v>-2.8200000000000001E-6</v>
      </c>
      <c r="J65" s="40" t="s">
        <v>76</v>
      </c>
      <c r="K65" s="40">
        <v>100</v>
      </c>
      <c r="L65" s="40">
        <v>0</v>
      </c>
      <c r="M65" s="40">
        <v>8857</v>
      </c>
      <c r="N65" s="40" t="s">
        <v>77</v>
      </c>
      <c r="O65" s="40" t="s">
        <v>138</v>
      </c>
      <c r="P65" s="35">
        <f t="shared" si="8"/>
        <v>2714</v>
      </c>
      <c r="Q65" s="36">
        <f t="shared" si="9"/>
        <v>0.30791359999999973</v>
      </c>
      <c r="R65" s="36">
        <f t="shared" si="0"/>
        <v>2286</v>
      </c>
      <c r="S65" s="36">
        <f t="shared" si="1"/>
        <v>8704.6841644794404</v>
      </c>
      <c r="T65" s="36">
        <f t="shared" si="2"/>
        <v>5000</v>
      </c>
      <c r="U65" s="36">
        <f t="shared" si="3"/>
        <v>8763.8799999999992</v>
      </c>
      <c r="V65" s="38">
        <f t="shared" si="4"/>
        <v>-3.2558901482112965E-3</v>
      </c>
      <c r="W65" s="36">
        <f t="shared" si="5"/>
        <v>1.7738542811496501E-3</v>
      </c>
      <c r="X65" s="38">
        <f t="shared" si="10"/>
        <v>1.11837E-3</v>
      </c>
      <c r="Y65" s="36">
        <f t="shared" si="6"/>
        <v>-3.6366586706164643E-4</v>
      </c>
      <c r="Z65" s="36">
        <f t="shared" si="7"/>
        <v>0.82950017413293842</v>
      </c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</row>
    <row r="66" spans="1:41" ht="15.75" customHeight="1" x14ac:dyDescent="0.2">
      <c r="A66" s="39">
        <v>43615.125208333331</v>
      </c>
      <c r="B66" s="40" t="s">
        <v>7</v>
      </c>
      <c r="C66" s="40" t="s">
        <v>74</v>
      </c>
      <c r="D66" s="40" t="s">
        <v>86</v>
      </c>
      <c r="E66" s="40">
        <v>200</v>
      </c>
      <c r="F66" s="40">
        <v>8901.5</v>
      </c>
      <c r="G66" s="41">
        <v>2.2467999999999998E-2</v>
      </c>
      <c r="H66" s="40">
        <v>-2.5000000000000001E-4</v>
      </c>
      <c r="I66" s="40">
        <v>-5.6099999999999997E-6</v>
      </c>
      <c r="J66" s="40" t="s">
        <v>76</v>
      </c>
      <c r="K66" s="40">
        <v>200</v>
      </c>
      <c r="L66" s="40">
        <v>0</v>
      </c>
      <c r="M66" s="40">
        <v>8901.5</v>
      </c>
      <c r="N66" s="40" t="s">
        <v>77</v>
      </c>
      <c r="O66" s="40" t="s">
        <v>139</v>
      </c>
      <c r="P66" s="35">
        <f t="shared" si="8"/>
        <v>2914</v>
      </c>
      <c r="Q66" s="36">
        <f t="shared" si="9"/>
        <v>0.33038159999999972</v>
      </c>
      <c r="R66" s="36">
        <f t="shared" si="0"/>
        <v>2286</v>
      </c>
      <c r="S66" s="36">
        <f t="shared" si="1"/>
        <v>8704.6841644794404</v>
      </c>
      <c r="T66" s="36">
        <f t="shared" si="2"/>
        <v>5200</v>
      </c>
      <c r="U66" s="36">
        <f t="shared" si="3"/>
        <v>8769.1730769230762</v>
      </c>
      <c r="V66" s="38">
        <f t="shared" si="4"/>
        <v>-4.9398745916273672E-3</v>
      </c>
      <c r="W66" s="36">
        <f t="shared" si="5"/>
        <v>1.9312994603146469E-3</v>
      </c>
      <c r="X66" s="38">
        <f t="shared" si="10"/>
        <v>1.1239800000000001E-3</v>
      </c>
      <c r="Y66" s="36">
        <f t="shared" si="6"/>
        <v>-1.8845951313127204E-3</v>
      </c>
      <c r="Z66" s="36">
        <f t="shared" si="7"/>
        <v>0.82797924486868735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</row>
    <row r="67" spans="1:41" ht="15.75" customHeight="1" x14ac:dyDescent="0.2">
      <c r="A67" s="39">
        <v>43615.130335648151</v>
      </c>
      <c r="B67" s="40" t="s">
        <v>7</v>
      </c>
      <c r="C67" s="40" t="s">
        <v>74</v>
      </c>
      <c r="D67" s="40" t="s">
        <v>75</v>
      </c>
      <c r="E67" s="40">
        <v>-300</v>
      </c>
      <c r="F67" s="40">
        <v>8771.5</v>
      </c>
      <c r="G67" s="41">
        <v>-3.4202999999999997E-2</v>
      </c>
      <c r="H67" s="40">
        <v>-2.5000000000000001E-4</v>
      </c>
      <c r="I67" s="40">
        <v>-8.5499999999999995E-6</v>
      </c>
      <c r="J67" s="40" t="s">
        <v>76</v>
      </c>
      <c r="K67" s="40">
        <v>300</v>
      </c>
      <c r="L67" s="40">
        <v>0</v>
      </c>
      <c r="M67" s="40">
        <v>8771.5</v>
      </c>
      <c r="N67" s="40" t="s">
        <v>83</v>
      </c>
      <c r="O67" s="40" t="s">
        <v>140</v>
      </c>
      <c r="P67" s="35">
        <f t="shared" si="8"/>
        <v>2614</v>
      </c>
      <c r="Q67" s="36">
        <f t="shared" si="9"/>
        <v>0.29617859999999974</v>
      </c>
      <c r="R67" s="36">
        <f t="shared" si="0"/>
        <v>2586</v>
      </c>
      <c r="S67" s="36">
        <f t="shared" si="1"/>
        <v>8712.4354215003859</v>
      </c>
      <c r="T67" s="36">
        <f t="shared" si="2"/>
        <v>5200</v>
      </c>
      <c r="U67" s="36">
        <f t="shared" si="3"/>
        <v>8769.1730769230762</v>
      </c>
      <c r="V67" s="38">
        <f t="shared" si="4"/>
        <v>-7.9077895040700614E-5</v>
      </c>
      <c r="W67" s="36">
        <f t="shared" si="5"/>
        <v>1.9204441964526253E-3</v>
      </c>
      <c r="X67" s="38">
        <f t="shared" si="10"/>
        <v>1.1325300000000001E-3</v>
      </c>
      <c r="Y67" s="36">
        <f t="shared" si="6"/>
        <v>2.9738963014119247E-3</v>
      </c>
      <c r="Z67" s="36">
        <f t="shared" si="7"/>
        <v>0.83283773630141189</v>
      </c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</row>
    <row r="68" spans="1:41" ht="15.75" customHeight="1" x14ac:dyDescent="0.2">
      <c r="A68" s="39">
        <v>43615.130335648151</v>
      </c>
      <c r="B68" s="40" t="s">
        <v>7</v>
      </c>
      <c r="C68" s="40" t="s">
        <v>74</v>
      </c>
      <c r="D68" s="40" t="s">
        <v>75</v>
      </c>
      <c r="E68" s="40">
        <v>-100</v>
      </c>
      <c r="F68" s="40">
        <v>8797</v>
      </c>
      <c r="G68" s="41">
        <v>-1.1368E-2</v>
      </c>
      <c r="H68" s="40">
        <v>-2.5000000000000001E-4</v>
      </c>
      <c r="I68" s="40">
        <v>-2.8399999999999999E-6</v>
      </c>
      <c r="J68" s="40" t="s">
        <v>76</v>
      </c>
      <c r="K68" s="40">
        <v>100</v>
      </c>
      <c r="L68" s="40">
        <v>0</v>
      </c>
      <c r="M68" s="40">
        <v>8797</v>
      </c>
      <c r="N68" s="40" t="s">
        <v>83</v>
      </c>
      <c r="O68" s="40" t="s">
        <v>141</v>
      </c>
      <c r="P68" s="35">
        <f t="shared" si="8"/>
        <v>2514</v>
      </c>
      <c r="Q68" s="36">
        <f t="shared" si="9"/>
        <v>0.28481059999999975</v>
      </c>
      <c r="R68" s="36">
        <f t="shared" si="0"/>
        <v>2686</v>
      </c>
      <c r="S68" s="36">
        <f t="shared" si="1"/>
        <v>8715.5837676842893</v>
      </c>
      <c r="T68" s="36">
        <f t="shared" si="2"/>
        <v>5200</v>
      </c>
      <c r="U68" s="36">
        <f t="shared" si="3"/>
        <v>8769.1730769230762</v>
      </c>
      <c r="V68" s="38">
        <f t="shared" si="4"/>
        <v>-9.0685369533274841E-4</v>
      </c>
      <c r="W68" s="36">
        <f t="shared" si="5"/>
        <v>1.8833413607899782E-3</v>
      </c>
      <c r="X68" s="38">
        <f t="shared" si="10"/>
        <v>1.1353700000000001E-3</v>
      </c>
      <c r="Y68" s="36">
        <f t="shared" si="6"/>
        <v>2.1118576654572301E-3</v>
      </c>
      <c r="Z68" s="36">
        <f t="shared" si="7"/>
        <v>0.8319756976654572</v>
      </c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</row>
    <row r="69" spans="1:41" ht="15.75" customHeight="1" x14ac:dyDescent="0.2">
      <c r="A69" s="39">
        <v>43615.130335648151</v>
      </c>
      <c r="B69" s="40" t="s">
        <v>7</v>
      </c>
      <c r="C69" s="40" t="s">
        <v>74</v>
      </c>
      <c r="D69" s="40" t="s">
        <v>75</v>
      </c>
      <c r="E69" s="40">
        <v>-200</v>
      </c>
      <c r="F69" s="40">
        <v>8815.5</v>
      </c>
      <c r="G69" s="41">
        <v>-2.2688E-2</v>
      </c>
      <c r="H69" s="40">
        <v>-2.5000000000000001E-4</v>
      </c>
      <c r="I69" s="40">
        <v>-5.6699999999999999E-6</v>
      </c>
      <c r="J69" s="40" t="s">
        <v>76</v>
      </c>
      <c r="K69" s="40">
        <v>200</v>
      </c>
      <c r="L69" s="40">
        <v>0</v>
      </c>
      <c r="M69" s="40">
        <v>8815.5</v>
      </c>
      <c r="N69" s="40" t="s">
        <v>83</v>
      </c>
      <c r="O69" s="40" t="s">
        <v>142</v>
      </c>
      <c r="P69" s="35">
        <f t="shared" si="8"/>
        <v>2314</v>
      </c>
      <c r="Q69" s="36">
        <f t="shared" si="9"/>
        <v>0.26212259999999976</v>
      </c>
      <c r="R69" s="36">
        <f t="shared" si="0"/>
        <v>2886</v>
      </c>
      <c r="S69" s="36">
        <f t="shared" si="1"/>
        <v>8722.5079695079694</v>
      </c>
      <c r="T69" s="36">
        <f t="shared" si="2"/>
        <v>5200</v>
      </c>
      <c r="U69" s="36">
        <f t="shared" si="3"/>
        <v>8769.1730769230762</v>
      </c>
      <c r="V69" s="38">
        <f t="shared" si="4"/>
        <v>-1.386727791583376E-3</v>
      </c>
      <c r="W69" s="36">
        <f t="shared" si="5"/>
        <v>1.7607130366869394E-3</v>
      </c>
      <c r="X69" s="38">
        <f t="shared" si="10"/>
        <v>1.1410400000000001E-3</v>
      </c>
      <c r="Y69" s="36">
        <f t="shared" si="6"/>
        <v>1.5150252451035635E-3</v>
      </c>
      <c r="Z69" s="36">
        <f t="shared" si="7"/>
        <v>0.83137886524510363</v>
      </c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</row>
    <row r="70" spans="1:41" ht="15.75" customHeight="1" x14ac:dyDescent="0.2">
      <c r="A70" s="39">
        <v>43615.13077546296</v>
      </c>
      <c r="B70" s="40" t="s">
        <v>7</v>
      </c>
      <c r="C70" s="40" t="s">
        <v>74</v>
      </c>
      <c r="D70" s="40" t="s">
        <v>75</v>
      </c>
      <c r="E70" s="40">
        <v>-100</v>
      </c>
      <c r="F70" s="40">
        <v>8757</v>
      </c>
      <c r="G70" s="41">
        <v>-1.1419E-2</v>
      </c>
      <c r="H70" s="40">
        <v>-2.5000000000000001E-4</v>
      </c>
      <c r="I70" s="40">
        <v>-2.8499999999999998E-6</v>
      </c>
      <c r="J70" s="40" t="s">
        <v>76</v>
      </c>
      <c r="K70" s="40">
        <v>100</v>
      </c>
      <c r="L70" s="40">
        <v>0</v>
      </c>
      <c r="M70" s="40">
        <v>8757</v>
      </c>
      <c r="N70" s="40" t="s">
        <v>77</v>
      </c>
      <c r="O70" s="40" t="s">
        <v>143</v>
      </c>
      <c r="P70" s="35">
        <f t="shared" si="8"/>
        <v>2214</v>
      </c>
      <c r="Q70" s="36">
        <f t="shared" si="9"/>
        <v>0.25070359999999975</v>
      </c>
      <c r="R70" s="36">
        <f t="shared" si="0"/>
        <v>2986</v>
      </c>
      <c r="S70" s="36">
        <f t="shared" si="1"/>
        <v>8723.6630944407225</v>
      </c>
      <c r="T70" s="36">
        <f t="shared" si="2"/>
        <v>5200</v>
      </c>
      <c r="U70" s="36">
        <f t="shared" si="3"/>
        <v>8769.1730769230762</v>
      </c>
      <c r="V70" s="38">
        <f t="shared" si="4"/>
        <v>3.509651477327418E-4</v>
      </c>
      <c r="W70" s="36">
        <f t="shared" si="5"/>
        <v>1.7763925577473862E-3</v>
      </c>
      <c r="X70" s="38">
        <f t="shared" si="10"/>
        <v>1.1438900000000001E-3</v>
      </c>
      <c r="Y70" s="36">
        <f t="shared" si="6"/>
        <v>3.271247705480128E-3</v>
      </c>
      <c r="Z70" s="36">
        <f t="shared" si="7"/>
        <v>0.83313508770548017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</row>
    <row r="71" spans="1:41" ht="15.75" customHeight="1" x14ac:dyDescent="0.2">
      <c r="A71" s="39">
        <v>43615.131319444445</v>
      </c>
      <c r="B71" s="40" t="s">
        <v>7</v>
      </c>
      <c r="C71" s="40" t="s">
        <v>74</v>
      </c>
      <c r="D71" s="40" t="s">
        <v>86</v>
      </c>
      <c r="E71" s="40">
        <v>300</v>
      </c>
      <c r="F71" s="40">
        <v>8944</v>
      </c>
      <c r="G71" s="41">
        <v>3.3543000000000003E-2</v>
      </c>
      <c r="H71" s="40">
        <v>-2.5000000000000001E-4</v>
      </c>
      <c r="I71" s="40">
        <v>-8.3799999999999994E-6</v>
      </c>
      <c r="J71" s="40" t="s">
        <v>76</v>
      </c>
      <c r="K71" s="40">
        <v>300</v>
      </c>
      <c r="L71" s="40">
        <v>0</v>
      </c>
      <c r="M71" s="40">
        <v>8944</v>
      </c>
      <c r="N71" s="40" t="s">
        <v>83</v>
      </c>
      <c r="O71" s="40" t="s">
        <v>144</v>
      </c>
      <c r="P71" s="35">
        <f t="shared" si="8"/>
        <v>2514</v>
      </c>
      <c r="Q71" s="36">
        <f t="shared" si="9"/>
        <v>0.28424659999999974</v>
      </c>
      <c r="R71" s="36">
        <f t="shared" si="0"/>
        <v>2986</v>
      </c>
      <c r="S71" s="36">
        <f t="shared" si="1"/>
        <v>8723.6630944407225</v>
      </c>
      <c r="T71" s="36">
        <f t="shared" si="2"/>
        <v>5500</v>
      </c>
      <c r="U71" s="36">
        <f t="shared" si="3"/>
        <v>8778.7090909090912</v>
      </c>
      <c r="V71" s="38">
        <f t="shared" si="4"/>
        <v>-5.2923894310430179E-3</v>
      </c>
      <c r="W71" s="36">
        <f t="shared" si="5"/>
        <v>2.1462781229796665E-3</v>
      </c>
      <c r="X71" s="38">
        <f t="shared" si="10"/>
        <v>1.1522700000000002E-3</v>
      </c>
      <c r="Y71" s="36">
        <f t="shared" si="6"/>
        <v>-1.9938413080633514E-3</v>
      </c>
      <c r="Z71" s="36">
        <f t="shared" si="7"/>
        <v>0.82786999869193667</v>
      </c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</row>
    <row r="72" spans="1:41" ht="15.75" customHeight="1" x14ac:dyDescent="0.2">
      <c r="A72" s="39">
        <v>43615.131319444445</v>
      </c>
      <c r="B72" s="40" t="s">
        <v>7</v>
      </c>
      <c r="C72" s="40" t="s">
        <v>74</v>
      </c>
      <c r="D72" s="40" t="s">
        <v>86</v>
      </c>
      <c r="E72" s="40">
        <v>200</v>
      </c>
      <c r="F72" s="40">
        <v>8899.5</v>
      </c>
      <c r="G72" s="41">
        <v>2.2474000000000001E-2</v>
      </c>
      <c r="H72" s="40">
        <v>-2.5000000000000001E-4</v>
      </c>
      <c r="I72" s="40">
        <v>-5.6099999999999997E-6</v>
      </c>
      <c r="J72" s="40" t="s">
        <v>76</v>
      </c>
      <c r="K72" s="40">
        <v>200</v>
      </c>
      <c r="L72" s="40">
        <v>0</v>
      </c>
      <c r="M72" s="40">
        <v>8899.5</v>
      </c>
      <c r="N72" s="40" t="s">
        <v>83</v>
      </c>
      <c r="O72" s="40" t="s">
        <v>145</v>
      </c>
      <c r="P72" s="35">
        <f t="shared" si="8"/>
        <v>2714</v>
      </c>
      <c r="Q72" s="36">
        <f t="shared" si="9"/>
        <v>0.30672059999999973</v>
      </c>
      <c r="R72" s="36">
        <f t="shared" si="0"/>
        <v>2986</v>
      </c>
      <c r="S72" s="36">
        <f t="shared" si="1"/>
        <v>8723.6630944407225</v>
      </c>
      <c r="T72" s="36">
        <f t="shared" si="2"/>
        <v>5700</v>
      </c>
      <c r="U72" s="36">
        <f t="shared" si="3"/>
        <v>8782.9473684210534</v>
      </c>
      <c r="V72" s="38">
        <f t="shared" si="4"/>
        <v>-4.0469332325442052E-3</v>
      </c>
      <c r="W72" s="36">
        <f t="shared" si="5"/>
        <v>2.310415789660071E-3</v>
      </c>
      <c r="X72" s="38">
        <f t="shared" si="10"/>
        <v>1.1578800000000002E-3</v>
      </c>
      <c r="Y72" s="36">
        <f t="shared" si="6"/>
        <v>-5.78637442884134E-4</v>
      </c>
      <c r="Z72" s="36">
        <f t="shared" si="7"/>
        <v>0.82928520255711591</v>
      </c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</row>
    <row r="73" spans="1:41" ht="15.75" customHeight="1" x14ac:dyDescent="0.2">
      <c r="A73" s="39">
        <v>43615.131319444445</v>
      </c>
      <c r="B73" s="40" t="s">
        <v>7</v>
      </c>
      <c r="C73" s="40" t="s">
        <v>74</v>
      </c>
      <c r="D73" s="40" t="s">
        <v>86</v>
      </c>
      <c r="E73" s="40">
        <v>100</v>
      </c>
      <c r="F73" s="40">
        <v>8855</v>
      </c>
      <c r="G73" s="41">
        <v>1.1292999999999999E-2</v>
      </c>
      <c r="H73" s="40">
        <v>-2.5000000000000001E-4</v>
      </c>
      <c r="I73" s="40">
        <v>-2.8200000000000001E-6</v>
      </c>
      <c r="J73" s="40" t="s">
        <v>76</v>
      </c>
      <c r="K73" s="40">
        <v>100</v>
      </c>
      <c r="L73" s="40">
        <v>0</v>
      </c>
      <c r="M73" s="40">
        <v>8855</v>
      </c>
      <c r="N73" s="40" t="s">
        <v>83</v>
      </c>
      <c r="O73" s="40" t="s">
        <v>146</v>
      </c>
      <c r="P73" s="35">
        <f t="shared" si="8"/>
        <v>2814</v>
      </c>
      <c r="Q73" s="36">
        <f t="shared" si="9"/>
        <v>0.31801359999999973</v>
      </c>
      <c r="R73" s="36">
        <f t="shared" si="0"/>
        <v>2986</v>
      </c>
      <c r="S73" s="36">
        <f t="shared" si="1"/>
        <v>8723.6630944407225</v>
      </c>
      <c r="T73" s="36">
        <f t="shared" si="2"/>
        <v>5800</v>
      </c>
      <c r="U73" s="36">
        <f t="shared" si="3"/>
        <v>8784.189655172413</v>
      </c>
      <c r="V73" s="38">
        <f t="shared" si="4"/>
        <v>-2.5617133586687754E-3</v>
      </c>
      <c r="W73" s="36">
        <f t="shared" si="5"/>
        <v>2.3584963668856641E-3</v>
      </c>
      <c r="X73" s="38">
        <f t="shared" si="10"/>
        <v>1.1607000000000002E-3</v>
      </c>
      <c r="Y73" s="36">
        <f t="shared" si="6"/>
        <v>9.5748300821688883E-4</v>
      </c>
      <c r="Z73" s="36">
        <f t="shared" si="7"/>
        <v>0.83082132300821687</v>
      </c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</row>
    <row r="74" spans="1:41" ht="15.75" customHeight="1" x14ac:dyDescent="0.2">
      <c r="A74" s="39">
        <v>43615.13386574074</v>
      </c>
      <c r="B74" s="40" t="s">
        <v>7</v>
      </c>
      <c r="C74" s="40" t="s">
        <v>74</v>
      </c>
      <c r="D74" s="40" t="s">
        <v>86</v>
      </c>
      <c r="E74" s="40">
        <v>100</v>
      </c>
      <c r="F74" s="40">
        <v>8826</v>
      </c>
      <c r="G74" s="41">
        <v>1.133E-2</v>
      </c>
      <c r="H74" s="40">
        <v>-2.5000000000000001E-4</v>
      </c>
      <c r="I74" s="40">
        <v>-2.83E-6</v>
      </c>
      <c r="J74" s="40" t="s">
        <v>76</v>
      </c>
      <c r="K74" s="40">
        <v>100</v>
      </c>
      <c r="L74" s="40">
        <v>0</v>
      </c>
      <c r="M74" s="40">
        <v>8826</v>
      </c>
      <c r="N74" s="40" t="s">
        <v>77</v>
      </c>
      <c r="O74" s="40" t="s">
        <v>147</v>
      </c>
      <c r="P74" s="35">
        <f t="shared" si="8"/>
        <v>2914</v>
      </c>
      <c r="Q74" s="36">
        <f t="shared" si="9"/>
        <v>0.32934359999999974</v>
      </c>
      <c r="R74" s="36">
        <f t="shared" si="0"/>
        <v>2986</v>
      </c>
      <c r="S74" s="36">
        <f t="shared" si="1"/>
        <v>8723.6630944407225</v>
      </c>
      <c r="T74" s="36">
        <f t="shared" si="2"/>
        <v>5900</v>
      </c>
      <c r="U74" s="36">
        <f t="shared" si="3"/>
        <v>8784.8983050847455</v>
      </c>
      <c r="V74" s="38">
        <f t="shared" si="4"/>
        <v>-1.5447159013063493E-3</v>
      </c>
      <c r="W74" s="36">
        <f t="shared" si="5"/>
        <v>2.3859173548946215E-3</v>
      </c>
      <c r="X74" s="38">
        <f t="shared" si="10"/>
        <v>1.1635300000000003E-3</v>
      </c>
      <c r="Y74" s="36">
        <f t="shared" si="6"/>
        <v>2.0047314535882725E-3</v>
      </c>
      <c r="Z74" s="36">
        <f t="shared" si="7"/>
        <v>0.83186857145358828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</row>
    <row r="75" spans="1:41" ht="15.75" customHeight="1" x14ac:dyDescent="0.2">
      <c r="A75" s="39">
        <v>43615.197951388887</v>
      </c>
      <c r="B75" s="40" t="s">
        <v>7</v>
      </c>
      <c r="C75" s="40" t="s">
        <v>74</v>
      </c>
      <c r="D75" s="40" t="s">
        <v>86</v>
      </c>
      <c r="E75" s="40">
        <v>100</v>
      </c>
      <c r="F75" s="40">
        <v>8819</v>
      </c>
      <c r="G75" s="41">
        <v>1.1339E-2</v>
      </c>
      <c r="H75" s="40">
        <v>-2.5000000000000001E-4</v>
      </c>
      <c r="I75" s="40">
        <v>-2.83E-6</v>
      </c>
      <c r="J75" s="40" t="s">
        <v>76</v>
      </c>
      <c r="K75" s="40">
        <v>100</v>
      </c>
      <c r="L75" s="40">
        <v>0</v>
      </c>
      <c r="M75" s="40">
        <v>8819</v>
      </c>
      <c r="N75" s="40" t="s">
        <v>77</v>
      </c>
      <c r="O75" s="40" t="s">
        <v>148</v>
      </c>
      <c r="P75" s="35">
        <f t="shared" si="8"/>
        <v>3014</v>
      </c>
      <c r="Q75" s="36">
        <f t="shared" si="9"/>
        <v>0.34068259999999972</v>
      </c>
      <c r="R75" s="36">
        <f t="shared" si="0"/>
        <v>2986</v>
      </c>
      <c r="S75" s="36">
        <f t="shared" si="1"/>
        <v>8723.6630944407225</v>
      </c>
      <c r="T75" s="36">
        <f t="shared" si="2"/>
        <v>6000</v>
      </c>
      <c r="U75" s="36">
        <f t="shared" si="3"/>
        <v>8785.4666666666672</v>
      </c>
      <c r="V75" s="38">
        <f t="shared" si="4"/>
        <v>-1.3044751072766817E-3</v>
      </c>
      <c r="W75" s="36">
        <f t="shared" si="5"/>
        <v>2.4079067328491711E-3</v>
      </c>
      <c r="X75" s="38">
        <f t="shared" si="10"/>
        <v>1.1663600000000004E-3</v>
      </c>
      <c r="Y75" s="36">
        <f t="shared" si="6"/>
        <v>2.2697916255724898E-3</v>
      </c>
      <c r="Z75" s="36">
        <f t="shared" si="7"/>
        <v>0.83213363162557252</v>
      </c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</row>
    <row r="76" spans="1:41" ht="15.75" customHeight="1" x14ac:dyDescent="0.2">
      <c r="A76" s="39">
        <v>43615.200567129628</v>
      </c>
      <c r="B76" s="40" t="s">
        <v>7</v>
      </c>
      <c r="C76" s="40" t="s">
        <v>74</v>
      </c>
      <c r="D76" s="40" t="s">
        <v>75</v>
      </c>
      <c r="E76" s="40">
        <v>-100</v>
      </c>
      <c r="F76" s="40">
        <v>8706.5</v>
      </c>
      <c r="G76" s="41">
        <v>-1.1486E-2</v>
      </c>
      <c r="H76" s="40">
        <v>-2.5000000000000001E-4</v>
      </c>
      <c r="I76" s="40">
        <v>-2.8700000000000001E-6</v>
      </c>
      <c r="J76" s="40" t="s">
        <v>76</v>
      </c>
      <c r="K76" s="40">
        <v>100</v>
      </c>
      <c r="L76" s="40">
        <v>0</v>
      </c>
      <c r="M76" s="40">
        <v>8706.5</v>
      </c>
      <c r="N76" s="40" t="s">
        <v>77</v>
      </c>
      <c r="O76" s="40" t="s">
        <v>149</v>
      </c>
      <c r="P76" s="35">
        <f t="shared" si="8"/>
        <v>2914</v>
      </c>
      <c r="Q76" s="36">
        <f t="shared" si="9"/>
        <v>0.32919659999999973</v>
      </c>
      <c r="R76" s="36">
        <f t="shared" si="0"/>
        <v>3086</v>
      </c>
      <c r="S76" s="36">
        <f t="shared" si="1"/>
        <v>8723.1069345430988</v>
      </c>
      <c r="T76" s="36">
        <f t="shared" si="2"/>
        <v>6000</v>
      </c>
      <c r="U76" s="36">
        <f t="shared" si="3"/>
        <v>8785.4666666666672</v>
      </c>
      <c r="V76" s="38">
        <f t="shared" si="4"/>
        <v>3.0083261148563349E-3</v>
      </c>
      <c r="W76" s="36">
        <f t="shared" si="5"/>
        <v>2.5111007105170311E-3</v>
      </c>
      <c r="X76" s="38">
        <f t="shared" si="10"/>
        <v>1.1692300000000005E-3</v>
      </c>
      <c r="Y76" s="36">
        <f t="shared" si="6"/>
        <v>6.6886568253733663E-3</v>
      </c>
      <c r="Z76" s="36">
        <f t="shared" si="7"/>
        <v>0.83655249682537336</v>
      </c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</row>
    <row r="77" spans="1:41" ht="15.75" customHeight="1" x14ac:dyDescent="0.2">
      <c r="A77" s="39">
        <v>43615.200567129628</v>
      </c>
      <c r="B77" s="40" t="s">
        <v>7</v>
      </c>
      <c r="C77" s="40" t="s">
        <v>74</v>
      </c>
      <c r="D77" s="40" t="s">
        <v>75</v>
      </c>
      <c r="E77" s="40">
        <v>-200</v>
      </c>
      <c r="F77" s="40">
        <v>8713.5</v>
      </c>
      <c r="G77" s="41">
        <v>-2.2952E-2</v>
      </c>
      <c r="H77" s="40">
        <v>-2.5000000000000001E-4</v>
      </c>
      <c r="I77" s="40">
        <v>-5.7300000000000002E-6</v>
      </c>
      <c r="J77" s="40" t="s">
        <v>76</v>
      </c>
      <c r="K77" s="40">
        <v>200</v>
      </c>
      <c r="L77" s="40">
        <v>0</v>
      </c>
      <c r="M77" s="40">
        <v>8713.5</v>
      </c>
      <c r="N77" s="40" t="s">
        <v>77</v>
      </c>
      <c r="O77" s="40" t="s">
        <v>150</v>
      </c>
      <c r="P77" s="35">
        <f t="shared" si="8"/>
        <v>2714</v>
      </c>
      <c r="Q77" s="36">
        <f t="shared" si="9"/>
        <v>0.30624459999999976</v>
      </c>
      <c r="R77" s="36">
        <f t="shared" si="0"/>
        <v>3286</v>
      </c>
      <c r="S77" s="36">
        <f t="shared" si="1"/>
        <v>8722.5222154595249</v>
      </c>
      <c r="T77" s="36">
        <f t="shared" si="2"/>
        <v>6000</v>
      </c>
      <c r="U77" s="36">
        <f t="shared" si="3"/>
        <v>8785.4666666666672</v>
      </c>
      <c r="V77" s="38">
        <f t="shared" si="4"/>
        <v>2.5514306015388837E-3</v>
      </c>
      <c r="W77" s="36">
        <f t="shared" si="5"/>
        <v>2.6990945046625526E-3</v>
      </c>
      <c r="X77" s="38">
        <f t="shared" si="10"/>
        <v>1.1749600000000005E-3</v>
      </c>
      <c r="Y77" s="36">
        <f t="shared" si="6"/>
        <v>6.4254851062014364E-3</v>
      </c>
      <c r="Z77" s="36">
        <f t="shared" si="7"/>
        <v>0.83628932510620146</v>
      </c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</row>
    <row r="78" spans="1:41" ht="15.75" customHeight="1" x14ac:dyDescent="0.2">
      <c r="A78" s="39">
        <v>43615.217650462961</v>
      </c>
      <c r="B78" s="40" t="s">
        <v>7</v>
      </c>
      <c r="C78" s="40" t="s">
        <v>74</v>
      </c>
      <c r="D78" s="40" t="s">
        <v>75</v>
      </c>
      <c r="E78" s="40">
        <v>-200</v>
      </c>
      <c r="F78" s="40">
        <v>8649.5</v>
      </c>
      <c r="G78" s="41">
        <v>-2.3122E-2</v>
      </c>
      <c r="H78" s="40">
        <v>-2.5000000000000001E-4</v>
      </c>
      <c r="I78" s="40">
        <v>-5.7799999999999997E-6</v>
      </c>
      <c r="J78" s="40" t="s">
        <v>76</v>
      </c>
      <c r="K78" s="40">
        <v>200</v>
      </c>
      <c r="L78" s="40">
        <v>0</v>
      </c>
      <c r="M78" s="40">
        <v>8649.5</v>
      </c>
      <c r="N78" s="40" t="s">
        <v>77</v>
      </c>
      <c r="O78" s="40" t="s">
        <v>151</v>
      </c>
      <c r="P78" s="35">
        <f t="shared" si="8"/>
        <v>2514</v>
      </c>
      <c r="Q78" s="36">
        <f t="shared" si="9"/>
        <v>0.28312259999999978</v>
      </c>
      <c r="R78" s="36">
        <f t="shared" si="0"/>
        <v>3486</v>
      </c>
      <c r="S78" s="36">
        <f t="shared" si="1"/>
        <v>8718.3327596098679</v>
      </c>
      <c r="T78" s="36">
        <f t="shared" si="2"/>
        <v>6000</v>
      </c>
      <c r="U78" s="36">
        <f t="shared" si="3"/>
        <v>8785.4666666666672</v>
      </c>
      <c r="V78" s="38">
        <f t="shared" si="4"/>
        <v>4.498232361001644E-3</v>
      </c>
      <c r="W78" s="36">
        <f t="shared" si="5"/>
        <v>3.0554207900265109E-3</v>
      </c>
      <c r="X78" s="38">
        <f t="shared" si="10"/>
        <v>1.1807400000000004E-3</v>
      </c>
      <c r="Y78" s="36">
        <f t="shared" si="6"/>
        <v>8.7343931510281553E-3</v>
      </c>
      <c r="Z78" s="36">
        <f t="shared" si="7"/>
        <v>0.83859823315102822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</row>
    <row r="79" spans="1:41" ht="15.75" customHeight="1" x14ac:dyDescent="0.2">
      <c r="A79" s="39">
        <v>43615.217650462961</v>
      </c>
      <c r="B79" s="40" t="s">
        <v>7</v>
      </c>
      <c r="C79" s="40" t="s">
        <v>74</v>
      </c>
      <c r="D79" s="40" t="s">
        <v>75</v>
      </c>
      <c r="E79" s="40">
        <v>-100</v>
      </c>
      <c r="F79" s="40">
        <v>8693</v>
      </c>
      <c r="G79" s="41">
        <v>-1.1504E-2</v>
      </c>
      <c r="H79" s="40">
        <v>-2.5000000000000001E-4</v>
      </c>
      <c r="I79" s="40">
        <v>-2.8700000000000001E-6</v>
      </c>
      <c r="J79" s="40" t="s">
        <v>76</v>
      </c>
      <c r="K79" s="40">
        <v>100</v>
      </c>
      <c r="L79" s="40">
        <v>0</v>
      </c>
      <c r="M79" s="40">
        <v>8693</v>
      </c>
      <c r="N79" s="40" t="s">
        <v>77</v>
      </c>
      <c r="O79" s="40" t="s">
        <v>152</v>
      </c>
      <c r="P79" s="35">
        <f t="shared" si="8"/>
        <v>2414</v>
      </c>
      <c r="Q79" s="36">
        <f t="shared" si="9"/>
        <v>0.27161859999999977</v>
      </c>
      <c r="R79" s="36">
        <f t="shared" si="0"/>
        <v>3586</v>
      </c>
      <c r="S79" s="36">
        <f t="shared" si="1"/>
        <v>8717.6263245956507</v>
      </c>
      <c r="T79" s="36">
        <f t="shared" si="2"/>
        <v>6000</v>
      </c>
      <c r="U79" s="36">
        <f t="shared" si="3"/>
        <v>8785.4666666666672</v>
      </c>
      <c r="V79" s="38">
        <f t="shared" si="4"/>
        <v>2.9227249895744586E-3</v>
      </c>
      <c r="W79" s="36">
        <f t="shared" si="5"/>
        <v>3.1764003096180255E-3</v>
      </c>
      <c r="X79" s="38">
        <f t="shared" si="10"/>
        <v>1.1836100000000005E-3</v>
      </c>
      <c r="Y79" s="36">
        <f t="shared" si="6"/>
        <v>7.2827352991924844E-3</v>
      </c>
      <c r="Z79" s="36">
        <f t="shared" si="7"/>
        <v>0.83714657529919245</v>
      </c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</row>
    <row r="80" spans="1:41" ht="15.75" customHeight="1" x14ac:dyDescent="0.2">
      <c r="A80" s="39">
        <v>43615.217673611114</v>
      </c>
      <c r="B80" s="40" t="s">
        <v>7</v>
      </c>
      <c r="C80" s="40" t="s">
        <v>74</v>
      </c>
      <c r="D80" s="40" t="s">
        <v>75</v>
      </c>
      <c r="E80" s="40">
        <v>-100</v>
      </c>
      <c r="F80" s="40">
        <v>8600.5</v>
      </c>
      <c r="G80" s="41">
        <v>-1.1627E-2</v>
      </c>
      <c r="H80" s="40">
        <v>7.5000000000000002E-4</v>
      </c>
      <c r="I80" s="40">
        <v>8.7199999999999995E-6</v>
      </c>
      <c r="J80" s="40" t="s">
        <v>76</v>
      </c>
      <c r="K80" s="40">
        <v>100</v>
      </c>
      <c r="L80" s="40">
        <v>0</v>
      </c>
      <c r="M80" s="40">
        <v>8679.5</v>
      </c>
      <c r="N80" s="40" t="s">
        <v>77</v>
      </c>
      <c r="O80" s="40" t="s">
        <v>153</v>
      </c>
      <c r="P80" s="35">
        <f t="shared" si="8"/>
        <v>2314</v>
      </c>
      <c r="Q80" s="36">
        <f t="shared" si="9"/>
        <v>0.25999159999999977</v>
      </c>
      <c r="R80" s="36">
        <f t="shared" si="0"/>
        <v>3686</v>
      </c>
      <c r="S80" s="36">
        <f t="shared" si="1"/>
        <v>8714.4487249050453</v>
      </c>
      <c r="T80" s="36">
        <f t="shared" si="2"/>
        <v>6000</v>
      </c>
      <c r="U80" s="36">
        <f t="shared" si="3"/>
        <v>8785.4666666666672</v>
      </c>
      <c r="V80" s="38">
        <f t="shared" si="4"/>
        <v>5.6645874940974292E-3</v>
      </c>
      <c r="W80" s="36">
        <f t="shared" si="5"/>
        <v>3.4191539693052774E-3</v>
      </c>
      <c r="X80" s="38">
        <f t="shared" si="10"/>
        <v>1.1748900000000005E-3</v>
      </c>
      <c r="Y80" s="36">
        <f t="shared" si="6"/>
        <v>1.0258631463402706E-2</v>
      </c>
      <c r="Z80" s="36">
        <f t="shared" si="7"/>
        <v>0.84012247146340269</v>
      </c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</row>
    <row r="81" spans="1:41" ht="15.75" customHeight="1" x14ac:dyDescent="0.2">
      <c r="A81" s="39">
        <v>43615.217673611114</v>
      </c>
      <c r="B81" s="40" t="s">
        <v>7</v>
      </c>
      <c r="C81" s="40" t="s">
        <v>74</v>
      </c>
      <c r="D81" s="40" t="s">
        <v>75</v>
      </c>
      <c r="E81" s="40">
        <v>-200</v>
      </c>
      <c r="F81" s="40">
        <v>8600.5</v>
      </c>
      <c r="G81" s="41">
        <v>-2.3254E-2</v>
      </c>
      <c r="H81" s="40">
        <v>7.5000000000000002E-4</v>
      </c>
      <c r="I81" s="40">
        <v>1.7439999999999999E-5</v>
      </c>
      <c r="J81" s="40" t="s">
        <v>76</v>
      </c>
      <c r="K81" s="40">
        <v>200</v>
      </c>
      <c r="L81" s="40">
        <v>0</v>
      </c>
      <c r="M81" s="40">
        <v>8636</v>
      </c>
      <c r="N81" s="40" t="s">
        <v>77</v>
      </c>
      <c r="O81" s="40" t="s">
        <v>154</v>
      </c>
      <c r="P81" s="35">
        <f t="shared" si="8"/>
        <v>2114</v>
      </c>
      <c r="Q81" s="36">
        <f t="shared" si="9"/>
        <v>0.23673759999999977</v>
      </c>
      <c r="R81" s="36">
        <f t="shared" si="0"/>
        <v>3886</v>
      </c>
      <c r="S81" s="36">
        <f t="shared" si="1"/>
        <v>8708.5841482243959</v>
      </c>
      <c r="T81" s="36">
        <f t="shared" si="2"/>
        <v>6000</v>
      </c>
      <c r="U81" s="36">
        <f t="shared" si="3"/>
        <v>8785.4666666666672</v>
      </c>
      <c r="V81" s="38">
        <f t="shared" si="4"/>
        <v>5.1749947979783774E-3</v>
      </c>
      <c r="W81" s="36">
        <f t="shared" si="5"/>
        <v>3.9049727662069655E-3</v>
      </c>
      <c r="X81" s="38">
        <f t="shared" si="10"/>
        <v>1.1574500000000004E-3</v>
      </c>
      <c r="Y81" s="36">
        <f t="shared" si="6"/>
        <v>1.0237417564185343E-2</v>
      </c>
      <c r="Z81" s="36">
        <f t="shared" si="7"/>
        <v>0.84010125756418541</v>
      </c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</row>
    <row r="82" spans="1:41" ht="15.75" customHeight="1" x14ac:dyDescent="0.2">
      <c r="A82" s="39">
        <v>43615.234178240738</v>
      </c>
      <c r="B82" s="40" t="s">
        <v>7</v>
      </c>
      <c r="C82" s="40" t="s">
        <v>74</v>
      </c>
      <c r="D82" s="40" t="s">
        <v>75</v>
      </c>
      <c r="E82" s="40">
        <v>-100</v>
      </c>
      <c r="F82" s="40">
        <v>8557.5</v>
      </c>
      <c r="G82" s="41">
        <v>-1.1686E-2</v>
      </c>
      <c r="H82" s="40">
        <v>-2.5000000000000001E-4</v>
      </c>
      <c r="I82" s="40">
        <v>-2.92E-6</v>
      </c>
      <c r="J82" s="40" t="s">
        <v>76</v>
      </c>
      <c r="K82" s="40">
        <v>100</v>
      </c>
      <c r="L82" s="40">
        <v>0</v>
      </c>
      <c r="M82" s="40">
        <v>8557.5</v>
      </c>
      <c r="N82" s="40" t="s">
        <v>77</v>
      </c>
      <c r="O82" s="40" t="s">
        <v>155</v>
      </c>
      <c r="P82" s="35">
        <f t="shared" si="8"/>
        <v>2014</v>
      </c>
      <c r="Q82" s="36">
        <f t="shared" si="9"/>
        <v>0.22505159999999977</v>
      </c>
      <c r="R82" s="36">
        <f t="shared" si="0"/>
        <v>3986</v>
      </c>
      <c r="S82" s="36">
        <f t="shared" si="1"/>
        <v>8704.7937782237841</v>
      </c>
      <c r="T82" s="36">
        <f t="shared" si="2"/>
        <v>6000</v>
      </c>
      <c r="U82" s="36">
        <f t="shared" si="3"/>
        <v>8785.4666666666672</v>
      </c>
      <c r="V82" s="38">
        <f t="shared" si="4"/>
        <v>6.1068755833013138E-3</v>
      </c>
      <c r="W82" s="36">
        <f t="shared" si="5"/>
        <v>4.2047635525891006E-3</v>
      </c>
      <c r="X82" s="38">
        <f t="shared" si="10"/>
        <v>1.1603700000000004E-3</v>
      </c>
      <c r="Y82" s="36">
        <f t="shared" si="6"/>
        <v>1.1472009135890415E-2</v>
      </c>
      <c r="Z82" s="36">
        <f t="shared" si="7"/>
        <v>0.84133584913589043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</row>
    <row r="83" spans="1:41" ht="15.75" customHeight="1" x14ac:dyDescent="0.2">
      <c r="A83" s="39">
        <v>43615.25445601852</v>
      </c>
      <c r="B83" s="40" t="s">
        <v>7</v>
      </c>
      <c r="C83" s="40" t="s">
        <v>74</v>
      </c>
      <c r="D83" s="40" t="s">
        <v>75</v>
      </c>
      <c r="E83" s="40">
        <v>-100</v>
      </c>
      <c r="F83" s="40">
        <v>8512.5</v>
      </c>
      <c r="G83" s="41">
        <v>-1.1747E-2</v>
      </c>
      <c r="H83" s="40">
        <v>-2.5000000000000001E-4</v>
      </c>
      <c r="I83" s="40">
        <v>-2.9299999999999999E-6</v>
      </c>
      <c r="J83" s="40" t="s">
        <v>76</v>
      </c>
      <c r="K83" s="40">
        <v>100</v>
      </c>
      <c r="L83" s="40">
        <v>0</v>
      </c>
      <c r="M83" s="40">
        <v>8512.5</v>
      </c>
      <c r="N83" s="40" t="s">
        <v>77</v>
      </c>
      <c r="O83" s="40" t="s">
        <v>156</v>
      </c>
      <c r="P83" s="35">
        <f t="shared" si="8"/>
        <v>1914</v>
      </c>
      <c r="Q83" s="36">
        <f t="shared" si="9"/>
        <v>0.21330459999999976</v>
      </c>
      <c r="R83" s="36">
        <f t="shared" si="0"/>
        <v>4086</v>
      </c>
      <c r="S83" s="36">
        <f t="shared" si="1"/>
        <v>8700.087616250612</v>
      </c>
      <c r="T83" s="36">
        <f t="shared" si="2"/>
        <v>6000</v>
      </c>
      <c r="U83" s="36">
        <f t="shared" si="3"/>
        <v>8785.4666666666672</v>
      </c>
      <c r="V83" s="38">
        <f t="shared" si="4"/>
        <v>6.9860162194177872E-3</v>
      </c>
      <c r="W83" s="36">
        <f t="shared" si="5"/>
        <v>4.5641637879555615E-3</v>
      </c>
      <c r="X83" s="38">
        <f t="shared" si="10"/>
        <v>1.1633000000000004E-3</v>
      </c>
      <c r="Y83" s="36">
        <f t="shared" si="6"/>
        <v>1.2713480007373349E-2</v>
      </c>
      <c r="Z83" s="36">
        <f t="shared" si="7"/>
        <v>0.8425773200073734</v>
      </c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</row>
    <row r="84" spans="1:41" ht="15.75" customHeight="1" x14ac:dyDescent="0.2">
      <c r="A84" s="39">
        <v>43615.25445601852</v>
      </c>
      <c r="B84" s="40" t="s">
        <v>7</v>
      </c>
      <c r="C84" s="40" t="s">
        <v>74</v>
      </c>
      <c r="D84" s="40" t="s">
        <v>75</v>
      </c>
      <c r="E84" s="40">
        <v>-200</v>
      </c>
      <c r="F84" s="40">
        <v>8515</v>
      </c>
      <c r="G84" s="41">
        <v>-2.3487999999999998E-2</v>
      </c>
      <c r="H84" s="40">
        <v>-2.5000000000000001E-4</v>
      </c>
      <c r="I84" s="40">
        <v>-5.8699999999999997E-6</v>
      </c>
      <c r="J84" s="40" t="s">
        <v>76</v>
      </c>
      <c r="K84" s="40">
        <v>200</v>
      </c>
      <c r="L84" s="40">
        <v>0</v>
      </c>
      <c r="M84" s="40">
        <v>8515</v>
      </c>
      <c r="N84" s="40" t="s">
        <v>77</v>
      </c>
      <c r="O84" s="40" t="s">
        <v>157</v>
      </c>
      <c r="P84" s="35">
        <f t="shared" si="8"/>
        <v>1714</v>
      </c>
      <c r="Q84" s="36">
        <f t="shared" si="9"/>
        <v>0.18981659999999975</v>
      </c>
      <c r="R84" s="36">
        <f t="shared" si="0"/>
        <v>4286</v>
      </c>
      <c r="S84" s="36">
        <f t="shared" si="1"/>
        <v>8691.4507699486694</v>
      </c>
      <c r="T84" s="36">
        <f t="shared" si="2"/>
        <v>6000</v>
      </c>
      <c r="U84" s="36">
        <f t="shared" si="3"/>
        <v>8785.4666666666672</v>
      </c>
      <c r="V84" s="38">
        <f t="shared" si="4"/>
        <v>6.1969084282711175E-3</v>
      </c>
      <c r="W84" s="36">
        <f t="shared" si="5"/>
        <v>5.2771124600837814E-3</v>
      </c>
      <c r="X84" s="38">
        <f t="shared" si="10"/>
        <v>1.1691700000000004E-3</v>
      </c>
      <c r="Y84" s="36">
        <f t="shared" si="6"/>
        <v>1.2643190888354899E-2</v>
      </c>
      <c r="Z84" s="36">
        <f t="shared" si="7"/>
        <v>0.84250703088835488</v>
      </c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</row>
    <row r="85" spans="1:41" ht="15.75" customHeight="1" x14ac:dyDescent="0.2">
      <c r="A85" s="39">
        <v>43615.277557870373</v>
      </c>
      <c r="B85" s="40" t="s">
        <v>7</v>
      </c>
      <c r="C85" s="40" t="s">
        <v>74</v>
      </c>
      <c r="D85" s="40" t="s">
        <v>86</v>
      </c>
      <c r="E85" s="40">
        <v>100</v>
      </c>
      <c r="F85" s="40">
        <v>8643</v>
      </c>
      <c r="G85" s="41">
        <v>1.157E-2</v>
      </c>
      <c r="H85" s="40">
        <v>-2.5000000000000001E-4</v>
      </c>
      <c r="I85" s="40">
        <v>-2.8899999999999999E-6</v>
      </c>
      <c r="J85" s="40" t="s">
        <v>76</v>
      </c>
      <c r="K85" s="40">
        <v>100</v>
      </c>
      <c r="L85" s="40">
        <v>0</v>
      </c>
      <c r="M85" s="40">
        <v>8643</v>
      </c>
      <c r="N85" s="40" t="s">
        <v>83</v>
      </c>
      <c r="O85" s="40" t="s">
        <v>158</v>
      </c>
      <c r="P85" s="35">
        <f t="shared" si="8"/>
        <v>1814</v>
      </c>
      <c r="Q85" s="36">
        <f t="shared" si="9"/>
        <v>0.20138659999999975</v>
      </c>
      <c r="R85" s="36">
        <f t="shared" si="0"/>
        <v>4286</v>
      </c>
      <c r="S85" s="36">
        <f t="shared" si="1"/>
        <v>8691.4507699486694</v>
      </c>
      <c r="T85" s="36">
        <f t="shared" si="2"/>
        <v>6100</v>
      </c>
      <c r="U85" s="36">
        <f t="shared" si="3"/>
        <v>8783.1311475409839</v>
      </c>
      <c r="V85" s="38">
        <f t="shared" si="4"/>
        <v>3.3485599655458521E-3</v>
      </c>
      <c r="W85" s="36">
        <f t="shared" si="5"/>
        <v>5.1473881433504697E-3</v>
      </c>
      <c r="X85" s="38">
        <f t="shared" si="10"/>
        <v>1.1720600000000004E-3</v>
      </c>
      <c r="Y85" s="36">
        <f t="shared" si="6"/>
        <v>9.668008108896323E-3</v>
      </c>
      <c r="Z85" s="36">
        <f t="shared" si="7"/>
        <v>0.83953184810889636</v>
      </c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</row>
    <row r="86" spans="1:41" ht="15.75" customHeight="1" x14ac:dyDescent="0.2">
      <c r="A86" s="39">
        <v>43615.280104166668</v>
      </c>
      <c r="B86" s="40" t="s">
        <v>7</v>
      </c>
      <c r="C86" s="40" t="s">
        <v>74</v>
      </c>
      <c r="D86" s="40" t="s">
        <v>86</v>
      </c>
      <c r="E86" s="40">
        <v>200</v>
      </c>
      <c r="F86" s="40">
        <v>8686</v>
      </c>
      <c r="G86" s="41">
        <v>2.3026000000000001E-2</v>
      </c>
      <c r="H86" s="40">
        <v>-2.5000000000000001E-4</v>
      </c>
      <c r="I86" s="40">
        <v>-5.75E-6</v>
      </c>
      <c r="J86" s="40" t="s">
        <v>76</v>
      </c>
      <c r="K86" s="40">
        <v>200</v>
      </c>
      <c r="L86" s="40">
        <v>0</v>
      </c>
      <c r="M86" s="40">
        <v>8686</v>
      </c>
      <c r="N86" s="40" t="s">
        <v>83</v>
      </c>
      <c r="O86" s="40" t="s">
        <v>159</v>
      </c>
      <c r="P86" s="35">
        <f t="shared" si="8"/>
        <v>2014</v>
      </c>
      <c r="Q86" s="36">
        <f t="shared" si="9"/>
        <v>0.22441259999999974</v>
      </c>
      <c r="R86" s="36">
        <f t="shared" si="0"/>
        <v>4286</v>
      </c>
      <c r="S86" s="36">
        <f t="shared" si="1"/>
        <v>8691.4507699486694</v>
      </c>
      <c r="T86" s="36">
        <f t="shared" si="2"/>
        <v>6300</v>
      </c>
      <c r="U86" s="36">
        <f t="shared" si="3"/>
        <v>8780.0476190476184</v>
      </c>
      <c r="V86" s="38">
        <f t="shared" si="4"/>
        <v>2.4836510337181263E-3</v>
      </c>
      <c r="W86" s="36">
        <f t="shared" si="5"/>
        <v>4.9760106076438279E-3</v>
      </c>
      <c r="X86" s="38">
        <f t="shared" si="10"/>
        <v>1.1778100000000003E-3</v>
      </c>
      <c r="Y86" s="36">
        <f t="shared" si="6"/>
        <v>8.6374716413619539E-3</v>
      </c>
      <c r="Z86" s="36">
        <f t="shared" si="7"/>
        <v>0.83850131164136199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</row>
    <row r="87" spans="1:41" ht="15.75" customHeight="1" x14ac:dyDescent="0.2">
      <c r="A87" s="39">
        <v>43615.280104166668</v>
      </c>
      <c r="B87" s="40" t="s">
        <v>7</v>
      </c>
      <c r="C87" s="40" t="s">
        <v>74</v>
      </c>
      <c r="D87" s="40" t="s">
        <v>86</v>
      </c>
      <c r="E87" s="40">
        <v>100</v>
      </c>
      <c r="F87" s="40">
        <v>8665</v>
      </c>
      <c r="G87" s="41">
        <v>1.1540999999999999E-2</v>
      </c>
      <c r="H87" s="40">
        <v>-2.5000000000000001E-4</v>
      </c>
      <c r="I87" s="40">
        <v>-2.88E-6</v>
      </c>
      <c r="J87" s="40" t="s">
        <v>76</v>
      </c>
      <c r="K87" s="40">
        <v>100</v>
      </c>
      <c r="L87" s="40">
        <v>0</v>
      </c>
      <c r="M87" s="40">
        <v>8665</v>
      </c>
      <c r="N87" s="40" t="s">
        <v>77</v>
      </c>
      <c r="O87" s="40" t="s">
        <v>160</v>
      </c>
      <c r="P87" s="35">
        <f t="shared" si="8"/>
        <v>2114</v>
      </c>
      <c r="Q87" s="36">
        <f t="shared" si="9"/>
        <v>0.23595359999999974</v>
      </c>
      <c r="R87" s="36">
        <f t="shared" si="0"/>
        <v>4286</v>
      </c>
      <c r="S87" s="36">
        <f t="shared" si="1"/>
        <v>8691.4507699486694</v>
      </c>
      <c r="T87" s="36">
        <f t="shared" si="2"/>
        <v>6400</v>
      </c>
      <c r="U87" s="36">
        <f t="shared" si="3"/>
        <v>8778.25</v>
      </c>
      <c r="V87" s="38">
        <f t="shared" si="4"/>
        <v>3.147506831829688E-3</v>
      </c>
      <c r="W87" s="36">
        <f t="shared" si="5"/>
        <v>4.8760462887115765E-3</v>
      </c>
      <c r="X87" s="38">
        <f t="shared" si="10"/>
        <v>1.1806900000000003E-3</v>
      </c>
      <c r="Y87" s="36">
        <f t="shared" si="6"/>
        <v>9.2042431205412636E-3</v>
      </c>
      <c r="Z87" s="36">
        <f t="shared" si="7"/>
        <v>0.83906808312054126</v>
      </c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</row>
    <row r="88" spans="1:41" ht="15.75" customHeight="1" x14ac:dyDescent="0.2">
      <c r="A88" s="39">
        <v>43615.291666666664</v>
      </c>
      <c r="B88" s="40" t="s">
        <v>7</v>
      </c>
      <c r="C88" s="40" t="s">
        <v>130</v>
      </c>
      <c r="D88" s="40"/>
      <c r="E88" s="40">
        <v>2114</v>
      </c>
      <c r="F88" s="40">
        <v>8690.9699999999993</v>
      </c>
      <c r="G88" s="41">
        <v>0.24323684000000001</v>
      </c>
      <c r="H88" s="40">
        <v>-2.6280000000000001E-3</v>
      </c>
      <c r="I88" s="40">
        <v>-6.3922999999999996E-4</v>
      </c>
      <c r="J88" s="40" t="s">
        <v>76</v>
      </c>
      <c r="K88" s="40">
        <v>2114</v>
      </c>
      <c r="L88" s="40">
        <v>0</v>
      </c>
      <c r="M88" s="40">
        <v>8690.9699999999993</v>
      </c>
      <c r="N88" s="40" t="s">
        <v>130</v>
      </c>
      <c r="O88" s="40" t="s">
        <v>131</v>
      </c>
      <c r="P88" s="35">
        <f t="shared" si="8"/>
        <v>2114</v>
      </c>
      <c r="Q88" s="36">
        <f t="shared" si="9"/>
        <v>0.23595359999999974</v>
      </c>
      <c r="R88" s="36">
        <f t="shared" si="0"/>
        <v>4286</v>
      </c>
      <c r="S88" s="36">
        <f t="shared" si="1"/>
        <v>8691.4507699486694</v>
      </c>
      <c r="T88" s="36">
        <f t="shared" si="2"/>
        <v>6400</v>
      </c>
      <c r="U88" s="36">
        <f t="shared" si="3"/>
        <v>8778.25</v>
      </c>
      <c r="V88" s="38">
        <f t="shared" si="4"/>
        <v>2.4184857041369234E-3</v>
      </c>
      <c r="W88" s="36">
        <f t="shared" si="5"/>
        <v>4.8760462887115765E-3</v>
      </c>
      <c r="X88" s="38">
        <f t="shared" si="10"/>
        <v>1.8199200000000003E-3</v>
      </c>
      <c r="Y88" s="36">
        <f t="shared" si="6"/>
        <v>9.1144519928485004E-3</v>
      </c>
      <c r="Z88" s="36">
        <f t="shared" si="7"/>
        <v>0.83897829199284857</v>
      </c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</row>
    <row r="89" spans="1:41" ht="15.75" customHeight="1" x14ac:dyDescent="0.2">
      <c r="A89" s="39">
        <v>43615.319178240738</v>
      </c>
      <c r="B89" s="40" t="s">
        <v>7</v>
      </c>
      <c r="C89" s="40" t="s">
        <v>74</v>
      </c>
      <c r="D89" s="40" t="s">
        <v>75</v>
      </c>
      <c r="E89" s="40">
        <v>-200</v>
      </c>
      <c r="F89" s="40">
        <v>8566.5</v>
      </c>
      <c r="G89" s="41">
        <v>-2.3345999999999999E-2</v>
      </c>
      <c r="H89" s="40">
        <v>-2.5000000000000001E-4</v>
      </c>
      <c r="I89" s="40">
        <v>-5.8300000000000001E-6</v>
      </c>
      <c r="J89" s="40" t="s">
        <v>76</v>
      </c>
      <c r="K89" s="40">
        <v>200</v>
      </c>
      <c r="L89" s="40">
        <v>0</v>
      </c>
      <c r="M89" s="40">
        <v>8566.5</v>
      </c>
      <c r="N89" s="40" t="s">
        <v>83</v>
      </c>
      <c r="O89" s="40" t="s">
        <v>161</v>
      </c>
      <c r="P89" s="35">
        <f t="shared" si="8"/>
        <v>1914</v>
      </c>
      <c r="Q89" s="36">
        <f t="shared" si="9"/>
        <v>0.21260759999999973</v>
      </c>
      <c r="R89" s="36">
        <f t="shared" si="0"/>
        <v>4486</v>
      </c>
      <c r="S89" s="36">
        <f t="shared" si="1"/>
        <v>8685.8800713330365</v>
      </c>
      <c r="T89" s="36">
        <f t="shared" si="2"/>
        <v>6400</v>
      </c>
      <c r="U89" s="36">
        <f t="shared" si="3"/>
        <v>8778.25</v>
      </c>
      <c r="V89" s="38">
        <f t="shared" si="4"/>
        <v>5.3895684006285485E-3</v>
      </c>
      <c r="W89" s="36">
        <f t="shared" si="5"/>
        <v>5.4346064975761476E-3</v>
      </c>
      <c r="X89" s="38">
        <f t="shared" si="10"/>
        <v>1.8257500000000003E-3</v>
      </c>
      <c r="Y89" s="36">
        <f t="shared" si="6"/>
        <v>1.2649924898204698E-2</v>
      </c>
      <c r="Z89" s="36">
        <f t="shared" si="7"/>
        <v>0.84251376489820473</v>
      </c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</row>
    <row r="90" spans="1:41" ht="15.75" customHeight="1" x14ac:dyDescent="0.2">
      <c r="A90" s="39">
        <v>43615.319178240738</v>
      </c>
      <c r="B90" s="40" t="s">
        <v>7</v>
      </c>
      <c r="C90" s="40" t="s">
        <v>74</v>
      </c>
      <c r="D90" s="40" t="s">
        <v>75</v>
      </c>
      <c r="E90" s="40">
        <v>-300</v>
      </c>
      <c r="F90" s="40">
        <v>8570</v>
      </c>
      <c r="G90" s="41">
        <v>-3.5007000000000003E-2</v>
      </c>
      <c r="H90" s="40">
        <v>-2.5000000000000001E-4</v>
      </c>
      <c r="I90" s="40">
        <v>-8.7499999999999992E-6</v>
      </c>
      <c r="J90" s="40" t="s">
        <v>76</v>
      </c>
      <c r="K90" s="40">
        <v>300</v>
      </c>
      <c r="L90" s="40">
        <v>0</v>
      </c>
      <c r="M90" s="40">
        <v>8570</v>
      </c>
      <c r="N90" s="40" t="s">
        <v>83</v>
      </c>
      <c r="O90" s="40" t="s">
        <v>162</v>
      </c>
      <c r="P90" s="35">
        <f t="shared" si="8"/>
        <v>1614</v>
      </c>
      <c r="Q90" s="36">
        <f t="shared" si="9"/>
        <v>0.17760059999999972</v>
      </c>
      <c r="R90" s="36">
        <f t="shared" si="0"/>
        <v>4786</v>
      </c>
      <c r="S90" s="36">
        <f t="shared" si="1"/>
        <v>8678.6163811115748</v>
      </c>
      <c r="T90" s="36">
        <f t="shared" si="2"/>
        <v>6400</v>
      </c>
      <c r="U90" s="36">
        <f t="shared" si="3"/>
        <v>8778.25</v>
      </c>
      <c r="V90" s="38">
        <f t="shared" si="4"/>
        <v>4.4678622354810595E-3</v>
      </c>
      <c r="W90" s="36">
        <f t="shared" si="5"/>
        <v>6.2592192203098371E-3</v>
      </c>
      <c r="X90" s="38">
        <f t="shared" si="10"/>
        <v>1.8345000000000004E-3</v>
      </c>
      <c r="Y90" s="36">
        <f t="shared" si="6"/>
        <v>1.2561581455790899E-2</v>
      </c>
      <c r="Z90" s="36">
        <f t="shared" si="7"/>
        <v>0.84242542145579091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</row>
    <row r="91" spans="1:41" ht="15.75" customHeight="1" x14ac:dyDescent="0.2">
      <c r="A91" s="39">
        <v>43615.319178240738</v>
      </c>
      <c r="B91" s="40" t="s">
        <v>7</v>
      </c>
      <c r="C91" s="40" t="s">
        <v>74</v>
      </c>
      <c r="D91" s="40" t="s">
        <v>75</v>
      </c>
      <c r="E91" s="40">
        <v>-100</v>
      </c>
      <c r="F91" s="40">
        <v>8609</v>
      </c>
      <c r="G91" s="41">
        <v>-1.1616E-2</v>
      </c>
      <c r="H91" s="40">
        <v>-2.5000000000000001E-4</v>
      </c>
      <c r="I91" s="40">
        <v>-2.9000000000000002E-6</v>
      </c>
      <c r="J91" s="40" t="s">
        <v>76</v>
      </c>
      <c r="K91" s="40">
        <v>100</v>
      </c>
      <c r="L91" s="40">
        <v>0</v>
      </c>
      <c r="M91" s="40">
        <v>8609</v>
      </c>
      <c r="N91" s="40" t="s">
        <v>83</v>
      </c>
      <c r="O91" s="40" t="s">
        <v>163</v>
      </c>
      <c r="P91" s="35">
        <f t="shared" si="8"/>
        <v>1514</v>
      </c>
      <c r="Q91" s="36">
        <f t="shared" si="9"/>
        <v>0.16598459999999973</v>
      </c>
      <c r="R91" s="36">
        <f t="shared" si="0"/>
        <v>4886</v>
      </c>
      <c r="S91" s="36">
        <f t="shared" si="1"/>
        <v>8677.1915677445759</v>
      </c>
      <c r="T91" s="36">
        <f t="shared" si="2"/>
        <v>6400</v>
      </c>
      <c r="U91" s="36">
        <f t="shared" si="3"/>
        <v>8778.25</v>
      </c>
      <c r="V91" s="38">
        <f t="shared" si="4"/>
        <v>3.3907353930840121E-3</v>
      </c>
      <c r="W91" s="36">
        <f t="shared" si="5"/>
        <v>6.482445714303911E-3</v>
      </c>
      <c r="X91" s="38">
        <f t="shared" si="10"/>
        <v>1.8374000000000003E-3</v>
      </c>
      <c r="Y91" s="36">
        <f t="shared" si="6"/>
        <v>1.1710581107387923E-2</v>
      </c>
      <c r="Z91" s="36">
        <f t="shared" si="7"/>
        <v>0.84157442110738789</v>
      </c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</row>
    <row r="92" spans="1:41" ht="15.75" customHeight="1" x14ac:dyDescent="0.2">
      <c r="A92" s="39">
        <v>43615.362361111111</v>
      </c>
      <c r="B92" s="40" t="s">
        <v>7</v>
      </c>
      <c r="C92" s="40" t="s">
        <v>74</v>
      </c>
      <c r="D92" s="40" t="s">
        <v>75</v>
      </c>
      <c r="E92" s="40">
        <v>-100</v>
      </c>
      <c r="F92" s="40">
        <v>8656</v>
      </c>
      <c r="G92" s="41">
        <v>-1.1553000000000001E-2</v>
      </c>
      <c r="H92" s="40">
        <v>-2.5000000000000001E-4</v>
      </c>
      <c r="I92" s="40">
        <v>-2.88E-6</v>
      </c>
      <c r="J92" s="40" t="s">
        <v>76</v>
      </c>
      <c r="K92" s="40">
        <v>100</v>
      </c>
      <c r="L92" s="40">
        <v>0</v>
      </c>
      <c r="M92" s="40">
        <v>8656</v>
      </c>
      <c r="N92" s="40" t="s">
        <v>77</v>
      </c>
      <c r="O92" s="40" t="s">
        <v>164</v>
      </c>
      <c r="P92" s="35">
        <f t="shared" si="8"/>
        <v>1414</v>
      </c>
      <c r="Q92" s="36">
        <f t="shared" si="9"/>
        <v>0.15443159999999972</v>
      </c>
      <c r="R92" s="36">
        <f t="shared" si="0"/>
        <v>4986</v>
      </c>
      <c r="S92" s="36">
        <f t="shared" si="1"/>
        <v>8676.7665463297235</v>
      </c>
      <c r="T92" s="36">
        <f t="shared" si="2"/>
        <v>6400</v>
      </c>
      <c r="U92" s="36">
        <f t="shared" si="3"/>
        <v>8778.25</v>
      </c>
      <c r="V92" s="38">
        <f t="shared" si="4"/>
        <v>2.2749564345543442E-3</v>
      </c>
      <c r="W92" s="36">
        <f t="shared" si="5"/>
        <v>6.6432661960955739E-3</v>
      </c>
      <c r="X92" s="38">
        <f t="shared" si="10"/>
        <v>1.8402800000000003E-3</v>
      </c>
      <c r="Y92" s="36">
        <f t="shared" si="6"/>
        <v>1.0758502630649917E-2</v>
      </c>
      <c r="Z92" s="36">
        <f t="shared" si="7"/>
        <v>0.84062234263064994</v>
      </c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</row>
    <row r="93" spans="1:41" ht="15.75" customHeight="1" x14ac:dyDescent="0.2">
      <c r="A93" s="39">
        <v>43615.370266203703</v>
      </c>
      <c r="B93" s="40" t="s">
        <v>7</v>
      </c>
      <c r="C93" s="40" t="s">
        <v>74</v>
      </c>
      <c r="D93" s="40" t="s">
        <v>86</v>
      </c>
      <c r="E93" s="40">
        <v>100</v>
      </c>
      <c r="F93" s="40">
        <v>8742.5</v>
      </c>
      <c r="G93" s="41">
        <v>1.1438E-2</v>
      </c>
      <c r="H93" s="40">
        <v>-2.5000000000000001E-4</v>
      </c>
      <c r="I93" s="40">
        <v>-2.8499999999999998E-6</v>
      </c>
      <c r="J93" s="40" t="s">
        <v>76</v>
      </c>
      <c r="K93" s="40">
        <v>100</v>
      </c>
      <c r="L93" s="40">
        <v>0</v>
      </c>
      <c r="M93" s="40">
        <v>8742.5</v>
      </c>
      <c r="N93" s="40" t="s">
        <v>77</v>
      </c>
      <c r="O93" s="40" t="s">
        <v>165</v>
      </c>
      <c r="P93" s="35">
        <f t="shared" si="8"/>
        <v>1514</v>
      </c>
      <c r="Q93" s="36">
        <f t="shared" si="9"/>
        <v>0.16586959999999973</v>
      </c>
      <c r="R93" s="36">
        <f t="shared" si="0"/>
        <v>4986</v>
      </c>
      <c r="S93" s="36">
        <f t="shared" si="1"/>
        <v>8676.7665463297235</v>
      </c>
      <c r="T93" s="36">
        <f t="shared" si="2"/>
        <v>6500</v>
      </c>
      <c r="U93" s="36">
        <f t="shared" si="3"/>
        <v>8777.7000000000007</v>
      </c>
      <c r="V93" s="38">
        <f t="shared" si="4"/>
        <v>6.9446788020086406E-4</v>
      </c>
      <c r="W93" s="36">
        <f t="shared" si="5"/>
        <v>6.6076763356678709E-3</v>
      </c>
      <c r="X93" s="38">
        <f t="shared" si="10"/>
        <v>1.8431300000000003E-3</v>
      </c>
      <c r="Y93" s="36">
        <f t="shared" si="6"/>
        <v>9.1452742158687362E-3</v>
      </c>
      <c r="Z93" s="36">
        <f t="shared" si="7"/>
        <v>0.83900911421586877</v>
      </c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</row>
    <row r="94" spans="1:41" ht="15.75" customHeight="1" x14ac:dyDescent="0.2">
      <c r="A94" s="39">
        <v>43615.468078703707</v>
      </c>
      <c r="B94" s="40" t="s">
        <v>7</v>
      </c>
      <c r="C94" s="40" t="s">
        <v>74</v>
      </c>
      <c r="D94" s="40" t="s">
        <v>75</v>
      </c>
      <c r="E94" s="40">
        <v>-100</v>
      </c>
      <c r="F94" s="40">
        <v>8698</v>
      </c>
      <c r="G94" s="41">
        <v>-1.1497E-2</v>
      </c>
      <c r="H94" s="40">
        <v>-2.5000000000000001E-4</v>
      </c>
      <c r="I94" s="40">
        <v>-2.8700000000000001E-6</v>
      </c>
      <c r="J94" s="40" t="s">
        <v>76</v>
      </c>
      <c r="K94" s="40">
        <v>100</v>
      </c>
      <c r="L94" s="40">
        <v>0</v>
      </c>
      <c r="M94" s="40">
        <v>8698</v>
      </c>
      <c r="N94" s="40" t="s">
        <v>77</v>
      </c>
      <c r="O94" s="40" t="s">
        <v>166</v>
      </c>
      <c r="P94" s="35">
        <f t="shared" si="8"/>
        <v>1414</v>
      </c>
      <c r="Q94" s="36">
        <f t="shared" si="9"/>
        <v>0.15437259999999972</v>
      </c>
      <c r="R94" s="36">
        <f t="shared" si="0"/>
        <v>5086</v>
      </c>
      <c r="S94" s="36">
        <f t="shared" si="1"/>
        <v>8677.1840346047975</v>
      </c>
      <c r="T94" s="36">
        <f t="shared" si="2"/>
        <v>6500</v>
      </c>
      <c r="U94" s="36">
        <f t="shared" si="3"/>
        <v>8777.7000000000007</v>
      </c>
      <c r="V94" s="38">
        <f t="shared" si="4"/>
        <v>1.476072176075786E-3</v>
      </c>
      <c r="W94" s="36">
        <f t="shared" si="5"/>
        <v>6.7119986708811443E-3</v>
      </c>
      <c r="X94" s="38">
        <f t="shared" si="10"/>
        <v>1.8460000000000004E-3</v>
      </c>
      <c r="Y94" s="36">
        <f t="shared" si="6"/>
        <v>1.0034070846956931E-2</v>
      </c>
      <c r="Z94" s="36">
        <f t="shared" si="7"/>
        <v>0.83989791084695697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</row>
    <row r="95" spans="1:41" ht="15.75" customHeight="1" x14ac:dyDescent="0.2">
      <c r="A95" s="39">
        <v>43615.501736111109</v>
      </c>
      <c r="B95" s="40" t="s">
        <v>7</v>
      </c>
      <c r="C95" s="40" t="s">
        <v>74</v>
      </c>
      <c r="D95" s="40" t="s">
        <v>75</v>
      </c>
      <c r="E95" s="40">
        <v>-200</v>
      </c>
      <c r="F95" s="40">
        <v>8654.5</v>
      </c>
      <c r="G95" s="41">
        <v>-2.3109999999999999E-2</v>
      </c>
      <c r="H95" s="40">
        <v>-2.5000000000000001E-4</v>
      </c>
      <c r="I95" s="40">
        <v>-5.7699999999999998E-6</v>
      </c>
      <c r="J95" s="40" t="s">
        <v>76</v>
      </c>
      <c r="K95" s="40">
        <v>200</v>
      </c>
      <c r="L95" s="40">
        <v>0</v>
      </c>
      <c r="M95" s="40">
        <v>8654.5</v>
      </c>
      <c r="N95" s="40" t="s">
        <v>77</v>
      </c>
      <c r="O95" s="40" t="s">
        <v>167</v>
      </c>
      <c r="P95" s="35">
        <f t="shared" si="8"/>
        <v>1214</v>
      </c>
      <c r="Q95" s="36">
        <f t="shared" si="9"/>
        <v>0.13126259999999973</v>
      </c>
      <c r="R95" s="36">
        <f t="shared" si="0"/>
        <v>5286</v>
      </c>
      <c r="S95" s="36">
        <f t="shared" si="1"/>
        <v>8676.3257661748012</v>
      </c>
      <c r="T95" s="36">
        <f t="shared" si="2"/>
        <v>6500</v>
      </c>
      <c r="U95" s="36">
        <f t="shared" si="3"/>
        <v>8777.7000000000007</v>
      </c>
      <c r="V95" s="38">
        <f t="shared" si="4"/>
        <v>1.9688230201822202E-3</v>
      </c>
      <c r="W95" s="36">
        <f t="shared" si="5"/>
        <v>7.0361997501306624E-3</v>
      </c>
      <c r="X95" s="38">
        <f t="shared" si="10"/>
        <v>1.8517700000000004E-3</v>
      </c>
      <c r="Y95" s="36">
        <f t="shared" si="6"/>
        <v>1.0856792770312883E-2</v>
      </c>
      <c r="Z95" s="36">
        <f t="shared" si="7"/>
        <v>0.84072063277031295</v>
      </c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</row>
    <row r="96" spans="1:41" ht="15.75" customHeight="1" x14ac:dyDescent="0.2">
      <c r="A96" s="39">
        <v>43615.501736111109</v>
      </c>
      <c r="B96" s="40" t="s">
        <v>7</v>
      </c>
      <c r="C96" s="40" t="s">
        <v>74</v>
      </c>
      <c r="D96" s="40" t="s">
        <v>75</v>
      </c>
      <c r="E96" s="40">
        <v>-100</v>
      </c>
      <c r="F96" s="40">
        <v>8677</v>
      </c>
      <c r="G96" s="41">
        <v>-1.1525000000000001E-2</v>
      </c>
      <c r="H96" s="40">
        <v>-2.5000000000000001E-4</v>
      </c>
      <c r="I96" s="40">
        <v>-2.88E-6</v>
      </c>
      <c r="J96" s="40" t="s">
        <v>76</v>
      </c>
      <c r="K96" s="40">
        <v>100</v>
      </c>
      <c r="L96" s="40">
        <v>0</v>
      </c>
      <c r="M96" s="40">
        <v>8677</v>
      </c>
      <c r="N96" s="40" t="s">
        <v>77</v>
      </c>
      <c r="O96" s="40" t="s">
        <v>168</v>
      </c>
      <c r="P96" s="35">
        <f t="shared" si="8"/>
        <v>1114</v>
      </c>
      <c r="Q96" s="36">
        <f t="shared" si="9"/>
        <v>0.11973759999999972</v>
      </c>
      <c r="R96" s="36">
        <f t="shared" si="0"/>
        <v>5386</v>
      </c>
      <c r="S96" s="36">
        <f t="shared" si="1"/>
        <v>8676.3382844411444</v>
      </c>
      <c r="T96" s="36">
        <f t="shared" si="2"/>
        <v>6500</v>
      </c>
      <c r="U96" s="36">
        <f t="shared" si="3"/>
        <v>8777.7000000000007</v>
      </c>
      <c r="V96" s="38">
        <f t="shared" si="4"/>
        <v>1.4728697080209643E-3</v>
      </c>
      <c r="W96" s="36">
        <f t="shared" si="5"/>
        <v>7.1684141978079199E-3</v>
      </c>
      <c r="X96" s="38">
        <f t="shared" si="10"/>
        <v>1.8546500000000004E-3</v>
      </c>
      <c r="Y96" s="36">
        <f t="shared" si="6"/>
        <v>1.0495933905828885E-2</v>
      </c>
      <c r="Z96" s="36">
        <f t="shared" si="7"/>
        <v>0.84035977390582894</v>
      </c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</row>
    <row r="97" spans="1:41" ht="15.75" customHeight="1" x14ac:dyDescent="0.2">
      <c r="A97" s="39">
        <v>43615.625</v>
      </c>
      <c r="B97" s="40" t="s">
        <v>7</v>
      </c>
      <c r="C97" s="40" t="s">
        <v>130</v>
      </c>
      <c r="D97" s="40"/>
      <c r="E97" s="40">
        <v>1114</v>
      </c>
      <c r="F97" s="40">
        <v>8715.5400000000009</v>
      </c>
      <c r="G97" s="41">
        <v>0.12782035999999999</v>
      </c>
      <c r="H97" s="40">
        <v>-3.7499999999999999E-3</v>
      </c>
      <c r="I97" s="40">
        <v>-4.7932999999999998E-4</v>
      </c>
      <c r="J97" s="40" t="s">
        <v>76</v>
      </c>
      <c r="K97" s="40">
        <v>1114</v>
      </c>
      <c r="L97" s="40">
        <v>0</v>
      </c>
      <c r="M97" s="40">
        <v>8715.5400000000009</v>
      </c>
      <c r="N97" s="40" t="s">
        <v>130</v>
      </c>
      <c r="O97" s="40" t="s">
        <v>131</v>
      </c>
      <c r="P97" s="35">
        <f t="shared" si="8"/>
        <v>1114</v>
      </c>
      <c r="Q97" s="36">
        <f t="shared" si="9"/>
        <v>0.11973759999999972</v>
      </c>
      <c r="R97" s="36">
        <f t="shared" si="0"/>
        <v>5386</v>
      </c>
      <c r="S97" s="36">
        <f t="shared" si="1"/>
        <v>8676.3382844411444</v>
      </c>
      <c r="T97" s="36">
        <f t="shared" si="2"/>
        <v>6500</v>
      </c>
      <c r="U97" s="36">
        <f t="shared" si="3"/>
        <v>8777.7000000000007</v>
      </c>
      <c r="V97" s="38">
        <f t="shared" si="4"/>
        <v>9.0515126468185682E-4</v>
      </c>
      <c r="W97" s="36">
        <f t="shared" si="5"/>
        <v>7.1684141978079199E-3</v>
      </c>
      <c r="X97" s="38">
        <f t="shared" si="10"/>
        <v>2.3339800000000003E-3</v>
      </c>
      <c r="Y97" s="36">
        <f t="shared" si="6"/>
        <v>1.0407545462489776E-2</v>
      </c>
      <c r="Z97" s="36">
        <f t="shared" si="7"/>
        <v>0.84027138546248981</v>
      </c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</row>
    <row r="98" spans="1:41" ht="15.75" customHeight="1" x14ac:dyDescent="0.2">
      <c r="A98" s="39">
        <v>43615.782939814817</v>
      </c>
      <c r="B98" s="40" t="s">
        <v>7</v>
      </c>
      <c r="C98" s="40" t="s">
        <v>74</v>
      </c>
      <c r="D98" s="40" t="s">
        <v>86</v>
      </c>
      <c r="E98" s="40">
        <v>100</v>
      </c>
      <c r="F98" s="40">
        <v>8784.5</v>
      </c>
      <c r="G98" s="41">
        <v>1.1384E-2</v>
      </c>
      <c r="H98" s="40">
        <v>-2.5000000000000001E-4</v>
      </c>
      <c r="I98" s="40">
        <v>-2.8399999999999999E-6</v>
      </c>
      <c r="J98" s="40" t="s">
        <v>76</v>
      </c>
      <c r="K98" s="40">
        <v>100</v>
      </c>
      <c r="L98" s="40">
        <v>0</v>
      </c>
      <c r="M98" s="40">
        <v>8784.5</v>
      </c>
      <c r="N98" s="40" t="s">
        <v>77</v>
      </c>
      <c r="O98" s="40" t="s">
        <v>169</v>
      </c>
      <c r="P98" s="35">
        <f t="shared" si="8"/>
        <v>1214</v>
      </c>
      <c r="Q98" s="36">
        <f t="shared" si="9"/>
        <v>0.13112159999999973</v>
      </c>
      <c r="R98" s="36">
        <f t="shared" si="0"/>
        <v>5386</v>
      </c>
      <c r="S98" s="36">
        <f t="shared" si="1"/>
        <v>8676.3382844411444</v>
      </c>
      <c r="T98" s="36">
        <f t="shared" si="2"/>
        <v>6600</v>
      </c>
      <c r="U98" s="36">
        <f t="shared" si="3"/>
        <v>8777.80303030303</v>
      </c>
      <c r="V98" s="38">
        <f t="shared" si="4"/>
        <v>-1.0543726746258458E-4</v>
      </c>
      <c r="W98" s="36">
        <f t="shared" si="5"/>
        <v>7.175616390910273E-3</v>
      </c>
      <c r="X98" s="38">
        <f t="shared" si="10"/>
        <v>2.3368200000000003E-3</v>
      </c>
      <c r="Y98" s="36">
        <f t="shared" si="6"/>
        <v>9.4069991234476888E-3</v>
      </c>
      <c r="Z98" s="36">
        <f t="shared" si="7"/>
        <v>0.83927083912344769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</row>
    <row r="99" spans="1:41" ht="15.75" customHeight="1" x14ac:dyDescent="0.2">
      <c r="A99" s="39">
        <v>43615.789398148147</v>
      </c>
      <c r="B99" s="40" t="s">
        <v>7</v>
      </c>
      <c r="C99" s="40" t="s">
        <v>74</v>
      </c>
      <c r="D99" s="40" t="s">
        <v>86</v>
      </c>
      <c r="E99" s="40">
        <v>200</v>
      </c>
      <c r="F99" s="40">
        <v>8828.5</v>
      </c>
      <c r="G99" s="41">
        <v>2.2654000000000001E-2</v>
      </c>
      <c r="H99" s="40">
        <v>-2.5000000000000001E-4</v>
      </c>
      <c r="I99" s="40">
        <v>-5.66E-6</v>
      </c>
      <c r="J99" s="40" t="s">
        <v>76</v>
      </c>
      <c r="K99" s="40">
        <v>200</v>
      </c>
      <c r="L99" s="40">
        <v>0</v>
      </c>
      <c r="M99" s="40">
        <v>8828.5</v>
      </c>
      <c r="N99" s="40" t="s">
        <v>77</v>
      </c>
      <c r="O99" s="40" t="s">
        <v>170</v>
      </c>
      <c r="P99" s="35">
        <f t="shared" si="8"/>
        <v>1414</v>
      </c>
      <c r="Q99" s="36">
        <f t="shared" si="9"/>
        <v>0.15377559999999973</v>
      </c>
      <c r="R99" s="36">
        <f t="shared" si="0"/>
        <v>5386</v>
      </c>
      <c r="S99" s="36">
        <f t="shared" si="1"/>
        <v>8676.3382844411444</v>
      </c>
      <c r="T99" s="36">
        <f t="shared" si="2"/>
        <v>6800</v>
      </c>
      <c r="U99" s="36">
        <f t="shared" si="3"/>
        <v>8779.2941176470595</v>
      </c>
      <c r="V99" s="38">
        <f t="shared" si="4"/>
        <v>-8.9767661837232809E-4</v>
      </c>
      <c r="W99" s="36">
        <f t="shared" si="5"/>
        <v>7.27982989601872E-3</v>
      </c>
      <c r="X99" s="38">
        <f t="shared" si="10"/>
        <v>2.3424800000000005E-3</v>
      </c>
      <c r="Y99" s="36">
        <f t="shared" si="6"/>
        <v>8.7246332776463927E-3</v>
      </c>
      <c r="Z99" s="36">
        <f t="shared" si="7"/>
        <v>0.83858847327764641</v>
      </c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</row>
    <row r="100" spans="1:41" ht="15.75" customHeight="1" x14ac:dyDescent="0.2">
      <c r="A100" s="39">
        <v>43615.789398148147</v>
      </c>
      <c r="B100" s="40" t="s">
        <v>7</v>
      </c>
      <c r="C100" s="40" t="s">
        <v>74</v>
      </c>
      <c r="D100" s="40" t="s">
        <v>86</v>
      </c>
      <c r="E100" s="40">
        <v>100</v>
      </c>
      <c r="F100" s="40">
        <v>8826.5</v>
      </c>
      <c r="G100" s="41">
        <v>1.133E-2</v>
      </c>
      <c r="H100" s="40">
        <v>-2.5000000000000001E-4</v>
      </c>
      <c r="I100" s="40">
        <v>-2.83E-6</v>
      </c>
      <c r="J100" s="40" t="s">
        <v>76</v>
      </c>
      <c r="K100" s="40">
        <v>100</v>
      </c>
      <c r="L100" s="40">
        <v>0</v>
      </c>
      <c r="M100" s="40">
        <v>8826.5</v>
      </c>
      <c r="N100" s="40" t="s">
        <v>77</v>
      </c>
      <c r="O100" s="40" t="s">
        <v>171</v>
      </c>
      <c r="P100" s="35">
        <f t="shared" si="8"/>
        <v>1514</v>
      </c>
      <c r="Q100" s="36">
        <f t="shared" si="9"/>
        <v>0.16510559999999974</v>
      </c>
      <c r="R100" s="36">
        <f t="shared" si="0"/>
        <v>5386</v>
      </c>
      <c r="S100" s="36">
        <f t="shared" si="1"/>
        <v>8676.3382844411444</v>
      </c>
      <c r="T100" s="36">
        <f t="shared" si="2"/>
        <v>6900</v>
      </c>
      <c r="U100" s="36">
        <f t="shared" si="3"/>
        <v>8779.9782608695659</v>
      </c>
      <c r="V100" s="38">
        <f t="shared" si="4"/>
        <v>-9.0886598659113932E-4</v>
      </c>
      <c r="W100" s="36">
        <f t="shared" si="5"/>
        <v>7.3276334668490265E-3</v>
      </c>
      <c r="X100" s="38">
        <f t="shared" si="10"/>
        <v>2.3453100000000006E-3</v>
      </c>
      <c r="Y100" s="36">
        <f t="shared" si="6"/>
        <v>8.7640774802578876E-3</v>
      </c>
      <c r="Z100" s="36">
        <f t="shared" si="7"/>
        <v>0.83862791748025789</v>
      </c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</row>
    <row r="101" spans="1:41" ht="15.75" customHeight="1" x14ac:dyDescent="0.2">
      <c r="A101" s="39">
        <v>43615.790081018517</v>
      </c>
      <c r="B101" s="40" t="s">
        <v>7</v>
      </c>
      <c r="C101" s="40" t="s">
        <v>74</v>
      </c>
      <c r="D101" s="40" t="s">
        <v>86</v>
      </c>
      <c r="E101" s="40">
        <v>100</v>
      </c>
      <c r="F101" s="40">
        <v>8855</v>
      </c>
      <c r="G101" s="41">
        <v>1.1292999999999999E-2</v>
      </c>
      <c r="H101" s="40">
        <v>-2.5000000000000001E-4</v>
      </c>
      <c r="I101" s="40">
        <v>-2.8200000000000001E-6</v>
      </c>
      <c r="J101" s="40" t="s">
        <v>76</v>
      </c>
      <c r="K101" s="40">
        <v>100</v>
      </c>
      <c r="L101" s="40">
        <v>0</v>
      </c>
      <c r="M101" s="40">
        <v>8855</v>
      </c>
      <c r="N101" s="40" t="s">
        <v>77</v>
      </c>
      <c r="O101" s="40" t="s">
        <v>172</v>
      </c>
      <c r="P101" s="35">
        <f t="shared" si="8"/>
        <v>1614</v>
      </c>
      <c r="Q101" s="36">
        <f t="shared" si="9"/>
        <v>0.17639859999999974</v>
      </c>
      <c r="R101" s="36">
        <f t="shared" si="0"/>
        <v>5386</v>
      </c>
      <c r="S101" s="36">
        <f t="shared" si="1"/>
        <v>8676.3382844411444</v>
      </c>
      <c r="T101" s="36">
        <f t="shared" si="2"/>
        <v>7000</v>
      </c>
      <c r="U101" s="36">
        <f t="shared" si="3"/>
        <v>8781.0499999999993</v>
      </c>
      <c r="V101" s="38">
        <f t="shared" si="4"/>
        <v>-1.5349940384655786E-3</v>
      </c>
      <c r="W101" s="36">
        <f t="shared" si="5"/>
        <v>7.4025047965185142E-3</v>
      </c>
      <c r="X101" s="38">
        <f t="shared" si="10"/>
        <v>2.3481300000000008E-3</v>
      </c>
      <c r="Y101" s="36">
        <f t="shared" si="6"/>
        <v>8.2156407580529361E-3</v>
      </c>
      <c r="Z101" s="36">
        <f t="shared" si="7"/>
        <v>0.83807948075805294</v>
      </c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</row>
    <row r="102" spans="1:41" ht="15.75" customHeight="1" x14ac:dyDescent="0.2">
      <c r="A102" s="39">
        <v>43615.800196759257</v>
      </c>
      <c r="B102" s="40" t="s">
        <v>7</v>
      </c>
      <c r="C102" s="40" t="s">
        <v>74</v>
      </c>
      <c r="D102" s="40" t="s">
        <v>75</v>
      </c>
      <c r="E102" s="40">
        <v>-100</v>
      </c>
      <c r="F102" s="40">
        <v>8816</v>
      </c>
      <c r="G102" s="41">
        <v>-1.1343000000000001E-2</v>
      </c>
      <c r="H102" s="40">
        <v>-2.5000000000000001E-4</v>
      </c>
      <c r="I102" s="40">
        <v>-2.83E-6</v>
      </c>
      <c r="J102" s="40" t="s">
        <v>76</v>
      </c>
      <c r="K102" s="40">
        <v>100</v>
      </c>
      <c r="L102" s="40">
        <v>0</v>
      </c>
      <c r="M102" s="40">
        <v>8816</v>
      </c>
      <c r="N102" s="40" t="s">
        <v>83</v>
      </c>
      <c r="O102" s="40" t="s">
        <v>173</v>
      </c>
      <c r="P102" s="35">
        <f t="shared" si="8"/>
        <v>1514</v>
      </c>
      <c r="Q102" s="36">
        <f t="shared" si="9"/>
        <v>0.16505559999999975</v>
      </c>
      <c r="R102" s="36">
        <f t="shared" si="0"/>
        <v>5486</v>
      </c>
      <c r="S102" s="36">
        <f t="shared" si="1"/>
        <v>8678.8840685380965</v>
      </c>
      <c r="T102" s="36">
        <f t="shared" si="2"/>
        <v>7000</v>
      </c>
      <c r="U102" s="36">
        <f t="shared" si="3"/>
        <v>8781.0499999999993</v>
      </c>
      <c r="V102" s="38">
        <f t="shared" si="4"/>
        <v>-6.8352597597382968E-4</v>
      </c>
      <c r="W102" s="36">
        <f t="shared" si="5"/>
        <v>7.3544731189121356E-3</v>
      </c>
      <c r="X102" s="38">
        <f t="shared" si="10"/>
        <v>2.3509600000000009E-3</v>
      </c>
      <c r="Y102" s="36">
        <f t="shared" si="6"/>
        <v>9.0219071429383062E-3</v>
      </c>
      <c r="Z102" s="36">
        <f t="shared" si="7"/>
        <v>0.83888574714293829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</row>
    <row r="103" spans="1:41" ht="15.75" customHeight="1" x14ac:dyDescent="0.2">
      <c r="A103" s="39">
        <v>43615.800266203703</v>
      </c>
      <c r="B103" s="40" t="s">
        <v>7</v>
      </c>
      <c r="C103" s="40" t="s">
        <v>74</v>
      </c>
      <c r="D103" s="40" t="s">
        <v>75</v>
      </c>
      <c r="E103" s="40">
        <v>-200</v>
      </c>
      <c r="F103" s="40">
        <v>8772.5</v>
      </c>
      <c r="G103" s="41">
        <v>-2.2797999999999999E-2</v>
      </c>
      <c r="H103" s="40">
        <v>-2.5000000000000001E-4</v>
      </c>
      <c r="I103" s="40">
        <v>-5.6899999999999997E-6</v>
      </c>
      <c r="J103" s="40" t="s">
        <v>76</v>
      </c>
      <c r="K103" s="40">
        <v>200</v>
      </c>
      <c r="L103" s="40">
        <v>0</v>
      </c>
      <c r="M103" s="40">
        <v>8772.5</v>
      </c>
      <c r="N103" s="40" t="s">
        <v>83</v>
      </c>
      <c r="O103" s="40" t="s">
        <v>174</v>
      </c>
      <c r="P103" s="35">
        <f t="shared" si="8"/>
        <v>1314</v>
      </c>
      <c r="Q103" s="36">
        <f t="shared" si="9"/>
        <v>0.14225759999999976</v>
      </c>
      <c r="R103" s="36">
        <f t="shared" si="0"/>
        <v>5686</v>
      </c>
      <c r="S103" s="36">
        <f t="shared" si="1"/>
        <v>8682.1769257826236</v>
      </c>
      <c r="T103" s="36">
        <f t="shared" si="2"/>
        <v>7000</v>
      </c>
      <c r="U103" s="36">
        <f t="shared" si="3"/>
        <v>8781.0499999999993</v>
      </c>
      <c r="V103" s="38">
        <f t="shared" si="4"/>
        <v>1.4584503633207613E-4</v>
      </c>
      <c r="W103" s="36">
        <f t="shared" si="5"/>
        <v>7.3741133891757817E-3</v>
      </c>
      <c r="X103" s="38">
        <f t="shared" si="10"/>
        <v>2.3566500000000009E-3</v>
      </c>
      <c r="Y103" s="36">
        <f t="shared" si="6"/>
        <v>9.8766084255078584E-3</v>
      </c>
      <c r="Z103" s="36">
        <f t="shared" si="7"/>
        <v>0.83974044842550788</v>
      </c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</row>
    <row r="104" spans="1:41" ht="15.75" customHeight="1" x14ac:dyDescent="0.2">
      <c r="A104" s="39">
        <v>43615.800266203703</v>
      </c>
      <c r="B104" s="40" t="s">
        <v>7</v>
      </c>
      <c r="C104" s="40" t="s">
        <v>74</v>
      </c>
      <c r="D104" s="40" t="s">
        <v>75</v>
      </c>
      <c r="E104" s="40">
        <v>-100</v>
      </c>
      <c r="F104" s="40">
        <v>8774.5</v>
      </c>
      <c r="G104" s="41">
        <v>-1.1396999999999999E-2</v>
      </c>
      <c r="H104" s="40">
        <v>-2.5000000000000001E-4</v>
      </c>
      <c r="I104" s="40">
        <v>-2.8399999999999999E-6</v>
      </c>
      <c r="J104" s="40" t="s">
        <v>76</v>
      </c>
      <c r="K104" s="40">
        <v>100</v>
      </c>
      <c r="L104" s="40">
        <v>0</v>
      </c>
      <c r="M104" s="40">
        <v>8774.5</v>
      </c>
      <c r="N104" s="40" t="s">
        <v>77</v>
      </c>
      <c r="O104" s="40" t="s">
        <v>175</v>
      </c>
      <c r="P104" s="35">
        <f t="shared" si="8"/>
        <v>1214</v>
      </c>
      <c r="Q104" s="36">
        <f t="shared" si="9"/>
        <v>0.13086059999999977</v>
      </c>
      <c r="R104" s="36">
        <f t="shared" si="0"/>
        <v>5786</v>
      </c>
      <c r="S104" s="36">
        <f t="shared" si="1"/>
        <v>8683.7725544417553</v>
      </c>
      <c r="T104" s="36">
        <f t="shared" si="2"/>
        <v>7000</v>
      </c>
      <c r="U104" s="36">
        <f t="shared" si="3"/>
        <v>8781.0499999999993</v>
      </c>
      <c r="V104" s="38">
        <f t="shared" si="4"/>
        <v>1.032027234915391E-4</v>
      </c>
      <c r="W104" s="36">
        <f t="shared" si="5"/>
        <v>7.3813482746107007E-3</v>
      </c>
      <c r="X104" s="38">
        <f t="shared" si="10"/>
        <v>2.359490000000001E-3</v>
      </c>
      <c r="Y104" s="36">
        <f t="shared" si="6"/>
        <v>9.8440409981022416E-3</v>
      </c>
      <c r="Z104" s="36">
        <f t="shared" si="7"/>
        <v>0.83970788099810223</v>
      </c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</row>
    <row r="105" spans="1:41" ht="15.75" customHeight="1" x14ac:dyDescent="0.2">
      <c r="A105" s="39">
        <v>43615.801851851851</v>
      </c>
      <c r="B105" s="40" t="s">
        <v>7</v>
      </c>
      <c r="C105" s="40" t="s">
        <v>74</v>
      </c>
      <c r="D105" s="40" t="s">
        <v>86</v>
      </c>
      <c r="E105" s="40">
        <v>100</v>
      </c>
      <c r="F105" s="40">
        <v>8812.5</v>
      </c>
      <c r="G105" s="41">
        <v>1.1348E-2</v>
      </c>
      <c r="H105" s="40">
        <v>-2.5000000000000001E-4</v>
      </c>
      <c r="I105" s="40">
        <v>-2.83E-6</v>
      </c>
      <c r="J105" s="40" t="s">
        <v>76</v>
      </c>
      <c r="K105" s="40">
        <v>100</v>
      </c>
      <c r="L105" s="40">
        <v>0</v>
      </c>
      <c r="M105" s="40">
        <v>8812.5</v>
      </c>
      <c r="N105" s="40" t="s">
        <v>83</v>
      </c>
      <c r="O105" s="40" t="s">
        <v>176</v>
      </c>
      <c r="P105" s="35">
        <f t="shared" si="8"/>
        <v>1314</v>
      </c>
      <c r="Q105" s="36">
        <f t="shared" si="9"/>
        <v>0.14220859999999977</v>
      </c>
      <c r="R105" s="36">
        <f t="shared" si="0"/>
        <v>5786</v>
      </c>
      <c r="S105" s="36">
        <f t="shared" si="1"/>
        <v>8683.7725544417553</v>
      </c>
      <c r="T105" s="36">
        <f t="shared" si="2"/>
        <v>7100</v>
      </c>
      <c r="U105" s="36">
        <f t="shared" si="3"/>
        <v>8781.4929577464791</v>
      </c>
      <c r="V105" s="38">
        <f t="shared" si="4"/>
        <v>-5.2648768717766684E-4</v>
      </c>
      <c r="W105" s="36">
        <f t="shared" si="5"/>
        <v>7.4145855888356144E-3</v>
      </c>
      <c r="X105" s="38">
        <f t="shared" si="10"/>
        <v>2.3623200000000011E-3</v>
      </c>
      <c r="Y105" s="36">
        <f t="shared" si="6"/>
        <v>9.2504179016579483E-3</v>
      </c>
      <c r="Z105" s="36">
        <f t="shared" si="7"/>
        <v>0.83911425790165795</v>
      </c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</row>
    <row r="106" spans="1:41" ht="15.75" customHeight="1" x14ac:dyDescent="0.2">
      <c r="A106" s="39">
        <v>43615.801932870374</v>
      </c>
      <c r="B106" s="40" t="s">
        <v>7</v>
      </c>
      <c r="C106" s="40" t="s">
        <v>74</v>
      </c>
      <c r="D106" s="40" t="s">
        <v>86</v>
      </c>
      <c r="E106" s="40">
        <v>100</v>
      </c>
      <c r="F106" s="40">
        <v>8849</v>
      </c>
      <c r="G106" s="41">
        <v>1.1301E-2</v>
      </c>
      <c r="H106" s="40">
        <v>-2.5000000000000001E-4</v>
      </c>
      <c r="I106" s="40">
        <v>-2.8200000000000001E-6</v>
      </c>
      <c r="J106" s="40" t="s">
        <v>76</v>
      </c>
      <c r="K106" s="40">
        <v>100</v>
      </c>
      <c r="L106" s="40">
        <v>0</v>
      </c>
      <c r="M106" s="40">
        <v>8849</v>
      </c>
      <c r="N106" s="40" t="s">
        <v>77</v>
      </c>
      <c r="O106" s="40" t="s">
        <v>177</v>
      </c>
      <c r="P106" s="35">
        <f t="shared" si="8"/>
        <v>1414</v>
      </c>
      <c r="Q106" s="36">
        <f t="shared" si="9"/>
        <v>0.15350959999999977</v>
      </c>
      <c r="R106" s="36">
        <f t="shared" si="0"/>
        <v>5786</v>
      </c>
      <c r="S106" s="36">
        <f t="shared" si="1"/>
        <v>8683.7725544417553</v>
      </c>
      <c r="T106" s="36">
        <f t="shared" si="2"/>
        <v>7200</v>
      </c>
      <c r="U106" s="36">
        <f t="shared" si="3"/>
        <v>8782.4305555555547</v>
      </c>
      <c r="V106" s="38">
        <f t="shared" si="4"/>
        <v>-1.2111987738346532E-3</v>
      </c>
      <c r="W106" s="36">
        <f t="shared" si="5"/>
        <v>7.4849271384193885E-3</v>
      </c>
      <c r="X106" s="38">
        <f t="shared" si="10"/>
        <v>2.3651400000000013E-3</v>
      </c>
      <c r="Y106" s="36">
        <f t="shared" si="6"/>
        <v>8.6388683645847366E-3</v>
      </c>
      <c r="Z106" s="36">
        <f t="shared" si="7"/>
        <v>0.83850270836458474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</row>
    <row r="107" spans="1:41" ht="15.75" customHeight="1" x14ac:dyDescent="0.2">
      <c r="A107" s="39">
        <v>43615.801944444444</v>
      </c>
      <c r="B107" s="40" t="s">
        <v>7</v>
      </c>
      <c r="C107" s="40" t="s">
        <v>74</v>
      </c>
      <c r="D107" s="40" t="s">
        <v>86</v>
      </c>
      <c r="E107" s="40">
        <v>100</v>
      </c>
      <c r="F107" s="40">
        <v>8876.5</v>
      </c>
      <c r="G107" s="41">
        <v>1.1266E-2</v>
      </c>
      <c r="H107" s="40">
        <v>7.5000000000000002E-4</v>
      </c>
      <c r="I107" s="40">
        <v>8.4400000000000005E-6</v>
      </c>
      <c r="J107" s="40" t="s">
        <v>76</v>
      </c>
      <c r="K107" s="40">
        <v>100</v>
      </c>
      <c r="L107" s="40">
        <v>0</v>
      </c>
      <c r="M107" s="40">
        <v>8859</v>
      </c>
      <c r="N107" s="40" t="s">
        <v>77</v>
      </c>
      <c r="O107" s="40" t="s">
        <v>178</v>
      </c>
      <c r="P107" s="35">
        <f t="shared" si="8"/>
        <v>1514</v>
      </c>
      <c r="Q107" s="36">
        <f t="shared" si="9"/>
        <v>0.16477559999999977</v>
      </c>
      <c r="R107" s="36">
        <f t="shared" si="0"/>
        <v>5786</v>
      </c>
      <c r="S107" s="36">
        <f t="shared" si="1"/>
        <v>8683.7725544417553</v>
      </c>
      <c r="T107" s="36">
        <f t="shared" si="2"/>
        <v>7300</v>
      </c>
      <c r="U107" s="36">
        <f t="shared" si="3"/>
        <v>8783.7191780821922</v>
      </c>
      <c r="V107" s="38">
        <f t="shared" si="4"/>
        <v>-1.8016228884032341E-3</v>
      </c>
      <c r="W107" s="36">
        <f t="shared" si="5"/>
        <v>7.5815791687090179E-3</v>
      </c>
      <c r="X107" s="38">
        <f t="shared" si="10"/>
        <v>2.3567000000000011E-3</v>
      </c>
      <c r="Y107" s="36">
        <f t="shared" si="6"/>
        <v>8.1366562803057846E-3</v>
      </c>
      <c r="Z107" s="36">
        <f t="shared" si="7"/>
        <v>0.83800049628030582</v>
      </c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</row>
    <row r="108" spans="1:41" ht="15.75" customHeight="1" x14ac:dyDescent="0.2">
      <c r="A108" s="39">
        <v>43615.802754629629</v>
      </c>
      <c r="B108" s="40" t="s">
        <v>7</v>
      </c>
      <c r="C108" s="40" t="s">
        <v>74</v>
      </c>
      <c r="D108" s="40" t="s">
        <v>75</v>
      </c>
      <c r="E108" s="40">
        <v>-100</v>
      </c>
      <c r="F108" s="40">
        <v>8756.5</v>
      </c>
      <c r="G108" s="41">
        <v>-1.142E-2</v>
      </c>
      <c r="H108" s="40">
        <v>-2.5000000000000001E-4</v>
      </c>
      <c r="I108" s="40">
        <v>-2.8499999999999998E-6</v>
      </c>
      <c r="J108" s="40" t="s">
        <v>76</v>
      </c>
      <c r="K108" s="40">
        <v>100</v>
      </c>
      <c r="L108" s="40">
        <v>0</v>
      </c>
      <c r="M108" s="40">
        <v>8756.5</v>
      </c>
      <c r="N108" s="40" t="s">
        <v>77</v>
      </c>
      <c r="O108" s="40" t="s">
        <v>179</v>
      </c>
      <c r="P108" s="35">
        <f t="shared" si="8"/>
        <v>1414</v>
      </c>
      <c r="Q108" s="36">
        <f t="shared" si="9"/>
        <v>0.15335559999999976</v>
      </c>
      <c r="R108" s="36">
        <f t="shared" si="0"/>
        <v>5886</v>
      </c>
      <c r="S108" s="36">
        <f t="shared" si="1"/>
        <v>8685.0081549439346</v>
      </c>
      <c r="T108" s="36">
        <f t="shared" si="2"/>
        <v>7300</v>
      </c>
      <c r="U108" s="36">
        <f t="shared" si="3"/>
        <v>8783.7191780821922</v>
      </c>
      <c r="V108" s="38">
        <f t="shared" si="4"/>
        <v>5.0039783476828789E-4</v>
      </c>
      <c r="W108" s="36">
        <f t="shared" si="5"/>
        <v>7.6161806733223711E-3</v>
      </c>
      <c r="X108" s="38">
        <f t="shared" si="10"/>
        <v>2.3595500000000011E-3</v>
      </c>
      <c r="Y108" s="36">
        <f t="shared" si="6"/>
        <v>1.0476128508090661E-2</v>
      </c>
      <c r="Z108" s="36">
        <f t="shared" si="7"/>
        <v>0.84033996850809067</v>
      </c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</row>
    <row r="109" spans="1:41" ht="15.75" customHeight="1" x14ac:dyDescent="0.2">
      <c r="A109" s="39">
        <v>43615.803124999999</v>
      </c>
      <c r="B109" s="40" t="s">
        <v>7</v>
      </c>
      <c r="C109" s="40" t="s">
        <v>74</v>
      </c>
      <c r="D109" s="40" t="s">
        <v>75</v>
      </c>
      <c r="E109" s="40">
        <v>-100</v>
      </c>
      <c r="F109" s="40">
        <v>8777.5</v>
      </c>
      <c r="G109" s="41">
        <v>-1.1393E-2</v>
      </c>
      <c r="H109" s="40">
        <v>-2.5000000000000001E-4</v>
      </c>
      <c r="I109" s="40">
        <v>-2.8399999999999999E-6</v>
      </c>
      <c r="J109" s="40" t="s">
        <v>76</v>
      </c>
      <c r="K109" s="40">
        <v>100</v>
      </c>
      <c r="L109" s="40">
        <v>0</v>
      </c>
      <c r="M109" s="40">
        <v>8777.5</v>
      </c>
      <c r="N109" s="40" t="s">
        <v>77</v>
      </c>
      <c r="O109" s="40" t="s">
        <v>180</v>
      </c>
      <c r="P109" s="35">
        <f t="shared" si="8"/>
        <v>1314</v>
      </c>
      <c r="Q109" s="36">
        <f t="shared" si="9"/>
        <v>0.14196259999999977</v>
      </c>
      <c r="R109" s="36">
        <f t="shared" si="0"/>
        <v>5986</v>
      </c>
      <c r="S109" s="36">
        <f t="shared" si="1"/>
        <v>8686.553291012362</v>
      </c>
      <c r="T109" s="36">
        <f t="shared" si="2"/>
        <v>7300</v>
      </c>
      <c r="U109" s="36">
        <f t="shared" si="3"/>
        <v>8783.7191780821922</v>
      </c>
      <c r="V109" s="38">
        <f t="shared" si="4"/>
        <v>1.0599346193267064E-4</v>
      </c>
      <c r="W109" s="36">
        <f t="shared" si="5"/>
        <v>7.6229768597730592E-3</v>
      </c>
      <c r="X109" s="38">
        <f t="shared" si="10"/>
        <v>2.3623900000000011E-3</v>
      </c>
      <c r="Y109" s="36">
        <f t="shared" si="6"/>
        <v>1.009136032170573E-2</v>
      </c>
      <c r="Z109" s="36">
        <f t="shared" si="7"/>
        <v>0.83995520032170579</v>
      </c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</row>
    <row r="110" spans="1:41" ht="15.75" customHeight="1" x14ac:dyDescent="0.2">
      <c r="A110" s="39">
        <v>43615.803159722222</v>
      </c>
      <c r="B110" s="40" t="s">
        <v>7</v>
      </c>
      <c r="C110" s="40" t="s">
        <v>74</v>
      </c>
      <c r="D110" s="40" t="s">
        <v>75</v>
      </c>
      <c r="E110" s="40">
        <v>-100</v>
      </c>
      <c r="F110" s="40">
        <v>8739.5</v>
      </c>
      <c r="G110" s="41">
        <v>-1.1442000000000001E-2</v>
      </c>
      <c r="H110" s="40">
        <v>7.5000000000000002E-4</v>
      </c>
      <c r="I110" s="40">
        <v>8.5799999999999992E-6</v>
      </c>
      <c r="J110" s="40" t="s">
        <v>76</v>
      </c>
      <c r="K110" s="40">
        <v>100</v>
      </c>
      <c r="L110" s="40">
        <v>0</v>
      </c>
      <c r="M110" s="40">
        <v>8759.5</v>
      </c>
      <c r="N110" s="40" t="s">
        <v>77</v>
      </c>
      <c r="O110" s="40" t="s">
        <v>181</v>
      </c>
      <c r="P110" s="35">
        <f t="shared" si="8"/>
        <v>1214</v>
      </c>
      <c r="Q110" s="36">
        <f t="shared" si="9"/>
        <v>0.13052059999999976</v>
      </c>
      <c r="R110" s="36">
        <f t="shared" si="0"/>
        <v>6086</v>
      </c>
      <c r="S110" s="36">
        <f t="shared" si="1"/>
        <v>8687.4232665133095</v>
      </c>
      <c r="T110" s="36">
        <f t="shared" si="2"/>
        <v>7300</v>
      </c>
      <c r="U110" s="36">
        <f t="shared" si="3"/>
        <v>8783.7191780821922</v>
      </c>
      <c r="V110" s="38">
        <f t="shared" si="4"/>
        <v>6.9930128028677951E-4</v>
      </c>
      <c r="W110" s="36">
        <f t="shared" si="5"/>
        <v>7.6801618523147323E-3</v>
      </c>
      <c r="X110" s="38">
        <f t="shared" si="10"/>
        <v>2.3538100000000013E-3</v>
      </c>
      <c r="Y110" s="36">
        <f t="shared" si="6"/>
        <v>1.0733273132601513E-2</v>
      </c>
      <c r="Z110" s="36">
        <f t="shared" si="7"/>
        <v>0.84059711313260155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</row>
    <row r="111" spans="1:41" ht="15.75" customHeight="1" x14ac:dyDescent="0.2">
      <c r="A111" s="39">
        <v>43615.803171296298</v>
      </c>
      <c r="B111" s="40" t="s">
        <v>7</v>
      </c>
      <c r="C111" s="40" t="s">
        <v>74</v>
      </c>
      <c r="D111" s="40" t="s">
        <v>75</v>
      </c>
      <c r="E111" s="40">
        <v>-300</v>
      </c>
      <c r="F111" s="40">
        <v>8709.5</v>
      </c>
      <c r="G111" s="41">
        <v>-3.4445999999999997E-2</v>
      </c>
      <c r="H111" s="40">
        <v>-2.5000000000000001E-4</v>
      </c>
      <c r="I111" s="40">
        <v>-8.6100000000000006E-6</v>
      </c>
      <c r="J111" s="40" t="s">
        <v>76</v>
      </c>
      <c r="K111" s="40">
        <v>300</v>
      </c>
      <c r="L111" s="40">
        <v>0</v>
      </c>
      <c r="M111" s="40">
        <v>8709.5</v>
      </c>
      <c r="N111" s="40" t="s">
        <v>83</v>
      </c>
      <c r="O111" s="40" t="s">
        <v>182</v>
      </c>
      <c r="P111" s="35">
        <f t="shared" si="8"/>
        <v>914</v>
      </c>
      <c r="Q111" s="36">
        <f t="shared" si="9"/>
        <v>9.607459999999976E-2</v>
      </c>
      <c r="R111" s="36">
        <f t="shared" si="0"/>
        <v>6386</v>
      </c>
      <c r="S111" s="36">
        <f t="shared" si="1"/>
        <v>8688.4603820858119</v>
      </c>
      <c r="T111" s="36">
        <f t="shared" si="2"/>
        <v>7300</v>
      </c>
      <c r="U111" s="36">
        <f t="shared" si="3"/>
        <v>8783.7191780821922</v>
      </c>
      <c r="V111" s="38">
        <f t="shared" si="4"/>
        <v>8.867285061621951E-4</v>
      </c>
      <c r="W111" s="36">
        <f t="shared" si="5"/>
        <v>7.9709986297981303E-3</v>
      </c>
      <c r="X111" s="38">
        <f t="shared" si="10"/>
        <v>2.3624200000000014E-3</v>
      </c>
      <c r="Y111" s="36">
        <f t="shared" si="6"/>
        <v>1.1220147135960326E-2</v>
      </c>
      <c r="Z111" s="36">
        <f t="shared" si="7"/>
        <v>0.84108398713596033</v>
      </c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</row>
    <row r="112" spans="1:41" ht="15.75" customHeight="1" x14ac:dyDescent="0.2">
      <c r="A112" s="39">
        <v>43615.803171296298</v>
      </c>
      <c r="B112" s="40" t="s">
        <v>7</v>
      </c>
      <c r="C112" s="40" t="s">
        <v>74</v>
      </c>
      <c r="D112" s="40" t="s">
        <v>75</v>
      </c>
      <c r="E112" s="40">
        <v>-200</v>
      </c>
      <c r="F112" s="40">
        <v>8713</v>
      </c>
      <c r="G112" s="41">
        <v>-2.2953999999999999E-2</v>
      </c>
      <c r="H112" s="40">
        <v>-2.5000000000000001E-4</v>
      </c>
      <c r="I112" s="40">
        <v>-5.7300000000000002E-6</v>
      </c>
      <c r="J112" s="40" t="s">
        <v>76</v>
      </c>
      <c r="K112" s="40">
        <v>200</v>
      </c>
      <c r="L112" s="40">
        <v>0</v>
      </c>
      <c r="M112" s="40">
        <v>8713</v>
      </c>
      <c r="N112" s="40" t="s">
        <v>77</v>
      </c>
      <c r="O112" s="40" t="s">
        <v>183</v>
      </c>
      <c r="P112" s="35">
        <f t="shared" si="8"/>
        <v>714</v>
      </c>
      <c r="Q112" s="36">
        <f t="shared" si="9"/>
        <v>7.3120599999999758E-2</v>
      </c>
      <c r="R112" s="36">
        <f t="shared" si="0"/>
        <v>6586</v>
      </c>
      <c r="S112" s="36">
        <f t="shared" si="1"/>
        <v>8689.2055876100821</v>
      </c>
      <c r="T112" s="36">
        <f t="shared" si="2"/>
        <v>7300</v>
      </c>
      <c r="U112" s="36">
        <f t="shared" si="3"/>
        <v>8783.7191780821922</v>
      </c>
      <c r="V112" s="38">
        <f t="shared" si="4"/>
        <v>6.5976497997859563E-4</v>
      </c>
      <c r="W112" s="36">
        <f t="shared" si="5"/>
        <v>8.1556292131831024E-3</v>
      </c>
      <c r="X112" s="38">
        <f t="shared" si="10"/>
        <v>2.3681500000000012E-3</v>
      </c>
      <c r="Y112" s="36">
        <f t="shared" si="6"/>
        <v>1.1183544193161699E-2</v>
      </c>
      <c r="Z112" s="36">
        <f t="shared" si="7"/>
        <v>0.84104738419316172</v>
      </c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</row>
    <row r="113" spans="1:41" ht="15.75" customHeight="1" x14ac:dyDescent="0.2">
      <c r="A113" s="39">
        <v>43615.804513888892</v>
      </c>
      <c r="B113" s="40" t="s">
        <v>7</v>
      </c>
      <c r="C113" s="40" t="s">
        <v>74</v>
      </c>
      <c r="D113" s="40" t="s">
        <v>86</v>
      </c>
      <c r="E113" s="40">
        <v>100</v>
      </c>
      <c r="F113" s="40">
        <v>8748</v>
      </c>
      <c r="G113" s="41">
        <v>1.1431E-2</v>
      </c>
      <c r="H113" s="40">
        <v>-2.5000000000000001E-4</v>
      </c>
      <c r="I113" s="40">
        <v>-2.8499999999999998E-6</v>
      </c>
      <c r="J113" s="40" t="s">
        <v>76</v>
      </c>
      <c r="K113" s="40">
        <v>100</v>
      </c>
      <c r="L113" s="40">
        <v>0</v>
      </c>
      <c r="M113" s="40">
        <v>8748</v>
      </c>
      <c r="N113" s="40" t="s">
        <v>83</v>
      </c>
      <c r="O113" s="40" t="s">
        <v>184</v>
      </c>
      <c r="P113" s="35">
        <f t="shared" si="8"/>
        <v>814</v>
      </c>
      <c r="Q113" s="36">
        <f t="shared" si="9"/>
        <v>8.4551599999999755E-2</v>
      </c>
      <c r="R113" s="36">
        <f t="shared" si="0"/>
        <v>6586</v>
      </c>
      <c r="S113" s="36">
        <f t="shared" si="1"/>
        <v>8689.2055876100821</v>
      </c>
      <c r="T113" s="36">
        <f t="shared" si="2"/>
        <v>7400</v>
      </c>
      <c r="U113" s="36">
        <f t="shared" si="3"/>
        <v>8783.2364864864867</v>
      </c>
      <c r="V113" s="38">
        <f t="shared" si="4"/>
        <v>3.7329627108245955E-4</v>
      </c>
      <c r="W113" s="36">
        <f t="shared" si="5"/>
        <v>8.1144234042120865E-3</v>
      </c>
      <c r="X113" s="38">
        <f t="shared" si="10"/>
        <v>2.3710000000000011E-3</v>
      </c>
      <c r="Y113" s="36">
        <f t="shared" si="6"/>
        <v>1.0858719675294547E-2</v>
      </c>
      <c r="Z113" s="36">
        <f t="shared" si="7"/>
        <v>0.84072255967529452</v>
      </c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</row>
    <row r="114" spans="1:41" ht="15.75" customHeight="1" x14ac:dyDescent="0.2">
      <c r="A114" s="39">
        <v>43615.8046875</v>
      </c>
      <c r="B114" s="40" t="s">
        <v>7</v>
      </c>
      <c r="C114" s="40" t="s">
        <v>74</v>
      </c>
      <c r="D114" s="40" t="s">
        <v>86</v>
      </c>
      <c r="E114" s="40">
        <v>42</v>
      </c>
      <c r="F114" s="40">
        <v>8753.5</v>
      </c>
      <c r="G114" s="41">
        <v>4.7980799999999997E-3</v>
      </c>
      <c r="H114" s="40">
        <v>-2.5000000000000001E-4</v>
      </c>
      <c r="I114" s="40">
        <v>-1.19E-6</v>
      </c>
      <c r="J114" s="40" t="s">
        <v>76</v>
      </c>
      <c r="K114" s="40">
        <v>100</v>
      </c>
      <c r="L114" s="40">
        <v>58</v>
      </c>
      <c r="M114" s="40">
        <v>8753.5</v>
      </c>
      <c r="N114" s="40" t="s">
        <v>77</v>
      </c>
      <c r="O114" s="40" t="s">
        <v>185</v>
      </c>
      <c r="P114" s="35">
        <f t="shared" si="8"/>
        <v>856</v>
      </c>
      <c r="Q114" s="36">
        <f t="shared" si="9"/>
        <v>8.9349679999999751E-2</v>
      </c>
      <c r="R114" s="36">
        <f t="shared" si="0"/>
        <v>6586</v>
      </c>
      <c r="S114" s="36">
        <f t="shared" si="1"/>
        <v>8689.2055876100821</v>
      </c>
      <c r="T114" s="36">
        <f t="shared" si="2"/>
        <v>7442</v>
      </c>
      <c r="U114" s="36">
        <f t="shared" si="3"/>
        <v>8783.0686643375429</v>
      </c>
      <c r="V114" s="38">
        <f t="shared" si="4"/>
        <v>3.2921336497088692E-4</v>
      </c>
      <c r="W114" s="36">
        <f t="shared" si="5"/>
        <v>8.1000959130221178E-3</v>
      </c>
      <c r="X114" s="38">
        <f t="shared" si="10"/>
        <v>2.372190000000001E-3</v>
      </c>
      <c r="Y114" s="36">
        <f t="shared" si="6"/>
        <v>1.0801499277993006E-2</v>
      </c>
      <c r="Z114" s="36">
        <f t="shared" si="7"/>
        <v>0.84066533927799303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</row>
    <row r="115" spans="1:41" ht="15.75" customHeight="1" x14ac:dyDescent="0.2">
      <c r="A115" s="39">
        <v>43615.804699074077</v>
      </c>
      <c r="B115" s="40" t="s">
        <v>7</v>
      </c>
      <c r="C115" s="40" t="s">
        <v>74</v>
      </c>
      <c r="D115" s="40" t="s">
        <v>86</v>
      </c>
      <c r="E115" s="40">
        <v>58</v>
      </c>
      <c r="F115" s="40">
        <v>8753.5</v>
      </c>
      <c r="G115" s="41">
        <v>6.6259200000000004E-3</v>
      </c>
      <c r="H115" s="40">
        <v>-2.5000000000000001E-4</v>
      </c>
      <c r="I115" s="40">
        <v>-1.6500000000000001E-6</v>
      </c>
      <c r="J115" s="40" t="s">
        <v>76</v>
      </c>
      <c r="K115" s="40">
        <v>100</v>
      </c>
      <c r="L115" s="40">
        <v>0</v>
      </c>
      <c r="M115" s="40">
        <v>8753.5</v>
      </c>
      <c r="N115" s="40" t="s">
        <v>77</v>
      </c>
      <c r="O115" s="40" t="s">
        <v>185</v>
      </c>
      <c r="P115" s="35">
        <f t="shared" si="8"/>
        <v>914</v>
      </c>
      <c r="Q115" s="36">
        <f t="shared" si="9"/>
        <v>9.5975599999999744E-2</v>
      </c>
      <c r="R115" s="36">
        <f t="shared" si="0"/>
        <v>6586</v>
      </c>
      <c r="S115" s="36">
        <f t="shared" si="1"/>
        <v>8689.2055876100821</v>
      </c>
      <c r="T115" s="36">
        <f t="shared" si="2"/>
        <v>7500</v>
      </c>
      <c r="U115" s="36">
        <f t="shared" si="3"/>
        <v>8782.84</v>
      </c>
      <c r="V115" s="38">
        <f t="shared" si="4"/>
        <v>3.4881053879697206E-4</v>
      </c>
      <c r="W115" s="36">
        <f t="shared" si="5"/>
        <v>8.080573256447109E-3</v>
      </c>
      <c r="X115" s="38">
        <f t="shared" si="10"/>
        <v>2.3738400000000012E-3</v>
      </c>
      <c r="Y115" s="36">
        <f t="shared" si="6"/>
        <v>1.0803223795244083E-2</v>
      </c>
      <c r="Z115" s="36">
        <f t="shared" si="7"/>
        <v>0.84066706379524414</v>
      </c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</row>
    <row r="116" spans="1:41" ht="15.75" customHeight="1" x14ac:dyDescent="0.2">
      <c r="A116" s="39">
        <v>43615.838900462964</v>
      </c>
      <c r="B116" s="40" t="s">
        <v>7</v>
      </c>
      <c r="C116" s="40" t="s">
        <v>74</v>
      </c>
      <c r="D116" s="40" t="s">
        <v>75</v>
      </c>
      <c r="E116" s="40">
        <v>-100</v>
      </c>
      <c r="F116" s="40">
        <v>8657.5</v>
      </c>
      <c r="G116" s="41">
        <v>-1.1551000000000001E-2</v>
      </c>
      <c r="H116" s="40">
        <v>-2.5000000000000001E-4</v>
      </c>
      <c r="I116" s="40">
        <v>-2.88E-6</v>
      </c>
      <c r="J116" s="40" t="s">
        <v>76</v>
      </c>
      <c r="K116" s="40">
        <v>100</v>
      </c>
      <c r="L116" s="40">
        <v>0</v>
      </c>
      <c r="M116" s="40">
        <v>8657.5</v>
      </c>
      <c r="N116" s="40" t="s">
        <v>77</v>
      </c>
      <c r="O116" s="40" t="s">
        <v>186</v>
      </c>
      <c r="P116" s="35">
        <f t="shared" si="8"/>
        <v>814</v>
      </c>
      <c r="Q116" s="36">
        <f t="shared" si="9"/>
        <v>8.4424599999999739E-2</v>
      </c>
      <c r="R116" s="36">
        <f t="shared" si="0"/>
        <v>6686</v>
      </c>
      <c r="S116" s="36">
        <f t="shared" si="1"/>
        <v>8688.7313790008975</v>
      </c>
      <c r="T116" s="36">
        <f t="shared" si="2"/>
        <v>7500</v>
      </c>
      <c r="U116" s="36">
        <f t="shared" si="3"/>
        <v>8782.84</v>
      </c>
      <c r="V116" s="38">
        <f t="shared" si="4"/>
        <v>1.3417964048086097E-3</v>
      </c>
      <c r="W116" s="36">
        <f t="shared" si="5"/>
        <v>8.2452616147140976E-3</v>
      </c>
      <c r="X116" s="38">
        <f t="shared" si="10"/>
        <v>2.376720000000001E-3</v>
      </c>
      <c r="Y116" s="36">
        <f t="shared" si="6"/>
        <v>1.1963778019522708E-2</v>
      </c>
      <c r="Z116" s="36">
        <f t="shared" si="7"/>
        <v>0.84182761801952277</v>
      </c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</row>
    <row r="117" spans="1:41" ht="15.75" customHeight="1" x14ac:dyDescent="0.2">
      <c r="A117" s="39">
        <v>43615.910393518519</v>
      </c>
      <c r="B117" s="40" t="s">
        <v>7</v>
      </c>
      <c r="C117" s="40" t="s">
        <v>74</v>
      </c>
      <c r="D117" s="40" t="s">
        <v>75</v>
      </c>
      <c r="E117" s="40">
        <v>-200</v>
      </c>
      <c r="F117" s="40">
        <v>8614.5</v>
      </c>
      <c r="G117" s="41">
        <v>-2.3216000000000001E-2</v>
      </c>
      <c r="H117" s="40">
        <v>-2.5000000000000001E-4</v>
      </c>
      <c r="I117" s="40">
        <v>-5.8000000000000004E-6</v>
      </c>
      <c r="J117" s="40" t="s">
        <v>76</v>
      </c>
      <c r="K117" s="40">
        <v>200</v>
      </c>
      <c r="L117" s="40">
        <v>0</v>
      </c>
      <c r="M117" s="40">
        <v>8614.5</v>
      </c>
      <c r="N117" s="40" t="s">
        <v>77</v>
      </c>
      <c r="O117" s="40" t="s">
        <v>187</v>
      </c>
      <c r="P117" s="35">
        <f t="shared" si="8"/>
        <v>614</v>
      </c>
      <c r="Q117" s="36">
        <f t="shared" si="9"/>
        <v>6.1208599999999738E-2</v>
      </c>
      <c r="R117" s="36">
        <f t="shared" si="0"/>
        <v>6886</v>
      </c>
      <c r="S117" s="36">
        <f t="shared" si="1"/>
        <v>8686.5753703165847</v>
      </c>
      <c r="T117" s="36">
        <f t="shared" si="2"/>
        <v>7500</v>
      </c>
      <c r="U117" s="36">
        <f t="shared" si="3"/>
        <v>8782.84</v>
      </c>
      <c r="V117" s="38">
        <f t="shared" si="4"/>
        <v>1.3661256559922065E-3</v>
      </c>
      <c r="W117" s="36">
        <f t="shared" si="5"/>
        <v>8.6886079142103195E-3</v>
      </c>
      <c r="X117" s="38">
        <f t="shared" si="10"/>
        <v>2.3825200000000008E-3</v>
      </c>
      <c r="Y117" s="36">
        <f t="shared" si="6"/>
        <v>1.2437253570202526E-2</v>
      </c>
      <c r="Z117" s="36">
        <f t="shared" si="7"/>
        <v>0.84230109357020255</v>
      </c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</row>
    <row r="118" spans="1:41" ht="15.75" customHeight="1" x14ac:dyDescent="0.2">
      <c r="A118" s="39">
        <v>43615.910393518519</v>
      </c>
      <c r="B118" s="40" t="s">
        <v>7</v>
      </c>
      <c r="C118" s="40" t="s">
        <v>74</v>
      </c>
      <c r="D118" s="40" t="s">
        <v>75</v>
      </c>
      <c r="E118" s="40">
        <v>-100</v>
      </c>
      <c r="F118" s="40">
        <v>8622</v>
      </c>
      <c r="G118" s="41">
        <v>-1.1598000000000001E-2</v>
      </c>
      <c r="H118" s="40">
        <v>-2.5000000000000001E-4</v>
      </c>
      <c r="I118" s="40">
        <v>-2.8899999999999999E-6</v>
      </c>
      <c r="J118" s="40" t="s">
        <v>76</v>
      </c>
      <c r="K118" s="40">
        <v>100</v>
      </c>
      <c r="L118" s="40">
        <v>0</v>
      </c>
      <c r="M118" s="40">
        <v>8622</v>
      </c>
      <c r="N118" s="40" t="s">
        <v>77</v>
      </c>
      <c r="O118" s="40" t="s">
        <v>188</v>
      </c>
      <c r="P118" s="35">
        <f t="shared" si="8"/>
        <v>514</v>
      </c>
      <c r="Q118" s="36">
        <f t="shared" si="9"/>
        <v>4.9610599999999741E-2</v>
      </c>
      <c r="R118" s="36">
        <f t="shared" si="0"/>
        <v>6986</v>
      </c>
      <c r="S118" s="36">
        <f t="shared" si="1"/>
        <v>8685.6510163183502</v>
      </c>
      <c r="T118" s="36">
        <f t="shared" si="2"/>
        <v>7500</v>
      </c>
      <c r="U118" s="36">
        <f t="shared" si="3"/>
        <v>8782.84</v>
      </c>
      <c r="V118" s="38">
        <f t="shared" si="4"/>
        <v>1.0917273584694284E-3</v>
      </c>
      <c r="W118" s="36">
        <f t="shared" si="5"/>
        <v>8.9003743840386385E-3</v>
      </c>
      <c r="X118" s="38">
        <f t="shared" si="10"/>
        <v>2.385410000000001E-3</v>
      </c>
      <c r="Y118" s="36">
        <f t="shared" si="6"/>
        <v>1.2377511742508068E-2</v>
      </c>
      <c r="Z118" s="36">
        <f t="shared" si="7"/>
        <v>0.84224135174250814</v>
      </c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</row>
    <row r="119" spans="1:41" ht="15.75" customHeight="1" x14ac:dyDescent="0.2">
      <c r="A119" s="39">
        <v>43615.922719907408</v>
      </c>
      <c r="B119" s="40" t="s">
        <v>7</v>
      </c>
      <c r="C119" s="40" t="s">
        <v>74</v>
      </c>
      <c r="D119" s="40" t="s">
        <v>86</v>
      </c>
      <c r="E119" s="40">
        <v>100</v>
      </c>
      <c r="F119" s="40">
        <v>8696.5</v>
      </c>
      <c r="G119" s="41">
        <v>1.1499000000000001E-2</v>
      </c>
      <c r="H119" s="40">
        <v>-2.5000000000000001E-4</v>
      </c>
      <c r="I119" s="40">
        <v>-2.8700000000000001E-6</v>
      </c>
      <c r="J119" s="40" t="s">
        <v>76</v>
      </c>
      <c r="K119" s="40">
        <v>100</v>
      </c>
      <c r="L119" s="40">
        <v>0</v>
      </c>
      <c r="M119" s="40">
        <v>8696.5</v>
      </c>
      <c r="N119" s="40" t="s">
        <v>83</v>
      </c>
      <c r="O119" s="40" t="s">
        <v>189</v>
      </c>
      <c r="P119" s="35">
        <f t="shared" si="8"/>
        <v>614</v>
      </c>
      <c r="Q119" s="36">
        <f t="shared" si="9"/>
        <v>6.1109599999999743E-2</v>
      </c>
      <c r="R119" s="36">
        <f t="shared" si="0"/>
        <v>6986</v>
      </c>
      <c r="S119" s="36">
        <f t="shared" si="1"/>
        <v>8685.6510163183502</v>
      </c>
      <c r="T119" s="36">
        <f t="shared" si="2"/>
        <v>7600</v>
      </c>
      <c r="U119" s="36">
        <f t="shared" si="3"/>
        <v>8781.7039473684217</v>
      </c>
      <c r="V119" s="38">
        <f t="shared" si="4"/>
        <v>6.8502243214743999E-4</v>
      </c>
      <c r="W119" s="36">
        <f t="shared" si="5"/>
        <v>8.7974748826561231E-3</v>
      </c>
      <c r="X119" s="38">
        <f t="shared" si="10"/>
        <v>2.3882800000000009E-3</v>
      </c>
      <c r="Y119" s="36">
        <f t="shared" si="6"/>
        <v>1.1870777314803564E-2</v>
      </c>
      <c r="Z119" s="36">
        <f t="shared" si="7"/>
        <v>0.84173461731480359</v>
      </c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</row>
    <row r="120" spans="1:41" ht="15.75" customHeight="1" x14ac:dyDescent="0.2">
      <c r="A120" s="39">
        <v>43615.922719907408</v>
      </c>
      <c r="B120" s="40" t="s">
        <v>7</v>
      </c>
      <c r="C120" s="40" t="s">
        <v>74</v>
      </c>
      <c r="D120" s="40" t="s">
        <v>86</v>
      </c>
      <c r="E120" s="40">
        <v>200</v>
      </c>
      <c r="F120" s="40">
        <v>8696</v>
      </c>
      <c r="G120" s="41">
        <v>2.3E-2</v>
      </c>
      <c r="H120" s="40">
        <v>-2.5000000000000001E-4</v>
      </c>
      <c r="I120" s="40">
        <v>-5.75E-6</v>
      </c>
      <c r="J120" s="40" t="s">
        <v>76</v>
      </c>
      <c r="K120" s="40">
        <v>200</v>
      </c>
      <c r="L120" s="40">
        <v>0</v>
      </c>
      <c r="M120" s="40">
        <v>8696</v>
      </c>
      <c r="N120" s="40" t="s">
        <v>83</v>
      </c>
      <c r="O120" s="40" t="s">
        <v>190</v>
      </c>
      <c r="P120" s="35">
        <f t="shared" si="8"/>
        <v>814</v>
      </c>
      <c r="Q120" s="36">
        <f t="shared" si="9"/>
        <v>8.4109599999999743E-2</v>
      </c>
      <c r="R120" s="36">
        <f t="shared" si="0"/>
        <v>6986</v>
      </c>
      <c r="S120" s="36">
        <f t="shared" si="1"/>
        <v>8685.6510163183502</v>
      </c>
      <c r="T120" s="36">
        <f t="shared" si="2"/>
        <v>7800</v>
      </c>
      <c r="U120" s="36">
        <f t="shared" si="3"/>
        <v>8779.5064102564102</v>
      </c>
      <c r="V120" s="38">
        <f t="shared" si="4"/>
        <v>8.9033734129690041E-4</v>
      </c>
      <c r="W120" s="36">
        <f t="shared" si="5"/>
        <v>8.5983544132897036E-3</v>
      </c>
      <c r="X120" s="38">
        <f t="shared" si="10"/>
        <v>2.394030000000001E-3</v>
      </c>
      <c r="Y120" s="36">
        <f t="shared" si="6"/>
        <v>1.1882721754586604E-2</v>
      </c>
      <c r="Z120" s="36">
        <f t="shared" si="7"/>
        <v>0.84174656175458662</v>
      </c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</row>
    <row r="121" spans="1:41" ht="15.75" customHeight="1" x14ac:dyDescent="0.2">
      <c r="A121" s="39">
        <v>43615.923425925925</v>
      </c>
      <c r="B121" s="40" t="s">
        <v>7</v>
      </c>
      <c r="C121" s="40" t="s">
        <v>74</v>
      </c>
      <c r="D121" s="40" t="s">
        <v>86</v>
      </c>
      <c r="E121" s="40">
        <v>100</v>
      </c>
      <c r="F121" s="40">
        <v>8650.5</v>
      </c>
      <c r="G121" s="41">
        <v>1.1560000000000001E-2</v>
      </c>
      <c r="H121" s="40">
        <v>-2.5000000000000001E-4</v>
      </c>
      <c r="I121" s="40">
        <v>-2.8899999999999999E-6</v>
      </c>
      <c r="J121" s="40" t="s">
        <v>76</v>
      </c>
      <c r="K121" s="40">
        <v>100</v>
      </c>
      <c r="L121" s="40">
        <v>0</v>
      </c>
      <c r="M121" s="40">
        <v>8650.5</v>
      </c>
      <c r="N121" s="40" t="s">
        <v>83</v>
      </c>
      <c r="O121" s="40" t="s">
        <v>191</v>
      </c>
      <c r="P121" s="35">
        <f t="shared" si="8"/>
        <v>914</v>
      </c>
      <c r="Q121" s="36">
        <f t="shared" si="9"/>
        <v>9.5669599999999744E-2</v>
      </c>
      <c r="R121" s="36">
        <f t="shared" si="0"/>
        <v>6986</v>
      </c>
      <c r="S121" s="36">
        <f t="shared" si="1"/>
        <v>8685.6510163183502</v>
      </c>
      <c r="T121" s="36">
        <f t="shared" si="2"/>
        <v>7900</v>
      </c>
      <c r="U121" s="36">
        <f t="shared" si="3"/>
        <v>8777.8734177215192</v>
      </c>
      <c r="V121" s="38">
        <f t="shared" si="4"/>
        <v>1.5331846890887554E-3</v>
      </c>
      <c r="W121" s="36">
        <f t="shared" si="5"/>
        <v>8.4503231768351863E-3</v>
      </c>
      <c r="X121" s="38">
        <f t="shared" si="10"/>
        <v>2.3969200000000012E-3</v>
      </c>
      <c r="Y121" s="36">
        <f t="shared" si="6"/>
        <v>1.2380427865923943E-2</v>
      </c>
      <c r="Z121" s="36">
        <f t="shared" si="7"/>
        <v>0.84224426786592399</v>
      </c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</row>
    <row r="122" spans="1:41" ht="15.75" customHeight="1" x14ac:dyDescent="0.2">
      <c r="A122" s="39">
        <v>43615.924421296295</v>
      </c>
      <c r="B122" s="40" t="s">
        <v>7</v>
      </c>
      <c r="C122" s="40" t="s">
        <v>74</v>
      </c>
      <c r="D122" s="40" t="s">
        <v>86</v>
      </c>
      <c r="E122" s="40">
        <v>200</v>
      </c>
      <c r="F122" s="40">
        <v>8694</v>
      </c>
      <c r="G122" s="41">
        <v>2.3004E-2</v>
      </c>
      <c r="H122" s="40">
        <v>-2.5000000000000001E-4</v>
      </c>
      <c r="I122" s="40">
        <v>-5.75E-6</v>
      </c>
      <c r="J122" s="40" t="s">
        <v>76</v>
      </c>
      <c r="K122" s="40">
        <v>200</v>
      </c>
      <c r="L122" s="40">
        <v>0</v>
      </c>
      <c r="M122" s="40">
        <v>8694</v>
      </c>
      <c r="N122" s="40" t="s">
        <v>83</v>
      </c>
      <c r="O122" s="40" t="s">
        <v>192</v>
      </c>
      <c r="P122" s="35">
        <f t="shared" si="8"/>
        <v>1114</v>
      </c>
      <c r="Q122" s="36">
        <f t="shared" si="9"/>
        <v>0.11867359999999974</v>
      </c>
      <c r="R122" s="36">
        <f t="shared" si="0"/>
        <v>6986</v>
      </c>
      <c r="S122" s="36">
        <f t="shared" si="1"/>
        <v>8685.6510163183502</v>
      </c>
      <c r="T122" s="36">
        <f t="shared" si="2"/>
        <v>8100</v>
      </c>
      <c r="U122" s="36">
        <f t="shared" si="3"/>
        <v>8775.8024691358023</v>
      </c>
      <c r="V122" s="38">
        <f t="shared" si="4"/>
        <v>1.1943871665254565E-3</v>
      </c>
      <c r="W122" s="36">
        <f t="shared" si="5"/>
        <v>8.2625118654006714E-3</v>
      </c>
      <c r="X122" s="38">
        <f t="shared" si="10"/>
        <v>2.4026700000000013E-3</v>
      </c>
      <c r="Y122" s="36">
        <f t="shared" si="6"/>
        <v>1.1859569031926129E-2</v>
      </c>
      <c r="Z122" s="36">
        <f t="shared" si="7"/>
        <v>0.84172340903192611</v>
      </c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</row>
    <row r="123" spans="1:41" ht="15.75" customHeight="1" x14ac:dyDescent="0.2">
      <c r="A123" s="39">
        <v>43615.924421296295</v>
      </c>
      <c r="B123" s="40" t="s">
        <v>7</v>
      </c>
      <c r="C123" s="40" t="s">
        <v>74</v>
      </c>
      <c r="D123" s="40" t="s">
        <v>86</v>
      </c>
      <c r="E123" s="40">
        <v>100</v>
      </c>
      <c r="F123" s="40">
        <v>8691.5</v>
      </c>
      <c r="G123" s="41">
        <v>1.1505E-2</v>
      </c>
      <c r="H123" s="40">
        <v>-2.5000000000000001E-4</v>
      </c>
      <c r="I123" s="40">
        <v>-2.8700000000000001E-6</v>
      </c>
      <c r="J123" s="40" t="s">
        <v>76</v>
      </c>
      <c r="K123" s="40">
        <v>100</v>
      </c>
      <c r="L123" s="40">
        <v>0</v>
      </c>
      <c r="M123" s="40">
        <v>8691.5</v>
      </c>
      <c r="N123" s="40" t="s">
        <v>77</v>
      </c>
      <c r="O123" s="40" t="s">
        <v>193</v>
      </c>
      <c r="P123" s="35">
        <f t="shared" si="8"/>
        <v>1214</v>
      </c>
      <c r="Q123" s="36">
        <f t="shared" si="9"/>
        <v>0.13017859999999973</v>
      </c>
      <c r="R123" s="36">
        <f t="shared" si="0"/>
        <v>6986</v>
      </c>
      <c r="S123" s="36">
        <f t="shared" si="1"/>
        <v>8685.6510163183502</v>
      </c>
      <c r="T123" s="36">
        <f t="shared" si="2"/>
        <v>8200</v>
      </c>
      <c r="U123" s="36">
        <f t="shared" si="3"/>
        <v>8774.7743902439033</v>
      </c>
      <c r="V123" s="38">
        <f t="shared" si="4"/>
        <v>1.325560195843997E-3</v>
      </c>
      <c r="W123" s="36">
        <f t="shared" si="5"/>
        <v>8.1692439596005289E-3</v>
      </c>
      <c r="X123" s="38">
        <f t="shared" si="10"/>
        <v>2.4055400000000011E-3</v>
      </c>
      <c r="Y123" s="36">
        <f t="shared" si="6"/>
        <v>1.1900344155444527E-2</v>
      </c>
      <c r="Z123" s="36">
        <f t="shared" si="7"/>
        <v>0.84176418415544452</v>
      </c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</row>
    <row r="124" spans="1:41" ht="15.75" customHeight="1" x14ac:dyDescent="0.2">
      <c r="A124" s="39">
        <v>43615.924525462964</v>
      </c>
      <c r="B124" s="40" t="s">
        <v>7</v>
      </c>
      <c r="C124" s="40" t="s">
        <v>74</v>
      </c>
      <c r="D124" s="40" t="s">
        <v>86</v>
      </c>
      <c r="E124" s="40">
        <v>100</v>
      </c>
      <c r="F124" s="40">
        <v>8714</v>
      </c>
      <c r="G124" s="41">
        <v>1.1476E-2</v>
      </c>
      <c r="H124" s="40">
        <v>-2.5000000000000001E-4</v>
      </c>
      <c r="I124" s="40">
        <v>-2.8600000000000001E-6</v>
      </c>
      <c r="J124" s="40" t="s">
        <v>76</v>
      </c>
      <c r="K124" s="40">
        <v>100</v>
      </c>
      <c r="L124" s="40">
        <v>0</v>
      </c>
      <c r="M124" s="40">
        <v>8714</v>
      </c>
      <c r="N124" s="40" t="s">
        <v>77</v>
      </c>
      <c r="O124" s="40" t="s">
        <v>194</v>
      </c>
      <c r="P124" s="35">
        <f t="shared" si="8"/>
        <v>1314</v>
      </c>
      <c r="Q124" s="36">
        <f t="shared" si="9"/>
        <v>0.14165459999999974</v>
      </c>
      <c r="R124" s="36">
        <f t="shared" si="0"/>
        <v>6986</v>
      </c>
      <c r="S124" s="36">
        <f t="shared" si="1"/>
        <v>8685.6510163183502</v>
      </c>
      <c r="T124" s="36">
        <f t="shared" si="2"/>
        <v>8300</v>
      </c>
      <c r="U124" s="36">
        <f t="shared" si="3"/>
        <v>8774.0421686746995</v>
      </c>
      <c r="V124" s="38">
        <f t="shared" si="4"/>
        <v>1.0318925156682162E-3</v>
      </c>
      <c r="W124" s="36">
        <f t="shared" si="5"/>
        <v>8.1028030724455986E-3</v>
      </c>
      <c r="X124" s="38">
        <f t="shared" si="10"/>
        <v>2.4084000000000011E-3</v>
      </c>
      <c r="Y124" s="36">
        <f t="shared" si="6"/>
        <v>1.1543095588113816E-2</v>
      </c>
      <c r="Z124" s="36">
        <f t="shared" si="7"/>
        <v>0.84140693558811386</v>
      </c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</row>
    <row r="125" spans="1:41" ht="15.75" customHeight="1" x14ac:dyDescent="0.2">
      <c r="A125" s="39">
        <v>43615.957083333335</v>
      </c>
      <c r="B125" s="40" t="s">
        <v>7</v>
      </c>
      <c r="C125" s="40" t="s">
        <v>74</v>
      </c>
      <c r="D125" s="40" t="s">
        <v>75</v>
      </c>
      <c r="E125" s="40">
        <v>-100</v>
      </c>
      <c r="F125" s="40">
        <v>8585.5</v>
      </c>
      <c r="G125" s="41">
        <v>-1.1648E-2</v>
      </c>
      <c r="H125" s="40">
        <v>-2.5000000000000001E-4</v>
      </c>
      <c r="I125" s="40">
        <v>-2.9100000000000001E-6</v>
      </c>
      <c r="J125" s="40" t="s">
        <v>76</v>
      </c>
      <c r="K125" s="40">
        <v>100</v>
      </c>
      <c r="L125" s="40">
        <v>0</v>
      </c>
      <c r="M125" s="40">
        <v>8585.5</v>
      </c>
      <c r="N125" s="40" t="s">
        <v>77</v>
      </c>
      <c r="O125" s="40" t="s">
        <v>195</v>
      </c>
      <c r="P125" s="35">
        <f t="shared" si="8"/>
        <v>1214</v>
      </c>
      <c r="Q125" s="36">
        <f t="shared" si="9"/>
        <v>0.13000659999999975</v>
      </c>
      <c r="R125" s="36">
        <f t="shared" si="0"/>
        <v>7086</v>
      </c>
      <c r="S125" s="36">
        <f t="shared" si="1"/>
        <v>8684.2376517075918</v>
      </c>
      <c r="T125" s="36">
        <f t="shared" si="2"/>
        <v>8300</v>
      </c>
      <c r="U125" s="36">
        <f t="shared" si="3"/>
        <v>8774.0421686746995</v>
      </c>
      <c r="V125" s="38">
        <f t="shared" si="4"/>
        <v>3.0385184310248608E-3</v>
      </c>
      <c r="W125" s="36">
        <f t="shared" si="5"/>
        <v>8.3515658957165565E-3</v>
      </c>
      <c r="X125" s="38">
        <f t="shared" si="10"/>
        <v>2.4113100000000011E-3</v>
      </c>
      <c r="Y125" s="36">
        <f t="shared" si="6"/>
        <v>1.3801394326741418E-2</v>
      </c>
      <c r="Z125" s="36">
        <f t="shared" si="7"/>
        <v>0.84366523432674145</v>
      </c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</row>
    <row r="126" spans="1:41" ht="15.75" customHeight="1" x14ac:dyDescent="0.2">
      <c r="A126" s="39">
        <v>43615.958333333336</v>
      </c>
      <c r="B126" s="40" t="s">
        <v>7</v>
      </c>
      <c r="C126" s="40" t="s">
        <v>130</v>
      </c>
      <c r="D126" s="40"/>
      <c r="E126" s="40">
        <v>1214</v>
      </c>
      <c r="F126" s="40">
        <v>8619.7000000000007</v>
      </c>
      <c r="G126" s="41">
        <v>0.14083614</v>
      </c>
      <c r="H126" s="40">
        <v>-3.225E-3</v>
      </c>
      <c r="I126" s="40">
        <v>-4.5419999999999998E-4</v>
      </c>
      <c r="J126" s="40" t="s">
        <v>76</v>
      </c>
      <c r="K126" s="40">
        <v>1214</v>
      </c>
      <c r="L126" s="40">
        <v>0</v>
      </c>
      <c r="M126" s="40">
        <v>8619.7000000000007</v>
      </c>
      <c r="N126" s="40" t="s">
        <v>130</v>
      </c>
      <c r="O126" s="40" t="s">
        <v>131</v>
      </c>
      <c r="P126" s="35">
        <f t="shared" si="8"/>
        <v>1214</v>
      </c>
      <c r="Q126" s="36">
        <f t="shared" si="9"/>
        <v>0.13000659999999975</v>
      </c>
      <c r="R126" s="36">
        <f t="shared" si="0"/>
        <v>7086</v>
      </c>
      <c r="S126" s="36">
        <f t="shared" si="1"/>
        <v>8684.2376517075918</v>
      </c>
      <c r="T126" s="36">
        <f t="shared" si="2"/>
        <v>8300</v>
      </c>
      <c r="U126" s="36">
        <f t="shared" si="3"/>
        <v>8774.0421686746995</v>
      </c>
      <c r="V126" s="38">
        <f t="shared" si="4"/>
        <v>2.4774871851992466E-3</v>
      </c>
      <c r="W126" s="36">
        <f t="shared" si="5"/>
        <v>8.3515658957165565E-3</v>
      </c>
      <c r="X126" s="38">
        <f t="shared" si="10"/>
        <v>2.8655100000000012E-3</v>
      </c>
      <c r="Y126" s="36">
        <f t="shared" si="6"/>
        <v>1.3694563080915805E-2</v>
      </c>
      <c r="Z126" s="36">
        <f t="shared" si="7"/>
        <v>0.84355840308091579</v>
      </c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</row>
    <row r="127" spans="1:41" ht="15.75" customHeight="1" x14ac:dyDescent="0.2">
      <c r="A127" s="39">
        <v>43615.973402777781</v>
      </c>
      <c r="B127" s="40" t="s">
        <v>7</v>
      </c>
      <c r="C127" s="40" t="s">
        <v>74</v>
      </c>
      <c r="D127" s="40" t="s">
        <v>75</v>
      </c>
      <c r="E127" s="40">
        <v>-100</v>
      </c>
      <c r="F127" s="40">
        <v>8531.5</v>
      </c>
      <c r="G127" s="41">
        <v>-1.1721000000000001E-2</v>
      </c>
      <c r="H127" s="40">
        <v>-2.5000000000000001E-4</v>
      </c>
      <c r="I127" s="40">
        <v>-2.9299999999999999E-6</v>
      </c>
      <c r="J127" s="40" t="s">
        <v>76</v>
      </c>
      <c r="K127" s="40">
        <v>100</v>
      </c>
      <c r="L127" s="40">
        <v>0</v>
      </c>
      <c r="M127" s="40">
        <v>8531.5</v>
      </c>
      <c r="N127" s="40" t="s">
        <v>77</v>
      </c>
      <c r="O127" s="40" t="s">
        <v>196</v>
      </c>
      <c r="P127" s="35">
        <f t="shared" si="8"/>
        <v>1114</v>
      </c>
      <c r="Q127" s="36">
        <f t="shared" si="9"/>
        <v>0.11828559999999975</v>
      </c>
      <c r="R127" s="36">
        <f t="shared" si="0"/>
        <v>7186</v>
      </c>
      <c r="S127" s="36">
        <f t="shared" si="1"/>
        <v>8682.1121625382693</v>
      </c>
      <c r="T127" s="36">
        <f t="shared" si="2"/>
        <v>8300</v>
      </c>
      <c r="U127" s="36">
        <f t="shared" si="3"/>
        <v>8774.0421686746995</v>
      </c>
      <c r="V127" s="38">
        <f t="shared" si="4"/>
        <v>3.6095023995888634E-3</v>
      </c>
      <c r="W127" s="36">
        <f t="shared" si="5"/>
        <v>8.6720024630652474E-3</v>
      </c>
      <c r="X127" s="38">
        <f t="shared" si="10"/>
        <v>2.8684400000000012E-3</v>
      </c>
      <c r="Y127" s="36">
        <f t="shared" si="6"/>
        <v>1.5149944862654112E-2</v>
      </c>
      <c r="Z127" s="36">
        <f t="shared" si="7"/>
        <v>0.8450137848626541</v>
      </c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</row>
    <row r="128" spans="1:41" ht="15.75" customHeight="1" x14ac:dyDescent="0.2">
      <c r="A128" s="39">
        <v>43615.973402777781</v>
      </c>
      <c r="B128" s="40" t="s">
        <v>7</v>
      </c>
      <c r="C128" s="40" t="s">
        <v>74</v>
      </c>
      <c r="D128" s="40" t="s">
        <v>75</v>
      </c>
      <c r="E128" s="40">
        <v>-200</v>
      </c>
      <c r="F128" s="40">
        <v>8542.5</v>
      </c>
      <c r="G128" s="41">
        <v>-2.3411999999999999E-2</v>
      </c>
      <c r="H128" s="40">
        <v>-2.5000000000000001E-4</v>
      </c>
      <c r="I128" s="40">
        <v>-5.8499999999999999E-6</v>
      </c>
      <c r="J128" s="40" t="s">
        <v>76</v>
      </c>
      <c r="K128" s="40">
        <v>200</v>
      </c>
      <c r="L128" s="40">
        <v>0</v>
      </c>
      <c r="M128" s="40">
        <v>8542.5</v>
      </c>
      <c r="N128" s="40" t="s">
        <v>77</v>
      </c>
      <c r="O128" s="40" t="s">
        <v>197</v>
      </c>
      <c r="P128" s="35">
        <f t="shared" si="8"/>
        <v>914</v>
      </c>
      <c r="Q128" s="36">
        <f t="shared" si="9"/>
        <v>9.4873599999999753E-2</v>
      </c>
      <c r="R128" s="36">
        <f t="shared" si="0"/>
        <v>7386</v>
      </c>
      <c r="S128" s="36">
        <f t="shared" si="1"/>
        <v>8678.3317086379629</v>
      </c>
      <c r="T128" s="36">
        <f t="shared" si="2"/>
        <v>8300</v>
      </c>
      <c r="U128" s="36">
        <f t="shared" si="3"/>
        <v>8774.0421686746995</v>
      </c>
      <c r="V128" s="38">
        <f t="shared" si="4"/>
        <v>2.8235246762199585E-3</v>
      </c>
      <c r="W128" s="36">
        <f t="shared" si="5"/>
        <v>9.2839489494907432E-3</v>
      </c>
      <c r="X128" s="38">
        <f t="shared" si="10"/>
        <v>2.8742900000000011E-3</v>
      </c>
      <c r="Y128" s="36">
        <f t="shared" si="6"/>
        <v>1.4981763625710704E-2</v>
      </c>
      <c r="Z128" s="36">
        <f t="shared" si="7"/>
        <v>0.84484560362571071</v>
      </c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</row>
    <row r="129" spans="1:41" ht="15.75" customHeight="1" x14ac:dyDescent="0.2">
      <c r="A129" s="39">
        <v>43615.973576388889</v>
      </c>
      <c r="B129" s="40" t="s">
        <v>7</v>
      </c>
      <c r="C129" s="40" t="s">
        <v>74</v>
      </c>
      <c r="D129" s="40" t="s">
        <v>75</v>
      </c>
      <c r="E129" s="40">
        <v>-300</v>
      </c>
      <c r="F129" s="40">
        <v>8482</v>
      </c>
      <c r="G129" s="41">
        <v>-3.5369999999999999E-2</v>
      </c>
      <c r="H129" s="40">
        <v>-2.5000000000000001E-4</v>
      </c>
      <c r="I129" s="40">
        <v>-8.8400000000000001E-6</v>
      </c>
      <c r="J129" s="40" t="s">
        <v>76</v>
      </c>
      <c r="K129" s="40">
        <v>300</v>
      </c>
      <c r="L129" s="40">
        <v>0</v>
      </c>
      <c r="M129" s="40">
        <v>8482</v>
      </c>
      <c r="N129" s="40" t="s">
        <v>83</v>
      </c>
      <c r="O129" s="40" t="s">
        <v>198</v>
      </c>
      <c r="P129" s="35">
        <f t="shared" si="8"/>
        <v>614</v>
      </c>
      <c r="Q129" s="36">
        <f t="shared" si="9"/>
        <v>5.9503599999999754E-2</v>
      </c>
      <c r="R129" s="36">
        <f t="shared" si="0"/>
        <v>7686</v>
      </c>
      <c r="S129" s="36">
        <f t="shared" si="1"/>
        <v>8670.6684881602923</v>
      </c>
      <c r="T129" s="36">
        <f t="shared" si="2"/>
        <v>8300</v>
      </c>
      <c r="U129" s="36">
        <f t="shared" si="3"/>
        <v>8774.0421686746995</v>
      </c>
      <c r="V129" s="38">
        <f t="shared" si="4"/>
        <v>2.4094390821006151E-3</v>
      </c>
      <c r="W129" s="36">
        <f t="shared" si="5"/>
        <v>1.0443788304962615E-2</v>
      </c>
      <c r="X129" s="38">
        <f t="shared" si="10"/>
        <v>2.8831300000000011E-3</v>
      </c>
      <c r="Y129" s="36">
        <f t="shared" si="6"/>
        <v>1.5736357387063232E-2</v>
      </c>
      <c r="Z129" s="36">
        <f t="shared" si="7"/>
        <v>0.84560019738706327</v>
      </c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</row>
    <row r="130" spans="1:41" ht="15.75" customHeight="1" x14ac:dyDescent="0.2">
      <c r="A130" s="39">
        <v>43615.973576388889</v>
      </c>
      <c r="B130" s="40" t="s">
        <v>7</v>
      </c>
      <c r="C130" s="40" t="s">
        <v>74</v>
      </c>
      <c r="D130" s="40" t="s">
        <v>75</v>
      </c>
      <c r="E130" s="40">
        <v>-100</v>
      </c>
      <c r="F130" s="40">
        <v>8488</v>
      </c>
      <c r="G130" s="41">
        <v>-1.1781E-2</v>
      </c>
      <c r="H130" s="40">
        <v>-2.5000000000000001E-4</v>
      </c>
      <c r="I130" s="40">
        <v>-2.9399999999999998E-6</v>
      </c>
      <c r="J130" s="40" t="s">
        <v>76</v>
      </c>
      <c r="K130" s="40">
        <v>100</v>
      </c>
      <c r="L130" s="40">
        <v>0</v>
      </c>
      <c r="M130" s="40">
        <v>8488</v>
      </c>
      <c r="N130" s="40" t="s">
        <v>77</v>
      </c>
      <c r="O130" s="40" t="s">
        <v>199</v>
      </c>
      <c r="P130" s="35">
        <f t="shared" si="8"/>
        <v>514</v>
      </c>
      <c r="Q130" s="36">
        <f t="shared" si="9"/>
        <v>4.7722599999999754E-2</v>
      </c>
      <c r="R130" s="36">
        <f t="shared" si="0"/>
        <v>7786</v>
      </c>
      <c r="S130" s="36">
        <f t="shared" si="1"/>
        <v>8668.3223734908806</v>
      </c>
      <c r="T130" s="36">
        <f t="shared" si="2"/>
        <v>8300</v>
      </c>
      <c r="U130" s="36">
        <f t="shared" si="3"/>
        <v>8774.0421686746995</v>
      </c>
      <c r="V130" s="38">
        <f t="shared" si="4"/>
        <v>1.9741861139253901E-3</v>
      </c>
      <c r="W130" s="36">
        <f t="shared" si="5"/>
        <v>1.0822707991115487E-2</v>
      </c>
      <c r="X130" s="38">
        <f t="shared" si="10"/>
        <v>2.886070000000001E-3</v>
      </c>
      <c r="Y130" s="36">
        <f t="shared" si="6"/>
        <v>1.5682964105040879E-2</v>
      </c>
      <c r="Z130" s="36">
        <f t="shared" si="7"/>
        <v>0.84554680410504091</v>
      </c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</row>
    <row r="131" spans="1:41" ht="15.75" customHeight="1" x14ac:dyDescent="0.2">
      <c r="A131" s="39">
        <v>43615.973877314813</v>
      </c>
      <c r="B131" s="40" t="s">
        <v>7</v>
      </c>
      <c r="C131" s="40" t="s">
        <v>74</v>
      </c>
      <c r="D131" s="40" t="s">
        <v>75</v>
      </c>
      <c r="E131" s="40">
        <v>-100</v>
      </c>
      <c r="F131" s="40">
        <v>8449</v>
      </c>
      <c r="G131" s="41">
        <v>-1.1835999999999999E-2</v>
      </c>
      <c r="H131" s="40">
        <v>-2.5000000000000001E-4</v>
      </c>
      <c r="I131" s="40">
        <v>-2.9500000000000001E-6</v>
      </c>
      <c r="J131" s="40" t="s">
        <v>76</v>
      </c>
      <c r="K131" s="40">
        <v>100</v>
      </c>
      <c r="L131" s="40">
        <v>0</v>
      </c>
      <c r="M131" s="40">
        <v>8449</v>
      </c>
      <c r="N131" s="40" t="s">
        <v>77</v>
      </c>
      <c r="O131" s="40" t="s">
        <v>200</v>
      </c>
      <c r="P131" s="35">
        <f t="shared" si="8"/>
        <v>414</v>
      </c>
      <c r="Q131" s="36">
        <f t="shared" si="9"/>
        <v>3.5886599999999755E-2</v>
      </c>
      <c r="R131" s="36">
        <f t="shared" si="0"/>
        <v>7886</v>
      </c>
      <c r="S131" s="36">
        <f t="shared" si="1"/>
        <v>8665.5412122749167</v>
      </c>
      <c r="T131" s="36">
        <f t="shared" si="2"/>
        <v>8300</v>
      </c>
      <c r="U131" s="36">
        <f t="shared" si="3"/>
        <v>8774.0421686746995</v>
      </c>
      <c r="V131" s="38">
        <f t="shared" si="4"/>
        <v>1.8152440446253739E-3</v>
      </c>
      <c r="W131" s="36">
        <f t="shared" si="5"/>
        <v>1.1253689534610516E-2</v>
      </c>
      <c r="X131" s="38">
        <f t="shared" si="10"/>
        <v>2.8890200000000008E-3</v>
      </c>
      <c r="Y131" s="36">
        <f t="shared" si="6"/>
        <v>1.5957953579235892E-2</v>
      </c>
      <c r="Z131" s="36">
        <f t="shared" si="7"/>
        <v>0.84582179357923593</v>
      </c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</row>
    <row r="132" spans="1:41" ht="15.75" customHeight="1" x14ac:dyDescent="0.2">
      <c r="A132" s="39">
        <v>43615.973935185182</v>
      </c>
      <c r="B132" s="40" t="s">
        <v>7</v>
      </c>
      <c r="C132" s="40" t="s">
        <v>74</v>
      </c>
      <c r="D132" s="40" t="s">
        <v>75</v>
      </c>
      <c r="E132" s="40">
        <v>-200</v>
      </c>
      <c r="F132" s="40">
        <v>8407</v>
      </c>
      <c r="G132" s="41">
        <v>-2.3789999999999999E-2</v>
      </c>
      <c r="H132" s="40">
        <v>-2.5000000000000001E-4</v>
      </c>
      <c r="I132" s="40">
        <v>-5.9399999999999999E-6</v>
      </c>
      <c r="J132" s="40" t="s">
        <v>76</v>
      </c>
      <c r="K132" s="40">
        <v>200</v>
      </c>
      <c r="L132" s="40">
        <v>0</v>
      </c>
      <c r="M132" s="40">
        <v>8407</v>
      </c>
      <c r="N132" s="40" t="s">
        <v>77</v>
      </c>
      <c r="O132" s="40" t="s">
        <v>201</v>
      </c>
      <c r="P132" s="35">
        <f t="shared" si="8"/>
        <v>214</v>
      </c>
      <c r="Q132" s="36">
        <f t="shared" si="9"/>
        <v>1.2096599999999756E-2</v>
      </c>
      <c r="R132" s="36">
        <f t="shared" si="0"/>
        <v>8086</v>
      </c>
      <c r="S132" s="36">
        <f t="shared" si="1"/>
        <v>8659.1464259213462</v>
      </c>
      <c r="T132" s="36">
        <f t="shared" si="2"/>
        <v>8300</v>
      </c>
      <c r="U132" s="36">
        <f t="shared" si="3"/>
        <v>8774.0421686746995</v>
      </c>
      <c r="V132" s="38">
        <f t="shared" si="4"/>
        <v>1.0648513133473668E-3</v>
      </c>
      <c r="W132" s="36">
        <f t="shared" si="5"/>
        <v>1.222820956765351E-2</v>
      </c>
      <c r="X132" s="38">
        <f t="shared" si="10"/>
        <v>2.8949600000000007E-3</v>
      </c>
      <c r="Y132" s="36">
        <f t="shared" si="6"/>
        <v>1.6188020881000877E-2</v>
      </c>
      <c r="Z132" s="36">
        <f t="shared" si="7"/>
        <v>0.84605186088100093</v>
      </c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</row>
    <row r="133" spans="1:41" ht="15.75" customHeight="1" x14ac:dyDescent="0.2">
      <c r="A133" s="39">
        <v>43615.973935185182</v>
      </c>
      <c r="B133" s="40" t="s">
        <v>7</v>
      </c>
      <c r="C133" s="40" t="s">
        <v>74</v>
      </c>
      <c r="D133" s="40" t="s">
        <v>75</v>
      </c>
      <c r="E133" s="40">
        <v>-100</v>
      </c>
      <c r="F133" s="40">
        <v>8408</v>
      </c>
      <c r="G133" s="41">
        <v>-1.1893000000000001E-2</v>
      </c>
      <c r="H133" s="40">
        <v>-2.5000000000000001E-4</v>
      </c>
      <c r="I133" s="40">
        <v>-2.9699999999999999E-6</v>
      </c>
      <c r="J133" s="40" t="s">
        <v>76</v>
      </c>
      <c r="K133" s="40">
        <v>100</v>
      </c>
      <c r="L133" s="40">
        <v>0</v>
      </c>
      <c r="M133" s="40">
        <v>8408</v>
      </c>
      <c r="N133" s="40" t="s">
        <v>77</v>
      </c>
      <c r="O133" s="40" t="s">
        <v>202</v>
      </c>
      <c r="P133" s="35">
        <f t="shared" si="8"/>
        <v>114</v>
      </c>
      <c r="Q133" s="36">
        <f t="shared" si="9"/>
        <v>2.0359999999975537E-4</v>
      </c>
      <c r="R133" s="36">
        <f t="shared" si="0"/>
        <v>8186</v>
      </c>
      <c r="S133" s="36">
        <f t="shared" si="1"/>
        <v>8656.0784265819693</v>
      </c>
      <c r="T133" s="36">
        <f t="shared" si="2"/>
        <v>8300</v>
      </c>
      <c r="U133" s="36">
        <f t="shared" si="3"/>
        <v>8774.0421686746995</v>
      </c>
      <c r="V133" s="38">
        <f t="shared" si="4"/>
        <v>5.6564447664876161E-4</v>
      </c>
      <c r="W133" s="36">
        <f t="shared" si="5"/>
        <v>1.2714502786868967E-2</v>
      </c>
      <c r="X133" s="38">
        <f t="shared" si="10"/>
        <v>2.8979300000000008E-3</v>
      </c>
      <c r="Y133" s="36">
        <f t="shared" si="6"/>
        <v>1.6178077263517728E-2</v>
      </c>
      <c r="Z133" s="36">
        <f t="shared" si="7"/>
        <v>0.84604191726351774</v>
      </c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</row>
    <row r="134" spans="1:41" ht="15.75" customHeight="1" x14ac:dyDescent="0.2">
      <c r="A134" s="39">
        <v>43615.974062499998</v>
      </c>
      <c r="B134" s="40" t="s">
        <v>7</v>
      </c>
      <c r="C134" s="40" t="s">
        <v>74</v>
      </c>
      <c r="D134" s="40" t="s">
        <v>86</v>
      </c>
      <c r="E134" s="40">
        <v>500</v>
      </c>
      <c r="F134" s="40">
        <v>8617.5</v>
      </c>
      <c r="G134" s="41">
        <v>5.8020000000000002E-2</v>
      </c>
      <c r="H134" s="40">
        <v>-2.5000000000000001E-4</v>
      </c>
      <c r="I134" s="40">
        <v>-1.45E-5</v>
      </c>
      <c r="J134" s="40" t="s">
        <v>76</v>
      </c>
      <c r="K134" s="40">
        <v>500</v>
      </c>
      <c r="L134" s="40">
        <v>0</v>
      </c>
      <c r="M134" s="40">
        <v>8617.5</v>
      </c>
      <c r="N134" s="40" t="s">
        <v>83</v>
      </c>
      <c r="O134" s="40" t="s">
        <v>203</v>
      </c>
      <c r="P134" s="35">
        <f t="shared" si="8"/>
        <v>614</v>
      </c>
      <c r="Q134" s="36">
        <f t="shared" si="9"/>
        <v>5.8223599999999757E-2</v>
      </c>
      <c r="R134" s="36">
        <f t="shared" si="0"/>
        <v>8186</v>
      </c>
      <c r="S134" s="36">
        <f t="shared" si="1"/>
        <v>8656.0784265819693</v>
      </c>
      <c r="T134" s="36">
        <f t="shared" si="2"/>
        <v>8800</v>
      </c>
      <c r="U134" s="36">
        <f t="shared" si="3"/>
        <v>8765.1477272727279</v>
      </c>
      <c r="V134" s="38">
        <f t="shared" si="4"/>
        <v>1.2002027162144433E-3</v>
      </c>
      <c r="W134" s="36">
        <f t="shared" si="5"/>
        <v>1.1767761185422368E-2</v>
      </c>
      <c r="X134" s="38">
        <f t="shared" si="10"/>
        <v>2.912430000000001E-3</v>
      </c>
      <c r="Y134" s="36">
        <f t="shared" si="6"/>
        <v>1.5880393901636813E-2</v>
      </c>
      <c r="Z134" s="36">
        <f t="shared" si="7"/>
        <v>0.84574423390163678</v>
      </c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</row>
    <row r="135" spans="1:41" ht="15.75" customHeight="1" x14ac:dyDescent="0.2">
      <c r="A135" s="39">
        <v>43615.974062499998</v>
      </c>
      <c r="B135" s="40" t="s">
        <v>7</v>
      </c>
      <c r="C135" s="40" t="s">
        <v>74</v>
      </c>
      <c r="D135" s="40" t="s">
        <v>86</v>
      </c>
      <c r="E135" s="40">
        <v>400</v>
      </c>
      <c r="F135" s="40">
        <v>8575</v>
      </c>
      <c r="G135" s="41">
        <v>4.6648000000000002E-2</v>
      </c>
      <c r="H135" s="40">
        <v>-2.5000000000000001E-4</v>
      </c>
      <c r="I135" s="40">
        <v>-1.166E-5</v>
      </c>
      <c r="J135" s="40" t="s">
        <v>76</v>
      </c>
      <c r="K135" s="40">
        <v>400</v>
      </c>
      <c r="L135" s="40">
        <v>0</v>
      </c>
      <c r="M135" s="40">
        <v>8575</v>
      </c>
      <c r="N135" s="40" t="s">
        <v>83</v>
      </c>
      <c r="O135" s="40" t="s">
        <v>204</v>
      </c>
      <c r="P135" s="35">
        <f t="shared" si="8"/>
        <v>1014</v>
      </c>
      <c r="Q135" s="36">
        <f t="shared" si="9"/>
        <v>0.10487159999999976</v>
      </c>
      <c r="R135" s="36">
        <f t="shared" si="0"/>
        <v>8186</v>
      </c>
      <c r="S135" s="36">
        <f t="shared" si="1"/>
        <v>8656.0784265819693</v>
      </c>
      <c r="T135" s="36">
        <f t="shared" si="2"/>
        <v>9200</v>
      </c>
      <c r="U135" s="36">
        <f t="shared" si="3"/>
        <v>8756.8804347826081</v>
      </c>
      <c r="V135" s="38">
        <f t="shared" si="4"/>
        <v>2.4560680186438964E-3</v>
      </c>
      <c r="W135" s="36">
        <f t="shared" si="5"/>
        <v>1.0886049933255555E-2</v>
      </c>
      <c r="X135" s="38">
        <f t="shared" si="10"/>
        <v>2.9240900000000012E-3</v>
      </c>
      <c r="Y135" s="36">
        <f t="shared" si="6"/>
        <v>1.6266207951899453E-2</v>
      </c>
      <c r="Z135" s="36">
        <f t="shared" si="7"/>
        <v>0.8461300479518995</v>
      </c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</row>
    <row r="136" spans="1:41" ht="15.75" customHeight="1" x14ac:dyDescent="0.2">
      <c r="A136" s="39">
        <v>43615.974062499998</v>
      </c>
      <c r="B136" s="40" t="s">
        <v>7</v>
      </c>
      <c r="C136" s="40" t="s">
        <v>74</v>
      </c>
      <c r="D136" s="40" t="s">
        <v>86</v>
      </c>
      <c r="E136" s="40">
        <v>200</v>
      </c>
      <c r="F136" s="40">
        <v>8561</v>
      </c>
      <c r="G136" s="41">
        <v>2.3362000000000001E-2</v>
      </c>
      <c r="H136" s="40">
        <v>-2.5000000000000001E-4</v>
      </c>
      <c r="I136" s="40">
        <v>-5.84E-6</v>
      </c>
      <c r="J136" s="40" t="s">
        <v>76</v>
      </c>
      <c r="K136" s="40">
        <v>200</v>
      </c>
      <c r="L136" s="40">
        <v>0</v>
      </c>
      <c r="M136" s="40">
        <v>8561</v>
      </c>
      <c r="N136" s="40" t="s">
        <v>83</v>
      </c>
      <c r="O136" s="40" t="s">
        <v>205</v>
      </c>
      <c r="P136" s="35">
        <f t="shared" si="8"/>
        <v>1214</v>
      </c>
      <c r="Q136" s="36">
        <f t="shared" si="9"/>
        <v>0.12823359999999975</v>
      </c>
      <c r="R136" s="36">
        <f t="shared" si="0"/>
        <v>8186</v>
      </c>
      <c r="S136" s="36">
        <f t="shared" si="1"/>
        <v>8656.0784265819693</v>
      </c>
      <c r="T136" s="36">
        <f t="shared" si="2"/>
        <v>9400</v>
      </c>
      <c r="U136" s="36">
        <f t="shared" si="3"/>
        <v>8752.7127659574471</v>
      </c>
      <c r="V136" s="38">
        <f t="shared" si="4"/>
        <v>3.1060078292530183E-3</v>
      </c>
      <c r="W136" s="36">
        <f t="shared" si="5"/>
        <v>1.0440934302715605E-2</v>
      </c>
      <c r="X136" s="38">
        <f t="shared" si="10"/>
        <v>2.9299300000000012E-3</v>
      </c>
      <c r="Y136" s="36">
        <f t="shared" si="6"/>
        <v>1.6476872131968624E-2</v>
      </c>
      <c r="Z136" s="36">
        <f t="shared" si="7"/>
        <v>0.8463407121319686</v>
      </c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</row>
    <row r="137" spans="1:41" ht="15.75" customHeight="1" x14ac:dyDescent="0.2">
      <c r="A137" s="39">
        <v>43615.974062499998</v>
      </c>
      <c r="B137" s="40" t="s">
        <v>7</v>
      </c>
      <c r="C137" s="40" t="s">
        <v>74</v>
      </c>
      <c r="D137" s="40" t="s">
        <v>86</v>
      </c>
      <c r="E137" s="40">
        <v>300</v>
      </c>
      <c r="F137" s="40">
        <v>8532</v>
      </c>
      <c r="G137" s="41">
        <v>3.5163E-2</v>
      </c>
      <c r="H137" s="40">
        <v>-2.5000000000000001E-4</v>
      </c>
      <c r="I137" s="40">
        <v>-8.7900000000000005E-6</v>
      </c>
      <c r="J137" s="40" t="s">
        <v>76</v>
      </c>
      <c r="K137" s="40">
        <v>300</v>
      </c>
      <c r="L137" s="40">
        <v>0</v>
      </c>
      <c r="M137" s="40">
        <v>8532</v>
      </c>
      <c r="N137" s="40" t="s">
        <v>83</v>
      </c>
      <c r="O137" s="40" t="s">
        <v>206</v>
      </c>
      <c r="P137" s="35">
        <f t="shared" si="8"/>
        <v>1514</v>
      </c>
      <c r="Q137" s="36">
        <f t="shared" si="9"/>
        <v>0.16339659999999975</v>
      </c>
      <c r="R137" s="36">
        <f t="shared" si="0"/>
        <v>8186</v>
      </c>
      <c r="S137" s="36">
        <f t="shared" si="1"/>
        <v>8656.0784265819693</v>
      </c>
      <c r="T137" s="36">
        <f t="shared" si="2"/>
        <v>9700</v>
      </c>
      <c r="U137" s="36">
        <f t="shared" si="3"/>
        <v>8745.8865979381444</v>
      </c>
      <c r="V137" s="38">
        <f t="shared" si="4"/>
        <v>4.3396505483289114E-3</v>
      </c>
      <c r="W137" s="36">
        <f t="shared" si="5"/>
        <v>9.7109690365748558E-3</v>
      </c>
      <c r="X137" s="38">
        <f t="shared" si="10"/>
        <v>2.938720000000001E-3</v>
      </c>
      <c r="Y137" s="36">
        <f t="shared" si="6"/>
        <v>1.698933958490377E-2</v>
      </c>
      <c r="Z137" s="36">
        <f t="shared" si="7"/>
        <v>0.8468531795849038</v>
      </c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</row>
    <row r="138" spans="1:41" ht="15.75" customHeight="1" x14ac:dyDescent="0.2">
      <c r="A138" s="39">
        <v>43615.974062499998</v>
      </c>
      <c r="B138" s="40" t="s">
        <v>7</v>
      </c>
      <c r="C138" s="40" t="s">
        <v>74</v>
      </c>
      <c r="D138" s="40" t="s">
        <v>86</v>
      </c>
      <c r="E138" s="40">
        <v>100</v>
      </c>
      <c r="F138" s="40">
        <v>8447.5</v>
      </c>
      <c r="G138" s="41">
        <v>1.1838E-2</v>
      </c>
      <c r="H138" s="40">
        <v>-2.5000000000000001E-4</v>
      </c>
      <c r="I138" s="40">
        <v>-2.9500000000000001E-6</v>
      </c>
      <c r="J138" s="40" t="s">
        <v>76</v>
      </c>
      <c r="K138" s="40">
        <v>100</v>
      </c>
      <c r="L138" s="40">
        <v>0</v>
      </c>
      <c r="M138" s="40">
        <v>8447.5</v>
      </c>
      <c r="N138" s="40" t="s">
        <v>83</v>
      </c>
      <c r="O138" s="40" t="s">
        <v>207</v>
      </c>
      <c r="P138" s="35">
        <f t="shared" si="8"/>
        <v>1614</v>
      </c>
      <c r="Q138" s="36">
        <f t="shared" si="9"/>
        <v>0.17523459999999974</v>
      </c>
      <c r="R138" s="36">
        <f t="shared" si="0"/>
        <v>8186</v>
      </c>
      <c r="S138" s="36">
        <f t="shared" si="1"/>
        <v>8656.0784265819693</v>
      </c>
      <c r="T138" s="36">
        <f t="shared" si="2"/>
        <v>9800</v>
      </c>
      <c r="U138" s="36">
        <f t="shared" si="3"/>
        <v>8742.8418367346931</v>
      </c>
      <c r="V138" s="38">
        <f t="shared" si="4"/>
        <v>6.4542781793866886E-3</v>
      </c>
      <c r="W138" s="36">
        <f t="shared" si="5"/>
        <v>9.3850058807222244E-3</v>
      </c>
      <c r="X138" s="38">
        <f t="shared" si="10"/>
        <v>2.9416700000000008E-3</v>
      </c>
      <c r="Y138" s="36">
        <f t="shared" si="6"/>
        <v>1.8780954060108913E-2</v>
      </c>
      <c r="Z138" s="36">
        <f t="shared" si="7"/>
        <v>0.84864479406010895</v>
      </c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</row>
    <row r="139" spans="1:41" ht="15.75" customHeight="1" x14ac:dyDescent="0.2">
      <c r="A139" s="39">
        <v>43615.974108796298</v>
      </c>
      <c r="B139" s="40" t="s">
        <v>7</v>
      </c>
      <c r="C139" s="40" t="s">
        <v>74</v>
      </c>
      <c r="D139" s="40" t="s">
        <v>86</v>
      </c>
      <c r="E139" s="40">
        <v>4</v>
      </c>
      <c r="F139" s="40">
        <v>8500</v>
      </c>
      <c r="G139" s="41">
        <v>4.706E-4</v>
      </c>
      <c r="H139" s="40">
        <v>7.5000000000000002E-4</v>
      </c>
      <c r="I139" s="40">
        <v>3.4999999999999998E-7</v>
      </c>
      <c r="J139" s="40" t="s">
        <v>76</v>
      </c>
      <c r="K139" s="40">
        <v>100</v>
      </c>
      <c r="L139" s="40">
        <v>0</v>
      </c>
      <c r="M139" s="40">
        <v>8463</v>
      </c>
      <c r="N139" s="40" t="s">
        <v>77</v>
      </c>
      <c r="O139" s="40" t="s">
        <v>208</v>
      </c>
      <c r="P139" s="35">
        <f t="shared" si="8"/>
        <v>1618</v>
      </c>
      <c r="Q139" s="36">
        <f t="shared" si="9"/>
        <v>0.17570519999999973</v>
      </c>
      <c r="R139" s="36">
        <f t="shared" si="0"/>
        <v>8186</v>
      </c>
      <c r="S139" s="36">
        <f t="shared" si="1"/>
        <v>8656.0784265819693</v>
      </c>
      <c r="T139" s="36">
        <f t="shared" si="2"/>
        <v>9804</v>
      </c>
      <c r="U139" s="36">
        <f t="shared" si="3"/>
        <v>8742.7427580579351</v>
      </c>
      <c r="V139" s="38">
        <f t="shared" si="4"/>
        <v>5.285160415251706E-3</v>
      </c>
      <c r="W139" s="36">
        <f t="shared" si="5"/>
        <v>9.374394995516587E-3</v>
      </c>
      <c r="X139" s="38">
        <f t="shared" si="10"/>
        <v>2.9413200000000007E-3</v>
      </c>
      <c r="Y139" s="36">
        <f t="shared" si="6"/>
        <v>1.7600875410768293E-2</v>
      </c>
      <c r="Z139" s="36">
        <f t="shared" si="7"/>
        <v>0.84746471541076829</v>
      </c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</row>
    <row r="140" spans="1:41" ht="15.75" customHeight="1" x14ac:dyDescent="0.2">
      <c r="A140" s="39">
        <v>43615.974108796298</v>
      </c>
      <c r="B140" s="40" t="s">
        <v>7</v>
      </c>
      <c r="C140" s="40" t="s">
        <v>74</v>
      </c>
      <c r="D140" s="40" t="s">
        <v>86</v>
      </c>
      <c r="E140" s="40">
        <v>96</v>
      </c>
      <c r="F140" s="40">
        <v>8500</v>
      </c>
      <c r="G140" s="41">
        <v>1.12944E-2</v>
      </c>
      <c r="H140" s="40">
        <v>7.5000000000000002E-4</v>
      </c>
      <c r="I140" s="40">
        <v>8.4700000000000002E-6</v>
      </c>
      <c r="J140" s="40" t="s">
        <v>76</v>
      </c>
      <c r="K140" s="40">
        <v>100</v>
      </c>
      <c r="L140" s="40">
        <v>4</v>
      </c>
      <c r="M140" s="40">
        <v>8463</v>
      </c>
      <c r="N140" s="40" t="s">
        <v>77</v>
      </c>
      <c r="O140" s="40" t="s">
        <v>208</v>
      </c>
      <c r="P140" s="35">
        <f t="shared" si="8"/>
        <v>1714</v>
      </c>
      <c r="Q140" s="36">
        <f t="shared" si="9"/>
        <v>0.18699959999999974</v>
      </c>
      <c r="R140" s="36">
        <f t="shared" si="0"/>
        <v>8186</v>
      </c>
      <c r="S140" s="36">
        <f t="shared" si="1"/>
        <v>8656.0784265819693</v>
      </c>
      <c r="T140" s="36">
        <f t="shared" si="2"/>
        <v>9900</v>
      </c>
      <c r="U140" s="36">
        <f t="shared" si="3"/>
        <v>8740.3888888888887</v>
      </c>
      <c r="V140" s="38">
        <f t="shared" si="4"/>
        <v>5.5459445837612838E-3</v>
      </c>
      <c r="W140" s="36">
        <f t="shared" si="5"/>
        <v>9.1222353388552245E-3</v>
      </c>
      <c r="X140" s="38">
        <f t="shared" si="10"/>
        <v>2.9328500000000007E-3</v>
      </c>
      <c r="Y140" s="36">
        <f t="shared" si="6"/>
        <v>1.7601029922616508E-2</v>
      </c>
      <c r="Z140" s="36">
        <f t="shared" si="7"/>
        <v>0.84746486992261649</v>
      </c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</row>
    <row r="141" spans="1:41" ht="15.75" customHeight="1" x14ac:dyDescent="0.2">
      <c r="A141" s="39">
        <v>43615.976053240738</v>
      </c>
      <c r="B141" s="40" t="s">
        <v>7</v>
      </c>
      <c r="C141" s="40" t="s">
        <v>74</v>
      </c>
      <c r="D141" s="40" t="s">
        <v>75</v>
      </c>
      <c r="E141" s="40">
        <v>-100</v>
      </c>
      <c r="F141" s="40">
        <v>8458</v>
      </c>
      <c r="G141" s="41">
        <v>-1.1823E-2</v>
      </c>
      <c r="H141" s="40">
        <v>-2.5000000000000001E-4</v>
      </c>
      <c r="I141" s="40">
        <v>-2.9500000000000001E-6</v>
      </c>
      <c r="J141" s="40" t="s">
        <v>76</v>
      </c>
      <c r="K141" s="40">
        <v>100</v>
      </c>
      <c r="L141" s="40">
        <v>0</v>
      </c>
      <c r="M141" s="40">
        <v>8458</v>
      </c>
      <c r="N141" s="40" t="s">
        <v>83</v>
      </c>
      <c r="O141" s="40" t="s">
        <v>209</v>
      </c>
      <c r="P141" s="35">
        <f t="shared" si="8"/>
        <v>1614</v>
      </c>
      <c r="Q141" s="36">
        <f t="shared" si="9"/>
        <v>0.17517659999999974</v>
      </c>
      <c r="R141" s="36">
        <f t="shared" si="0"/>
        <v>8286</v>
      </c>
      <c r="S141" s="36">
        <f t="shared" si="1"/>
        <v>8653.6879073135406</v>
      </c>
      <c r="T141" s="36">
        <f t="shared" si="2"/>
        <v>9900</v>
      </c>
      <c r="U141" s="36">
        <f t="shared" si="3"/>
        <v>8740.3888888888887</v>
      </c>
      <c r="V141" s="38">
        <f t="shared" si="4"/>
        <v>6.1652784778481497E-3</v>
      </c>
      <c r="W141" s="36">
        <f t="shared" si="5"/>
        <v>9.4981048304047452E-3</v>
      </c>
      <c r="X141" s="38">
        <f t="shared" si="10"/>
        <v>2.9358000000000006E-3</v>
      </c>
      <c r="Y141" s="36">
        <f t="shared" si="6"/>
        <v>1.8599183308252894E-2</v>
      </c>
      <c r="Z141" s="36">
        <f t="shared" si="7"/>
        <v>0.84846302330825296</v>
      </c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</row>
    <row r="142" spans="1:41" ht="15.75" customHeight="1" x14ac:dyDescent="0.2">
      <c r="A142" s="39">
        <v>43615.976122685184</v>
      </c>
      <c r="B142" s="40" t="s">
        <v>7</v>
      </c>
      <c r="C142" s="40" t="s">
        <v>74</v>
      </c>
      <c r="D142" s="40" t="s">
        <v>75</v>
      </c>
      <c r="E142" s="40">
        <v>-100</v>
      </c>
      <c r="F142" s="40">
        <v>8462.5</v>
      </c>
      <c r="G142" s="41">
        <v>-1.1816999999999999E-2</v>
      </c>
      <c r="H142" s="40">
        <v>-2.5000000000000001E-4</v>
      </c>
      <c r="I142" s="40">
        <v>-2.9500000000000001E-6</v>
      </c>
      <c r="J142" s="40" t="s">
        <v>76</v>
      </c>
      <c r="K142" s="40">
        <v>100</v>
      </c>
      <c r="L142" s="40">
        <v>0</v>
      </c>
      <c r="M142" s="40">
        <v>8462.5</v>
      </c>
      <c r="N142" s="40" t="s">
        <v>77</v>
      </c>
      <c r="O142" s="40" t="s">
        <v>210</v>
      </c>
      <c r="P142" s="35">
        <f t="shared" si="8"/>
        <v>1514</v>
      </c>
      <c r="Q142" s="36">
        <f t="shared" si="9"/>
        <v>0.16335959999999974</v>
      </c>
      <c r="R142" s="36">
        <f t="shared" si="0"/>
        <v>8386</v>
      </c>
      <c r="S142" s="36">
        <f t="shared" si="1"/>
        <v>8651.4080610541387</v>
      </c>
      <c r="T142" s="36">
        <f t="shared" si="2"/>
        <v>9900</v>
      </c>
      <c r="U142" s="36">
        <f t="shared" si="3"/>
        <v>8740.3888888888887</v>
      </c>
      <c r="V142" s="38">
        <f t="shared" si="4"/>
        <v>5.6881051939548458E-3</v>
      </c>
      <c r="W142" s="36">
        <f t="shared" si="5"/>
        <v>9.868104657859169E-3</v>
      </c>
      <c r="X142" s="38">
        <f t="shared" si="10"/>
        <v>2.9387500000000004E-3</v>
      </c>
      <c r="Y142" s="36">
        <f t="shared" si="6"/>
        <v>1.8494959851814013E-2</v>
      </c>
      <c r="Z142" s="36">
        <f t="shared" si="7"/>
        <v>0.84835879985181406</v>
      </c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</row>
    <row r="143" spans="1:41" ht="15.75" customHeight="1" x14ac:dyDescent="0.2">
      <c r="A143" s="39">
        <v>43615.97625</v>
      </c>
      <c r="B143" s="40" t="s">
        <v>7</v>
      </c>
      <c r="C143" s="40" t="s">
        <v>74</v>
      </c>
      <c r="D143" s="40" t="s">
        <v>75</v>
      </c>
      <c r="E143" s="40">
        <v>-100</v>
      </c>
      <c r="F143" s="40">
        <v>8427.5</v>
      </c>
      <c r="G143" s="41">
        <v>-1.1866E-2</v>
      </c>
      <c r="H143" s="40">
        <v>-2.5000000000000001E-4</v>
      </c>
      <c r="I143" s="40">
        <v>-2.96E-6</v>
      </c>
      <c r="J143" s="40" t="s">
        <v>76</v>
      </c>
      <c r="K143" s="40">
        <v>100</v>
      </c>
      <c r="L143" s="40">
        <v>0</v>
      </c>
      <c r="M143" s="40">
        <v>8427.5</v>
      </c>
      <c r="N143" s="40" t="s">
        <v>77</v>
      </c>
      <c r="O143" s="40" t="s">
        <v>211</v>
      </c>
      <c r="P143" s="35">
        <f t="shared" si="8"/>
        <v>1414</v>
      </c>
      <c r="Q143" s="36">
        <f t="shared" si="9"/>
        <v>0.15149359999999976</v>
      </c>
      <c r="R143" s="36">
        <f t="shared" si="0"/>
        <v>8486</v>
      </c>
      <c r="S143" s="36">
        <f t="shared" si="1"/>
        <v>8648.7695027103473</v>
      </c>
      <c r="T143" s="36">
        <f t="shared" si="2"/>
        <v>9900</v>
      </c>
      <c r="U143" s="36">
        <f t="shared" si="3"/>
        <v>8740.3888888888887</v>
      </c>
      <c r="V143" s="38">
        <f t="shared" si="4"/>
        <v>6.0063416655630423E-3</v>
      </c>
      <c r="W143" s="36">
        <f t="shared" si="5"/>
        <v>1.0285024392860317E-2</v>
      </c>
      <c r="X143" s="38">
        <f t="shared" si="10"/>
        <v>2.9417100000000006E-3</v>
      </c>
      <c r="Y143" s="36">
        <f t="shared" si="6"/>
        <v>1.9233076058423358E-2</v>
      </c>
      <c r="Z143" s="36">
        <f t="shared" si="7"/>
        <v>0.84909691605842341</v>
      </c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</row>
    <row r="144" spans="1:41" ht="15.75" customHeight="1" x14ac:dyDescent="0.2">
      <c r="A144" s="39">
        <v>43615.976284722223</v>
      </c>
      <c r="B144" s="40" t="s">
        <v>7</v>
      </c>
      <c r="C144" s="40" t="s">
        <v>74</v>
      </c>
      <c r="D144" s="40" t="s">
        <v>75</v>
      </c>
      <c r="E144" s="40">
        <v>-200</v>
      </c>
      <c r="F144" s="40">
        <v>8416</v>
      </c>
      <c r="G144" s="41">
        <v>-2.3764E-2</v>
      </c>
      <c r="H144" s="40">
        <v>-2.5000000000000001E-4</v>
      </c>
      <c r="I144" s="40">
        <v>-5.9399999999999999E-6</v>
      </c>
      <c r="J144" s="40" t="s">
        <v>76</v>
      </c>
      <c r="K144" s="40">
        <v>200</v>
      </c>
      <c r="L144" s="40">
        <v>0</v>
      </c>
      <c r="M144" s="40">
        <v>8416</v>
      </c>
      <c r="N144" s="40" t="s">
        <v>83</v>
      </c>
      <c r="O144" s="40" t="s">
        <v>212</v>
      </c>
      <c r="P144" s="35">
        <f t="shared" si="8"/>
        <v>1214</v>
      </c>
      <c r="Q144" s="36">
        <f t="shared" si="9"/>
        <v>0.12772959999999975</v>
      </c>
      <c r="R144" s="36">
        <f t="shared" si="0"/>
        <v>8686</v>
      </c>
      <c r="S144" s="36">
        <f t="shared" si="1"/>
        <v>8643.4098549389819</v>
      </c>
      <c r="T144" s="36">
        <f t="shared" si="2"/>
        <v>9900</v>
      </c>
      <c r="U144" s="36">
        <f t="shared" si="3"/>
        <v>8740.3888888888887</v>
      </c>
      <c r="V144" s="38">
        <f t="shared" si="4"/>
        <v>5.353627791922372E-3</v>
      </c>
      <c r="W144" s="36">
        <f t="shared" si="5"/>
        <v>1.1150178383945343E-2</v>
      </c>
      <c r="X144" s="38">
        <f t="shared" si="10"/>
        <v>2.9476500000000004E-3</v>
      </c>
      <c r="Y144" s="36">
        <f t="shared" si="6"/>
        <v>1.9451456175867715E-2</v>
      </c>
      <c r="Z144" s="36">
        <f t="shared" si="7"/>
        <v>0.84931529617586776</v>
      </c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</row>
    <row r="145" spans="1:41" ht="15.75" customHeight="1" x14ac:dyDescent="0.2">
      <c r="A145" s="39">
        <v>43615.976597222223</v>
      </c>
      <c r="B145" s="40" t="s">
        <v>7</v>
      </c>
      <c r="C145" s="40" t="s">
        <v>74</v>
      </c>
      <c r="D145" s="40" t="s">
        <v>86</v>
      </c>
      <c r="E145" s="40">
        <v>500</v>
      </c>
      <c r="F145" s="40">
        <v>8619.5</v>
      </c>
      <c r="G145" s="41">
        <v>5.8009999999999999E-2</v>
      </c>
      <c r="H145" s="40">
        <v>-2.5000000000000001E-4</v>
      </c>
      <c r="I145" s="40">
        <v>-1.45E-5</v>
      </c>
      <c r="J145" s="40" t="s">
        <v>76</v>
      </c>
      <c r="K145" s="40">
        <v>500</v>
      </c>
      <c r="L145" s="40">
        <v>0</v>
      </c>
      <c r="M145" s="40">
        <v>8619.5</v>
      </c>
      <c r="N145" s="40" t="s">
        <v>83</v>
      </c>
      <c r="O145" s="40" t="s">
        <v>213</v>
      </c>
      <c r="P145" s="35">
        <f t="shared" si="8"/>
        <v>1714</v>
      </c>
      <c r="Q145" s="36">
        <f t="shared" si="9"/>
        <v>0.18573959999999975</v>
      </c>
      <c r="R145" s="36">
        <f t="shared" si="0"/>
        <v>8686</v>
      </c>
      <c r="S145" s="36">
        <f t="shared" si="1"/>
        <v>8643.4098549389819</v>
      </c>
      <c r="T145" s="36">
        <f t="shared" si="2"/>
        <v>10400</v>
      </c>
      <c r="U145" s="36">
        <f t="shared" si="3"/>
        <v>8734.5769230769238</v>
      </c>
      <c r="V145" s="38">
        <f t="shared" si="4"/>
        <v>2.6198420643190556E-3</v>
      </c>
      <c r="W145" s="36">
        <f t="shared" si="5"/>
        <v>1.0488921439734509E-2</v>
      </c>
      <c r="X145" s="38">
        <f t="shared" si="10"/>
        <v>2.9621500000000006E-3</v>
      </c>
      <c r="Y145" s="36">
        <f t="shared" si="6"/>
        <v>1.6070913504053565E-2</v>
      </c>
      <c r="Z145" s="36">
        <f t="shared" si="7"/>
        <v>0.84593475350405356</v>
      </c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</row>
    <row r="146" spans="1:41" ht="15.75" customHeight="1" x14ac:dyDescent="0.2">
      <c r="A146" s="39">
        <v>43615.976597222223</v>
      </c>
      <c r="B146" s="40" t="s">
        <v>7</v>
      </c>
      <c r="C146" s="40" t="s">
        <v>74</v>
      </c>
      <c r="D146" s="40" t="s">
        <v>86</v>
      </c>
      <c r="E146" s="40">
        <v>400</v>
      </c>
      <c r="F146" s="40">
        <v>8576.5</v>
      </c>
      <c r="G146" s="41">
        <v>4.6640000000000001E-2</v>
      </c>
      <c r="H146" s="40">
        <v>-2.5000000000000001E-4</v>
      </c>
      <c r="I146" s="40">
        <v>-1.166E-5</v>
      </c>
      <c r="J146" s="40" t="s">
        <v>76</v>
      </c>
      <c r="K146" s="40">
        <v>400</v>
      </c>
      <c r="L146" s="40">
        <v>0</v>
      </c>
      <c r="M146" s="40">
        <v>8576.5</v>
      </c>
      <c r="N146" s="40" t="s">
        <v>83</v>
      </c>
      <c r="O146" s="40" t="s">
        <v>214</v>
      </c>
      <c r="P146" s="35">
        <f t="shared" si="8"/>
        <v>2114</v>
      </c>
      <c r="Q146" s="36">
        <f t="shared" si="9"/>
        <v>0.23237959999999974</v>
      </c>
      <c r="R146" s="36">
        <f t="shared" si="0"/>
        <v>8686</v>
      </c>
      <c r="S146" s="36">
        <f t="shared" si="1"/>
        <v>8643.4098549389819</v>
      </c>
      <c r="T146" s="36">
        <f t="shared" si="2"/>
        <v>10800</v>
      </c>
      <c r="U146" s="36">
        <f t="shared" si="3"/>
        <v>8728.7222222222226</v>
      </c>
      <c r="V146" s="38">
        <f t="shared" si="4"/>
        <v>4.2985529002135467E-3</v>
      </c>
      <c r="W146" s="36">
        <f t="shared" si="5"/>
        <v>9.8219119882318358E-3</v>
      </c>
      <c r="X146" s="38">
        <f t="shared" si="10"/>
        <v>2.9738100000000008E-3</v>
      </c>
      <c r="Y146" s="36">
        <f t="shared" si="6"/>
        <v>1.7094274888445383E-2</v>
      </c>
      <c r="Z146" s="36">
        <f t="shared" si="7"/>
        <v>0.84695811488844541</v>
      </c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</row>
    <row r="147" spans="1:41" ht="15.75" customHeight="1" x14ac:dyDescent="0.2">
      <c r="A147" s="39">
        <v>43615.976597222223</v>
      </c>
      <c r="B147" s="40" t="s">
        <v>7</v>
      </c>
      <c r="C147" s="40" t="s">
        <v>74</v>
      </c>
      <c r="D147" s="40" t="s">
        <v>86</v>
      </c>
      <c r="E147" s="40">
        <v>300</v>
      </c>
      <c r="F147" s="40">
        <v>8533.5</v>
      </c>
      <c r="G147" s="41">
        <v>3.5157000000000001E-2</v>
      </c>
      <c r="H147" s="40">
        <v>-2.5000000000000001E-4</v>
      </c>
      <c r="I147" s="40">
        <v>-8.7800000000000006E-6</v>
      </c>
      <c r="J147" s="40" t="s">
        <v>76</v>
      </c>
      <c r="K147" s="40">
        <v>300</v>
      </c>
      <c r="L147" s="40">
        <v>0</v>
      </c>
      <c r="M147" s="40">
        <v>8533.5</v>
      </c>
      <c r="N147" s="40" t="s">
        <v>83</v>
      </c>
      <c r="O147" s="40" t="s">
        <v>215</v>
      </c>
      <c r="P147" s="35">
        <f t="shared" si="8"/>
        <v>2414</v>
      </c>
      <c r="Q147" s="36">
        <f t="shared" si="9"/>
        <v>0.26753659999999974</v>
      </c>
      <c r="R147" s="36">
        <f t="shared" si="0"/>
        <v>8686</v>
      </c>
      <c r="S147" s="36">
        <f t="shared" si="1"/>
        <v>8643.4098549389819</v>
      </c>
      <c r="T147" s="36">
        <f t="shared" si="2"/>
        <v>11100</v>
      </c>
      <c r="U147" s="36">
        <f t="shared" si="3"/>
        <v>8723.4459459459467</v>
      </c>
      <c r="V147" s="38">
        <f t="shared" si="4"/>
        <v>6.1595931501776391E-3</v>
      </c>
      <c r="W147" s="36">
        <f t="shared" si="5"/>
        <v>9.2200337990314251E-3</v>
      </c>
      <c r="X147" s="38">
        <f t="shared" si="10"/>
        <v>2.9825900000000007E-3</v>
      </c>
      <c r="Y147" s="36">
        <f t="shared" si="6"/>
        <v>1.8362216949209066E-2</v>
      </c>
      <c r="Z147" s="36">
        <f t="shared" si="7"/>
        <v>0.84822605694920905</v>
      </c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</row>
    <row r="148" spans="1:41" ht="15.75" customHeight="1" x14ac:dyDescent="0.2">
      <c r="A148" s="39">
        <v>43615.976597222223</v>
      </c>
      <c r="B148" s="40" t="s">
        <v>7</v>
      </c>
      <c r="C148" s="40" t="s">
        <v>74</v>
      </c>
      <c r="D148" s="40" t="s">
        <v>86</v>
      </c>
      <c r="E148" s="40">
        <v>200</v>
      </c>
      <c r="F148" s="40">
        <v>8491.5</v>
      </c>
      <c r="G148" s="41">
        <v>2.3552E-2</v>
      </c>
      <c r="H148" s="40">
        <v>-2.5000000000000001E-4</v>
      </c>
      <c r="I148" s="40">
        <v>-5.8799999999999996E-6</v>
      </c>
      <c r="J148" s="40" t="s">
        <v>76</v>
      </c>
      <c r="K148" s="40">
        <v>200</v>
      </c>
      <c r="L148" s="40">
        <v>0</v>
      </c>
      <c r="M148" s="40">
        <v>8491.5</v>
      </c>
      <c r="N148" s="40" t="s">
        <v>83</v>
      </c>
      <c r="O148" s="40" t="s">
        <v>216</v>
      </c>
      <c r="P148" s="35">
        <f t="shared" si="8"/>
        <v>2614</v>
      </c>
      <c r="Q148" s="36">
        <f t="shared" si="9"/>
        <v>0.29108859999999975</v>
      </c>
      <c r="R148" s="36">
        <f t="shared" si="0"/>
        <v>8686</v>
      </c>
      <c r="S148" s="36">
        <f t="shared" si="1"/>
        <v>8643.4098549389819</v>
      </c>
      <c r="T148" s="36">
        <f t="shared" si="2"/>
        <v>11300</v>
      </c>
      <c r="U148" s="36">
        <f t="shared" si="3"/>
        <v>8719.3407079646022</v>
      </c>
      <c r="V148" s="38">
        <f t="shared" si="4"/>
        <v>8.0439403737365793E-3</v>
      </c>
      <c r="W148" s="36">
        <f t="shared" si="5"/>
        <v>8.7512350534152839E-3</v>
      </c>
      <c r="X148" s="38">
        <f t="shared" si="10"/>
        <v>2.9884700000000009E-3</v>
      </c>
      <c r="Y148" s="36">
        <f t="shared" si="6"/>
        <v>1.9783645427151865E-2</v>
      </c>
      <c r="Z148" s="36">
        <f t="shared" si="7"/>
        <v>0.84964748542715185</v>
      </c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</row>
    <row r="149" spans="1:41" ht="15.75" customHeight="1" x14ac:dyDescent="0.2">
      <c r="A149" s="39">
        <v>43615.976597222223</v>
      </c>
      <c r="B149" s="40" t="s">
        <v>7</v>
      </c>
      <c r="C149" s="40" t="s">
        <v>74</v>
      </c>
      <c r="D149" s="40" t="s">
        <v>86</v>
      </c>
      <c r="E149" s="40">
        <v>100</v>
      </c>
      <c r="F149" s="40">
        <v>8449</v>
      </c>
      <c r="G149" s="41">
        <v>1.1835999999999999E-2</v>
      </c>
      <c r="H149" s="40">
        <v>-2.5000000000000001E-4</v>
      </c>
      <c r="I149" s="40">
        <v>-2.9500000000000001E-6</v>
      </c>
      <c r="J149" s="40" t="s">
        <v>76</v>
      </c>
      <c r="K149" s="40">
        <v>100</v>
      </c>
      <c r="L149" s="40">
        <v>0</v>
      </c>
      <c r="M149" s="40">
        <v>8449</v>
      </c>
      <c r="N149" s="40" t="s">
        <v>83</v>
      </c>
      <c r="O149" s="40" t="s">
        <v>217</v>
      </c>
      <c r="P149" s="35">
        <f t="shared" si="8"/>
        <v>2714</v>
      </c>
      <c r="Q149" s="36">
        <f t="shared" si="9"/>
        <v>0.30292459999999977</v>
      </c>
      <c r="R149" s="36">
        <f t="shared" si="0"/>
        <v>8686</v>
      </c>
      <c r="S149" s="36">
        <f t="shared" si="1"/>
        <v>8643.4098549389819</v>
      </c>
      <c r="T149" s="36">
        <f t="shared" si="2"/>
        <v>11400</v>
      </c>
      <c r="U149" s="36">
        <f t="shared" si="3"/>
        <v>8716.9692982456145</v>
      </c>
      <c r="V149" s="38">
        <f t="shared" si="4"/>
        <v>9.8747033066272309E-3</v>
      </c>
      <c r="W149" s="36">
        <f t="shared" si="5"/>
        <v>8.4802300830887321E-3</v>
      </c>
      <c r="X149" s="38">
        <f t="shared" si="10"/>
        <v>2.9914200000000007E-3</v>
      </c>
      <c r="Y149" s="36">
        <f t="shared" si="6"/>
        <v>2.1346353389715966E-2</v>
      </c>
      <c r="Z149" s="36">
        <f t="shared" si="7"/>
        <v>0.85121019338971604</v>
      </c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</row>
    <row r="150" spans="1:41" ht="15.75" customHeight="1" x14ac:dyDescent="0.2">
      <c r="A150" s="39">
        <v>43615.976620370369</v>
      </c>
      <c r="B150" s="40" t="s">
        <v>7</v>
      </c>
      <c r="C150" s="40" t="s">
        <v>74</v>
      </c>
      <c r="D150" s="40" t="s">
        <v>75</v>
      </c>
      <c r="E150" s="40">
        <v>-100</v>
      </c>
      <c r="F150" s="40">
        <v>8526.5</v>
      </c>
      <c r="G150" s="41">
        <v>-1.1728000000000001E-2</v>
      </c>
      <c r="H150" s="40">
        <v>-2.5000000000000001E-4</v>
      </c>
      <c r="I150" s="40">
        <v>-2.9299999999999999E-6</v>
      </c>
      <c r="J150" s="40" t="s">
        <v>76</v>
      </c>
      <c r="K150" s="40">
        <v>100</v>
      </c>
      <c r="L150" s="40">
        <v>0</v>
      </c>
      <c r="M150" s="40">
        <v>8526.5</v>
      </c>
      <c r="N150" s="40" t="s">
        <v>83</v>
      </c>
      <c r="O150" s="40" t="s">
        <v>218</v>
      </c>
      <c r="P150" s="35">
        <f t="shared" si="8"/>
        <v>2614</v>
      </c>
      <c r="Q150" s="36">
        <f t="shared" si="9"/>
        <v>0.29119659999999975</v>
      </c>
      <c r="R150" s="36">
        <f t="shared" si="0"/>
        <v>8786</v>
      </c>
      <c r="S150" s="36">
        <f t="shared" si="1"/>
        <v>8642.0792169360338</v>
      </c>
      <c r="T150" s="36">
        <f t="shared" si="2"/>
        <v>11400</v>
      </c>
      <c r="U150" s="36">
        <f t="shared" si="3"/>
        <v>8716.9692982456145</v>
      </c>
      <c r="V150" s="38">
        <f t="shared" si="4"/>
        <v>6.6987574366185005E-3</v>
      </c>
      <c r="W150" s="36">
        <f t="shared" si="5"/>
        <v>8.7343731465495209E-3</v>
      </c>
      <c r="X150" s="38">
        <f t="shared" si="10"/>
        <v>2.9943500000000007E-3</v>
      </c>
      <c r="Y150" s="36">
        <f t="shared" si="6"/>
        <v>1.842748058316802E-2</v>
      </c>
      <c r="Z150" s="36">
        <f t="shared" si="7"/>
        <v>0.84829132058316803</v>
      </c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</row>
    <row r="151" spans="1:41" ht="15.75" customHeight="1" x14ac:dyDescent="0.2">
      <c r="A151" s="39">
        <v>43615.991967592592</v>
      </c>
      <c r="B151" s="40" t="s">
        <v>7</v>
      </c>
      <c r="C151" s="40" t="s">
        <v>74</v>
      </c>
      <c r="D151" s="40" t="s">
        <v>75</v>
      </c>
      <c r="E151" s="40">
        <v>-200</v>
      </c>
      <c r="F151" s="40">
        <v>8484</v>
      </c>
      <c r="G151" s="41">
        <v>-2.3574000000000001E-2</v>
      </c>
      <c r="H151" s="40">
        <v>-2.5000000000000001E-4</v>
      </c>
      <c r="I151" s="40">
        <v>-5.8900000000000004E-6</v>
      </c>
      <c r="J151" s="40" t="s">
        <v>76</v>
      </c>
      <c r="K151" s="40">
        <v>200</v>
      </c>
      <c r="L151" s="40">
        <v>0</v>
      </c>
      <c r="M151" s="40">
        <v>8484</v>
      </c>
      <c r="N151" s="40" t="s">
        <v>83</v>
      </c>
      <c r="O151" s="40" t="s">
        <v>219</v>
      </c>
      <c r="P151" s="35">
        <f t="shared" si="8"/>
        <v>2414</v>
      </c>
      <c r="Q151" s="36">
        <f t="shared" si="9"/>
        <v>0.26762259999999977</v>
      </c>
      <c r="R151" s="36">
        <f t="shared" si="0"/>
        <v>8986</v>
      </c>
      <c r="S151" s="36">
        <f t="shared" si="1"/>
        <v>8638.5608724682843</v>
      </c>
      <c r="T151" s="36">
        <f t="shared" si="2"/>
        <v>11400</v>
      </c>
      <c r="U151" s="36">
        <f t="shared" si="3"/>
        <v>8716.9692982456145</v>
      </c>
      <c r="V151" s="38">
        <f t="shared" si="4"/>
        <v>7.6044845352910458E-3</v>
      </c>
      <c r="W151" s="36">
        <f t="shared" si="5"/>
        <v>9.3566898614010768E-3</v>
      </c>
      <c r="X151" s="38">
        <f t="shared" si="10"/>
        <v>3.0002400000000008E-3</v>
      </c>
      <c r="Y151" s="36">
        <f t="shared" si="6"/>
        <v>1.9961414396692124E-2</v>
      </c>
      <c r="Z151" s="36">
        <f t="shared" si="7"/>
        <v>0.8498252543966921</v>
      </c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</row>
    <row r="152" spans="1:41" ht="15.75" customHeight="1" x14ac:dyDescent="0.2">
      <c r="A152" s="39">
        <v>43615.991967592592</v>
      </c>
      <c r="B152" s="40" t="s">
        <v>7</v>
      </c>
      <c r="C152" s="40" t="s">
        <v>74</v>
      </c>
      <c r="D152" s="40" t="s">
        <v>75</v>
      </c>
      <c r="E152" s="40">
        <v>-100</v>
      </c>
      <c r="F152" s="40">
        <v>8495.5</v>
      </c>
      <c r="G152" s="41">
        <v>-1.1771E-2</v>
      </c>
      <c r="H152" s="40">
        <v>-2.5000000000000001E-4</v>
      </c>
      <c r="I152" s="40">
        <v>-2.9399999999999998E-6</v>
      </c>
      <c r="J152" s="40" t="s">
        <v>76</v>
      </c>
      <c r="K152" s="40">
        <v>100</v>
      </c>
      <c r="L152" s="40">
        <v>0</v>
      </c>
      <c r="M152" s="40">
        <v>8495.5</v>
      </c>
      <c r="N152" s="40" t="s">
        <v>77</v>
      </c>
      <c r="O152" s="40" t="s">
        <v>220</v>
      </c>
      <c r="P152" s="35">
        <f t="shared" si="8"/>
        <v>2314</v>
      </c>
      <c r="Q152" s="36">
        <f t="shared" si="9"/>
        <v>0.25585159999999979</v>
      </c>
      <c r="R152" s="36">
        <f t="shared" si="0"/>
        <v>9086</v>
      </c>
      <c r="S152" s="36">
        <f t="shared" si="1"/>
        <v>8636.9863526304198</v>
      </c>
      <c r="T152" s="36">
        <f t="shared" si="2"/>
        <v>11400</v>
      </c>
      <c r="U152" s="36">
        <f t="shared" si="3"/>
        <v>8716.9692982456145</v>
      </c>
      <c r="V152" s="38">
        <f t="shared" si="4"/>
        <v>6.9202601909147815E-3</v>
      </c>
      <c r="W152" s="36">
        <f t="shared" si="5"/>
        <v>9.6525570479783721E-3</v>
      </c>
      <c r="X152" s="38">
        <f t="shared" si="10"/>
        <v>3.0031800000000007E-3</v>
      </c>
      <c r="Y152" s="36">
        <f t="shared" si="6"/>
        <v>1.9575997238893153E-2</v>
      </c>
      <c r="Z152" s="36">
        <f t="shared" si="7"/>
        <v>0.84943983723889316</v>
      </c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</row>
    <row r="153" spans="1:41" ht="15.75" customHeight="1" x14ac:dyDescent="0.2">
      <c r="A153" s="39">
        <v>43615.9924537037</v>
      </c>
      <c r="B153" s="40" t="s">
        <v>7</v>
      </c>
      <c r="C153" s="40" t="s">
        <v>74</v>
      </c>
      <c r="D153" s="40" t="s">
        <v>75</v>
      </c>
      <c r="E153" s="40">
        <v>-100</v>
      </c>
      <c r="F153" s="40">
        <v>8529.5</v>
      </c>
      <c r="G153" s="41">
        <v>-1.1724E-2</v>
      </c>
      <c r="H153" s="40">
        <v>-2.5000000000000001E-4</v>
      </c>
      <c r="I153" s="40">
        <v>-2.9299999999999999E-6</v>
      </c>
      <c r="J153" s="40" t="s">
        <v>76</v>
      </c>
      <c r="K153" s="40">
        <v>100</v>
      </c>
      <c r="L153" s="40">
        <v>0</v>
      </c>
      <c r="M153" s="40">
        <v>8529.5</v>
      </c>
      <c r="N153" s="40" t="s">
        <v>77</v>
      </c>
      <c r="O153" s="40" t="s">
        <v>221</v>
      </c>
      <c r="P153" s="35">
        <f t="shared" si="8"/>
        <v>2214</v>
      </c>
      <c r="Q153" s="36">
        <f t="shared" si="9"/>
        <v>0.24412759999999978</v>
      </c>
      <c r="R153" s="36">
        <f t="shared" si="0"/>
        <v>9186</v>
      </c>
      <c r="S153" s="36">
        <f t="shared" si="1"/>
        <v>8635.8162421075558</v>
      </c>
      <c r="T153" s="36">
        <f t="shared" si="2"/>
        <v>11400</v>
      </c>
      <c r="U153" s="36">
        <f t="shared" si="3"/>
        <v>8716.9692982456145</v>
      </c>
      <c r="V153" s="38">
        <f t="shared" si="4"/>
        <v>5.5823707987798909E-3</v>
      </c>
      <c r="W153" s="36">
        <f t="shared" si="5"/>
        <v>9.9029004130138949E-3</v>
      </c>
      <c r="X153" s="38">
        <f t="shared" si="10"/>
        <v>3.0061100000000006E-3</v>
      </c>
      <c r="Y153" s="36">
        <f t="shared" si="6"/>
        <v>1.8491381211793785E-2</v>
      </c>
      <c r="Z153" s="36">
        <f t="shared" si="7"/>
        <v>0.84835522121179385</v>
      </c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</row>
    <row r="154" spans="1:41" ht="15.75" customHeight="1" x14ac:dyDescent="0.2">
      <c r="A154" s="39">
        <v>43615.992569444446</v>
      </c>
      <c r="B154" s="40" t="s">
        <v>7</v>
      </c>
      <c r="C154" s="40" t="s">
        <v>74</v>
      </c>
      <c r="D154" s="40" t="s">
        <v>75</v>
      </c>
      <c r="E154" s="40">
        <v>-200</v>
      </c>
      <c r="F154" s="40">
        <v>8487</v>
      </c>
      <c r="G154" s="41">
        <v>-2.3566E-2</v>
      </c>
      <c r="H154" s="40">
        <v>-2.5000000000000001E-4</v>
      </c>
      <c r="I154" s="40">
        <v>-5.8900000000000004E-6</v>
      </c>
      <c r="J154" s="40" t="s">
        <v>76</v>
      </c>
      <c r="K154" s="40">
        <v>200</v>
      </c>
      <c r="L154" s="40">
        <v>0</v>
      </c>
      <c r="M154" s="40">
        <v>8487</v>
      </c>
      <c r="N154" s="40" t="s">
        <v>77</v>
      </c>
      <c r="O154" s="40" t="s">
        <v>222</v>
      </c>
      <c r="P154" s="35">
        <f t="shared" si="8"/>
        <v>2014</v>
      </c>
      <c r="Q154" s="36">
        <f t="shared" si="9"/>
        <v>0.22056159999999977</v>
      </c>
      <c r="R154" s="36">
        <f t="shared" si="0"/>
        <v>9386</v>
      </c>
      <c r="S154" s="36">
        <f t="shared" si="1"/>
        <v>8632.6452162795649</v>
      </c>
      <c r="T154" s="36">
        <f t="shared" si="2"/>
        <v>11400</v>
      </c>
      <c r="U154" s="36">
        <f t="shared" si="3"/>
        <v>8716.9692982456145</v>
      </c>
      <c r="V154" s="38">
        <f t="shared" si="4"/>
        <v>6.2605084725805647E-3</v>
      </c>
      <c r="W154" s="36">
        <f t="shared" si="5"/>
        <v>1.0517748034744027E-2</v>
      </c>
      <c r="X154" s="38">
        <f t="shared" si="10"/>
        <v>3.0120000000000008E-3</v>
      </c>
      <c r="Y154" s="36">
        <f t="shared" si="6"/>
        <v>1.9790256507324591E-2</v>
      </c>
      <c r="Z154" s="36">
        <f t="shared" si="7"/>
        <v>0.8496540965073246</v>
      </c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</row>
    <row r="155" spans="1:41" ht="15.75" customHeight="1" x14ac:dyDescent="0.2">
      <c r="A155" s="39">
        <v>43615.992569444446</v>
      </c>
      <c r="B155" s="40" t="s">
        <v>7</v>
      </c>
      <c r="C155" s="40" t="s">
        <v>74</v>
      </c>
      <c r="D155" s="40" t="s">
        <v>75</v>
      </c>
      <c r="E155" s="40">
        <v>-100</v>
      </c>
      <c r="F155" s="40">
        <v>8488</v>
      </c>
      <c r="G155" s="41">
        <v>-1.1781E-2</v>
      </c>
      <c r="H155" s="40">
        <v>-2.5000000000000001E-4</v>
      </c>
      <c r="I155" s="40">
        <v>-2.9399999999999998E-6</v>
      </c>
      <c r="J155" s="40" t="s">
        <v>76</v>
      </c>
      <c r="K155" s="40">
        <v>100</v>
      </c>
      <c r="L155" s="40">
        <v>0</v>
      </c>
      <c r="M155" s="40">
        <v>8488</v>
      </c>
      <c r="N155" s="40" t="s">
        <v>77</v>
      </c>
      <c r="O155" s="40" t="s">
        <v>223</v>
      </c>
      <c r="P155" s="35">
        <f t="shared" si="8"/>
        <v>1914</v>
      </c>
      <c r="Q155" s="36">
        <f t="shared" si="9"/>
        <v>0.20878059999999976</v>
      </c>
      <c r="R155" s="36">
        <f t="shared" si="0"/>
        <v>9486</v>
      </c>
      <c r="S155" s="36">
        <f t="shared" si="1"/>
        <v>8631.1203879401219</v>
      </c>
      <c r="T155" s="36">
        <f t="shared" si="2"/>
        <v>11400</v>
      </c>
      <c r="U155" s="36">
        <f t="shared" si="3"/>
        <v>8716.9692982456145</v>
      </c>
      <c r="V155" s="38">
        <f t="shared" si="4"/>
        <v>5.9230895577750426E-3</v>
      </c>
      <c r="W155" s="36">
        <f t="shared" si="5"/>
        <v>1.0823936024041504E-2</v>
      </c>
      <c r="X155" s="38">
        <f t="shared" si="10"/>
        <v>3.0149400000000007E-3</v>
      </c>
      <c r="Y155" s="36">
        <f t="shared" si="6"/>
        <v>1.9761965581816546E-2</v>
      </c>
      <c r="Z155" s="36">
        <f t="shared" si="7"/>
        <v>0.84962580558181655</v>
      </c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</row>
    <row r="156" spans="1:41" ht="15.75" customHeight="1" x14ac:dyDescent="0.2">
      <c r="A156" s="39">
        <v>43616.010891203703</v>
      </c>
      <c r="B156" s="40" t="s">
        <v>7</v>
      </c>
      <c r="C156" s="40" t="s">
        <v>74</v>
      </c>
      <c r="D156" s="40" t="s">
        <v>75</v>
      </c>
      <c r="E156" s="40">
        <v>-100</v>
      </c>
      <c r="F156" s="40">
        <v>8492</v>
      </c>
      <c r="G156" s="41">
        <v>-1.1776E-2</v>
      </c>
      <c r="H156" s="40">
        <v>-2.5000000000000001E-4</v>
      </c>
      <c r="I156" s="40">
        <v>-2.9399999999999998E-6</v>
      </c>
      <c r="J156" s="40" t="s">
        <v>76</v>
      </c>
      <c r="K156" s="40">
        <v>100</v>
      </c>
      <c r="L156" s="40">
        <v>0</v>
      </c>
      <c r="M156" s="40">
        <v>8492</v>
      </c>
      <c r="N156" s="40" t="s">
        <v>77</v>
      </c>
      <c r="O156" s="40" t="s">
        <v>224</v>
      </c>
      <c r="P156" s="35">
        <f t="shared" si="8"/>
        <v>1814</v>
      </c>
      <c r="Q156" s="36">
        <f t="shared" si="9"/>
        <v>0.19700459999999975</v>
      </c>
      <c r="R156" s="36">
        <f t="shared" si="0"/>
        <v>9586</v>
      </c>
      <c r="S156" s="36">
        <f t="shared" si="1"/>
        <v>8629.6691007719583</v>
      </c>
      <c r="T156" s="36">
        <f t="shared" si="2"/>
        <v>11400</v>
      </c>
      <c r="U156" s="36">
        <f t="shared" si="3"/>
        <v>8716.9692982456145</v>
      </c>
      <c r="V156" s="38">
        <f t="shared" si="4"/>
        <v>5.5129624506907761E-3</v>
      </c>
      <c r="W156" s="36">
        <f t="shared" si="5"/>
        <v>1.1124819955702801E-2</v>
      </c>
      <c r="X156" s="38">
        <f t="shared" si="10"/>
        <v>3.0178800000000006E-3</v>
      </c>
      <c r="Y156" s="36">
        <f t="shared" si="6"/>
        <v>1.9655662406393576E-2</v>
      </c>
      <c r="Z156" s="36">
        <f t="shared" si="7"/>
        <v>0.84951950240639362</v>
      </c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</row>
    <row r="157" spans="1:41" ht="15.75" customHeight="1" x14ac:dyDescent="0.2">
      <c r="A157" s="39">
        <v>43616.011250000003</v>
      </c>
      <c r="B157" s="40" t="s">
        <v>7</v>
      </c>
      <c r="C157" s="40" t="s">
        <v>74</v>
      </c>
      <c r="D157" s="40" t="s">
        <v>75</v>
      </c>
      <c r="E157" s="40">
        <v>-100</v>
      </c>
      <c r="F157" s="40">
        <v>8451.5</v>
      </c>
      <c r="G157" s="41">
        <v>-1.1832000000000001E-2</v>
      </c>
      <c r="H157" s="40">
        <v>-2.5000000000000001E-4</v>
      </c>
      <c r="I157" s="40">
        <v>-2.9500000000000001E-6</v>
      </c>
      <c r="J157" s="40" t="s">
        <v>76</v>
      </c>
      <c r="K157" s="40">
        <v>100</v>
      </c>
      <c r="L157" s="40">
        <v>0</v>
      </c>
      <c r="M157" s="40">
        <v>8451.5</v>
      </c>
      <c r="N157" s="40" t="s">
        <v>77</v>
      </c>
      <c r="O157" s="40" t="s">
        <v>225</v>
      </c>
      <c r="P157" s="35">
        <f t="shared" si="8"/>
        <v>1714</v>
      </c>
      <c r="Q157" s="36">
        <f t="shared" si="9"/>
        <v>0.18517259999999974</v>
      </c>
      <c r="R157" s="36">
        <f t="shared" si="0"/>
        <v>9686</v>
      </c>
      <c r="S157" s="36">
        <f t="shared" si="1"/>
        <v>8627.8296510427426</v>
      </c>
      <c r="T157" s="36">
        <f t="shared" si="2"/>
        <v>11400</v>
      </c>
      <c r="U157" s="36">
        <f t="shared" si="3"/>
        <v>8716.9692982456145</v>
      </c>
      <c r="V157" s="38">
        <f t="shared" si="4"/>
        <v>6.1762633723617478E-3</v>
      </c>
      <c r="W157" s="36">
        <f t="shared" si="5"/>
        <v>1.1480169425954142E-2</v>
      </c>
      <c r="X157" s="38">
        <f t="shared" si="10"/>
        <v>3.0208300000000004E-3</v>
      </c>
      <c r="Y157" s="36">
        <f t="shared" si="6"/>
        <v>2.0677262798315887E-2</v>
      </c>
      <c r="Z157" s="36">
        <f t="shared" si="7"/>
        <v>0.85054110279831585</v>
      </c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</row>
    <row r="158" spans="1:41" ht="15.75" customHeight="1" x14ac:dyDescent="0.2">
      <c r="A158" s="39">
        <v>43616.011643518519</v>
      </c>
      <c r="B158" s="40" t="s">
        <v>7</v>
      </c>
      <c r="C158" s="40" t="s">
        <v>74</v>
      </c>
      <c r="D158" s="40" t="s">
        <v>75</v>
      </c>
      <c r="E158" s="40">
        <v>-200</v>
      </c>
      <c r="F158" s="40">
        <v>8449.5</v>
      </c>
      <c r="G158" s="41">
        <v>-2.367E-2</v>
      </c>
      <c r="H158" s="40">
        <v>-2.5000000000000001E-4</v>
      </c>
      <c r="I158" s="40">
        <v>-5.9100000000000002E-6</v>
      </c>
      <c r="J158" s="40" t="s">
        <v>76</v>
      </c>
      <c r="K158" s="40">
        <v>200</v>
      </c>
      <c r="L158" s="40">
        <v>0</v>
      </c>
      <c r="M158" s="40">
        <v>8449.5</v>
      </c>
      <c r="N158" s="40" t="s">
        <v>77</v>
      </c>
      <c r="O158" s="40" t="s">
        <v>226</v>
      </c>
      <c r="P158" s="35">
        <f t="shared" si="8"/>
        <v>1514</v>
      </c>
      <c r="Q158" s="36">
        <f t="shared" si="9"/>
        <v>0.16150259999999975</v>
      </c>
      <c r="R158" s="36">
        <f t="shared" si="0"/>
        <v>9886</v>
      </c>
      <c r="S158" s="36">
        <f t="shared" si="1"/>
        <v>8624.2219300020224</v>
      </c>
      <c r="T158" s="36">
        <f t="shared" si="2"/>
        <v>11400</v>
      </c>
      <c r="U158" s="36">
        <f t="shared" si="3"/>
        <v>8716.9692982456145</v>
      </c>
      <c r="V158" s="38">
        <f t="shared" si="4"/>
        <v>5.4979816593562457E-3</v>
      </c>
      <c r="W158" s="36">
        <f t="shared" si="5"/>
        <v>1.2196543274498874E-2</v>
      </c>
      <c r="X158" s="38">
        <f t="shared" si="10"/>
        <v>3.0267400000000004E-3</v>
      </c>
      <c r="Y158" s="36">
        <f t="shared" si="6"/>
        <v>2.0721264933855121E-2</v>
      </c>
      <c r="Z158" s="36">
        <f t="shared" si="7"/>
        <v>0.85058510493385509</v>
      </c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</row>
    <row r="159" spans="1:41" ht="15.75" customHeight="1" x14ac:dyDescent="0.2">
      <c r="A159" s="39">
        <v>43616.012002314812</v>
      </c>
      <c r="B159" s="40" t="s">
        <v>7</v>
      </c>
      <c r="C159" s="40" t="s">
        <v>74</v>
      </c>
      <c r="D159" s="40" t="s">
        <v>86</v>
      </c>
      <c r="E159" s="40">
        <v>100</v>
      </c>
      <c r="F159" s="40">
        <v>8535.5</v>
      </c>
      <c r="G159" s="41">
        <v>1.1716000000000001E-2</v>
      </c>
      <c r="H159" s="40">
        <v>-2.5000000000000001E-4</v>
      </c>
      <c r="I159" s="40">
        <v>-2.92E-6</v>
      </c>
      <c r="J159" s="40" t="s">
        <v>76</v>
      </c>
      <c r="K159" s="40">
        <v>100</v>
      </c>
      <c r="L159" s="40">
        <v>0</v>
      </c>
      <c r="M159" s="40">
        <v>8535.5</v>
      </c>
      <c r="N159" s="40" t="s">
        <v>83</v>
      </c>
      <c r="O159" s="40" t="s">
        <v>227</v>
      </c>
      <c r="P159" s="35">
        <f t="shared" si="8"/>
        <v>1614</v>
      </c>
      <c r="Q159" s="36">
        <f t="shared" si="9"/>
        <v>0.17321859999999975</v>
      </c>
      <c r="R159" s="36">
        <f t="shared" si="0"/>
        <v>9886</v>
      </c>
      <c r="S159" s="36">
        <f t="shared" si="1"/>
        <v>8624.2219300020224</v>
      </c>
      <c r="T159" s="36">
        <f t="shared" si="2"/>
        <v>11500</v>
      </c>
      <c r="U159" s="36">
        <f t="shared" si="3"/>
        <v>8715.391304347826</v>
      </c>
      <c r="V159" s="38">
        <f t="shared" si="4"/>
        <v>3.9029936400881097E-3</v>
      </c>
      <c r="W159" s="36">
        <f t="shared" si="5"/>
        <v>1.1991203293117356E-2</v>
      </c>
      <c r="X159" s="38">
        <f t="shared" si="10"/>
        <v>3.0296600000000004E-3</v>
      </c>
      <c r="Y159" s="36">
        <f t="shared" si="6"/>
        <v>1.8923856933205464E-2</v>
      </c>
      <c r="Z159" s="36">
        <f t="shared" si="7"/>
        <v>0.84878769693320544</v>
      </c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</row>
    <row r="160" spans="1:41" ht="15.75" customHeight="1" x14ac:dyDescent="0.2">
      <c r="A160" s="39">
        <v>43616.016041666669</v>
      </c>
      <c r="B160" s="40" t="s">
        <v>7</v>
      </c>
      <c r="C160" s="40" t="s">
        <v>74</v>
      </c>
      <c r="D160" s="40" t="s">
        <v>75</v>
      </c>
      <c r="E160" s="40">
        <v>-100</v>
      </c>
      <c r="F160" s="40">
        <v>8408</v>
      </c>
      <c r="G160" s="41">
        <v>-1.1893000000000001E-2</v>
      </c>
      <c r="H160" s="40">
        <v>-2.5000000000000001E-4</v>
      </c>
      <c r="I160" s="40">
        <v>-2.9699999999999999E-6</v>
      </c>
      <c r="J160" s="40" t="s">
        <v>76</v>
      </c>
      <c r="K160" s="40">
        <v>100</v>
      </c>
      <c r="L160" s="40">
        <v>0</v>
      </c>
      <c r="M160" s="40">
        <v>8408</v>
      </c>
      <c r="N160" s="40" t="s">
        <v>77</v>
      </c>
      <c r="O160" s="40" t="s">
        <v>228</v>
      </c>
      <c r="P160" s="35">
        <f t="shared" si="8"/>
        <v>1514</v>
      </c>
      <c r="Q160" s="36">
        <f t="shared" si="9"/>
        <v>0.16132559999999974</v>
      </c>
      <c r="R160" s="36">
        <f t="shared" si="0"/>
        <v>9986</v>
      </c>
      <c r="S160" s="36">
        <f t="shared" si="1"/>
        <v>8622.0566793510916</v>
      </c>
      <c r="T160" s="36">
        <f t="shared" si="2"/>
        <v>11500</v>
      </c>
      <c r="U160" s="36">
        <f t="shared" si="3"/>
        <v>8715.391304347826</v>
      </c>
      <c r="V160" s="38">
        <f t="shared" si="4"/>
        <v>6.3509377955618378E-3</v>
      </c>
      <c r="W160" s="36">
        <f t="shared" si="5"/>
        <v>1.2403281039427005E-2</v>
      </c>
      <c r="X160" s="38">
        <f t="shared" si="10"/>
        <v>3.0326300000000006E-3</v>
      </c>
      <c r="Y160" s="36">
        <f t="shared" si="6"/>
        <v>2.1786848834988846E-2</v>
      </c>
      <c r="Z160" s="36">
        <f t="shared" si="7"/>
        <v>0.85165068883498884</v>
      </c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</row>
    <row r="161" spans="1:41" ht="15.75" customHeight="1" x14ac:dyDescent="0.2">
      <c r="A161" s="39">
        <v>43616.017592592594</v>
      </c>
      <c r="B161" s="40" t="s">
        <v>7</v>
      </c>
      <c r="C161" s="40" t="s">
        <v>74</v>
      </c>
      <c r="D161" s="40" t="s">
        <v>75</v>
      </c>
      <c r="E161" s="40">
        <v>-100</v>
      </c>
      <c r="F161" s="40">
        <v>8301</v>
      </c>
      <c r="G161" s="41">
        <v>-1.2047E-2</v>
      </c>
      <c r="H161" s="40">
        <v>7.5000000000000002E-4</v>
      </c>
      <c r="I161" s="40">
        <v>9.0299999999999999E-6</v>
      </c>
      <c r="J161" s="40" t="s">
        <v>76</v>
      </c>
      <c r="K161" s="40">
        <v>100</v>
      </c>
      <c r="L161" s="40">
        <v>0</v>
      </c>
      <c r="M161" s="40">
        <v>8344.5</v>
      </c>
      <c r="N161" s="40" t="s">
        <v>77</v>
      </c>
      <c r="O161" s="40" t="s">
        <v>229</v>
      </c>
      <c r="P161" s="35">
        <f t="shared" si="8"/>
        <v>1414</v>
      </c>
      <c r="Q161" s="36">
        <f t="shared" si="9"/>
        <v>0.14927859999999973</v>
      </c>
      <c r="R161" s="36">
        <f t="shared" si="0"/>
        <v>10086</v>
      </c>
      <c r="S161" s="36">
        <f t="shared" si="1"/>
        <v>8618.8734880031734</v>
      </c>
      <c r="T161" s="36">
        <f t="shared" si="2"/>
        <v>11500</v>
      </c>
      <c r="U161" s="36">
        <f t="shared" si="3"/>
        <v>8715.391304347826</v>
      </c>
      <c r="V161" s="38">
        <f t="shared" si="4"/>
        <v>8.0992114650736673E-3</v>
      </c>
      <c r="W161" s="36">
        <f t="shared" si="5"/>
        <v>1.2959524130718677E-2</v>
      </c>
      <c r="X161" s="38">
        <f t="shared" si="10"/>
        <v>3.0236000000000004E-3</v>
      </c>
      <c r="Y161" s="36">
        <f t="shared" si="6"/>
        <v>2.4082335595792346E-2</v>
      </c>
      <c r="Z161" s="36">
        <f t="shared" si="7"/>
        <v>0.85394617559579233</v>
      </c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</row>
    <row r="162" spans="1:41" ht="15.75" customHeight="1" x14ac:dyDescent="0.2">
      <c r="A162" s="39">
        <v>43616.017592592594</v>
      </c>
      <c r="B162" s="40" t="s">
        <v>7</v>
      </c>
      <c r="C162" s="40" t="s">
        <v>74</v>
      </c>
      <c r="D162" s="40" t="s">
        <v>75</v>
      </c>
      <c r="E162" s="40">
        <v>-170</v>
      </c>
      <c r="F162" s="40">
        <v>8301</v>
      </c>
      <c r="G162" s="41">
        <v>-2.0479899999999999E-2</v>
      </c>
      <c r="H162" s="40">
        <v>7.5000000000000002E-4</v>
      </c>
      <c r="I162" s="40">
        <v>1.535E-5</v>
      </c>
      <c r="J162" s="40" t="s">
        <v>76</v>
      </c>
      <c r="K162" s="40">
        <v>200</v>
      </c>
      <c r="L162" s="40">
        <v>0</v>
      </c>
      <c r="M162" s="40">
        <v>8303</v>
      </c>
      <c r="N162" s="40" t="s">
        <v>77</v>
      </c>
      <c r="O162" s="40" t="s">
        <v>230</v>
      </c>
      <c r="P162" s="35">
        <f t="shared" si="8"/>
        <v>1244</v>
      </c>
      <c r="Q162" s="36">
        <f t="shared" si="9"/>
        <v>0.12879869999999974</v>
      </c>
      <c r="R162" s="36">
        <f t="shared" si="0"/>
        <v>10256</v>
      </c>
      <c r="S162" s="36">
        <f t="shared" si="1"/>
        <v>8613.6045241809679</v>
      </c>
      <c r="T162" s="36">
        <f t="shared" si="2"/>
        <v>11500</v>
      </c>
      <c r="U162" s="36">
        <f t="shared" si="3"/>
        <v>8715.391304347826</v>
      </c>
      <c r="V162" s="38">
        <f t="shared" si="4"/>
        <v>7.1254731701213886E-3</v>
      </c>
      <c r="W162" s="36">
        <f t="shared" si="5"/>
        <v>1.390585093586897E-2</v>
      </c>
      <c r="X162" s="38">
        <f t="shared" si="10"/>
        <v>3.0082500000000005E-3</v>
      </c>
      <c r="Y162" s="36">
        <f t="shared" si="6"/>
        <v>2.403957410599036E-2</v>
      </c>
      <c r="Z162" s="36">
        <f t="shared" si="7"/>
        <v>0.85390341410599035</v>
      </c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</row>
    <row r="163" spans="1:41" ht="15.75" customHeight="1" x14ac:dyDescent="0.2">
      <c r="A163" s="39">
        <v>43616.017592592594</v>
      </c>
      <c r="B163" s="40" t="s">
        <v>7</v>
      </c>
      <c r="C163" s="40" t="s">
        <v>74</v>
      </c>
      <c r="D163" s="40" t="s">
        <v>75</v>
      </c>
      <c r="E163" s="40">
        <v>-1</v>
      </c>
      <c r="F163" s="40">
        <v>8300.5</v>
      </c>
      <c r="G163" s="41">
        <v>-1.2047E-4</v>
      </c>
      <c r="H163" s="40">
        <v>7.5000000000000002E-4</v>
      </c>
      <c r="I163" s="40">
        <v>8.9999999999999999E-8</v>
      </c>
      <c r="J163" s="40" t="s">
        <v>76</v>
      </c>
      <c r="K163" s="40">
        <v>200</v>
      </c>
      <c r="L163" s="40">
        <v>170</v>
      </c>
      <c r="M163" s="40">
        <v>8303</v>
      </c>
      <c r="N163" s="40" t="s">
        <v>77</v>
      </c>
      <c r="O163" s="40" t="s">
        <v>230</v>
      </c>
      <c r="P163" s="35">
        <f t="shared" si="8"/>
        <v>1243</v>
      </c>
      <c r="Q163" s="36">
        <f t="shared" si="9"/>
        <v>0.12867822999999973</v>
      </c>
      <c r="R163" s="36">
        <f t="shared" si="0"/>
        <v>10257</v>
      </c>
      <c r="S163" s="36">
        <f t="shared" si="1"/>
        <v>8613.5739982451014</v>
      </c>
      <c r="T163" s="36">
        <f t="shared" si="2"/>
        <v>11500</v>
      </c>
      <c r="U163" s="36">
        <f t="shared" si="3"/>
        <v>8715.391304347826</v>
      </c>
      <c r="V163" s="38">
        <f t="shared" si="4"/>
        <v>7.1287652962958676E-3</v>
      </c>
      <c r="W163" s="36">
        <f t="shared" si="5"/>
        <v>1.3911426893891774E-2</v>
      </c>
      <c r="X163" s="38">
        <f t="shared" si="10"/>
        <v>3.0081600000000006E-3</v>
      </c>
      <c r="Y163" s="36">
        <f t="shared" si="6"/>
        <v>2.4048352190187642E-2</v>
      </c>
      <c r="Z163" s="36">
        <f t="shared" si="7"/>
        <v>0.85391219219018766</v>
      </c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</row>
    <row r="164" spans="1:41" ht="15.75" customHeight="1" x14ac:dyDescent="0.2">
      <c r="A164" s="39">
        <v>43616.017592592594</v>
      </c>
      <c r="B164" s="40" t="s">
        <v>7</v>
      </c>
      <c r="C164" s="40" t="s">
        <v>74</v>
      </c>
      <c r="D164" s="40" t="s">
        <v>75</v>
      </c>
      <c r="E164" s="40">
        <v>-29</v>
      </c>
      <c r="F164" s="40">
        <v>8300.5</v>
      </c>
      <c r="G164" s="41">
        <v>-3.4936300000000002E-3</v>
      </c>
      <c r="H164" s="40">
        <v>7.5000000000000002E-4</v>
      </c>
      <c r="I164" s="40">
        <v>2.6199999999999999E-6</v>
      </c>
      <c r="J164" s="40" t="s">
        <v>76</v>
      </c>
      <c r="K164" s="40">
        <v>200</v>
      </c>
      <c r="L164" s="40">
        <v>171</v>
      </c>
      <c r="M164" s="40">
        <v>8303</v>
      </c>
      <c r="N164" s="40" t="s">
        <v>77</v>
      </c>
      <c r="O164" s="40" t="s">
        <v>230</v>
      </c>
      <c r="P164" s="35">
        <f t="shared" si="8"/>
        <v>1214</v>
      </c>
      <c r="Q164" s="36">
        <f t="shared" si="9"/>
        <v>0.12518459999999973</v>
      </c>
      <c r="R164" s="36">
        <f t="shared" si="0"/>
        <v>10286</v>
      </c>
      <c r="S164" s="36">
        <f t="shared" si="1"/>
        <v>8612.6913280186654</v>
      </c>
      <c r="T164" s="36">
        <f t="shared" si="2"/>
        <v>11500</v>
      </c>
      <c r="U164" s="36">
        <f t="shared" si="3"/>
        <v>8715.391304347826</v>
      </c>
      <c r="V164" s="38">
        <f t="shared" si="4"/>
        <v>6.962446556478828E-3</v>
      </c>
      <c r="W164" s="36">
        <f t="shared" si="5"/>
        <v>1.4073142651386499E-2</v>
      </c>
      <c r="X164" s="38">
        <f t="shared" si="10"/>
        <v>3.0055400000000006E-3</v>
      </c>
      <c r="Y164" s="36">
        <f t="shared" si="6"/>
        <v>2.4041129207865327E-2</v>
      </c>
      <c r="Z164" s="36">
        <f t="shared" si="7"/>
        <v>0.85390496920786529</v>
      </c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</row>
    <row r="165" spans="1:41" ht="15.75" customHeight="1" x14ac:dyDescent="0.2">
      <c r="A165" s="39">
        <v>43616.017592592594</v>
      </c>
      <c r="B165" s="40" t="s">
        <v>7</v>
      </c>
      <c r="C165" s="40" t="s">
        <v>74</v>
      </c>
      <c r="D165" s="40" t="s">
        <v>75</v>
      </c>
      <c r="E165" s="40">
        <v>-100</v>
      </c>
      <c r="F165" s="40">
        <v>8365.5</v>
      </c>
      <c r="G165" s="41">
        <v>-1.1953999999999999E-2</v>
      </c>
      <c r="H165" s="40">
        <v>-2.5000000000000001E-4</v>
      </c>
      <c r="I165" s="40">
        <v>-2.9799999999999998E-6</v>
      </c>
      <c r="J165" s="40" t="s">
        <v>76</v>
      </c>
      <c r="K165" s="40">
        <v>100</v>
      </c>
      <c r="L165" s="40">
        <v>0</v>
      </c>
      <c r="M165" s="40">
        <v>8365.5</v>
      </c>
      <c r="N165" s="40" t="s">
        <v>77</v>
      </c>
      <c r="O165" s="40" t="s">
        <v>231</v>
      </c>
      <c r="P165" s="35">
        <f t="shared" si="8"/>
        <v>1114</v>
      </c>
      <c r="Q165" s="36">
        <f t="shared" si="9"/>
        <v>0.11323059999999974</v>
      </c>
      <c r="R165" s="36">
        <f t="shared" si="0"/>
        <v>10386</v>
      </c>
      <c r="S165" s="36">
        <f t="shared" si="1"/>
        <v>8610.3112844213356</v>
      </c>
      <c r="T165" s="36">
        <f t="shared" si="2"/>
        <v>11500</v>
      </c>
      <c r="U165" s="36">
        <f t="shared" si="3"/>
        <v>8715.391304347826</v>
      </c>
      <c r="V165" s="38">
        <f t="shared" si="4"/>
        <v>5.3461303769258492E-3</v>
      </c>
      <c r="W165" s="36">
        <f t="shared" si="5"/>
        <v>1.4543291910090841E-2</v>
      </c>
      <c r="X165" s="38">
        <f t="shared" si="10"/>
        <v>3.0085200000000006E-3</v>
      </c>
      <c r="Y165" s="36">
        <f t="shared" si="6"/>
        <v>2.2897942287016693E-2</v>
      </c>
      <c r="Z165" s="36">
        <f t="shared" si="7"/>
        <v>0.85276178228701671</v>
      </c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</row>
    <row r="166" spans="1:41" ht="15.75" customHeight="1" x14ac:dyDescent="0.2">
      <c r="A166" s="39">
        <v>43616.017592592594</v>
      </c>
      <c r="B166" s="40" t="s">
        <v>7</v>
      </c>
      <c r="C166" s="40" t="s">
        <v>74</v>
      </c>
      <c r="D166" s="40" t="s">
        <v>75</v>
      </c>
      <c r="E166" s="40">
        <v>-200</v>
      </c>
      <c r="F166" s="40">
        <v>8366.5</v>
      </c>
      <c r="G166" s="41">
        <v>-2.3904000000000002E-2</v>
      </c>
      <c r="H166" s="40">
        <v>-2.5000000000000001E-4</v>
      </c>
      <c r="I166" s="40">
        <v>-5.9699999999999996E-6</v>
      </c>
      <c r="J166" s="40" t="s">
        <v>76</v>
      </c>
      <c r="K166" s="40">
        <v>200</v>
      </c>
      <c r="L166" s="40">
        <v>0</v>
      </c>
      <c r="M166" s="40">
        <v>8366.5</v>
      </c>
      <c r="N166" s="40" t="s">
        <v>83</v>
      </c>
      <c r="O166" s="40" t="s">
        <v>232</v>
      </c>
      <c r="P166" s="35">
        <f t="shared" si="8"/>
        <v>914</v>
      </c>
      <c r="Q166" s="36">
        <f t="shared" si="9"/>
        <v>8.9326599999999728E-2</v>
      </c>
      <c r="R166" s="36">
        <f t="shared" si="0"/>
        <v>10586</v>
      </c>
      <c r="S166" s="36">
        <f t="shared" si="1"/>
        <v>8605.7049877196296</v>
      </c>
      <c r="T166" s="36">
        <f t="shared" si="2"/>
        <v>11500</v>
      </c>
      <c r="U166" s="36">
        <f t="shared" si="3"/>
        <v>8715.391304347826</v>
      </c>
      <c r="V166" s="38">
        <f t="shared" si="4"/>
        <v>4.3732633931076259E-3</v>
      </c>
      <c r="W166" s="36">
        <f t="shared" si="5"/>
        <v>1.548142729468426E-2</v>
      </c>
      <c r="X166" s="38">
        <f t="shared" si="10"/>
        <v>3.0144900000000007E-3</v>
      </c>
      <c r="Y166" s="36">
        <f t="shared" si="6"/>
        <v>2.2869180687791889E-2</v>
      </c>
      <c r="Z166" s="36">
        <f t="shared" si="7"/>
        <v>0.85273302068779189</v>
      </c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</row>
    <row r="167" spans="1:41" ht="15.75" customHeight="1" x14ac:dyDescent="0.2">
      <c r="A167" s="39">
        <v>43616.018136574072</v>
      </c>
      <c r="B167" s="40" t="s">
        <v>7</v>
      </c>
      <c r="C167" s="40" t="s">
        <v>74</v>
      </c>
      <c r="D167" s="40" t="s">
        <v>86</v>
      </c>
      <c r="E167" s="40">
        <v>200</v>
      </c>
      <c r="F167" s="40">
        <v>8383.5</v>
      </c>
      <c r="G167" s="41">
        <v>2.3855999999999999E-2</v>
      </c>
      <c r="H167" s="40">
        <v>-2.5000000000000001E-4</v>
      </c>
      <c r="I167" s="40">
        <v>-5.9599999999999997E-6</v>
      </c>
      <c r="J167" s="40" t="s">
        <v>76</v>
      </c>
      <c r="K167" s="40">
        <v>200</v>
      </c>
      <c r="L167" s="40">
        <v>0</v>
      </c>
      <c r="M167" s="40">
        <v>8383.5</v>
      </c>
      <c r="N167" s="40" t="s">
        <v>83</v>
      </c>
      <c r="O167" s="42" t="s">
        <v>233</v>
      </c>
      <c r="P167" s="35">
        <f t="shared" si="8"/>
        <v>1114</v>
      </c>
      <c r="Q167" s="36">
        <f t="shared" si="9"/>
        <v>0.11318259999999973</v>
      </c>
      <c r="R167" s="36">
        <f t="shared" si="0"/>
        <v>10586</v>
      </c>
      <c r="S167" s="36">
        <f t="shared" si="1"/>
        <v>8605.7049877196296</v>
      </c>
      <c r="T167" s="36">
        <f t="shared" si="2"/>
        <v>11700</v>
      </c>
      <c r="U167" s="36">
        <f t="shared" si="3"/>
        <v>8709.7179487179492</v>
      </c>
      <c r="V167" s="38">
        <f t="shared" si="4"/>
        <v>4.9769535035531125E-3</v>
      </c>
      <c r="W167" s="36">
        <f t="shared" si="5"/>
        <v>1.4690237065386655E-2</v>
      </c>
      <c r="X167" s="38">
        <f t="shared" si="10"/>
        <v>3.0204500000000009E-3</v>
      </c>
      <c r="Y167" s="36">
        <f t="shared" si="6"/>
        <v>2.2687640568939769E-2</v>
      </c>
      <c r="Z167" s="36">
        <f t="shared" si="7"/>
        <v>0.85255148056893981</v>
      </c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</row>
    <row r="168" spans="1:41" ht="15.75" customHeight="1" x14ac:dyDescent="0.2">
      <c r="A168" s="39">
        <v>43616.018136574072</v>
      </c>
      <c r="B168" s="40" t="s">
        <v>7</v>
      </c>
      <c r="C168" s="40" t="s">
        <v>74</v>
      </c>
      <c r="D168" s="40" t="s">
        <v>86</v>
      </c>
      <c r="E168" s="40">
        <v>100</v>
      </c>
      <c r="F168" s="40">
        <v>8342</v>
      </c>
      <c r="G168" s="41">
        <v>1.1988E-2</v>
      </c>
      <c r="H168" s="40">
        <v>-2.5000000000000001E-4</v>
      </c>
      <c r="I168" s="40">
        <v>-2.9900000000000002E-6</v>
      </c>
      <c r="J168" s="40" t="s">
        <v>76</v>
      </c>
      <c r="K168" s="40">
        <v>100</v>
      </c>
      <c r="L168" s="40">
        <v>0</v>
      </c>
      <c r="M168" s="40">
        <v>8342</v>
      </c>
      <c r="N168" s="40" t="s">
        <v>83</v>
      </c>
      <c r="O168" s="40" t="s">
        <v>234</v>
      </c>
      <c r="P168" s="35">
        <f t="shared" si="8"/>
        <v>1214</v>
      </c>
      <c r="Q168" s="36">
        <f t="shared" si="9"/>
        <v>0.12517059999999974</v>
      </c>
      <c r="R168" s="36">
        <f t="shared" si="0"/>
        <v>10586</v>
      </c>
      <c r="S168" s="36">
        <f t="shared" si="1"/>
        <v>8605.7049877196296</v>
      </c>
      <c r="T168" s="36">
        <f t="shared" si="2"/>
        <v>11800</v>
      </c>
      <c r="U168" s="36">
        <f t="shared" si="3"/>
        <v>8706.6016949152545</v>
      </c>
      <c r="V168" s="38">
        <f t="shared" si="4"/>
        <v>6.0942253226098329E-3</v>
      </c>
      <c r="W168" s="36">
        <f t="shared" si="5"/>
        <v>1.4255214342056373E-2</v>
      </c>
      <c r="X168" s="38">
        <f t="shared" si="10"/>
        <v>3.0234400000000009E-3</v>
      </c>
      <c r="Y168" s="36">
        <f t="shared" si="6"/>
        <v>2.337287966466621E-2</v>
      </c>
      <c r="Z168" s="36">
        <f t="shared" si="7"/>
        <v>0.85323671966466619</v>
      </c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</row>
    <row r="169" spans="1:41" ht="15.75" customHeight="1" x14ac:dyDescent="0.2">
      <c r="A169" s="39">
        <v>43616.019618055558</v>
      </c>
      <c r="B169" s="40" t="s">
        <v>7</v>
      </c>
      <c r="C169" s="40" t="s">
        <v>74</v>
      </c>
      <c r="D169" s="40" t="s">
        <v>75</v>
      </c>
      <c r="E169" s="40">
        <v>-100</v>
      </c>
      <c r="F169" s="40">
        <v>8259</v>
      </c>
      <c r="G169" s="41">
        <v>-1.2108000000000001E-2</v>
      </c>
      <c r="H169" s="40">
        <v>-2.5000000000000001E-4</v>
      </c>
      <c r="I169" s="40">
        <v>-3.0199999999999999E-6</v>
      </c>
      <c r="J169" s="40" t="s">
        <v>76</v>
      </c>
      <c r="K169" s="40">
        <v>100</v>
      </c>
      <c r="L169" s="40">
        <v>0</v>
      </c>
      <c r="M169" s="40">
        <v>8259</v>
      </c>
      <c r="N169" s="40" t="s">
        <v>77</v>
      </c>
      <c r="O169" s="40" t="s">
        <v>235</v>
      </c>
      <c r="P169" s="35">
        <f t="shared" si="8"/>
        <v>1114</v>
      </c>
      <c r="Q169" s="36">
        <f t="shared" si="9"/>
        <v>0.11306259999999974</v>
      </c>
      <c r="R169" s="36">
        <f t="shared" si="0"/>
        <v>10686</v>
      </c>
      <c r="S169" s="36">
        <f t="shared" si="1"/>
        <v>8602.4605090772966</v>
      </c>
      <c r="T169" s="36">
        <f t="shared" si="2"/>
        <v>11800</v>
      </c>
      <c r="U169" s="36">
        <f t="shared" si="3"/>
        <v>8706.6016949152545</v>
      </c>
      <c r="V169" s="38">
        <f t="shared" si="4"/>
        <v>6.9342703557252524E-3</v>
      </c>
      <c r="W169" s="36">
        <f t="shared" si="5"/>
        <v>1.4858204239123089E-2</v>
      </c>
      <c r="X169" s="38">
        <f t="shared" si="10"/>
        <v>3.0264600000000008E-3</v>
      </c>
      <c r="Y169" s="36">
        <f t="shared" si="6"/>
        <v>2.4818934594848345E-2</v>
      </c>
      <c r="Z169" s="36">
        <f t="shared" si="7"/>
        <v>0.85468277459484832</v>
      </c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</row>
    <row r="170" spans="1:41" ht="15.75" customHeight="1" x14ac:dyDescent="0.2">
      <c r="A170" s="39">
        <v>43616.019629629627</v>
      </c>
      <c r="B170" s="40" t="s">
        <v>7</v>
      </c>
      <c r="C170" s="40" t="s">
        <v>74</v>
      </c>
      <c r="D170" s="40" t="s">
        <v>75</v>
      </c>
      <c r="E170" s="40">
        <v>-100</v>
      </c>
      <c r="F170" s="40">
        <v>8250.5</v>
      </c>
      <c r="G170" s="41">
        <v>-1.2120000000000001E-2</v>
      </c>
      <c r="H170" s="40">
        <v>7.5000000000000002E-4</v>
      </c>
      <c r="I170" s="40">
        <v>9.0899999999999994E-6</v>
      </c>
      <c r="J170" s="40" t="s">
        <v>76</v>
      </c>
      <c r="K170" s="40">
        <v>100</v>
      </c>
      <c r="L170" s="40">
        <v>0</v>
      </c>
      <c r="M170" s="40">
        <v>8258.5</v>
      </c>
      <c r="N170" s="40" t="s">
        <v>77</v>
      </c>
      <c r="O170" s="40" t="s">
        <v>236</v>
      </c>
      <c r="P170" s="35">
        <f t="shared" si="8"/>
        <v>1014</v>
      </c>
      <c r="Q170" s="36">
        <f t="shared" si="9"/>
        <v>0.10094259999999973</v>
      </c>
      <c r="R170" s="36">
        <f t="shared" si="0"/>
        <v>10786</v>
      </c>
      <c r="S170" s="36">
        <f t="shared" si="1"/>
        <v>8599.1973854997213</v>
      </c>
      <c r="T170" s="36">
        <f t="shared" si="2"/>
        <v>11800</v>
      </c>
      <c r="U170" s="36">
        <f t="shared" si="3"/>
        <v>8706.6016949152545</v>
      </c>
      <c r="V170" s="38">
        <f t="shared" si="4"/>
        <v>6.4382923827679631E-3</v>
      </c>
      <c r="W170" s="36">
        <f t="shared" si="5"/>
        <v>1.5473035720069729E-2</v>
      </c>
      <c r="X170" s="38">
        <f t="shared" si="10"/>
        <v>3.017370000000001E-3</v>
      </c>
      <c r="Y170" s="36">
        <f t="shared" si="6"/>
        <v>2.4928698102837692E-2</v>
      </c>
      <c r="Z170" s="36">
        <f t="shared" si="7"/>
        <v>0.85479253810283773</v>
      </c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</row>
    <row r="171" spans="1:41" ht="15.75" customHeight="1" x14ac:dyDescent="0.2">
      <c r="A171" s="39">
        <v>43616.027326388888</v>
      </c>
      <c r="B171" s="40" t="s">
        <v>7</v>
      </c>
      <c r="C171" s="40" t="s">
        <v>74</v>
      </c>
      <c r="D171" s="40" t="s">
        <v>86</v>
      </c>
      <c r="E171" s="40">
        <v>100</v>
      </c>
      <c r="F171" s="40">
        <v>8364</v>
      </c>
      <c r="G171" s="41">
        <v>1.1956E-2</v>
      </c>
      <c r="H171" s="40">
        <v>-2.5000000000000001E-4</v>
      </c>
      <c r="I171" s="40">
        <v>-2.9799999999999998E-6</v>
      </c>
      <c r="J171" s="40" t="s">
        <v>76</v>
      </c>
      <c r="K171" s="40">
        <v>100</v>
      </c>
      <c r="L171" s="40">
        <v>0</v>
      </c>
      <c r="M171" s="40">
        <v>8364</v>
      </c>
      <c r="N171" s="40" t="s">
        <v>77</v>
      </c>
      <c r="O171" s="40" t="s">
        <v>237</v>
      </c>
      <c r="P171" s="35">
        <f t="shared" si="8"/>
        <v>1114</v>
      </c>
      <c r="Q171" s="36">
        <f t="shared" si="9"/>
        <v>0.11289859999999972</v>
      </c>
      <c r="R171" s="36">
        <f t="shared" si="0"/>
        <v>10786</v>
      </c>
      <c r="S171" s="36">
        <f t="shared" si="1"/>
        <v>8599.1973854997213</v>
      </c>
      <c r="T171" s="36">
        <f t="shared" si="2"/>
        <v>11900</v>
      </c>
      <c r="U171" s="36">
        <f t="shared" si="3"/>
        <v>8703.7226890756301</v>
      </c>
      <c r="V171" s="38">
        <f t="shared" si="4"/>
        <v>5.198651135653003E-3</v>
      </c>
      <c r="W171" s="36">
        <f t="shared" si="5"/>
        <v>1.5063257153187107E-2</v>
      </c>
      <c r="X171" s="38">
        <f t="shared" si="10"/>
        <v>3.0203500000000011E-3</v>
      </c>
      <c r="Y171" s="36">
        <f t="shared" si="6"/>
        <v>2.3282258288840112E-2</v>
      </c>
      <c r="Z171" s="36">
        <f t="shared" si="7"/>
        <v>0.85314609828884014</v>
      </c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</row>
    <row r="172" spans="1:41" ht="15.75" customHeight="1" x14ac:dyDescent="0.2">
      <c r="A172" s="39">
        <v>43616.027337962965</v>
      </c>
      <c r="B172" s="40" t="s">
        <v>7</v>
      </c>
      <c r="C172" s="40" t="s">
        <v>74</v>
      </c>
      <c r="D172" s="40" t="s">
        <v>86</v>
      </c>
      <c r="E172" s="40">
        <v>76</v>
      </c>
      <c r="F172" s="40">
        <v>8390.5</v>
      </c>
      <c r="G172" s="41">
        <v>9.0576800000000002E-3</v>
      </c>
      <c r="H172" s="40">
        <v>7.5000000000000002E-4</v>
      </c>
      <c r="I172" s="40">
        <v>6.7900000000000002E-6</v>
      </c>
      <c r="J172" s="40" t="s">
        <v>76</v>
      </c>
      <c r="K172" s="40">
        <v>100</v>
      </c>
      <c r="L172" s="40">
        <v>0</v>
      </c>
      <c r="M172" s="40">
        <v>8347.5</v>
      </c>
      <c r="N172" s="40" t="s">
        <v>77</v>
      </c>
      <c r="O172" s="40" t="s">
        <v>238</v>
      </c>
      <c r="P172" s="35">
        <f t="shared" si="8"/>
        <v>1190</v>
      </c>
      <c r="Q172" s="36">
        <f t="shared" si="9"/>
        <v>0.12195627999999972</v>
      </c>
      <c r="R172" s="36">
        <f t="shared" si="0"/>
        <v>10786</v>
      </c>
      <c r="S172" s="36">
        <f t="shared" si="1"/>
        <v>8599.1973854997213</v>
      </c>
      <c r="T172" s="36">
        <f t="shared" si="2"/>
        <v>11976</v>
      </c>
      <c r="U172" s="36">
        <f t="shared" si="3"/>
        <v>8701.7349699398801</v>
      </c>
      <c r="V172" s="38">
        <f t="shared" si="4"/>
        <v>5.0727289301286229E-3</v>
      </c>
      <c r="W172" s="36">
        <f t="shared" si="5"/>
        <v>1.4780180183799065E-2</v>
      </c>
      <c r="X172" s="38">
        <f t="shared" si="10"/>
        <v>3.0135600000000011E-3</v>
      </c>
      <c r="Y172" s="36">
        <f t="shared" si="6"/>
        <v>2.2866469113927691E-2</v>
      </c>
      <c r="Z172" s="36">
        <f t="shared" si="7"/>
        <v>0.85273030911392766</v>
      </c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</row>
    <row r="173" spans="1:41" ht="15.75" customHeight="1" x14ac:dyDescent="0.2">
      <c r="A173" s="39">
        <v>43616.027337962965</v>
      </c>
      <c r="B173" s="40" t="s">
        <v>7</v>
      </c>
      <c r="C173" s="40" t="s">
        <v>74</v>
      </c>
      <c r="D173" s="40" t="s">
        <v>86</v>
      </c>
      <c r="E173" s="40">
        <v>1</v>
      </c>
      <c r="F173" s="40">
        <v>8392.5</v>
      </c>
      <c r="G173" s="41">
        <v>1.1915E-4</v>
      </c>
      <c r="H173" s="40">
        <v>7.5000000000000002E-4</v>
      </c>
      <c r="I173" s="40">
        <v>8.0000000000000002E-8</v>
      </c>
      <c r="J173" s="40" t="s">
        <v>76</v>
      </c>
      <c r="K173" s="40">
        <v>100</v>
      </c>
      <c r="L173" s="40">
        <v>76</v>
      </c>
      <c r="M173" s="40">
        <v>8347.5</v>
      </c>
      <c r="N173" s="40" t="s">
        <v>77</v>
      </c>
      <c r="O173" s="40" t="s">
        <v>238</v>
      </c>
      <c r="P173" s="35">
        <f t="shared" si="8"/>
        <v>1191</v>
      </c>
      <c r="Q173" s="36">
        <f t="shared" si="9"/>
        <v>0.12207542999999972</v>
      </c>
      <c r="R173" s="36">
        <f t="shared" si="0"/>
        <v>10786</v>
      </c>
      <c r="S173" s="36">
        <f t="shared" si="1"/>
        <v>8599.1973854997213</v>
      </c>
      <c r="T173" s="36">
        <f t="shared" si="2"/>
        <v>11977</v>
      </c>
      <c r="U173" s="36">
        <f t="shared" si="3"/>
        <v>8701.7091508725061</v>
      </c>
      <c r="V173" s="38">
        <f t="shared" si="4"/>
        <v>5.0427586907155842E-3</v>
      </c>
      <c r="W173" s="36">
        <f t="shared" si="5"/>
        <v>1.4776502363107864E-2</v>
      </c>
      <c r="X173" s="38">
        <f t="shared" si="10"/>
        <v>3.0134800000000011E-3</v>
      </c>
      <c r="Y173" s="36">
        <f t="shared" si="6"/>
        <v>2.2832741053823449E-2</v>
      </c>
      <c r="Z173" s="36">
        <f t="shared" si="7"/>
        <v>0.85269658105382351</v>
      </c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</row>
    <row r="174" spans="1:41" ht="15.75" customHeight="1" x14ac:dyDescent="0.2">
      <c r="A174" s="39">
        <v>43616.027337962965</v>
      </c>
      <c r="B174" s="40" t="s">
        <v>7</v>
      </c>
      <c r="C174" s="40" t="s">
        <v>74</v>
      </c>
      <c r="D174" s="40" t="s">
        <v>86</v>
      </c>
      <c r="E174" s="40">
        <v>23</v>
      </c>
      <c r="F174" s="40">
        <v>8392.5</v>
      </c>
      <c r="G174" s="41">
        <v>2.7404500000000002E-3</v>
      </c>
      <c r="H174" s="40">
        <v>7.5000000000000002E-4</v>
      </c>
      <c r="I174" s="40">
        <v>2.0499999999999999E-6</v>
      </c>
      <c r="J174" s="40" t="s">
        <v>76</v>
      </c>
      <c r="K174" s="40">
        <v>100</v>
      </c>
      <c r="L174" s="40">
        <v>77</v>
      </c>
      <c r="M174" s="40">
        <v>8347.5</v>
      </c>
      <c r="N174" s="40" t="s">
        <v>77</v>
      </c>
      <c r="O174" s="40" t="s">
        <v>238</v>
      </c>
      <c r="P174" s="35">
        <f t="shared" si="8"/>
        <v>1214</v>
      </c>
      <c r="Q174" s="36">
        <f t="shared" si="9"/>
        <v>0.12481587999999973</v>
      </c>
      <c r="R174" s="36">
        <f t="shared" si="0"/>
        <v>10786</v>
      </c>
      <c r="S174" s="36">
        <f t="shared" si="1"/>
        <v>8599.1973854997213</v>
      </c>
      <c r="T174" s="36">
        <f t="shared" si="2"/>
        <v>12000</v>
      </c>
      <c r="U174" s="36">
        <f t="shared" si="3"/>
        <v>8701.1165000000001</v>
      </c>
      <c r="V174" s="38">
        <f t="shared" si="4"/>
        <v>5.1306394358356273E-3</v>
      </c>
      <c r="W174" s="36">
        <f t="shared" si="5"/>
        <v>1.4692075666390593E-2</v>
      </c>
      <c r="X174" s="38">
        <f t="shared" si="10"/>
        <v>3.0114300000000011E-3</v>
      </c>
      <c r="Y174" s="36">
        <f t="shared" si="6"/>
        <v>2.2834145102226221E-2</v>
      </c>
      <c r="Z174" s="36">
        <f t="shared" si="7"/>
        <v>0.85269798510222627</v>
      </c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</row>
    <row r="175" spans="1:41" ht="15.75" customHeight="1" x14ac:dyDescent="0.2">
      <c r="A175" s="39">
        <v>43616.027407407404</v>
      </c>
      <c r="B175" s="40" t="s">
        <v>7</v>
      </c>
      <c r="C175" s="40" t="s">
        <v>74</v>
      </c>
      <c r="D175" s="40" t="s">
        <v>75</v>
      </c>
      <c r="E175" s="40">
        <v>-100</v>
      </c>
      <c r="F175" s="40">
        <v>8350</v>
      </c>
      <c r="G175" s="41">
        <v>-1.1976000000000001E-2</v>
      </c>
      <c r="H175" s="40">
        <v>-2.5000000000000001E-4</v>
      </c>
      <c r="I175" s="40">
        <v>-2.9900000000000002E-6</v>
      </c>
      <c r="J175" s="40" t="s">
        <v>76</v>
      </c>
      <c r="K175" s="40">
        <v>100</v>
      </c>
      <c r="L175" s="40">
        <v>0</v>
      </c>
      <c r="M175" s="40">
        <v>8350</v>
      </c>
      <c r="N175" s="40" t="s">
        <v>83</v>
      </c>
      <c r="O175" s="40" t="s">
        <v>239</v>
      </c>
      <c r="P175" s="35">
        <f t="shared" si="8"/>
        <v>1114</v>
      </c>
      <c r="Q175" s="36">
        <f t="shared" si="9"/>
        <v>0.11283987999999973</v>
      </c>
      <c r="R175" s="36">
        <f t="shared" si="0"/>
        <v>10886</v>
      </c>
      <c r="S175" s="36">
        <f t="shared" si="1"/>
        <v>8596.908230755098</v>
      </c>
      <c r="T175" s="36">
        <f t="shared" si="2"/>
        <v>12000</v>
      </c>
      <c r="U175" s="36">
        <f t="shared" si="3"/>
        <v>8701.1165000000001</v>
      </c>
      <c r="V175" s="38">
        <f t="shared" si="4"/>
        <v>5.3836270996746611E-3</v>
      </c>
      <c r="W175" s="36">
        <f t="shared" si="5"/>
        <v>1.5165377963050366E-2</v>
      </c>
      <c r="X175" s="38">
        <f t="shared" si="10"/>
        <v>3.0144200000000012E-3</v>
      </c>
      <c r="Y175" s="36">
        <f t="shared" si="6"/>
        <v>2.3563425062725029E-2</v>
      </c>
      <c r="Z175" s="36">
        <f t="shared" si="7"/>
        <v>0.85342726506272504</v>
      </c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</row>
    <row r="176" spans="1:41" ht="15.75" customHeight="1" x14ac:dyDescent="0.2">
      <c r="A176" s="39">
        <v>43616.032569444447</v>
      </c>
      <c r="B176" s="40" t="s">
        <v>7</v>
      </c>
      <c r="C176" s="40" t="s">
        <v>74</v>
      </c>
      <c r="D176" s="40" t="s">
        <v>75</v>
      </c>
      <c r="E176" s="40">
        <v>-200</v>
      </c>
      <c r="F176" s="40">
        <v>8308.5</v>
      </c>
      <c r="G176" s="41">
        <v>-2.4072E-2</v>
      </c>
      <c r="H176" s="40">
        <v>-2.5000000000000001E-4</v>
      </c>
      <c r="I176" s="40">
        <v>-6.0100000000000001E-6</v>
      </c>
      <c r="J176" s="40" t="s">
        <v>76</v>
      </c>
      <c r="K176" s="40">
        <v>200</v>
      </c>
      <c r="L176" s="40">
        <v>0</v>
      </c>
      <c r="M176" s="40">
        <v>8308.5</v>
      </c>
      <c r="N176" s="40" t="s">
        <v>83</v>
      </c>
      <c r="O176" s="40" t="s">
        <v>240</v>
      </c>
      <c r="P176" s="35">
        <f t="shared" si="8"/>
        <v>914</v>
      </c>
      <c r="Q176" s="36">
        <f t="shared" si="9"/>
        <v>8.876787999999973E-2</v>
      </c>
      <c r="R176" s="36">
        <f t="shared" si="0"/>
        <v>11086</v>
      </c>
      <c r="S176" s="36">
        <f t="shared" si="1"/>
        <v>8591.7051235792896</v>
      </c>
      <c r="T176" s="36">
        <f t="shared" si="2"/>
        <v>12000</v>
      </c>
      <c r="U176" s="36">
        <f t="shared" si="3"/>
        <v>8701.1165000000001</v>
      </c>
      <c r="V176" s="38">
        <f t="shared" si="4"/>
        <v>4.9638326945690954E-3</v>
      </c>
      <c r="W176" s="36">
        <f t="shared" si="5"/>
        <v>1.622493662775891E-2</v>
      </c>
      <c r="X176" s="38">
        <f t="shared" si="10"/>
        <v>3.020430000000001E-3</v>
      </c>
      <c r="Y176" s="36">
        <f t="shared" si="6"/>
        <v>2.4209199322328005E-2</v>
      </c>
      <c r="Z176" s="36">
        <f t="shared" si="7"/>
        <v>0.85407303932232803</v>
      </c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</row>
    <row r="177" spans="1:41" ht="15.75" customHeight="1" x14ac:dyDescent="0.2">
      <c r="A177" s="39">
        <v>43616.034918981481</v>
      </c>
      <c r="B177" s="40" t="s">
        <v>7</v>
      </c>
      <c r="C177" s="40" t="s">
        <v>74</v>
      </c>
      <c r="D177" s="40" t="s">
        <v>75</v>
      </c>
      <c r="E177" s="40">
        <v>-100</v>
      </c>
      <c r="F177" s="40">
        <v>8265</v>
      </c>
      <c r="G177" s="41">
        <v>-1.2099E-2</v>
      </c>
      <c r="H177" s="40">
        <v>-2.5000000000000001E-4</v>
      </c>
      <c r="I177" s="40">
        <v>-3.0199999999999999E-6</v>
      </c>
      <c r="J177" s="40" t="s">
        <v>76</v>
      </c>
      <c r="K177" s="40">
        <v>100</v>
      </c>
      <c r="L177" s="40">
        <v>0</v>
      </c>
      <c r="M177" s="40">
        <v>8265</v>
      </c>
      <c r="N177" s="40" t="s">
        <v>77</v>
      </c>
      <c r="O177" s="40" t="s">
        <v>241</v>
      </c>
      <c r="P177" s="35">
        <f t="shared" si="8"/>
        <v>814</v>
      </c>
      <c r="Q177" s="36">
        <f t="shared" si="9"/>
        <v>7.6668879999999731E-2</v>
      </c>
      <c r="R177" s="36">
        <f t="shared" si="0"/>
        <v>11186</v>
      </c>
      <c r="S177" s="36">
        <f t="shared" si="1"/>
        <v>8588.784462721258</v>
      </c>
      <c r="T177" s="36">
        <f t="shared" si="2"/>
        <v>12000</v>
      </c>
      <c r="U177" s="36">
        <f t="shared" si="3"/>
        <v>8701.1165000000001</v>
      </c>
      <c r="V177" s="38">
        <f t="shared" si="4"/>
        <v>4.9363856542624894E-3</v>
      </c>
      <c r="W177" s="36">
        <f t="shared" si="5"/>
        <v>1.6814027861980212E-2</v>
      </c>
      <c r="X177" s="38">
        <f t="shared" si="10"/>
        <v>3.0234500000000009E-3</v>
      </c>
      <c r="Y177" s="36">
        <f t="shared" si="6"/>
        <v>2.4773863516242701E-2</v>
      </c>
      <c r="Z177" s="36">
        <f t="shared" si="7"/>
        <v>0.85463770351624269</v>
      </c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</row>
    <row r="178" spans="1:41" ht="15.75" customHeight="1" x14ac:dyDescent="0.2">
      <c r="A178" s="39">
        <v>43616.034942129627</v>
      </c>
      <c r="B178" s="40" t="s">
        <v>7</v>
      </c>
      <c r="C178" s="40" t="s">
        <v>74</v>
      </c>
      <c r="D178" s="40" t="s">
        <v>75</v>
      </c>
      <c r="E178" s="40">
        <v>-97</v>
      </c>
      <c r="F178" s="40">
        <v>8252.5</v>
      </c>
      <c r="G178" s="41">
        <v>-1.175446E-2</v>
      </c>
      <c r="H178" s="40">
        <v>7.5000000000000002E-4</v>
      </c>
      <c r="I178" s="40">
        <v>8.8100000000000004E-6</v>
      </c>
      <c r="J178" s="40" t="s">
        <v>76</v>
      </c>
      <c r="K178" s="40">
        <v>100</v>
      </c>
      <c r="L178" s="40">
        <v>0</v>
      </c>
      <c r="M178" s="40">
        <v>8259</v>
      </c>
      <c r="N178" s="40" t="s">
        <v>77</v>
      </c>
      <c r="O178" s="40" t="s">
        <v>242</v>
      </c>
      <c r="P178" s="35">
        <f t="shared" si="8"/>
        <v>717</v>
      </c>
      <c r="Q178" s="36">
        <f t="shared" si="9"/>
        <v>6.4914419999999737E-2</v>
      </c>
      <c r="R178" s="36">
        <f t="shared" si="0"/>
        <v>11283</v>
      </c>
      <c r="S178" s="36">
        <f t="shared" si="1"/>
        <v>8585.8934237348221</v>
      </c>
      <c r="T178" s="36">
        <f t="shared" si="2"/>
        <v>12000</v>
      </c>
      <c r="U178" s="36">
        <f t="shared" si="3"/>
        <v>8701.1165000000001</v>
      </c>
      <c r="V178" s="38">
        <f t="shared" si="4"/>
        <v>4.4795447753498844E-3</v>
      </c>
      <c r="W178" s="36">
        <f t="shared" si="5"/>
        <v>1.7402176828302134E-2</v>
      </c>
      <c r="X178" s="38">
        <f t="shared" si="10"/>
        <v>3.0146400000000007E-3</v>
      </c>
      <c r="Y178" s="36">
        <f t="shared" si="6"/>
        <v>2.4896361603652016E-2</v>
      </c>
      <c r="Z178" s="36">
        <f t="shared" si="7"/>
        <v>0.85476020160365207</v>
      </c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</row>
    <row r="179" spans="1:41" ht="15.75" customHeight="1" x14ac:dyDescent="0.2">
      <c r="A179" s="39">
        <v>43616.034942129627</v>
      </c>
      <c r="B179" s="40" t="s">
        <v>7</v>
      </c>
      <c r="C179" s="40" t="s">
        <v>74</v>
      </c>
      <c r="D179" s="40" t="s">
        <v>75</v>
      </c>
      <c r="E179" s="40">
        <v>-1</v>
      </c>
      <c r="F179" s="40">
        <v>8252</v>
      </c>
      <c r="G179" s="41">
        <v>-1.2118E-4</v>
      </c>
      <c r="H179" s="40">
        <v>7.5000000000000002E-4</v>
      </c>
      <c r="I179" s="40">
        <v>8.9999999999999999E-8</v>
      </c>
      <c r="J179" s="40" t="s">
        <v>76</v>
      </c>
      <c r="K179" s="40">
        <v>100</v>
      </c>
      <c r="L179" s="40">
        <v>97</v>
      </c>
      <c r="M179" s="40">
        <v>8259</v>
      </c>
      <c r="N179" s="40" t="s">
        <v>77</v>
      </c>
      <c r="O179" s="40" t="s">
        <v>242</v>
      </c>
      <c r="P179" s="35">
        <f t="shared" si="8"/>
        <v>716</v>
      </c>
      <c r="Q179" s="36">
        <f t="shared" si="9"/>
        <v>6.4793239999999738E-2</v>
      </c>
      <c r="R179" s="36">
        <f t="shared" si="0"/>
        <v>11284</v>
      </c>
      <c r="S179" s="36">
        <f t="shared" si="1"/>
        <v>8585.8638337468983</v>
      </c>
      <c r="T179" s="36">
        <f t="shared" si="2"/>
        <v>12000</v>
      </c>
      <c r="U179" s="36">
        <f t="shared" si="3"/>
        <v>8701.1165000000001</v>
      </c>
      <c r="V179" s="38">
        <f t="shared" si="4"/>
        <v>4.4785541572259372E-3</v>
      </c>
      <c r="W179" s="36">
        <f t="shared" si="5"/>
        <v>1.7408248540289266E-2</v>
      </c>
      <c r="X179" s="38">
        <f t="shared" si="10"/>
        <v>3.0145500000000008E-3</v>
      </c>
      <c r="Y179" s="36">
        <f t="shared" si="6"/>
        <v>2.4901352697515203E-2</v>
      </c>
      <c r="Z179" s="36">
        <f t="shared" si="7"/>
        <v>0.85476519269751527</v>
      </c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</row>
    <row r="180" spans="1:41" ht="15.75" customHeight="1" x14ac:dyDescent="0.2">
      <c r="A180" s="39">
        <v>43616.034942129627</v>
      </c>
      <c r="B180" s="40" t="s">
        <v>7</v>
      </c>
      <c r="C180" s="40" t="s">
        <v>74</v>
      </c>
      <c r="D180" s="40" t="s">
        <v>75</v>
      </c>
      <c r="E180" s="40">
        <v>-2</v>
      </c>
      <c r="F180" s="40">
        <v>8252</v>
      </c>
      <c r="G180" s="41">
        <v>-2.4236E-4</v>
      </c>
      <c r="H180" s="40">
        <v>7.5000000000000002E-4</v>
      </c>
      <c r="I180" s="40">
        <v>1.8E-7</v>
      </c>
      <c r="J180" s="40" t="s">
        <v>76</v>
      </c>
      <c r="K180" s="40">
        <v>100</v>
      </c>
      <c r="L180" s="40">
        <v>98</v>
      </c>
      <c r="M180" s="40">
        <v>8259</v>
      </c>
      <c r="N180" s="40" t="s">
        <v>77</v>
      </c>
      <c r="O180" s="40" t="s">
        <v>242</v>
      </c>
      <c r="P180" s="35">
        <f t="shared" si="8"/>
        <v>714</v>
      </c>
      <c r="Q180" s="36">
        <f t="shared" si="9"/>
        <v>6.4550879999999741E-2</v>
      </c>
      <c r="R180" s="36">
        <f t="shared" si="0"/>
        <v>11286</v>
      </c>
      <c r="S180" s="36">
        <f t="shared" si="1"/>
        <v>8585.8046695020385</v>
      </c>
      <c r="T180" s="36">
        <f t="shared" si="2"/>
        <v>12000</v>
      </c>
      <c r="U180" s="36">
        <f t="shared" si="3"/>
        <v>8701.1165000000001</v>
      </c>
      <c r="V180" s="38">
        <f t="shared" si="4"/>
        <v>4.4660442294124575E-3</v>
      </c>
      <c r="W180" s="36">
        <f t="shared" si="5"/>
        <v>1.7420392057898783E-2</v>
      </c>
      <c r="X180" s="38">
        <f t="shared" si="10"/>
        <v>3.014370000000001E-3</v>
      </c>
      <c r="Y180" s="36">
        <f t="shared" si="6"/>
        <v>2.4900806287311242E-2</v>
      </c>
      <c r="Z180" s="36">
        <f t="shared" si="7"/>
        <v>0.8547646462873113</v>
      </c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</row>
    <row r="181" spans="1:41" ht="15.75" customHeight="1" x14ac:dyDescent="0.2">
      <c r="A181" s="39">
        <v>43616.03570601852</v>
      </c>
      <c r="B181" s="40" t="s">
        <v>7</v>
      </c>
      <c r="C181" s="40" t="s">
        <v>74</v>
      </c>
      <c r="D181" s="40" t="s">
        <v>86</v>
      </c>
      <c r="E181" s="40">
        <v>100</v>
      </c>
      <c r="F181" s="40">
        <v>8288.5</v>
      </c>
      <c r="G181" s="41">
        <v>1.2064999999999999E-2</v>
      </c>
      <c r="H181" s="40">
        <v>-2.5000000000000001E-4</v>
      </c>
      <c r="I181" s="40">
        <v>-3.01E-6</v>
      </c>
      <c r="J181" s="40" t="s">
        <v>76</v>
      </c>
      <c r="K181" s="40">
        <v>100</v>
      </c>
      <c r="L181" s="40">
        <v>0</v>
      </c>
      <c r="M181" s="40">
        <v>8288.5</v>
      </c>
      <c r="N181" s="40" t="s">
        <v>83</v>
      </c>
      <c r="O181" s="40" t="s">
        <v>243</v>
      </c>
      <c r="P181" s="35">
        <f t="shared" si="8"/>
        <v>814</v>
      </c>
      <c r="Q181" s="36">
        <f t="shared" si="9"/>
        <v>7.6615879999999748E-2</v>
      </c>
      <c r="R181" s="36">
        <f t="shared" si="0"/>
        <v>11286</v>
      </c>
      <c r="S181" s="36">
        <f t="shared" si="1"/>
        <v>8585.8046695020385</v>
      </c>
      <c r="T181" s="36">
        <f t="shared" si="2"/>
        <v>12100</v>
      </c>
      <c r="U181" s="36">
        <f t="shared" si="3"/>
        <v>8697.7064462809922</v>
      </c>
      <c r="V181" s="38">
        <f t="shared" si="4"/>
        <v>4.6204703091287762E-3</v>
      </c>
      <c r="W181" s="36">
        <f t="shared" si="5"/>
        <v>1.6911856251736419E-2</v>
      </c>
      <c r="X181" s="38">
        <f t="shared" si="10"/>
        <v>3.0173800000000009E-3</v>
      </c>
      <c r="Y181" s="36">
        <f t="shared" si="6"/>
        <v>2.4549706560865196E-2</v>
      </c>
      <c r="Z181" s="36">
        <f t="shared" si="7"/>
        <v>0.85441354656086521</v>
      </c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</row>
    <row r="182" spans="1:41" ht="15.75" customHeight="1" x14ac:dyDescent="0.2">
      <c r="A182" s="39">
        <v>43616.035937499997</v>
      </c>
      <c r="B182" s="40" t="s">
        <v>7</v>
      </c>
      <c r="C182" s="40" t="s">
        <v>74</v>
      </c>
      <c r="D182" s="40" t="s">
        <v>86</v>
      </c>
      <c r="E182" s="40">
        <v>100</v>
      </c>
      <c r="F182" s="40">
        <v>8310</v>
      </c>
      <c r="G182" s="41">
        <v>1.2034E-2</v>
      </c>
      <c r="H182" s="40">
        <v>-2.5000000000000001E-4</v>
      </c>
      <c r="I182" s="40">
        <v>-3.0000000000000001E-6</v>
      </c>
      <c r="J182" s="40" t="s">
        <v>76</v>
      </c>
      <c r="K182" s="40">
        <v>100</v>
      </c>
      <c r="L182" s="40">
        <v>0</v>
      </c>
      <c r="M182" s="40">
        <v>8310</v>
      </c>
      <c r="N182" s="40" t="s">
        <v>77</v>
      </c>
      <c r="O182" s="40" t="s">
        <v>244</v>
      </c>
      <c r="P182" s="35">
        <f t="shared" si="8"/>
        <v>914</v>
      </c>
      <c r="Q182" s="36">
        <f t="shared" si="9"/>
        <v>8.8649879999999751E-2</v>
      </c>
      <c r="R182" s="36">
        <f t="shared" si="0"/>
        <v>11286</v>
      </c>
      <c r="S182" s="36">
        <f t="shared" si="1"/>
        <v>8585.8046695020385</v>
      </c>
      <c r="T182" s="36">
        <f t="shared" si="2"/>
        <v>12200</v>
      </c>
      <c r="U182" s="36">
        <f t="shared" si="3"/>
        <v>8694.5285245901632</v>
      </c>
      <c r="V182" s="38">
        <f t="shared" si="4"/>
        <v>4.8643822705935619E-3</v>
      </c>
      <c r="W182" s="36">
        <f t="shared" si="5"/>
        <v>1.643757882513041E-2</v>
      </c>
      <c r="X182" s="38">
        <f t="shared" si="10"/>
        <v>3.0203800000000009E-3</v>
      </c>
      <c r="Y182" s="36">
        <f t="shared" si="6"/>
        <v>2.4322341095723971E-2</v>
      </c>
      <c r="Z182" s="36">
        <f t="shared" si="7"/>
        <v>0.85418618109572397</v>
      </c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</row>
    <row r="183" spans="1:41" ht="15.75" customHeight="1" x14ac:dyDescent="0.2">
      <c r="A183" s="39">
        <v>43616.036203703705</v>
      </c>
      <c r="B183" s="40" t="s">
        <v>7</v>
      </c>
      <c r="C183" s="40" t="s">
        <v>74</v>
      </c>
      <c r="D183" s="40" t="s">
        <v>86</v>
      </c>
      <c r="E183" s="40">
        <v>100</v>
      </c>
      <c r="F183" s="40">
        <v>8336</v>
      </c>
      <c r="G183" s="41">
        <v>1.1996E-2</v>
      </c>
      <c r="H183" s="40">
        <v>-2.5000000000000001E-4</v>
      </c>
      <c r="I183" s="40">
        <v>-2.9900000000000002E-6</v>
      </c>
      <c r="J183" s="40" t="s">
        <v>76</v>
      </c>
      <c r="K183" s="40">
        <v>100</v>
      </c>
      <c r="L183" s="40">
        <v>0</v>
      </c>
      <c r="M183" s="40">
        <v>8336</v>
      </c>
      <c r="N183" s="40" t="s">
        <v>77</v>
      </c>
      <c r="O183" s="40" t="s">
        <v>245</v>
      </c>
      <c r="P183" s="35">
        <f t="shared" si="8"/>
        <v>1014</v>
      </c>
      <c r="Q183" s="36">
        <f t="shared" si="9"/>
        <v>0.10064587999999974</v>
      </c>
      <c r="R183" s="36">
        <f t="shared" si="0"/>
        <v>11286</v>
      </c>
      <c r="S183" s="36">
        <f t="shared" si="1"/>
        <v>8585.8046695020385</v>
      </c>
      <c r="T183" s="36">
        <f t="shared" si="2"/>
        <v>12300</v>
      </c>
      <c r="U183" s="36">
        <f t="shared" si="3"/>
        <v>8691.6136585365857</v>
      </c>
      <c r="V183" s="38">
        <f t="shared" si="4"/>
        <v>4.9768925952427137E-3</v>
      </c>
      <c r="W183" s="36">
        <f t="shared" si="5"/>
        <v>1.6002255239108074E-2</v>
      </c>
      <c r="X183" s="38">
        <f t="shared" si="10"/>
        <v>3.0233700000000009E-3</v>
      </c>
      <c r="Y183" s="36">
        <f t="shared" si="6"/>
        <v>2.4002517834350787E-2</v>
      </c>
      <c r="Z183" s="36">
        <f t="shared" si="7"/>
        <v>0.85386635783435083</v>
      </c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</row>
    <row r="184" spans="1:41" ht="15.75" customHeight="1" x14ac:dyDescent="0.2">
      <c r="A184" s="39">
        <v>43616.042546296296</v>
      </c>
      <c r="B184" s="40" t="s">
        <v>7</v>
      </c>
      <c r="C184" s="40" t="s">
        <v>74</v>
      </c>
      <c r="D184" s="40" t="s">
        <v>75</v>
      </c>
      <c r="E184" s="40">
        <v>-200</v>
      </c>
      <c r="F184" s="40">
        <v>8224</v>
      </c>
      <c r="G184" s="41">
        <v>-2.4320000000000001E-2</v>
      </c>
      <c r="H184" s="40">
        <v>-2.5000000000000001E-4</v>
      </c>
      <c r="I184" s="40">
        <v>-6.0800000000000002E-6</v>
      </c>
      <c r="J184" s="40" t="s">
        <v>76</v>
      </c>
      <c r="K184" s="40">
        <v>200</v>
      </c>
      <c r="L184" s="40">
        <v>0</v>
      </c>
      <c r="M184" s="40">
        <v>8224</v>
      </c>
      <c r="N184" s="40" t="s">
        <v>83</v>
      </c>
      <c r="O184" s="40" t="s">
        <v>246</v>
      </c>
      <c r="P184" s="35">
        <f t="shared" si="8"/>
        <v>814</v>
      </c>
      <c r="Q184" s="36">
        <f t="shared" si="9"/>
        <v>7.6325879999999735E-2</v>
      </c>
      <c r="R184" s="36">
        <f t="shared" si="0"/>
        <v>11486</v>
      </c>
      <c r="S184" s="36">
        <f t="shared" si="1"/>
        <v>8579.5047449068425</v>
      </c>
      <c r="T184" s="36">
        <f t="shared" si="2"/>
        <v>12300</v>
      </c>
      <c r="U184" s="36">
        <f t="shared" si="3"/>
        <v>8691.6136585365857</v>
      </c>
      <c r="V184" s="38">
        <f t="shared" si="4"/>
        <v>5.3251037974369015E-3</v>
      </c>
      <c r="W184" s="36">
        <f t="shared" si="5"/>
        <v>1.726817032177539E-2</v>
      </c>
      <c r="X184" s="38">
        <f t="shared" si="10"/>
        <v>3.0294500000000008E-3</v>
      </c>
      <c r="Y184" s="36">
        <f t="shared" si="6"/>
        <v>2.5622724119212292E-2</v>
      </c>
      <c r="Z184" s="36">
        <f t="shared" si="7"/>
        <v>0.85548656411921231</v>
      </c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</row>
    <row r="185" spans="1:41" ht="15.75" customHeight="1" x14ac:dyDescent="0.2">
      <c r="A185" s="39">
        <v>43616.043761574074</v>
      </c>
      <c r="B185" s="40" t="s">
        <v>7</v>
      </c>
      <c r="C185" s="40" t="s">
        <v>74</v>
      </c>
      <c r="D185" s="40" t="s">
        <v>75</v>
      </c>
      <c r="E185" s="40">
        <v>-100</v>
      </c>
      <c r="F185" s="40">
        <v>8239</v>
      </c>
      <c r="G185" s="41">
        <v>-1.2137E-2</v>
      </c>
      <c r="H185" s="40">
        <v>-2.5000000000000001E-4</v>
      </c>
      <c r="I185" s="40">
        <v>-3.0299999999999998E-6</v>
      </c>
      <c r="J185" s="40" t="s">
        <v>76</v>
      </c>
      <c r="K185" s="40">
        <v>100</v>
      </c>
      <c r="L185" s="40">
        <v>0</v>
      </c>
      <c r="M185" s="40">
        <v>8239</v>
      </c>
      <c r="N185" s="40" t="s">
        <v>77</v>
      </c>
      <c r="O185" s="42" t="s">
        <v>247</v>
      </c>
      <c r="P185" s="35">
        <f t="shared" si="8"/>
        <v>714</v>
      </c>
      <c r="Q185" s="36">
        <f t="shared" si="9"/>
        <v>6.418887999999974E-2</v>
      </c>
      <c r="R185" s="36">
        <f t="shared" si="0"/>
        <v>11586</v>
      </c>
      <c r="S185" s="36">
        <f t="shared" si="1"/>
        <v>8576.565812187122</v>
      </c>
      <c r="T185" s="36">
        <f t="shared" si="2"/>
        <v>12300</v>
      </c>
      <c r="U185" s="36">
        <f t="shared" si="3"/>
        <v>8691.6136585365857</v>
      </c>
      <c r="V185" s="38">
        <f t="shared" si="4"/>
        <v>4.5128505427252151E-3</v>
      </c>
      <c r="W185" s="36">
        <f t="shared" si="5"/>
        <v>1.7881262517784484E-2</v>
      </c>
      <c r="X185" s="38">
        <f t="shared" si="10"/>
        <v>3.0324800000000006E-3</v>
      </c>
      <c r="Y185" s="36">
        <f t="shared" si="6"/>
        <v>2.5426593060509699E-2</v>
      </c>
      <c r="Z185" s="36">
        <f t="shared" si="7"/>
        <v>0.85529043306050967</v>
      </c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</row>
    <row r="186" spans="1:41" ht="15.75" customHeight="1" x14ac:dyDescent="0.2">
      <c r="A186" s="39">
        <v>43616.043993055559</v>
      </c>
      <c r="B186" s="40" t="s">
        <v>7</v>
      </c>
      <c r="C186" s="40" t="s">
        <v>74</v>
      </c>
      <c r="D186" s="40" t="s">
        <v>75</v>
      </c>
      <c r="E186" s="40">
        <v>-100</v>
      </c>
      <c r="F186" s="40">
        <v>8218</v>
      </c>
      <c r="G186" s="41">
        <v>-1.2168E-2</v>
      </c>
      <c r="H186" s="40">
        <v>-2.5000000000000001E-4</v>
      </c>
      <c r="I186" s="40">
        <v>-3.0400000000000001E-6</v>
      </c>
      <c r="J186" s="40" t="s">
        <v>76</v>
      </c>
      <c r="K186" s="40">
        <v>100</v>
      </c>
      <c r="L186" s="40">
        <v>0</v>
      </c>
      <c r="M186" s="40">
        <v>8218</v>
      </c>
      <c r="N186" s="40" t="s">
        <v>77</v>
      </c>
      <c r="O186" s="40" t="s">
        <v>248</v>
      </c>
      <c r="P186" s="35">
        <f t="shared" si="8"/>
        <v>614</v>
      </c>
      <c r="Q186" s="36">
        <f t="shared" si="9"/>
        <v>5.2020879999999742E-2</v>
      </c>
      <c r="R186" s="36">
        <f t="shared" si="0"/>
        <v>11686</v>
      </c>
      <c r="S186" s="36">
        <f t="shared" si="1"/>
        <v>8573.4974756118427</v>
      </c>
      <c r="T186" s="36">
        <f t="shared" si="2"/>
        <v>12300</v>
      </c>
      <c r="U186" s="36">
        <f t="shared" si="3"/>
        <v>8691.6136585365857</v>
      </c>
      <c r="V186" s="38">
        <f t="shared" si="4"/>
        <v>4.0712337581669811E-3</v>
      </c>
      <c r="W186" s="36">
        <f t="shared" si="5"/>
        <v>1.8523235474151311E-2</v>
      </c>
      <c r="X186" s="38">
        <f t="shared" si="10"/>
        <v>3.0355200000000008E-3</v>
      </c>
      <c r="Y186" s="36">
        <f t="shared" si="6"/>
        <v>2.5629989232318292E-2</v>
      </c>
      <c r="Z186" s="36">
        <f t="shared" si="7"/>
        <v>0.85549382923231831</v>
      </c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</row>
    <row r="187" spans="1:41" ht="15.75" customHeight="1" x14ac:dyDescent="0.2">
      <c r="A187" s="39">
        <v>43616.044293981482</v>
      </c>
      <c r="B187" s="40" t="s">
        <v>7</v>
      </c>
      <c r="C187" s="40" t="s">
        <v>74</v>
      </c>
      <c r="D187" s="40" t="s">
        <v>86</v>
      </c>
      <c r="E187" s="40">
        <v>300</v>
      </c>
      <c r="F187" s="40">
        <v>8372</v>
      </c>
      <c r="G187" s="41">
        <v>3.5834999999999999E-2</v>
      </c>
      <c r="H187" s="40">
        <v>-2.5000000000000001E-4</v>
      </c>
      <c r="I187" s="40">
        <v>-8.9500000000000007E-6</v>
      </c>
      <c r="J187" s="40" t="s">
        <v>76</v>
      </c>
      <c r="K187" s="40">
        <v>300</v>
      </c>
      <c r="L187" s="40">
        <v>0</v>
      </c>
      <c r="M187" s="40">
        <v>8372</v>
      </c>
      <c r="N187" s="40" t="s">
        <v>83</v>
      </c>
      <c r="O187" s="40" t="s">
        <v>249</v>
      </c>
      <c r="P187" s="35">
        <f t="shared" si="8"/>
        <v>914</v>
      </c>
      <c r="Q187" s="36">
        <f t="shared" si="9"/>
        <v>8.7855879999999748E-2</v>
      </c>
      <c r="R187" s="36">
        <f t="shared" si="0"/>
        <v>11686</v>
      </c>
      <c r="S187" s="36">
        <f t="shared" si="1"/>
        <v>8573.4974756118427</v>
      </c>
      <c r="T187" s="36">
        <f t="shared" si="2"/>
        <v>12600</v>
      </c>
      <c r="U187" s="36">
        <f t="shared" si="3"/>
        <v>8684.0038095238087</v>
      </c>
      <c r="V187" s="38">
        <f t="shared" si="4"/>
        <v>3.9224450434586933E-3</v>
      </c>
      <c r="W187" s="36">
        <f t="shared" si="5"/>
        <v>1.734502873376666E-2</v>
      </c>
      <c r="X187" s="38">
        <f t="shared" si="10"/>
        <v>3.0444700000000009E-3</v>
      </c>
      <c r="Y187" s="36">
        <f t="shared" si="6"/>
        <v>2.4311943777225356E-2</v>
      </c>
      <c r="Z187" s="36">
        <f t="shared" si="7"/>
        <v>0.85417578377722536</v>
      </c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</row>
    <row r="188" spans="1:41" ht="15.75" customHeight="1" x14ac:dyDescent="0.2">
      <c r="A188" s="39">
        <v>43616.044293981482</v>
      </c>
      <c r="B188" s="40" t="s">
        <v>7</v>
      </c>
      <c r="C188" s="40" t="s">
        <v>74</v>
      </c>
      <c r="D188" s="40" t="s">
        <v>86</v>
      </c>
      <c r="E188" s="40">
        <v>100</v>
      </c>
      <c r="F188" s="40">
        <v>8336</v>
      </c>
      <c r="G188" s="41">
        <v>1.1996E-2</v>
      </c>
      <c r="H188" s="40">
        <v>-2.5000000000000001E-4</v>
      </c>
      <c r="I188" s="40">
        <v>-2.9900000000000002E-6</v>
      </c>
      <c r="J188" s="40" t="s">
        <v>76</v>
      </c>
      <c r="K188" s="40">
        <v>100</v>
      </c>
      <c r="L188" s="40">
        <v>0</v>
      </c>
      <c r="M188" s="40">
        <v>8336</v>
      </c>
      <c r="N188" s="40" t="s">
        <v>77</v>
      </c>
      <c r="O188" s="40" t="s">
        <v>250</v>
      </c>
      <c r="P188" s="35">
        <f t="shared" si="8"/>
        <v>1014</v>
      </c>
      <c r="Q188" s="36">
        <f t="shared" si="9"/>
        <v>9.9851879999999754E-2</v>
      </c>
      <c r="R188" s="36">
        <f t="shared" si="0"/>
        <v>11686</v>
      </c>
      <c r="S188" s="36">
        <f t="shared" si="1"/>
        <v>8573.4974756118427</v>
      </c>
      <c r="T188" s="36">
        <f t="shared" si="2"/>
        <v>12700</v>
      </c>
      <c r="U188" s="36">
        <f t="shared" si="3"/>
        <v>8681.2636220472432</v>
      </c>
      <c r="V188" s="38">
        <f t="shared" si="4"/>
        <v>4.8378024125264553E-3</v>
      </c>
      <c r="W188" s="36">
        <f t="shared" si="5"/>
        <v>1.6920269127778338E-2</v>
      </c>
      <c r="X188" s="38">
        <f t="shared" si="10"/>
        <v>3.047460000000001E-3</v>
      </c>
      <c r="Y188" s="36">
        <f t="shared" si="6"/>
        <v>2.4805531540304796E-2</v>
      </c>
      <c r="Z188" s="36">
        <f t="shared" si="7"/>
        <v>0.85466937154030487</v>
      </c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</row>
    <row r="189" spans="1:41" ht="15.75" customHeight="1" x14ac:dyDescent="0.2">
      <c r="A189" s="39">
        <v>43616.044293981482</v>
      </c>
      <c r="B189" s="40" t="s">
        <v>7</v>
      </c>
      <c r="C189" s="40" t="s">
        <v>74</v>
      </c>
      <c r="D189" s="40" t="s">
        <v>86</v>
      </c>
      <c r="E189" s="40">
        <v>200</v>
      </c>
      <c r="F189" s="40">
        <v>8315</v>
      </c>
      <c r="G189" s="41">
        <v>2.4052E-2</v>
      </c>
      <c r="H189" s="40">
        <v>-2.5000000000000001E-4</v>
      </c>
      <c r="I189" s="40">
        <v>-6.0100000000000001E-6</v>
      </c>
      <c r="J189" s="40" t="s">
        <v>76</v>
      </c>
      <c r="K189" s="40">
        <v>200</v>
      </c>
      <c r="L189" s="40">
        <v>0</v>
      </c>
      <c r="M189" s="40">
        <v>8315</v>
      </c>
      <c r="N189" s="40" t="s">
        <v>83</v>
      </c>
      <c r="O189" s="40" t="s">
        <v>251</v>
      </c>
      <c r="P189" s="35">
        <f t="shared" si="8"/>
        <v>1214</v>
      </c>
      <c r="Q189" s="36">
        <f t="shared" si="9"/>
        <v>0.12390387999999976</v>
      </c>
      <c r="R189" s="36">
        <f t="shared" si="0"/>
        <v>11686</v>
      </c>
      <c r="S189" s="36">
        <f t="shared" si="1"/>
        <v>8573.4974756118427</v>
      </c>
      <c r="T189" s="36">
        <f t="shared" si="2"/>
        <v>12900</v>
      </c>
      <c r="U189" s="36">
        <f t="shared" si="3"/>
        <v>8675.5851162790696</v>
      </c>
      <c r="V189" s="38">
        <f t="shared" si="4"/>
        <v>6.0682778080456455E-3</v>
      </c>
      <c r="W189" s="36">
        <f t="shared" si="5"/>
        <v>1.6039183263497535E-2</v>
      </c>
      <c r="X189" s="38">
        <f t="shared" si="10"/>
        <v>3.0534700000000008E-3</v>
      </c>
      <c r="Y189" s="36">
        <f t="shared" si="6"/>
        <v>2.5160931071543179E-2</v>
      </c>
      <c r="Z189" s="36">
        <f t="shared" si="7"/>
        <v>0.85502477107154318</v>
      </c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</row>
    <row r="190" spans="1:41" ht="15.75" customHeight="1" x14ac:dyDescent="0.2">
      <c r="A190" s="39">
        <v>43616.046215277776</v>
      </c>
      <c r="B190" s="40" t="s">
        <v>7</v>
      </c>
      <c r="C190" s="40" t="s">
        <v>74</v>
      </c>
      <c r="D190" s="40" t="s">
        <v>86</v>
      </c>
      <c r="E190" s="40">
        <v>300</v>
      </c>
      <c r="F190" s="40">
        <v>8362.5</v>
      </c>
      <c r="G190" s="41">
        <v>3.5874000000000003E-2</v>
      </c>
      <c r="H190" s="40">
        <v>-2.5000000000000001E-4</v>
      </c>
      <c r="I190" s="40">
        <v>-8.9600000000000006E-6</v>
      </c>
      <c r="J190" s="40" t="s">
        <v>76</v>
      </c>
      <c r="K190" s="40">
        <v>300</v>
      </c>
      <c r="L190" s="40">
        <v>0</v>
      </c>
      <c r="M190" s="40">
        <v>8362.5</v>
      </c>
      <c r="N190" s="40" t="s">
        <v>77</v>
      </c>
      <c r="O190" s="40" t="s">
        <v>252</v>
      </c>
      <c r="P190" s="35">
        <f t="shared" si="8"/>
        <v>1514</v>
      </c>
      <c r="Q190" s="36">
        <f t="shared" si="9"/>
        <v>0.15977787999999976</v>
      </c>
      <c r="R190" s="36">
        <f t="shared" si="0"/>
        <v>11686</v>
      </c>
      <c r="S190" s="36">
        <f t="shared" si="1"/>
        <v>8573.4974756118427</v>
      </c>
      <c r="T190" s="36">
        <f t="shared" si="2"/>
        <v>13200</v>
      </c>
      <c r="U190" s="36">
        <f t="shared" si="3"/>
        <v>8668.4695454545454</v>
      </c>
      <c r="V190" s="38">
        <f t="shared" si="4"/>
        <v>6.3903628429218999E-3</v>
      </c>
      <c r="W190" s="36">
        <f t="shared" si="5"/>
        <v>1.4933490607645239E-2</v>
      </c>
      <c r="X190" s="38">
        <f t="shared" si="10"/>
        <v>3.062430000000001E-3</v>
      </c>
      <c r="Y190" s="36">
        <f t="shared" si="6"/>
        <v>2.4386283450567141E-2</v>
      </c>
      <c r="Z190" s="36">
        <f t="shared" si="7"/>
        <v>0.85425012345056717</v>
      </c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</row>
    <row r="191" spans="1:41" ht="15.75" customHeight="1" x14ac:dyDescent="0.2">
      <c r="A191" s="39">
        <v>43616.046215277776</v>
      </c>
      <c r="B191" s="40" t="s">
        <v>7</v>
      </c>
      <c r="C191" s="40" t="s">
        <v>74</v>
      </c>
      <c r="D191" s="40" t="s">
        <v>86</v>
      </c>
      <c r="E191" s="40">
        <v>200</v>
      </c>
      <c r="F191" s="40">
        <v>8321</v>
      </c>
      <c r="G191" s="41">
        <v>2.4035999999999998E-2</v>
      </c>
      <c r="H191" s="40">
        <v>-2.5000000000000001E-4</v>
      </c>
      <c r="I191" s="40">
        <v>-6.0000000000000002E-6</v>
      </c>
      <c r="J191" s="40" t="s">
        <v>76</v>
      </c>
      <c r="K191" s="40">
        <v>200</v>
      </c>
      <c r="L191" s="40">
        <v>0</v>
      </c>
      <c r="M191" s="40">
        <v>8321</v>
      </c>
      <c r="N191" s="40" t="s">
        <v>77</v>
      </c>
      <c r="O191" s="40" t="s">
        <v>253</v>
      </c>
      <c r="P191" s="35">
        <f t="shared" si="8"/>
        <v>1714</v>
      </c>
      <c r="Q191" s="36">
        <f t="shared" si="9"/>
        <v>0.18381387999999976</v>
      </c>
      <c r="R191" s="36">
        <f t="shared" si="0"/>
        <v>11686</v>
      </c>
      <c r="S191" s="36">
        <f t="shared" si="1"/>
        <v>8573.4974756118427</v>
      </c>
      <c r="T191" s="36">
        <f t="shared" si="2"/>
        <v>13400</v>
      </c>
      <c r="U191" s="36">
        <f t="shared" si="3"/>
        <v>8663.2834328358203</v>
      </c>
      <c r="V191" s="38">
        <f t="shared" si="4"/>
        <v>8.1383928754551922E-3</v>
      </c>
      <c r="W191" s="36">
        <f t="shared" si="5"/>
        <v>1.4126473252568893E-2</v>
      </c>
      <c r="X191" s="38">
        <f t="shared" si="10"/>
        <v>3.0684300000000009E-3</v>
      </c>
      <c r="Y191" s="36">
        <f t="shared" si="6"/>
        <v>2.5333296128024086E-2</v>
      </c>
      <c r="Z191" s="36">
        <f t="shared" si="7"/>
        <v>0.85519713612802406</v>
      </c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</row>
    <row r="192" spans="1:41" ht="15.75" customHeight="1" x14ac:dyDescent="0.2">
      <c r="A192" s="39">
        <v>43616.046215277776</v>
      </c>
      <c r="B192" s="40" t="s">
        <v>7</v>
      </c>
      <c r="C192" s="40" t="s">
        <v>74</v>
      </c>
      <c r="D192" s="40" t="s">
        <v>86</v>
      </c>
      <c r="E192" s="40">
        <v>100</v>
      </c>
      <c r="F192" s="40">
        <v>8279.5</v>
      </c>
      <c r="G192" s="41">
        <v>1.2078E-2</v>
      </c>
      <c r="H192" s="40">
        <v>-2.5000000000000001E-4</v>
      </c>
      <c r="I192" s="40">
        <v>-3.01E-6</v>
      </c>
      <c r="J192" s="40" t="s">
        <v>76</v>
      </c>
      <c r="K192" s="40">
        <v>100</v>
      </c>
      <c r="L192" s="40">
        <v>0</v>
      </c>
      <c r="M192" s="40">
        <v>8279.5</v>
      </c>
      <c r="N192" s="40" t="s">
        <v>77</v>
      </c>
      <c r="O192" s="40" t="s">
        <v>254</v>
      </c>
      <c r="P192" s="35">
        <f t="shared" si="8"/>
        <v>1814</v>
      </c>
      <c r="Q192" s="36">
        <f t="shared" si="9"/>
        <v>0.19589187999999977</v>
      </c>
      <c r="R192" s="36">
        <f t="shared" si="0"/>
        <v>11686</v>
      </c>
      <c r="S192" s="36">
        <f t="shared" si="1"/>
        <v>8573.4974756118427</v>
      </c>
      <c r="T192" s="36">
        <f t="shared" si="2"/>
        <v>13500</v>
      </c>
      <c r="U192" s="36">
        <f t="shared" si="3"/>
        <v>8660.440592592593</v>
      </c>
      <c r="V192" s="38">
        <f t="shared" si="4"/>
        <v>9.6371903780761142E-3</v>
      </c>
      <c r="W192" s="36">
        <f t="shared" si="5"/>
        <v>1.3683685268971622E-2</v>
      </c>
      <c r="X192" s="38">
        <f t="shared" si="10"/>
        <v>3.0714400000000008E-3</v>
      </c>
      <c r="Y192" s="36">
        <f t="shared" si="6"/>
        <v>2.6392315647047738E-2</v>
      </c>
      <c r="Z192" s="36">
        <f t="shared" si="7"/>
        <v>0.85625615564704771</v>
      </c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</row>
    <row r="193" spans="1:41" ht="15.75" customHeight="1" x14ac:dyDescent="0.2">
      <c r="A193" s="39">
        <v>43616.047164351854</v>
      </c>
      <c r="B193" s="40" t="s">
        <v>7</v>
      </c>
      <c r="C193" s="40" t="s">
        <v>74</v>
      </c>
      <c r="D193" s="40" t="s">
        <v>86</v>
      </c>
      <c r="E193" s="40">
        <v>100</v>
      </c>
      <c r="F193" s="40">
        <v>8298.5</v>
      </c>
      <c r="G193" s="41">
        <v>1.205E-2</v>
      </c>
      <c r="H193" s="40">
        <v>-2.5000000000000001E-4</v>
      </c>
      <c r="I193" s="40">
        <v>-3.01E-6</v>
      </c>
      <c r="J193" s="40" t="s">
        <v>76</v>
      </c>
      <c r="K193" s="40">
        <v>100</v>
      </c>
      <c r="L193" s="40">
        <v>0</v>
      </c>
      <c r="M193" s="40">
        <v>8298.5</v>
      </c>
      <c r="N193" s="40" t="s">
        <v>83</v>
      </c>
      <c r="O193" s="40" t="s">
        <v>255</v>
      </c>
      <c r="P193" s="35">
        <f t="shared" si="8"/>
        <v>1914</v>
      </c>
      <c r="Q193" s="36">
        <f t="shared" si="9"/>
        <v>0.20794187999999977</v>
      </c>
      <c r="R193" s="36">
        <f t="shared" si="0"/>
        <v>11686</v>
      </c>
      <c r="S193" s="36">
        <f t="shared" si="1"/>
        <v>8573.4974756118427</v>
      </c>
      <c r="T193" s="36">
        <f t="shared" si="2"/>
        <v>13600</v>
      </c>
      <c r="U193" s="36">
        <f t="shared" si="3"/>
        <v>8657.7792647058832</v>
      </c>
      <c r="V193" s="38">
        <f t="shared" si="4"/>
        <v>9.5712349967393955E-3</v>
      </c>
      <c r="W193" s="36">
        <f t="shared" si="5"/>
        <v>1.326890530384417E-2</v>
      </c>
      <c r="X193" s="38">
        <f t="shared" si="10"/>
        <v>3.0744500000000007E-3</v>
      </c>
      <c r="Y193" s="36">
        <f t="shared" si="6"/>
        <v>2.5914590300583566E-2</v>
      </c>
      <c r="Z193" s="36">
        <f t="shared" si="7"/>
        <v>0.85577843030058354</v>
      </c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</row>
    <row r="194" spans="1:41" ht="15.75" customHeight="1" x14ac:dyDescent="0.2">
      <c r="A194" s="39">
        <v>43616.047268518516</v>
      </c>
      <c r="B194" s="40" t="s">
        <v>7</v>
      </c>
      <c r="C194" s="40" t="s">
        <v>74</v>
      </c>
      <c r="D194" s="40" t="s">
        <v>86</v>
      </c>
      <c r="E194" s="40">
        <v>400</v>
      </c>
      <c r="F194" s="40">
        <v>8423.5</v>
      </c>
      <c r="G194" s="41">
        <v>4.7488000000000002E-2</v>
      </c>
      <c r="H194" s="40">
        <v>-2.5000000000000001E-4</v>
      </c>
      <c r="I194" s="40">
        <v>-1.187E-5</v>
      </c>
      <c r="J194" s="40" t="s">
        <v>76</v>
      </c>
      <c r="K194" s="40">
        <v>400</v>
      </c>
      <c r="L194" s="40">
        <v>0</v>
      </c>
      <c r="M194" s="40">
        <v>8423.5</v>
      </c>
      <c r="N194" s="40" t="s">
        <v>83</v>
      </c>
      <c r="O194" s="40" t="s">
        <v>256</v>
      </c>
      <c r="P194" s="35">
        <f t="shared" si="8"/>
        <v>2314</v>
      </c>
      <c r="Q194" s="36">
        <f t="shared" si="9"/>
        <v>0.25542987999999978</v>
      </c>
      <c r="R194" s="36">
        <f t="shared" si="0"/>
        <v>11686</v>
      </c>
      <c r="S194" s="36">
        <f t="shared" si="1"/>
        <v>8573.4974756118427</v>
      </c>
      <c r="T194" s="36">
        <f t="shared" si="2"/>
        <v>14000</v>
      </c>
      <c r="U194" s="36">
        <f t="shared" si="3"/>
        <v>8651.0855714285717</v>
      </c>
      <c r="V194" s="38">
        <f t="shared" si="4"/>
        <v>7.2267809586326727E-3</v>
      </c>
      <c r="W194" s="36">
        <f t="shared" si="5"/>
        <v>1.2224534858807177E-2</v>
      </c>
      <c r="X194" s="38">
        <f t="shared" si="10"/>
        <v>3.0863200000000009E-3</v>
      </c>
      <c r="Y194" s="36">
        <f t="shared" si="6"/>
        <v>2.2537635817439849E-2</v>
      </c>
      <c r="Z194" s="36">
        <f t="shared" si="7"/>
        <v>0.85240147581743986</v>
      </c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</row>
    <row r="195" spans="1:41" ht="15.75" customHeight="1" x14ac:dyDescent="0.2">
      <c r="A195" s="39">
        <v>43616.047268518516</v>
      </c>
      <c r="B195" s="40" t="s">
        <v>7</v>
      </c>
      <c r="C195" s="40" t="s">
        <v>74</v>
      </c>
      <c r="D195" s="40" t="s">
        <v>86</v>
      </c>
      <c r="E195" s="40">
        <v>300</v>
      </c>
      <c r="F195" s="40">
        <v>8381.5</v>
      </c>
      <c r="G195" s="41">
        <v>3.5792999999999998E-2</v>
      </c>
      <c r="H195" s="40">
        <v>-2.5000000000000001E-4</v>
      </c>
      <c r="I195" s="40">
        <v>-8.9400000000000008E-6</v>
      </c>
      <c r="J195" s="40" t="s">
        <v>76</v>
      </c>
      <c r="K195" s="40">
        <v>300</v>
      </c>
      <c r="L195" s="40">
        <v>0</v>
      </c>
      <c r="M195" s="40">
        <v>8381.5</v>
      </c>
      <c r="N195" s="40" t="s">
        <v>83</v>
      </c>
      <c r="O195" s="40" t="s">
        <v>257</v>
      </c>
      <c r="P195" s="35">
        <f t="shared" si="8"/>
        <v>2614</v>
      </c>
      <c r="Q195" s="36">
        <f t="shared" si="9"/>
        <v>0.2912228799999998</v>
      </c>
      <c r="R195" s="36">
        <f t="shared" si="0"/>
        <v>11686</v>
      </c>
      <c r="S195" s="36">
        <f t="shared" si="1"/>
        <v>8573.4974756118427</v>
      </c>
      <c r="T195" s="36">
        <f t="shared" si="2"/>
        <v>14300</v>
      </c>
      <c r="U195" s="36">
        <f t="shared" si="3"/>
        <v>8645.4299300699295</v>
      </c>
      <c r="V195" s="38">
        <f t="shared" si="4"/>
        <v>9.5210727005493705E-3</v>
      </c>
      <c r="W195" s="36">
        <f t="shared" si="5"/>
        <v>1.1340863985110238E-2</v>
      </c>
      <c r="X195" s="38">
        <f t="shared" si="10"/>
        <v>3.0952600000000007E-3</v>
      </c>
      <c r="Y195" s="36">
        <f t="shared" si="6"/>
        <v>2.3957196685659612E-2</v>
      </c>
      <c r="Z195" s="36">
        <f t="shared" si="7"/>
        <v>0.85382103668565967</v>
      </c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</row>
    <row r="196" spans="1:41" ht="15.75" customHeight="1" x14ac:dyDescent="0.2">
      <c r="A196" s="39">
        <v>43616.047268518516</v>
      </c>
      <c r="B196" s="40" t="s">
        <v>7</v>
      </c>
      <c r="C196" s="40" t="s">
        <v>74</v>
      </c>
      <c r="D196" s="40" t="s">
        <v>86</v>
      </c>
      <c r="E196" s="40">
        <v>200</v>
      </c>
      <c r="F196" s="40">
        <v>8340</v>
      </c>
      <c r="G196" s="41">
        <v>2.3980000000000001E-2</v>
      </c>
      <c r="H196" s="40">
        <v>-2.5000000000000001E-4</v>
      </c>
      <c r="I196" s="40">
        <v>-5.9900000000000002E-6</v>
      </c>
      <c r="J196" s="40" t="s">
        <v>76</v>
      </c>
      <c r="K196" s="40">
        <v>200</v>
      </c>
      <c r="L196" s="40">
        <v>0</v>
      </c>
      <c r="M196" s="40">
        <v>8340</v>
      </c>
      <c r="N196" s="40" t="s">
        <v>83</v>
      </c>
      <c r="O196" s="40" t="s">
        <v>258</v>
      </c>
      <c r="P196" s="35">
        <f t="shared" si="8"/>
        <v>2814</v>
      </c>
      <c r="Q196" s="36">
        <f t="shared" si="9"/>
        <v>0.3152028799999998</v>
      </c>
      <c r="R196" s="36">
        <f t="shared" si="0"/>
        <v>11686</v>
      </c>
      <c r="S196" s="36">
        <f t="shared" si="1"/>
        <v>8573.4974756118427</v>
      </c>
      <c r="T196" s="36">
        <f t="shared" si="2"/>
        <v>14500</v>
      </c>
      <c r="U196" s="36">
        <f t="shared" si="3"/>
        <v>8641.2171034482762</v>
      </c>
      <c r="V196" s="38">
        <f t="shared" si="4"/>
        <v>1.1761501108937677E-2</v>
      </c>
      <c r="W196" s="36">
        <f t="shared" si="5"/>
        <v>1.0681875302225115E-2</v>
      </c>
      <c r="X196" s="38">
        <f t="shared" si="10"/>
        <v>3.1012500000000007E-3</v>
      </c>
      <c r="Y196" s="36">
        <f t="shared" si="6"/>
        <v>2.5544626411162792E-2</v>
      </c>
      <c r="Z196" s="36">
        <f t="shared" si="7"/>
        <v>0.85540846641116286</v>
      </c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</row>
    <row r="197" spans="1:41" ht="15.75" customHeight="1" x14ac:dyDescent="0.2">
      <c r="A197" s="39">
        <v>43616.047268518516</v>
      </c>
      <c r="B197" s="40" t="s">
        <v>7</v>
      </c>
      <c r="C197" s="40" t="s">
        <v>74</v>
      </c>
      <c r="D197" s="40" t="s">
        <v>86</v>
      </c>
      <c r="E197" s="40">
        <v>100</v>
      </c>
      <c r="F197" s="40">
        <v>8322</v>
      </c>
      <c r="G197" s="41">
        <v>1.2016000000000001E-2</v>
      </c>
      <c r="H197" s="40">
        <v>-2.5000000000000001E-4</v>
      </c>
      <c r="I197" s="40">
        <v>-3.0000000000000001E-6</v>
      </c>
      <c r="J197" s="40" t="s">
        <v>76</v>
      </c>
      <c r="K197" s="40">
        <v>100</v>
      </c>
      <c r="L197" s="40">
        <v>0</v>
      </c>
      <c r="M197" s="40">
        <v>8322</v>
      </c>
      <c r="N197" s="40" t="s">
        <v>77</v>
      </c>
      <c r="O197" s="40" t="s">
        <v>259</v>
      </c>
      <c r="P197" s="35">
        <f t="shared" si="8"/>
        <v>2914</v>
      </c>
      <c r="Q197" s="36">
        <f t="shared" si="9"/>
        <v>0.32721887999999982</v>
      </c>
      <c r="R197" s="36">
        <f t="shared" si="0"/>
        <v>11686</v>
      </c>
      <c r="S197" s="36">
        <f t="shared" si="1"/>
        <v>8573.4974756118427</v>
      </c>
      <c r="T197" s="36">
        <f t="shared" si="2"/>
        <v>14600</v>
      </c>
      <c r="U197" s="36">
        <f t="shared" si="3"/>
        <v>8639.0306849315075</v>
      </c>
      <c r="V197" s="38">
        <f t="shared" si="4"/>
        <v>1.2849851784799738E-2</v>
      </c>
      <c r="W197" s="36">
        <f t="shared" si="5"/>
        <v>1.0339612859506712E-2</v>
      </c>
      <c r="X197" s="38">
        <f t="shared" si="10"/>
        <v>3.1042500000000007E-3</v>
      </c>
      <c r="Y197" s="36">
        <f t="shared" si="6"/>
        <v>2.6293714644306448E-2</v>
      </c>
      <c r="Z197" s="36">
        <f t="shared" si="7"/>
        <v>0.85615755464430643</v>
      </c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</row>
    <row r="198" spans="1:41" ht="15.75" customHeight="1" x14ac:dyDescent="0.2">
      <c r="A198" s="39">
        <v>43616.047384259262</v>
      </c>
      <c r="B198" s="40" t="s">
        <v>7</v>
      </c>
      <c r="C198" s="40" t="s">
        <v>74</v>
      </c>
      <c r="D198" s="40" t="s">
        <v>86</v>
      </c>
      <c r="E198" s="40">
        <v>600</v>
      </c>
      <c r="F198" s="40">
        <v>8508</v>
      </c>
      <c r="G198" s="41">
        <v>7.0524000000000003E-2</v>
      </c>
      <c r="H198" s="40">
        <v>-2.5000000000000001E-4</v>
      </c>
      <c r="I198" s="40">
        <v>-1.7629999999999999E-5</v>
      </c>
      <c r="J198" s="40" t="s">
        <v>76</v>
      </c>
      <c r="K198" s="40">
        <v>600</v>
      </c>
      <c r="L198" s="40">
        <v>0</v>
      </c>
      <c r="M198" s="40">
        <v>8508</v>
      </c>
      <c r="N198" s="40" t="s">
        <v>83</v>
      </c>
      <c r="O198" s="40" t="s">
        <v>260</v>
      </c>
      <c r="P198" s="35">
        <f t="shared" si="8"/>
        <v>3514</v>
      </c>
      <c r="Q198" s="36">
        <f t="shared" si="9"/>
        <v>0.3977428799999998</v>
      </c>
      <c r="R198" s="36">
        <f t="shared" si="0"/>
        <v>11686</v>
      </c>
      <c r="S198" s="36">
        <f t="shared" si="1"/>
        <v>8573.4974756118427</v>
      </c>
      <c r="T198" s="36">
        <f t="shared" si="2"/>
        <v>15200</v>
      </c>
      <c r="U198" s="36">
        <f t="shared" si="3"/>
        <v>8633.8584210526315</v>
      </c>
      <c r="V198" s="38">
        <f t="shared" si="4"/>
        <v>6.0207643880562343E-3</v>
      </c>
      <c r="W198" s="36">
        <f t="shared" si="5"/>
        <v>9.5292554335506385E-3</v>
      </c>
      <c r="X198" s="38">
        <f t="shared" si="10"/>
        <v>3.1218800000000005E-3</v>
      </c>
      <c r="Y198" s="36">
        <f t="shared" si="6"/>
        <v>1.8671899821606872E-2</v>
      </c>
      <c r="Z198" s="36">
        <f t="shared" si="7"/>
        <v>0.8485357398216069</v>
      </c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</row>
    <row r="199" spans="1:41" ht="15.75" customHeight="1" x14ac:dyDescent="0.2">
      <c r="A199" s="39">
        <v>43616.047384259262</v>
      </c>
      <c r="B199" s="40" t="s">
        <v>7</v>
      </c>
      <c r="C199" s="40" t="s">
        <v>74</v>
      </c>
      <c r="D199" s="40" t="s">
        <v>86</v>
      </c>
      <c r="E199" s="40">
        <v>400</v>
      </c>
      <c r="F199" s="40">
        <v>8487</v>
      </c>
      <c r="G199" s="41">
        <v>4.7132E-2</v>
      </c>
      <c r="H199" s="40">
        <v>-2.5000000000000001E-4</v>
      </c>
      <c r="I199" s="40">
        <v>-1.1780000000000001E-5</v>
      </c>
      <c r="J199" s="40" t="s">
        <v>76</v>
      </c>
      <c r="K199" s="40">
        <v>400</v>
      </c>
      <c r="L199" s="40">
        <v>0</v>
      </c>
      <c r="M199" s="40">
        <v>8487</v>
      </c>
      <c r="N199" s="40" t="s">
        <v>77</v>
      </c>
      <c r="O199" s="40" t="s">
        <v>261</v>
      </c>
      <c r="P199" s="35">
        <f t="shared" si="8"/>
        <v>3914</v>
      </c>
      <c r="Q199" s="36">
        <f t="shared" si="9"/>
        <v>0.44487487999999981</v>
      </c>
      <c r="R199" s="36">
        <f t="shared" si="0"/>
        <v>11686</v>
      </c>
      <c r="S199" s="36">
        <f t="shared" si="1"/>
        <v>8573.4974756118427</v>
      </c>
      <c r="T199" s="36">
        <f t="shared" si="2"/>
        <v>15600</v>
      </c>
      <c r="U199" s="36">
        <f t="shared" si="3"/>
        <v>8630.0928205128203</v>
      </c>
      <c r="V199" s="38">
        <f t="shared" si="4"/>
        <v>7.6466109879466107E-3</v>
      </c>
      <c r="W199" s="36">
        <f t="shared" si="5"/>
        <v>8.9386740675711264E-3</v>
      </c>
      <c r="X199" s="38">
        <f t="shared" si="10"/>
        <v>3.1336600000000004E-3</v>
      </c>
      <c r="Y199" s="36">
        <f t="shared" si="6"/>
        <v>1.9718945055517738E-2</v>
      </c>
      <c r="Z199" s="36">
        <f t="shared" si="7"/>
        <v>0.84958278505551776</v>
      </c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</row>
    <row r="200" spans="1:41" ht="15.75" customHeight="1" x14ac:dyDescent="0.2">
      <c r="A200" s="39">
        <v>43616.047384259262</v>
      </c>
      <c r="B200" s="40" t="s">
        <v>7</v>
      </c>
      <c r="C200" s="40" t="s">
        <v>74</v>
      </c>
      <c r="D200" s="40" t="s">
        <v>86</v>
      </c>
      <c r="E200" s="40">
        <v>500</v>
      </c>
      <c r="F200" s="40">
        <v>8465.5</v>
      </c>
      <c r="G200" s="41">
        <v>5.9064999999999999E-2</v>
      </c>
      <c r="H200" s="40">
        <v>-2.5000000000000001E-4</v>
      </c>
      <c r="I200" s="40">
        <v>-1.4759999999999999E-5</v>
      </c>
      <c r="J200" s="40" t="s">
        <v>76</v>
      </c>
      <c r="K200" s="40">
        <v>500</v>
      </c>
      <c r="L200" s="40">
        <v>0</v>
      </c>
      <c r="M200" s="40">
        <v>8465.5</v>
      </c>
      <c r="N200" s="40" t="s">
        <v>83</v>
      </c>
      <c r="O200" s="42" t="s">
        <v>262</v>
      </c>
      <c r="P200" s="35">
        <f t="shared" si="8"/>
        <v>4414</v>
      </c>
      <c r="Q200" s="36">
        <f t="shared" si="9"/>
        <v>0.50393987999999978</v>
      </c>
      <c r="R200" s="36">
        <f t="shared" si="0"/>
        <v>11686</v>
      </c>
      <c r="S200" s="36">
        <f t="shared" si="1"/>
        <v>8573.4974756118427</v>
      </c>
      <c r="T200" s="36">
        <f t="shared" si="2"/>
        <v>16100</v>
      </c>
      <c r="U200" s="36">
        <f t="shared" si="3"/>
        <v>8624.9812422360246</v>
      </c>
      <c r="V200" s="38">
        <f t="shared" si="4"/>
        <v>9.6412016266308413E-3</v>
      </c>
      <c r="W200" s="36">
        <f t="shared" si="5"/>
        <v>8.1361699456275471E-3</v>
      </c>
      <c r="X200" s="38">
        <f t="shared" si="10"/>
        <v>3.1484200000000003E-3</v>
      </c>
      <c r="Y200" s="36">
        <f t="shared" si="6"/>
        <v>2.0925791572258386E-2</v>
      </c>
      <c r="Z200" s="36">
        <f t="shared" si="7"/>
        <v>0.8507896315722584</v>
      </c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</row>
    <row r="201" spans="1:41" ht="15.75" customHeight="1" x14ac:dyDescent="0.2">
      <c r="A201" s="39">
        <v>43616.047384259262</v>
      </c>
      <c r="B201" s="40" t="s">
        <v>7</v>
      </c>
      <c r="C201" s="40" t="s">
        <v>74</v>
      </c>
      <c r="D201" s="40" t="s">
        <v>86</v>
      </c>
      <c r="E201" s="40">
        <v>300</v>
      </c>
      <c r="F201" s="40">
        <v>8445</v>
      </c>
      <c r="G201" s="41">
        <v>3.5522999999999999E-2</v>
      </c>
      <c r="H201" s="40">
        <v>-2.5000000000000001E-4</v>
      </c>
      <c r="I201" s="40">
        <v>-8.8799999999999997E-6</v>
      </c>
      <c r="J201" s="40" t="s">
        <v>76</v>
      </c>
      <c r="K201" s="40">
        <v>300</v>
      </c>
      <c r="L201" s="40">
        <v>0</v>
      </c>
      <c r="M201" s="40">
        <v>8445</v>
      </c>
      <c r="N201" s="40" t="s">
        <v>77</v>
      </c>
      <c r="O201" s="40" t="s">
        <v>263</v>
      </c>
      <c r="P201" s="35">
        <f t="shared" si="8"/>
        <v>4714</v>
      </c>
      <c r="Q201" s="36">
        <f t="shared" si="9"/>
        <v>0.53946287999999976</v>
      </c>
      <c r="R201" s="36">
        <f t="shared" si="0"/>
        <v>11686</v>
      </c>
      <c r="S201" s="36">
        <f t="shared" si="1"/>
        <v>8573.4974756118427</v>
      </c>
      <c r="T201" s="36">
        <f t="shared" si="2"/>
        <v>16400</v>
      </c>
      <c r="U201" s="36">
        <f t="shared" si="3"/>
        <v>8621.6889024390239</v>
      </c>
      <c r="V201" s="38">
        <f t="shared" si="4"/>
        <v>1.1439494904051974E-2</v>
      </c>
      <c r="W201" s="36">
        <f t="shared" si="5"/>
        <v>7.6187775679478834E-3</v>
      </c>
      <c r="X201" s="38">
        <f t="shared" si="10"/>
        <v>3.1573000000000005E-3</v>
      </c>
      <c r="Y201" s="36">
        <f t="shared" si="6"/>
        <v>2.2215572471999859E-2</v>
      </c>
      <c r="Z201" s="36">
        <f t="shared" si="7"/>
        <v>0.85207941247199992</v>
      </c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</row>
    <row r="202" spans="1:41" ht="15.75" customHeight="1" x14ac:dyDescent="0.2">
      <c r="A202" s="39">
        <v>43616.047384259262</v>
      </c>
      <c r="B202" s="40" t="s">
        <v>7</v>
      </c>
      <c r="C202" s="40" t="s">
        <v>74</v>
      </c>
      <c r="D202" s="40" t="s">
        <v>86</v>
      </c>
      <c r="E202" s="40">
        <v>200</v>
      </c>
      <c r="F202" s="40">
        <v>8403</v>
      </c>
      <c r="G202" s="41">
        <v>2.3802E-2</v>
      </c>
      <c r="H202" s="40">
        <v>-2.5000000000000001E-4</v>
      </c>
      <c r="I202" s="40">
        <v>-5.9499999999999998E-6</v>
      </c>
      <c r="J202" s="40" t="s">
        <v>76</v>
      </c>
      <c r="K202" s="40">
        <v>200</v>
      </c>
      <c r="L202" s="40">
        <v>0</v>
      </c>
      <c r="M202" s="40">
        <v>8403</v>
      </c>
      <c r="N202" s="40" t="s">
        <v>77</v>
      </c>
      <c r="O202" s="40" t="s">
        <v>264</v>
      </c>
      <c r="P202" s="35">
        <f t="shared" si="8"/>
        <v>4914</v>
      </c>
      <c r="Q202" s="36">
        <f t="shared" si="9"/>
        <v>0.56326487999999975</v>
      </c>
      <c r="R202" s="36">
        <f t="shared" si="0"/>
        <v>11686</v>
      </c>
      <c r="S202" s="36">
        <f t="shared" si="1"/>
        <v>8573.4974756118427</v>
      </c>
      <c r="T202" s="36">
        <f t="shared" si="2"/>
        <v>16600</v>
      </c>
      <c r="U202" s="36">
        <f t="shared" si="3"/>
        <v>8619.0540963855419</v>
      </c>
      <c r="V202" s="38">
        <f t="shared" si="4"/>
        <v>1.4658977796698759E-2</v>
      </c>
      <c r="W202" s="36">
        <f t="shared" si="5"/>
        <v>7.2044321124249341E-3</v>
      </c>
      <c r="X202" s="38">
        <f t="shared" si="10"/>
        <v>3.1632500000000003E-3</v>
      </c>
      <c r="Y202" s="36">
        <f t="shared" si="6"/>
        <v>2.5026659909123693E-2</v>
      </c>
      <c r="Z202" s="36">
        <f t="shared" si="7"/>
        <v>0.85489049990912369</v>
      </c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</row>
    <row r="203" spans="1:41" ht="15.75" customHeight="1" x14ac:dyDescent="0.2">
      <c r="A203" s="39">
        <v>43616.047384259262</v>
      </c>
      <c r="B203" s="40" t="s">
        <v>7</v>
      </c>
      <c r="C203" s="40" t="s">
        <v>74</v>
      </c>
      <c r="D203" s="40" t="s">
        <v>86</v>
      </c>
      <c r="E203" s="40">
        <v>100</v>
      </c>
      <c r="F203" s="40">
        <v>8361</v>
      </c>
      <c r="G203" s="41">
        <v>1.196E-2</v>
      </c>
      <c r="H203" s="40">
        <v>-2.5000000000000001E-4</v>
      </c>
      <c r="I203" s="40">
        <v>-2.9900000000000002E-6</v>
      </c>
      <c r="J203" s="40" t="s">
        <v>76</v>
      </c>
      <c r="K203" s="40">
        <v>100</v>
      </c>
      <c r="L203" s="40">
        <v>0</v>
      </c>
      <c r="M203" s="40">
        <v>8361</v>
      </c>
      <c r="N203" s="40" t="s">
        <v>77</v>
      </c>
      <c r="O203" s="40" t="s">
        <v>265</v>
      </c>
      <c r="P203" s="35">
        <f t="shared" si="8"/>
        <v>5014</v>
      </c>
      <c r="Q203" s="36">
        <f t="shared" si="9"/>
        <v>0.57522487999999972</v>
      </c>
      <c r="R203" s="36">
        <f t="shared" si="0"/>
        <v>11686</v>
      </c>
      <c r="S203" s="36">
        <f t="shared" si="1"/>
        <v>8573.4974756118427</v>
      </c>
      <c r="T203" s="36">
        <f t="shared" si="2"/>
        <v>16700</v>
      </c>
      <c r="U203" s="36">
        <f t="shared" si="3"/>
        <v>8617.5088622754483</v>
      </c>
      <c r="V203" s="38">
        <f t="shared" si="4"/>
        <v>1.7850350244090023E-2</v>
      </c>
      <c r="W203" s="36">
        <f t="shared" si="5"/>
        <v>6.9613131558751958E-3</v>
      </c>
      <c r="X203" s="38">
        <f t="shared" si="10"/>
        <v>3.1662400000000003E-3</v>
      </c>
      <c r="Y203" s="36">
        <f t="shared" si="6"/>
        <v>2.7977903399965219E-2</v>
      </c>
      <c r="Z203" s="36">
        <f t="shared" si="7"/>
        <v>0.85784174339996522</v>
      </c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</row>
    <row r="204" spans="1:41" ht="15.75" customHeight="1" x14ac:dyDescent="0.2">
      <c r="A204" s="39">
        <v>43616.047407407408</v>
      </c>
      <c r="B204" s="40" t="s">
        <v>7</v>
      </c>
      <c r="C204" s="40" t="s">
        <v>74</v>
      </c>
      <c r="D204" s="40" t="s">
        <v>86</v>
      </c>
      <c r="E204" s="40">
        <v>100</v>
      </c>
      <c r="F204" s="40">
        <v>8390</v>
      </c>
      <c r="G204" s="41">
        <v>1.1919000000000001E-2</v>
      </c>
      <c r="H204" s="40">
        <v>7.5000000000000002E-4</v>
      </c>
      <c r="I204" s="40">
        <v>8.9299999999999992E-6</v>
      </c>
      <c r="J204" s="40" t="s">
        <v>76</v>
      </c>
      <c r="K204" s="40">
        <v>100</v>
      </c>
      <c r="L204" s="40">
        <v>0</v>
      </c>
      <c r="M204" s="40">
        <v>8366.5</v>
      </c>
      <c r="N204" s="40" t="s">
        <v>77</v>
      </c>
      <c r="O204" s="40" t="s">
        <v>266</v>
      </c>
      <c r="P204" s="35">
        <f t="shared" si="8"/>
        <v>5114</v>
      </c>
      <c r="Q204" s="36">
        <f t="shared" si="9"/>
        <v>0.58714387999999973</v>
      </c>
      <c r="R204" s="36">
        <f t="shared" si="0"/>
        <v>11686</v>
      </c>
      <c r="S204" s="36">
        <f t="shared" si="1"/>
        <v>8573.4974756118427</v>
      </c>
      <c r="T204" s="36">
        <f t="shared" si="2"/>
        <v>16800</v>
      </c>
      <c r="U204" s="36">
        <f t="shared" si="3"/>
        <v>8616.1546428571437</v>
      </c>
      <c r="V204" s="38">
        <f t="shared" si="4"/>
        <v>1.5998924385347463E-2</v>
      </c>
      <c r="W204" s="36">
        <f t="shared" si="5"/>
        <v>6.7481757404452714E-3</v>
      </c>
      <c r="X204" s="38">
        <f t="shared" si="10"/>
        <v>3.1573100000000004E-3</v>
      </c>
      <c r="Y204" s="36">
        <f t="shared" si="6"/>
        <v>2.5904410125792737E-2</v>
      </c>
      <c r="Z204" s="36">
        <f t="shared" si="7"/>
        <v>0.85576825012579272</v>
      </c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</row>
    <row r="205" spans="1:41" ht="15.75" customHeight="1" x14ac:dyDescent="0.2">
      <c r="A205" s="39">
        <v>43616.047407407408</v>
      </c>
      <c r="B205" s="40" t="s">
        <v>7</v>
      </c>
      <c r="C205" s="40" t="s">
        <v>74</v>
      </c>
      <c r="D205" s="40" t="s">
        <v>86</v>
      </c>
      <c r="E205" s="40">
        <v>69</v>
      </c>
      <c r="F205" s="40">
        <v>8469.5</v>
      </c>
      <c r="G205" s="41">
        <v>8.1468300000000007E-3</v>
      </c>
      <c r="H205" s="40">
        <v>7.5000000000000002E-4</v>
      </c>
      <c r="I205" s="40">
        <v>6.1099999999999999E-6</v>
      </c>
      <c r="J205" s="40" t="s">
        <v>76</v>
      </c>
      <c r="K205" s="40">
        <v>200</v>
      </c>
      <c r="L205" s="40">
        <v>131</v>
      </c>
      <c r="M205" s="40">
        <v>8408.5</v>
      </c>
      <c r="N205" s="40" t="s">
        <v>77</v>
      </c>
      <c r="O205" s="40" t="s">
        <v>267</v>
      </c>
      <c r="P205" s="35">
        <f t="shared" si="8"/>
        <v>5183</v>
      </c>
      <c r="Q205" s="36">
        <f t="shared" si="9"/>
        <v>0.59529070999999978</v>
      </c>
      <c r="R205" s="36">
        <f t="shared" si="0"/>
        <v>11686</v>
      </c>
      <c r="S205" s="36">
        <f t="shared" si="1"/>
        <v>8573.4974756118427</v>
      </c>
      <c r="T205" s="36">
        <f t="shared" si="2"/>
        <v>16869</v>
      </c>
      <c r="U205" s="36">
        <f t="shared" si="3"/>
        <v>8615.5547750311216</v>
      </c>
      <c r="V205" s="38">
        <f t="shared" si="4"/>
        <v>1.0374231827437149E-2</v>
      </c>
      <c r="W205" s="36">
        <f t="shared" si="5"/>
        <v>6.653742537938958E-3</v>
      </c>
      <c r="X205" s="38">
        <f t="shared" si="10"/>
        <v>3.1512000000000003E-3</v>
      </c>
      <c r="Y205" s="36">
        <f t="shared" si="6"/>
        <v>2.0179174365376105E-2</v>
      </c>
      <c r="Z205" s="36">
        <f t="shared" si="7"/>
        <v>0.8500430143653761</v>
      </c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</row>
    <row r="206" spans="1:41" ht="15.75" customHeight="1" x14ac:dyDescent="0.2">
      <c r="A206" s="39">
        <v>43616.047407407408</v>
      </c>
      <c r="B206" s="40" t="s">
        <v>7</v>
      </c>
      <c r="C206" s="40" t="s">
        <v>74</v>
      </c>
      <c r="D206" s="40" t="s">
        <v>86</v>
      </c>
      <c r="E206" s="40">
        <v>300</v>
      </c>
      <c r="F206" s="40">
        <v>8469.5</v>
      </c>
      <c r="G206" s="41">
        <v>3.5421000000000001E-2</v>
      </c>
      <c r="H206" s="40">
        <v>7.5000000000000002E-4</v>
      </c>
      <c r="I206" s="40">
        <v>2.656E-5</v>
      </c>
      <c r="J206" s="40" t="s">
        <v>76</v>
      </c>
      <c r="K206" s="40">
        <v>300</v>
      </c>
      <c r="L206" s="40">
        <v>0</v>
      </c>
      <c r="M206" s="40">
        <v>8450.5</v>
      </c>
      <c r="N206" s="40" t="s">
        <v>77</v>
      </c>
      <c r="O206" s="40" t="s">
        <v>268</v>
      </c>
      <c r="P206" s="35">
        <f t="shared" si="8"/>
        <v>5483</v>
      </c>
      <c r="Q206" s="36">
        <f t="shared" si="9"/>
        <v>0.63071170999999981</v>
      </c>
      <c r="R206" s="36">
        <f t="shared" si="0"/>
        <v>11686</v>
      </c>
      <c r="S206" s="36">
        <f t="shared" si="1"/>
        <v>8573.4974756118427</v>
      </c>
      <c r="T206" s="36">
        <f t="shared" si="2"/>
        <v>17169</v>
      </c>
      <c r="U206" s="36">
        <f t="shared" si="3"/>
        <v>8613.0027083697369</v>
      </c>
      <c r="V206" s="38">
        <f t="shared" si="4"/>
        <v>1.078613837321399E-2</v>
      </c>
      <c r="W206" s="36">
        <f t="shared" si="5"/>
        <v>6.2518406331442903E-3</v>
      </c>
      <c r="X206" s="38">
        <f t="shared" si="10"/>
        <v>3.1246400000000001E-3</v>
      </c>
      <c r="Y206" s="36">
        <f t="shared" si="6"/>
        <v>2.0162619006358282E-2</v>
      </c>
      <c r="Z206" s="36">
        <f t="shared" si="7"/>
        <v>0.85002645900635831</v>
      </c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</row>
    <row r="207" spans="1:41" ht="15.75" customHeight="1" x14ac:dyDescent="0.2">
      <c r="A207" s="39">
        <v>43616.047407407408</v>
      </c>
      <c r="B207" s="40" t="s">
        <v>7</v>
      </c>
      <c r="C207" s="40" t="s">
        <v>74</v>
      </c>
      <c r="D207" s="40" t="s">
        <v>86</v>
      </c>
      <c r="E207" s="40">
        <v>246</v>
      </c>
      <c r="F207" s="40">
        <v>8515</v>
      </c>
      <c r="G207" s="41">
        <v>2.8890240000000001E-2</v>
      </c>
      <c r="H207" s="40">
        <v>7.5000000000000002E-4</v>
      </c>
      <c r="I207" s="40">
        <v>2.1659999999999999E-5</v>
      </c>
      <c r="J207" s="40" t="s">
        <v>76</v>
      </c>
      <c r="K207" s="40">
        <v>400</v>
      </c>
      <c r="L207" s="40">
        <v>154</v>
      </c>
      <c r="M207" s="40">
        <v>8493</v>
      </c>
      <c r="N207" s="40" t="s">
        <v>77</v>
      </c>
      <c r="O207" s="40" t="s">
        <v>269</v>
      </c>
      <c r="P207" s="35">
        <f t="shared" si="8"/>
        <v>5729</v>
      </c>
      <c r="Q207" s="36">
        <f t="shared" si="9"/>
        <v>0.65960194999999977</v>
      </c>
      <c r="R207" s="36">
        <f t="shared" si="0"/>
        <v>11686</v>
      </c>
      <c r="S207" s="36">
        <f t="shared" si="1"/>
        <v>8573.4974756118427</v>
      </c>
      <c r="T207" s="36">
        <f t="shared" si="2"/>
        <v>17415</v>
      </c>
      <c r="U207" s="36">
        <f t="shared" si="3"/>
        <v>8611.6183462532299</v>
      </c>
      <c r="V207" s="38">
        <f t="shared" si="4"/>
        <v>7.5486448892875778E-3</v>
      </c>
      <c r="W207" s="36">
        <f t="shared" si="5"/>
        <v>6.0337303055417821E-3</v>
      </c>
      <c r="X207" s="38">
        <f t="shared" si="10"/>
        <v>3.10298E-3</v>
      </c>
      <c r="Y207" s="36">
        <f t="shared" si="6"/>
        <v>1.668535519482936E-2</v>
      </c>
      <c r="Z207" s="36">
        <f t="shared" si="7"/>
        <v>0.84654919519482941</v>
      </c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</row>
    <row r="208" spans="1:41" ht="15.75" customHeight="1" x14ac:dyDescent="0.2">
      <c r="A208" s="39">
        <v>43616.047407407408</v>
      </c>
      <c r="B208" s="40" t="s">
        <v>7</v>
      </c>
      <c r="C208" s="40" t="s">
        <v>74</v>
      </c>
      <c r="D208" s="40" t="s">
        <v>86</v>
      </c>
      <c r="E208" s="40">
        <v>1</v>
      </c>
      <c r="F208" s="40">
        <v>8550</v>
      </c>
      <c r="G208" s="41">
        <v>1.1696000000000001E-4</v>
      </c>
      <c r="H208" s="40">
        <v>7.5000000000000002E-4</v>
      </c>
      <c r="I208" s="40">
        <v>8.0000000000000002E-8</v>
      </c>
      <c r="J208" s="40" t="s">
        <v>76</v>
      </c>
      <c r="K208" s="40">
        <v>500</v>
      </c>
      <c r="L208" s="40">
        <v>230</v>
      </c>
      <c r="M208" s="40">
        <v>8535</v>
      </c>
      <c r="N208" s="40" t="s">
        <v>77</v>
      </c>
      <c r="O208" s="40" t="s">
        <v>270</v>
      </c>
      <c r="P208" s="35">
        <f t="shared" si="8"/>
        <v>5730</v>
      </c>
      <c r="Q208" s="36">
        <f t="shared" si="9"/>
        <v>0.65971890999999983</v>
      </c>
      <c r="R208" s="36">
        <f t="shared" si="0"/>
        <v>11686</v>
      </c>
      <c r="S208" s="36">
        <f t="shared" si="1"/>
        <v>8573.4974756118427</v>
      </c>
      <c r="T208" s="36">
        <f t="shared" si="2"/>
        <v>17416</v>
      </c>
      <c r="U208" s="36">
        <f t="shared" si="3"/>
        <v>8611.6148082223244</v>
      </c>
      <c r="V208" s="38">
        <f t="shared" si="4"/>
        <v>4.7950044264647345E-3</v>
      </c>
      <c r="W208" s="36">
        <f t="shared" si="5"/>
        <v>6.0331727885167934E-3</v>
      </c>
      <c r="X208" s="38">
        <f t="shared" si="10"/>
        <v>3.1029E-3</v>
      </c>
      <c r="Y208" s="36">
        <f t="shared" si="6"/>
        <v>1.3931077214981527E-2</v>
      </c>
      <c r="Z208" s="36">
        <f t="shared" si="7"/>
        <v>0.84379491721498157</v>
      </c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</row>
    <row r="209" spans="1:41" ht="15.75" customHeight="1" x14ac:dyDescent="0.2">
      <c r="A209" s="39">
        <v>43616.047407407408</v>
      </c>
      <c r="B209" s="40" t="s">
        <v>7</v>
      </c>
      <c r="C209" s="40" t="s">
        <v>74</v>
      </c>
      <c r="D209" s="40" t="s">
        <v>86</v>
      </c>
      <c r="E209" s="40">
        <v>269</v>
      </c>
      <c r="F209" s="40">
        <v>8550</v>
      </c>
      <c r="G209" s="41">
        <v>3.1462240000000002E-2</v>
      </c>
      <c r="H209" s="40">
        <v>7.5000000000000002E-4</v>
      </c>
      <c r="I209" s="40">
        <v>2.3589999999999999E-5</v>
      </c>
      <c r="J209" s="40" t="s">
        <v>76</v>
      </c>
      <c r="K209" s="40">
        <v>500</v>
      </c>
      <c r="L209" s="40">
        <v>231</v>
      </c>
      <c r="M209" s="40">
        <v>8535</v>
      </c>
      <c r="N209" s="40" t="s">
        <v>77</v>
      </c>
      <c r="O209" s="40" t="s">
        <v>270</v>
      </c>
      <c r="P209" s="35">
        <f t="shared" si="8"/>
        <v>5999</v>
      </c>
      <c r="Q209" s="36">
        <f t="shared" si="9"/>
        <v>0.6911811499999998</v>
      </c>
      <c r="R209" s="36">
        <f t="shared" si="0"/>
        <v>11686</v>
      </c>
      <c r="S209" s="36">
        <f t="shared" si="1"/>
        <v>8573.4974756118427</v>
      </c>
      <c r="T209" s="36">
        <f t="shared" si="2"/>
        <v>17685</v>
      </c>
      <c r="U209" s="36">
        <f t="shared" si="3"/>
        <v>8610.6776081424941</v>
      </c>
      <c r="V209" s="38">
        <f t="shared" si="4"/>
        <v>4.9442892632890053E-3</v>
      </c>
      <c r="W209" s="36">
        <f t="shared" si="5"/>
        <v>5.885474224188985E-3</v>
      </c>
      <c r="X209" s="38">
        <f t="shared" si="10"/>
        <v>3.07931E-3</v>
      </c>
      <c r="Y209" s="36">
        <f t="shared" si="6"/>
        <v>1.3909073487477991E-2</v>
      </c>
      <c r="Z209" s="36">
        <f t="shared" si="7"/>
        <v>0.84377291348747796</v>
      </c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</row>
    <row r="210" spans="1:41" ht="15.75" customHeight="1" x14ac:dyDescent="0.2">
      <c r="A210" s="39">
        <v>43616.04755787037</v>
      </c>
      <c r="B210" s="40" t="s">
        <v>7</v>
      </c>
      <c r="C210" s="40" t="s">
        <v>74</v>
      </c>
      <c r="D210" s="40" t="s">
        <v>86</v>
      </c>
      <c r="E210" s="40">
        <v>500</v>
      </c>
      <c r="F210" s="40">
        <v>8606.5</v>
      </c>
      <c r="G210" s="41">
        <v>5.8095000000000001E-2</v>
      </c>
      <c r="H210" s="40">
        <v>-2.5000000000000001E-4</v>
      </c>
      <c r="I210" s="40">
        <v>-1.452E-5</v>
      </c>
      <c r="J210" s="40" t="s">
        <v>76</v>
      </c>
      <c r="K210" s="40">
        <v>770</v>
      </c>
      <c r="L210" s="40">
        <v>0</v>
      </c>
      <c r="M210" s="40">
        <v>8606.5</v>
      </c>
      <c r="N210" s="40" t="s">
        <v>83</v>
      </c>
      <c r="O210" s="40" t="s">
        <v>270</v>
      </c>
      <c r="P210" s="35">
        <f t="shared" si="8"/>
        <v>6499</v>
      </c>
      <c r="Q210" s="36">
        <f t="shared" si="9"/>
        <v>0.74927614999999981</v>
      </c>
      <c r="R210" s="36">
        <f t="shared" si="0"/>
        <v>11686</v>
      </c>
      <c r="S210" s="36">
        <f t="shared" si="1"/>
        <v>8573.4974756118427</v>
      </c>
      <c r="T210" s="36">
        <f t="shared" si="2"/>
        <v>18185</v>
      </c>
      <c r="U210" s="36">
        <f t="shared" si="3"/>
        <v>8610.5627440197968</v>
      </c>
      <c r="V210" s="38">
        <f t="shared" si="4"/>
        <v>3.5629349051573831E-4</v>
      </c>
      <c r="W210" s="36">
        <f t="shared" si="5"/>
        <v>5.867369937551401E-3</v>
      </c>
      <c r="X210" s="38">
        <f t="shared" si="10"/>
        <v>3.0938300000000001E-3</v>
      </c>
      <c r="Y210" s="36">
        <f t="shared" si="6"/>
        <v>9.3174934280671386E-3</v>
      </c>
      <c r="Z210" s="36">
        <f t="shared" si="7"/>
        <v>0.83918133342806711</v>
      </c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</row>
    <row r="211" spans="1:41" ht="15.75" customHeight="1" x14ac:dyDescent="0.2">
      <c r="A211" s="39">
        <v>43616.04755787037</v>
      </c>
      <c r="B211" s="40" t="s">
        <v>7</v>
      </c>
      <c r="C211" s="40" t="s">
        <v>74</v>
      </c>
      <c r="D211" s="40" t="s">
        <v>86</v>
      </c>
      <c r="E211" s="40">
        <v>600</v>
      </c>
      <c r="F211" s="40">
        <v>8578</v>
      </c>
      <c r="G211" s="41">
        <v>6.9947999999999996E-2</v>
      </c>
      <c r="H211" s="40">
        <v>-2.5000000000000001E-4</v>
      </c>
      <c r="I211" s="40">
        <v>-1.7479999999999999E-5</v>
      </c>
      <c r="J211" s="40" t="s">
        <v>76</v>
      </c>
      <c r="K211" s="40">
        <v>600</v>
      </c>
      <c r="L211" s="40">
        <v>0</v>
      </c>
      <c r="M211" s="40">
        <v>8578</v>
      </c>
      <c r="N211" s="40" t="s">
        <v>77</v>
      </c>
      <c r="O211" s="40" t="s">
        <v>271</v>
      </c>
      <c r="P211" s="35">
        <f t="shared" si="8"/>
        <v>7099</v>
      </c>
      <c r="Q211" s="36">
        <f t="shared" si="9"/>
        <v>0.81922414999999982</v>
      </c>
      <c r="R211" s="36">
        <f t="shared" si="0"/>
        <v>11686</v>
      </c>
      <c r="S211" s="36">
        <f t="shared" si="1"/>
        <v>8573.4974756118427</v>
      </c>
      <c r="T211" s="36">
        <f t="shared" si="2"/>
        <v>18785</v>
      </c>
      <c r="U211" s="36">
        <f t="shared" si="3"/>
        <v>8609.5226776683521</v>
      </c>
      <c r="V211" s="38">
        <f t="shared" si="4"/>
        <v>3.0300874393677322E-3</v>
      </c>
      <c r="W211" s="36">
        <f t="shared" si="5"/>
        <v>5.7034180888436243E-3</v>
      </c>
      <c r="X211" s="38">
        <f t="shared" si="10"/>
        <v>3.1113099999999999E-3</v>
      </c>
      <c r="Y211" s="36">
        <f t="shared" si="6"/>
        <v>1.1844815528211355E-2</v>
      </c>
      <c r="Z211" s="36">
        <f t="shared" si="7"/>
        <v>0.84170865552821139</v>
      </c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</row>
    <row r="212" spans="1:41" ht="15.75" customHeight="1" x14ac:dyDescent="0.2">
      <c r="A212" s="39">
        <v>43616.04755787037</v>
      </c>
      <c r="B212" s="40" t="s">
        <v>7</v>
      </c>
      <c r="C212" s="40" t="s">
        <v>74</v>
      </c>
      <c r="D212" s="40" t="s">
        <v>86</v>
      </c>
      <c r="E212" s="40">
        <v>400</v>
      </c>
      <c r="F212" s="40">
        <v>8563.5</v>
      </c>
      <c r="G212" s="41">
        <v>4.6708E-2</v>
      </c>
      <c r="H212" s="40">
        <v>-2.5000000000000001E-4</v>
      </c>
      <c r="I212" s="40">
        <v>-1.167E-5</v>
      </c>
      <c r="J212" s="40" t="s">
        <v>76</v>
      </c>
      <c r="K212" s="40">
        <v>646</v>
      </c>
      <c r="L212" s="40">
        <v>0</v>
      </c>
      <c r="M212" s="40">
        <v>8563.5</v>
      </c>
      <c r="N212" s="40" t="s">
        <v>83</v>
      </c>
      <c r="O212" s="40" t="s">
        <v>269</v>
      </c>
      <c r="P212" s="35">
        <f t="shared" si="8"/>
        <v>7499</v>
      </c>
      <c r="Q212" s="36">
        <f t="shared" si="9"/>
        <v>0.86593214999999979</v>
      </c>
      <c r="R212" s="36">
        <f t="shared" si="0"/>
        <v>11686</v>
      </c>
      <c r="S212" s="36">
        <f t="shared" si="1"/>
        <v>8573.4974756118427</v>
      </c>
      <c r="T212" s="36">
        <f t="shared" si="2"/>
        <v>19185</v>
      </c>
      <c r="U212" s="36">
        <f t="shared" si="3"/>
        <v>8608.5631222309094</v>
      </c>
      <c r="V212" s="38">
        <f t="shared" si="4"/>
        <v>4.5839794508329337E-3</v>
      </c>
      <c r="W212" s="36">
        <f t="shared" si="5"/>
        <v>5.5521225194446484E-3</v>
      </c>
      <c r="X212" s="38">
        <f t="shared" si="10"/>
        <v>3.12298E-3</v>
      </c>
      <c r="Y212" s="36">
        <f t="shared" si="6"/>
        <v>1.3259081970277583E-2</v>
      </c>
      <c r="Z212" s="36">
        <f t="shared" si="7"/>
        <v>0.84312292197027761</v>
      </c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</row>
    <row r="213" spans="1:41" ht="15.75" customHeight="1" x14ac:dyDescent="0.2">
      <c r="A213" s="39">
        <v>43616.04755787037</v>
      </c>
      <c r="B213" s="40" t="s">
        <v>7</v>
      </c>
      <c r="C213" s="40" t="s">
        <v>74</v>
      </c>
      <c r="D213" s="40" t="s">
        <v>86</v>
      </c>
      <c r="E213" s="40">
        <v>300</v>
      </c>
      <c r="F213" s="40">
        <v>8521</v>
      </c>
      <c r="G213" s="41">
        <v>3.5208000000000003E-2</v>
      </c>
      <c r="H213" s="40">
        <v>-2.5000000000000001E-4</v>
      </c>
      <c r="I213" s="40">
        <v>-8.8000000000000004E-6</v>
      </c>
      <c r="J213" s="40" t="s">
        <v>76</v>
      </c>
      <c r="K213" s="40">
        <v>369</v>
      </c>
      <c r="L213" s="40">
        <v>0</v>
      </c>
      <c r="M213" s="40">
        <v>8521</v>
      </c>
      <c r="N213" s="40" t="s">
        <v>83</v>
      </c>
      <c r="O213" s="40" t="s">
        <v>267</v>
      </c>
      <c r="P213" s="35">
        <f t="shared" si="8"/>
        <v>7799</v>
      </c>
      <c r="Q213" s="36">
        <f t="shared" si="9"/>
        <v>0.90114014999999981</v>
      </c>
      <c r="R213" s="36">
        <f t="shared" si="0"/>
        <v>11686</v>
      </c>
      <c r="S213" s="36">
        <f t="shared" si="1"/>
        <v>8573.4974756118427</v>
      </c>
      <c r="T213" s="36">
        <f t="shared" si="2"/>
        <v>19485</v>
      </c>
      <c r="U213" s="36">
        <f t="shared" si="3"/>
        <v>8607.2149602258141</v>
      </c>
      <c r="V213" s="38">
        <f t="shared" si="4"/>
        <v>9.1678677089414833E-3</v>
      </c>
      <c r="W213" s="36">
        <f t="shared" si="5"/>
        <v>5.3394973622440762E-3</v>
      </c>
      <c r="X213" s="38">
        <f t="shared" si="10"/>
        <v>3.1317800000000002E-3</v>
      </c>
      <c r="Y213" s="36">
        <f t="shared" si="6"/>
        <v>1.7639145071185559E-2</v>
      </c>
      <c r="Z213" s="36">
        <f t="shared" si="7"/>
        <v>0.8475029850711856</v>
      </c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</row>
    <row r="214" spans="1:41" ht="15.75" customHeight="1" x14ac:dyDescent="0.2">
      <c r="A214" s="39">
        <v>43616.04755787037</v>
      </c>
      <c r="B214" s="40" t="s">
        <v>7</v>
      </c>
      <c r="C214" s="40" t="s">
        <v>74</v>
      </c>
      <c r="D214" s="40" t="s">
        <v>86</v>
      </c>
      <c r="E214" s="40">
        <v>200</v>
      </c>
      <c r="F214" s="40">
        <v>8478.5</v>
      </c>
      <c r="G214" s="41">
        <v>2.359E-2</v>
      </c>
      <c r="H214" s="40">
        <v>-2.5000000000000001E-4</v>
      </c>
      <c r="I214" s="40">
        <v>-5.8900000000000004E-6</v>
      </c>
      <c r="J214" s="40" t="s">
        <v>76</v>
      </c>
      <c r="K214" s="40">
        <v>200</v>
      </c>
      <c r="L214" s="40">
        <v>0</v>
      </c>
      <c r="M214" s="40">
        <v>8478.5</v>
      </c>
      <c r="N214" s="40" t="s">
        <v>77</v>
      </c>
      <c r="O214" s="40" t="s">
        <v>272</v>
      </c>
      <c r="P214" s="35">
        <f t="shared" si="8"/>
        <v>7999</v>
      </c>
      <c r="Q214" s="36">
        <f t="shared" si="9"/>
        <v>0.92473014999999981</v>
      </c>
      <c r="R214" s="36">
        <f t="shared" si="0"/>
        <v>11686</v>
      </c>
      <c r="S214" s="36">
        <f t="shared" si="1"/>
        <v>8573.4974756118427</v>
      </c>
      <c r="T214" s="36">
        <f t="shared" si="2"/>
        <v>19685</v>
      </c>
      <c r="U214" s="36">
        <f t="shared" si="3"/>
        <v>8605.9072136144277</v>
      </c>
      <c r="V214" s="38">
        <f t="shared" si="4"/>
        <v>1.3967350474482871E-2</v>
      </c>
      <c r="W214" s="36">
        <f t="shared" si="5"/>
        <v>5.1331826603787465E-3</v>
      </c>
      <c r="X214" s="38">
        <f t="shared" si="10"/>
        <v>3.1376700000000004E-3</v>
      </c>
      <c r="Y214" s="36">
        <f t="shared" si="6"/>
        <v>2.223820313486162E-2</v>
      </c>
      <c r="Z214" s="36">
        <f t="shared" si="7"/>
        <v>0.8521020431348616</v>
      </c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</row>
    <row r="215" spans="1:41" ht="15.75" customHeight="1" x14ac:dyDescent="0.2">
      <c r="A215" s="39">
        <v>43616.04755787037</v>
      </c>
      <c r="B215" s="40" t="s">
        <v>7</v>
      </c>
      <c r="C215" s="40" t="s">
        <v>74</v>
      </c>
      <c r="D215" s="40" t="s">
        <v>86</v>
      </c>
      <c r="E215" s="40">
        <v>100</v>
      </c>
      <c r="F215" s="40">
        <v>8436.5</v>
      </c>
      <c r="G215" s="41">
        <v>1.1853000000000001E-2</v>
      </c>
      <c r="H215" s="40">
        <v>-2.5000000000000001E-4</v>
      </c>
      <c r="I215" s="40">
        <v>-2.96E-6</v>
      </c>
      <c r="J215" s="40" t="s">
        <v>76</v>
      </c>
      <c r="K215" s="40">
        <v>100</v>
      </c>
      <c r="L215" s="40">
        <v>0</v>
      </c>
      <c r="M215" s="40">
        <v>8436.5</v>
      </c>
      <c r="N215" s="40" t="s">
        <v>77</v>
      </c>
      <c r="O215" s="40" t="s">
        <v>273</v>
      </c>
      <c r="P215" s="35">
        <f t="shared" si="8"/>
        <v>8099</v>
      </c>
      <c r="Q215" s="36">
        <f t="shared" si="9"/>
        <v>0.93658314999999981</v>
      </c>
      <c r="R215" s="36">
        <f t="shared" si="0"/>
        <v>11686</v>
      </c>
      <c r="S215" s="36">
        <f t="shared" si="1"/>
        <v>8573.4974756118427</v>
      </c>
      <c r="T215" s="36">
        <f t="shared" si="2"/>
        <v>19785</v>
      </c>
      <c r="U215" s="36">
        <f t="shared" si="3"/>
        <v>8605.0509729593123</v>
      </c>
      <c r="V215" s="38">
        <f t="shared" si="4"/>
        <v>1.880385547955853E-2</v>
      </c>
      <c r="W215" s="36">
        <f t="shared" si="5"/>
        <v>4.9980651544871708E-3</v>
      </c>
      <c r="X215" s="38">
        <f t="shared" si="10"/>
        <v>3.1406300000000006E-3</v>
      </c>
      <c r="Y215" s="36">
        <f t="shared" si="6"/>
        <v>2.6942550634045704E-2</v>
      </c>
      <c r="Z215" s="36">
        <f t="shared" si="7"/>
        <v>0.85680639063404573</v>
      </c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</row>
    <row r="216" spans="1:41" ht="15.75" customHeight="1" x14ac:dyDescent="0.2">
      <c r="A216" s="39">
        <v>43616.083275462966</v>
      </c>
      <c r="B216" s="40" t="s">
        <v>7</v>
      </c>
      <c r="C216" s="40" t="s">
        <v>74</v>
      </c>
      <c r="D216" s="40" t="s">
        <v>75</v>
      </c>
      <c r="E216" s="40">
        <v>-200</v>
      </c>
      <c r="F216" s="40">
        <v>8311</v>
      </c>
      <c r="G216" s="41">
        <v>-2.4063999999999999E-2</v>
      </c>
      <c r="H216" s="40">
        <v>-2.5000000000000001E-4</v>
      </c>
      <c r="I216" s="40">
        <v>-6.0100000000000001E-6</v>
      </c>
      <c r="J216" s="40" t="s">
        <v>76</v>
      </c>
      <c r="K216" s="40">
        <v>200</v>
      </c>
      <c r="L216" s="40">
        <v>0</v>
      </c>
      <c r="M216" s="40">
        <v>8311</v>
      </c>
      <c r="N216" s="40" t="s">
        <v>83</v>
      </c>
      <c r="O216" s="40" t="s">
        <v>274</v>
      </c>
      <c r="P216" s="35">
        <f t="shared" si="8"/>
        <v>7899</v>
      </c>
      <c r="Q216" s="36">
        <f t="shared" si="9"/>
        <v>0.91251914999999983</v>
      </c>
      <c r="R216" s="36">
        <f t="shared" si="0"/>
        <v>11886</v>
      </c>
      <c r="S216" s="36">
        <f t="shared" si="1"/>
        <v>8569.080556957766</v>
      </c>
      <c r="T216" s="36">
        <f t="shared" si="2"/>
        <v>19785</v>
      </c>
      <c r="U216" s="36">
        <f t="shared" si="3"/>
        <v>8605.0509729593123</v>
      </c>
      <c r="V216" s="38">
        <f t="shared" si="4"/>
        <v>3.2477904839645126E-2</v>
      </c>
      <c r="W216" s="36">
        <f t="shared" si="5"/>
        <v>5.7982042985264192E-3</v>
      </c>
      <c r="X216" s="38">
        <f t="shared" si="10"/>
        <v>3.1466400000000005E-3</v>
      </c>
      <c r="Y216" s="36">
        <f t="shared" si="6"/>
        <v>4.1422749138171545E-2</v>
      </c>
      <c r="Z216" s="36">
        <f t="shared" si="7"/>
        <v>0.87128658913817159</v>
      </c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</row>
    <row r="217" spans="1:41" ht="15.75" customHeight="1" x14ac:dyDescent="0.2">
      <c r="A217" s="39">
        <v>43616.083287037036</v>
      </c>
      <c r="B217" s="40" t="s">
        <v>7</v>
      </c>
      <c r="C217" s="40" t="s">
        <v>74</v>
      </c>
      <c r="D217" s="40" t="s">
        <v>75</v>
      </c>
      <c r="E217" s="40">
        <v>-100</v>
      </c>
      <c r="F217" s="40">
        <v>8306.5</v>
      </c>
      <c r="G217" s="41">
        <v>-1.2038999999999999E-2</v>
      </c>
      <c r="H217" s="40">
        <v>7.5000000000000002E-4</v>
      </c>
      <c r="I217" s="40">
        <v>9.02E-6</v>
      </c>
      <c r="J217" s="40" t="s">
        <v>76</v>
      </c>
      <c r="K217" s="40">
        <v>100</v>
      </c>
      <c r="L217" s="40">
        <v>0</v>
      </c>
      <c r="M217" s="40">
        <v>8341</v>
      </c>
      <c r="N217" s="40" t="s">
        <v>77</v>
      </c>
      <c r="O217" s="40" t="s">
        <v>275</v>
      </c>
      <c r="P217" s="35">
        <f t="shared" si="8"/>
        <v>7799</v>
      </c>
      <c r="Q217" s="36">
        <f t="shared" si="9"/>
        <v>0.90048014999999981</v>
      </c>
      <c r="R217" s="36">
        <f t="shared" si="0"/>
        <v>11986</v>
      </c>
      <c r="S217" s="36">
        <f t="shared" si="1"/>
        <v>8566.8898298014356</v>
      </c>
      <c r="T217" s="36">
        <f t="shared" si="2"/>
        <v>19785</v>
      </c>
      <c r="U217" s="36">
        <f t="shared" si="3"/>
        <v>8605.0509729593123</v>
      </c>
      <c r="V217" s="38">
        <f t="shared" si="4"/>
        <v>3.2575110271114718E-2</v>
      </c>
      <c r="W217" s="36">
        <f t="shared" si="5"/>
        <v>6.2046747431871467E-3</v>
      </c>
      <c r="X217" s="38">
        <f t="shared" si="10"/>
        <v>3.1376200000000003E-3</v>
      </c>
      <c r="Y217" s="36">
        <f t="shared" si="6"/>
        <v>4.1917405014301863E-2</v>
      </c>
      <c r="Z217" s="36">
        <f t="shared" si="7"/>
        <v>0.87178124501430188</v>
      </c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</row>
    <row r="218" spans="1:41" ht="15.75" customHeight="1" x14ac:dyDescent="0.2">
      <c r="A218" s="39">
        <v>43616.08829861111</v>
      </c>
      <c r="B218" s="40" t="s">
        <v>7</v>
      </c>
      <c r="C218" s="40" t="s">
        <v>74</v>
      </c>
      <c r="D218" s="40" t="s">
        <v>75</v>
      </c>
      <c r="E218" s="40">
        <v>-200</v>
      </c>
      <c r="F218" s="40">
        <v>8299.5</v>
      </c>
      <c r="G218" s="41">
        <v>-2.4098000000000001E-2</v>
      </c>
      <c r="H218" s="40">
        <v>-2.5000000000000001E-4</v>
      </c>
      <c r="I218" s="40">
        <v>-6.02E-6</v>
      </c>
      <c r="J218" s="40" t="s">
        <v>76</v>
      </c>
      <c r="K218" s="40">
        <v>200</v>
      </c>
      <c r="L218" s="40">
        <v>0</v>
      </c>
      <c r="M218" s="40">
        <v>8299.5</v>
      </c>
      <c r="N218" s="40" t="s">
        <v>83</v>
      </c>
      <c r="O218" s="40" t="s">
        <v>276</v>
      </c>
      <c r="P218" s="35">
        <f t="shared" si="8"/>
        <v>7599</v>
      </c>
      <c r="Q218" s="36">
        <f t="shared" si="9"/>
        <v>0.87638214999999986</v>
      </c>
      <c r="R218" s="36">
        <f t="shared" si="0"/>
        <v>12186</v>
      </c>
      <c r="S218" s="36">
        <f t="shared" si="1"/>
        <v>8562.501354012802</v>
      </c>
      <c r="T218" s="36">
        <f t="shared" si="2"/>
        <v>19785</v>
      </c>
      <c r="U218" s="36">
        <f t="shared" si="3"/>
        <v>8605.0509729593123</v>
      </c>
      <c r="V218" s="38">
        <f t="shared" si="4"/>
        <v>3.2511330196023293E-2</v>
      </c>
      <c r="W218" s="36">
        <f t="shared" si="5"/>
        <v>7.0372462527308593E-3</v>
      </c>
      <c r="X218" s="38">
        <f t="shared" si="10"/>
        <v>3.1436400000000001E-3</v>
      </c>
      <c r="Y218" s="36">
        <f t="shared" si="6"/>
        <v>4.2692216448754157E-2</v>
      </c>
      <c r="Z218" s="36">
        <f t="shared" si="7"/>
        <v>0.87255605644875422</v>
      </c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</row>
    <row r="219" spans="1:41" ht="15.75" customHeight="1" x14ac:dyDescent="0.2">
      <c r="A219" s="39">
        <v>43616.093356481484</v>
      </c>
      <c r="B219" s="40" t="s">
        <v>7</v>
      </c>
      <c r="C219" s="40" t="s">
        <v>74</v>
      </c>
      <c r="D219" s="40" t="s">
        <v>75</v>
      </c>
      <c r="E219" s="40">
        <v>-100</v>
      </c>
      <c r="F219" s="40">
        <v>8275.5</v>
      </c>
      <c r="G219" s="41">
        <v>-1.2083999999999999E-2</v>
      </c>
      <c r="H219" s="40">
        <v>-2.5000000000000001E-4</v>
      </c>
      <c r="I219" s="40">
        <v>-3.0199999999999999E-6</v>
      </c>
      <c r="J219" s="40" t="s">
        <v>76</v>
      </c>
      <c r="K219" s="40">
        <v>100</v>
      </c>
      <c r="L219" s="40">
        <v>0</v>
      </c>
      <c r="M219" s="40">
        <v>8275.5</v>
      </c>
      <c r="N219" s="40" t="s">
        <v>77</v>
      </c>
      <c r="O219" s="40" t="s">
        <v>277</v>
      </c>
      <c r="P219" s="35">
        <f t="shared" si="8"/>
        <v>7499</v>
      </c>
      <c r="Q219" s="36">
        <f t="shared" si="9"/>
        <v>0.86429814999999988</v>
      </c>
      <c r="R219" s="36">
        <f t="shared" si="0"/>
        <v>12286</v>
      </c>
      <c r="S219" s="36">
        <f t="shared" si="1"/>
        <v>8560.1653508057952</v>
      </c>
      <c r="T219" s="36">
        <f t="shared" si="2"/>
        <v>19785</v>
      </c>
      <c r="U219" s="36">
        <f t="shared" si="3"/>
        <v>8605.0509729593123</v>
      </c>
      <c r="V219" s="38">
        <f t="shared" si="4"/>
        <v>3.4703898262871319E-2</v>
      </c>
      <c r="W219" s="36">
        <f t="shared" si="5"/>
        <v>7.4865574095081362E-3</v>
      </c>
      <c r="X219" s="38">
        <f t="shared" si="10"/>
        <v>3.1466599999999999E-3</v>
      </c>
      <c r="Y219" s="36">
        <f t="shared" si="6"/>
        <v>4.5337115672379455E-2</v>
      </c>
      <c r="Z219" s="36">
        <f t="shared" si="7"/>
        <v>0.87520095567237943</v>
      </c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</row>
    <row r="220" spans="1:41" ht="15.75" customHeight="1" x14ac:dyDescent="0.2">
      <c r="A220" s="39">
        <v>43616.109363425923</v>
      </c>
      <c r="B220" s="40" t="s">
        <v>7</v>
      </c>
      <c r="C220" s="40" t="s">
        <v>74</v>
      </c>
      <c r="D220" s="40" t="s">
        <v>86</v>
      </c>
      <c r="E220" s="40">
        <v>100</v>
      </c>
      <c r="F220" s="40">
        <v>8350.5</v>
      </c>
      <c r="G220" s="41">
        <v>1.1975E-2</v>
      </c>
      <c r="H220" s="40">
        <v>-2.5000000000000001E-4</v>
      </c>
      <c r="I220" s="40">
        <v>-2.9900000000000002E-6</v>
      </c>
      <c r="J220" s="40" t="s">
        <v>76</v>
      </c>
      <c r="K220" s="40">
        <v>100</v>
      </c>
      <c r="L220" s="40">
        <v>0</v>
      </c>
      <c r="M220" s="40">
        <v>8350.5</v>
      </c>
      <c r="N220" s="40" t="s">
        <v>83</v>
      </c>
      <c r="O220" s="40" t="s">
        <v>278</v>
      </c>
      <c r="P220" s="35">
        <f t="shared" si="8"/>
        <v>7599</v>
      </c>
      <c r="Q220" s="36">
        <f t="shared" si="9"/>
        <v>0.87627314999999983</v>
      </c>
      <c r="R220" s="36">
        <f t="shared" si="0"/>
        <v>12286</v>
      </c>
      <c r="S220" s="36">
        <f t="shared" si="1"/>
        <v>8560.1653508057952</v>
      </c>
      <c r="T220" s="36">
        <f t="shared" si="2"/>
        <v>19885</v>
      </c>
      <c r="U220" s="36">
        <f t="shared" si="3"/>
        <v>8603.7708574302233</v>
      </c>
      <c r="V220" s="38">
        <f t="shared" si="4"/>
        <v>2.6788003647668E-2</v>
      </c>
      <c r="W220" s="36">
        <f t="shared" si="5"/>
        <v>7.2741266536579616E-3</v>
      </c>
      <c r="X220" s="38">
        <f t="shared" si="10"/>
        <v>3.1496499999999999E-3</v>
      </c>
      <c r="Y220" s="36">
        <f t="shared" si="6"/>
        <v>3.7211780301325957E-2</v>
      </c>
      <c r="Z220" s="36">
        <f t="shared" si="7"/>
        <v>0.86707562030132601</v>
      </c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</row>
    <row r="221" spans="1:41" ht="15.75" customHeight="1" x14ac:dyDescent="0.2">
      <c r="A221" s="39">
        <v>43616.109398148146</v>
      </c>
      <c r="B221" s="40" t="s">
        <v>7</v>
      </c>
      <c r="C221" s="40" t="s">
        <v>74</v>
      </c>
      <c r="D221" s="40" t="s">
        <v>86</v>
      </c>
      <c r="E221" s="40">
        <v>100</v>
      </c>
      <c r="F221" s="40">
        <v>8342</v>
      </c>
      <c r="G221" s="41">
        <v>1.1988E-2</v>
      </c>
      <c r="H221" s="40">
        <v>-2.5000000000000001E-4</v>
      </c>
      <c r="I221" s="40">
        <v>-2.9900000000000002E-6</v>
      </c>
      <c r="J221" s="40" t="s">
        <v>76</v>
      </c>
      <c r="K221" s="40">
        <v>100</v>
      </c>
      <c r="L221" s="40">
        <v>0</v>
      </c>
      <c r="M221" s="40">
        <v>8342</v>
      </c>
      <c r="N221" s="40" t="s">
        <v>77</v>
      </c>
      <c r="O221" s="40" t="s">
        <v>279</v>
      </c>
      <c r="P221" s="35">
        <f t="shared" si="8"/>
        <v>7699</v>
      </c>
      <c r="Q221" s="36">
        <f t="shared" si="9"/>
        <v>0.88826114999999983</v>
      </c>
      <c r="R221" s="36">
        <f t="shared" si="0"/>
        <v>12286</v>
      </c>
      <c r="S221" s="36">
        <f t="shared" si="1"/>
        <v>8560.1653508057952</v>
      </c>
      <c r="T221" s="36">
        <f t="shared" si="2"/>
        <v>19985</v>
      </c>
      <c r="U221" s="36">
        <f t="shared" si="3"/>
        <v>8602.4610207655751</v>
      </c>
      <c r="V221" s="38">
        <f t="shared" si="4"/>
        <v>2.7943716009613297E-2</v>
      </c>
      <c r="W221" s="36">
        <f t="shared" si="5"/>
        <v>7.0566983362201074E-3</v>
      </c>
      <c r="X221" s="38">
        <f t="shared" si="10"/>
        <v>3.15264E-3</v>
      </c>
      <c r="Y221" s="36">
        <f t="shared" si="6"/>
        <v>3.8153054345833402E-2</v>
      </c>
      <c r="Z221" s="36">
        <f t="shared" si="7"/>
        <v>0.8680168943458334</v>
      </c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</row>
    <row r="222" spans="1:41" ht="15.75" customHeight="1" x14ac:dyDescent="0.2">
      <c r="A222" s="39">
        <v>43616.109675925924</v>
      </c>
      <c r="B222" s="40" t="s">
        <v>7</v>
      </c>
      <c r="C222" s="40" t="s">
        <v>74</v>
      </c>
      <c r="D222" s="40" t="s">
        <v>86</v>
      </c>
      <c r="E222" s="40">
        <v>100</v>
      </c>
      <c r="F222" s="40">
        <v>8381</v>
      </c>
      <c r="G222" s="41">
        <v>1.1932E-2</v>
      </c>
      <c r="H222" s="40">
        <v>-2.5000000000000001E-4</v>
      </c>
      <c r="I222" s="40">
        <v>-2.9799999999999998E-6</v>
      </c>
      <c r="J222" s="40" t="s">
        <v>76</v>
      </c>
      <c r="K222" s="40">
        <v>100</v>
      </c>
      <c r="L222" s="40">
        <v>0</v>
      </c>
      <c r="M222" s="40">
        <v>8381</v>
      </c>
      <c r="N222" s="40" t="s">
        <v>77</v>
      </c>
      <c r="O222" s="40" t="s">
        <v>280</v>
      </c>
      <c r="P222" s="35">
        <f t="shared" si="8"/>
        <v>7799</v>
      </c>
      <c r="Q222" s="36">
        <f t="shared" si="9"/>
        <v>0.90019314999999989</v>
      </c>
      <c r="R222" s="36">
        <f t="shared" si="0"/>
        <v>12286</v>
      </c>
      <c r="S222" s="36">
        <f t="shared" si="1"/>
        <v>8560.1653508057952</v>
      </c>
      <c r="T222" s="36">
        <f t="shared" si="2"/>
        <v>20085</v>
      </c>
      <c r="U222" s="36">
        <f t="shared" si="3"/>
        <v>8601.3584017923822</v>
      </c>
      <c r="V222" s="38">
        <f t="shared" si="4"/>
        <v>2.3839966967742522E-2</v>
      </c>
      <c r="W222" s="36">
        <f t="shared" si="5"/>
        <v>6.8736160973872987E-3</v>
      </c>
      <c r="X222" s="38">
        <f t="shared" si="10"/>
        <v>3.15562E-3</v>
      </c>
      <c r="Y222" s="36">
        <f t="shared" si="6"/>
        <v>3.3869203065129819E-2</v>
      </c>
      <c r="Z222" s="36">
        <f t="shared" si="7"/>
        <v>0.86373304306512988</v>
      </c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</row>
    <row r="223" spans="1:41" ht="15.75" customHeight="1" x14ac:dyDescent="0.2">
      <c r="A223" s="39">
        <v>43616.110729166663</v>
      </c>
      <c r="B223" s="40" t="s">
        <v>7</v>
      </c>
      <c r="C223" s="40" t="s">
        <v>74</v>
      </c>
      <c r="D223" s="40" t="s">
        <v>86</v>
      </c>
      <c r="E223" s="40">
        <v>200</v>
      </c>
      <c r="F223" s="40">
        <v>8392.5</v>
      </c>
      <c r="G223" s="41">
        <v>2.383E-2</v>
      </c>
      <c r="H223" s="40">
        <v>-2.5000000000000001E-4</v>
      </c>
      <c r="I223" s="40">
        <v>-5.9499999999999998E-6</v>
      </c>
      <c r="J223" s="40" t="s">
        <v>76</v>
      </c>
      <c r="K223" s="40">
        <v>200</v>
      </c>
      <c r="L223" s="40">
        <v>0</v>
      </c>
      <c r="M223" s="40">
        <v>8392.5</v>
      </c>
      <c r="N223" s="40" t="s">
        <v>83</v>
      </c>
      <c r="O223" s="40" t="s">
        <v>281</v>
      </c>
      <c r="P223" s="35">
        <f t="shared" si="8"/>
        <v>7999</v>
      </c>
      <c r="Q223" s="36">
        <f t="shared" si="9"/>
        <v>0.9240231499999999</v>
      </c>
      <c r="R223" s="36">
        <f t="shared" si="0"/>
        <v>12286</v>
      </c>
      <c r="S223" s="36">
        <f t="shared" si="1"/>
        <v>8560.1653508057952</v>
      </c>
      <c r="T223" s="36">
        <f t="shared" si="2"/>
        <v>20285</v>
      </c>
      <c r="U223" s="36">
        <f t="shared" si="3"/>
        <v>8599.299161942321</v>
      </c>
      <c r="V223" s="38">
        <f t="shared" si="4"/>
        <v>2.2920815396472807E-2</v>
      </c>
      <c r="W223" s="36">
        <f t="shared" si="5"/>
        <v>6.5315678709905898E-3</v>
      </c>
      <c r="X223" s="38">
        <f t="shared" si="10"/>
        <v>3.1615699999999998E-3</v>
      </c>
      <c r="Y223" s="36">
        <f t="shared" si="6"/>
        <v>3.26139532674634E-2</v>
      </c>
      <c r="Z223" s="36">
        <f t="shared" si="7"/>
        <v>0.86247779326746343</v>
      </c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</row>
    <row r="224" spans="1:41" ht="15.75" customHeight="1" x14ac:dyDescent="0.2">
      <c r="A224" s="39">
        <v>43616.110729166663</v>
      </c>
      <c r="B224" s="40" t="s">
        <v>7</v>
      </c>
      <c r="C224" s="40" t="s">
        <v>74</v>
      </c>
      <c r="D224" s="40" t="s">
        <v>86</v>
      </c>
      <c r="E224" s="40">
        <v>100</v>
      </c>
      <c r="F224" s="40">
        <v>8381.5</v>
      </c>
      <c r="G224" s="41">
        <v>1.1931000000000001E-2</v>
      </c>
      <c r="H224" s="40">
        <v>-2.5000000000000001E-4</v>
      </c>
      <c r="I224" s="40">
        <v>-2.9799999999999998E-6</v>
      </c>
      <c r="J224" s="40" t="s">
        <v>76</v>
      </c>
      <c r="K224" s="40">
        <v>100</v>
      </c>
      <c r="L224" s="40">
        <v>0</v>
      </c>
      <c r="M224" s="40">
        <v>8381.5</v>
      </c>
      <c r="N224" s="40" t="s">
        <v>77</v>
      </c>
      <c r="O224" s="40" t="s">
        <v>282</v>
      </c>
      <c r="P224" s="35">
        <f t="shared" si="8"/>
        <v>8099</v>
      </c>
      <c r="Q224" s="36">
        <f t="shared" si="9"/>
        <v>0.93595414999999993</v>
      </c>
      <c r="R224" s="36">
        <f t="shared" si="0"/>
        <v>12286</v>
      </c>
      <c r="S224" s="36">
        <f t="shared" si="1"/>
        <v>8560.1653508057952</v>
      </c>
      <c r="T224" s="36">
        <f t="shared" si="2"/>
        <v>20385</v>
      </c>
      <c r="U224" s="36">
        <f t="shared" si="3"/>
        <v>8598.2307333823883</v>
      </c>
      <c r="V224" s="38">
        <f t="shared" si="4"/>
        <v>2.4356846265398465E-2</v>
      </c>
      <c r="W224" s="36">
        <f t="shared" si="5"/>
        <v>6.35403292744965E-3</v>
      </c>
      <c r="X224" s="38">
        <f t="shared" si="10"/>
        <v>3.1645499999999999E-3</v>
      </c>
      <c r="Y224" s="36">
        <f t="shared" si="6"/>
        <v>3.3875429192848118E-2</v>
      </c>
      <c r="Z224" s="36">
        <f t="shared" si="7"/>
        <v>0.86373926919284816</v>
      </c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</row>
    <row r="225" spans="1:41" ht="15.75" customHeight="1" x14ac:dyDescent="0.2">
      <c r="A225" s="39">
        <v>43616.117534722223</v>
      </c>
      <c r="B225" s="40" t="s">
        <v>7</v>
      </c>
      <c r="C225" s="40" t="s">
        <v>74</v>
      </c>
      <c r="D225" s="40" t="s">
        <v>75</v>
      </c>
      <c r="E225" s="40">
        <v>-200</v>
      </c>
      <c r="F225" s="40">
        <v>8316.5</v>
      </c>
      <c r="G225" s="41">
        <v>-2.4048E-2</v>
      </c>
      <c r="H225" s="40">
        <v>-2.5000000000000001E-4</v>
      </c>
      <c r="I225" s="40">
        <v>-6.0100000000000001E-6</v>
      </c>
      <c r="J225" s="40" t="s">
        <v>76</v>
      </c>
      <c r="K225" s="40">
        <v>200</v>
      </c>
      <c r="L225" s="40">
        <v>0</v>
      </c>
      <c r="M225" s="40">
        <v>8316.5</v>
      </c>
      <c r="N225" s="40" t="s">
        <v>83</v>
      </c>
      <c r="O225" s="40" t="s">
        <v>283</v>
      </c>
      <c r="P225" s="35">
        <f t="shared" si="8"/>
        <v>7899</v>
      </c>
      <c r="Q225" s="36">
        <f t="shared" si="9"/>
        <v>0.91190614999999997</v>
      </c>
      <c r="R225" s="36">
        <f t="shared" si="0"/>
        <v>12486</v>
      </c>
      <c r="S225" s="36">
        <f t="shared" si="1"/>
        <v>8556.262333813871</v>
      </c>
      <c r="T225" s="36">
        <f t="shared" si="2"/>
        <v>20385</v>
      </c>
      <c r="U225" s="36">
        <f t="shared" si="3"/>
        <v>8598.2307333823883</v>
      </c>
      <c r="V225" s="38">
        <f t="shared" si="4"/>
        <v>3.1121222785649862E-2</v>
      </c>
      <c r="W225" s="36">
        <f t="shared" si="5"/>
        <v>7.122829552520419E-3</v>
      </c>
      <c r="X225" s="38">
        <f t="shared" si="10"/>
        <v>3.1705599999999998E-3</v>
      </c>
      <c r="Y225" s="36">
        <f t="shared" si="6"/>
        <v>4.1414612338170287E-2</v>
      </c>
      <c r="Z225" s="36">
        <f t="shared" si="7"/>
        <v>0.87127845233817025</v>
      </c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</row>
    <row r="226" spans="1:41" ht="15.75" customHeight="1" x14ac:dyDescent="0.2">
      <c r="A226" s="39">
        <v>43616.117534722223</v>
      </c>
      <c r="B226" s="40" t="s">
        <v>7</v>
      </c>
      <c r="C226" s="40" t="s">
        <v>74</v>
      </c>
      <c r="D226" s="40" t="s">
        <v>75</v>
      </c>
      <c r="E226" s="40">
        <v>-100</v>
      </c>
      <c r="F226" s="40">
        <v>8358</v>
      </c>
      <c r="G226" s="41">
        <v>-1.1965E-2</v>
      </c>
      <c r="H226" s="40">
        <v>-2.5000000000000001E-4</v>
      </c>
      <c r="I226" s="40">
        <v>-2.9900000000000002E-6</v>
      </c>
      <c r="J226" s="40" t="s">
        <v>76</v>
      </c>
      <c r="K226" s="40">
        <v>100</v>
      </c>
      <c r="L226" s="40">
        <v>0</v>
      </c>
      <c r="M226" s="40">
        <v>8358</v>
      </c>
      <c r="N226" s="40" t="s">
        <v>83</v>
      </c>
      <c r="O226" s="40" t="s">
        <v>284</v>
      </c>
      <c r="P226" s="35">
        <f t="shared" si="8"/>
        <v>7799</v>
      </c>
      <c r="Q226" s="36">
        <f t="shared" si="9"/>
        <v>0.89994114999999997</v>
      </c>
      <c r="R226" s="36">
        <f t="shared" si="0"/>
        <v>12586</v>
      </c>
      <c r="S226" s="36">
        <f t="shared" si="1"/>
        <v>8554.6870729381844</v>
      </c>
      <c r="T226" s="36">
        <f t="shared" si="2"/>
        <v>20385</v>
      </c>
      <c r="U226" s="36">
        <f t="shared" si="3"/>
        <v>8598.2307333823883</v>
      </c>
      <c r="V226" s="38">
        <f t="shared" si="4"/>
        <v>2.6070900096784078E-2</v>
      </c>
      <c r="W226" s="36">
        <f t="shared" si="5"/>
        <v>7.4507405220599395E-3</v>
      </c>
      <c r="X226" s="38">
        <f t="shared" si="10"/>
        <v>3.1735499999999998E-3</v>
      </c>
      <c r="Y226" s="36">
        <f t="shared" si="6"/>
        <v>3.6695190618844013E-2</v>
      </c>
      <c r="Z226" s="36">
        <f t="shared" si="7"/>
        <v>0.86655903061884398</v>
      </c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</row>
    <row r="227" spans="1:41" ht="15.75" customHeight="1" x14ac:dyDescent="0.2">
      <c r="A227" s="39">
        <v>43616.11822916667</v>
      </c>
      <c r="B227" s="40" t="s">
        <v>7</v>
      </c>
      <c r="C227" s="40" t="s">
        <v>74</v>
      </c>
      <c r="D227" s="40" t="s">
        <v>75</v>
      </c>
      <c r="E227" s="40">
        <v>-100</v>
      </c>
      <c r="F227" s="40">
        <v>8338</v>
      </c>
      <c r="G227" s="41">
        <v>-1.1993E-2</v>
      </c>
      <c r="H227" s="40">
        <v>-2.5000000000000001E-4</v>
      </c>
      <c r="I227" s="40">
        <v>-2.9900000000000002E-6</v>
      </c>
      <c r="J227" s="40" t="s">
        <v>76</v>
      </c>
      <c r="K227" s="40">
        <v>100</v>
      </c>
      <c r="L227" s="40">
        <v>0</v>
      </c>
      <c r="M227" s="40">
        <v>8338</v>
      </c>
      <c r="N227" s="40" t="s">
        <v>77</v>
      </c>
      <c r="O227" s="40" t="s">
        <v>285</v>
      </c>
      <c r="P227" s="35">
        <f t="shared" si="8"/>
        <v>7699</v>
      </c>
      <c r="Q227" s="36">
        <f t="shared" si="9"/>
        <v>0.88794814999999994</v>
      </c>
      <c r="R227" s="36">
        <f t="shared" si="0"/>
        <v>12686</v>
      </c>
      <c r="S227" s="36">
        <f t="shared" si="1"/>
        <v>8552.9789925902569</v>
      </c>
      <c r="T227" s="36">
        <f t="shared" si="2"/>
        <v>20385</v>
      </c>
      <c r="U227" s="36">
        <f t="shared" si="3"/>
        <v>8598.2307333823883</v>
      </c>
      <c r="V227" s="38">
        <f t="shared" si="4"/>
        <v>2.7946145719882499E-2</v>
      </c>
      <c r="W227" s="36">
        <f t="shared" si="5"/>
        <v>7.8060889774728684E-3</v>
      </c>
      <c r="X227" s="38">
        <f t="shared" si="10"/>
        <v>3.1765399999999998E-3</v>
      </c>
      <c r="Y227" s="36">
        <f t="shared" si="6"/>
        <v>3.8928774697355367E-2</v>
      </c>
      <c r="Z227" s="36">
        <f t="shared" si="7"/>
        <v>0.86879261469735536</v>
      </c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</row>
    <row r="228" spans="1:41" ht="15.75" customHeight="1" x14ac:dyDescent="0.2">
      <c r="A228" s="39">
        <v>43616.118252314816</v>
      </c>
      <c r="B228" s="40" t="s">
        <v>7</v>
      </c>
      <c r="C228" s="40" t="s">
        <v>74</v>
      </c>
      <c r="D228" s="40" t="s">
        <v>75</v>
      </c>
      <c r="E228" s="40">
        <v>-100</v>
      </c>
      <c r="F228" s="40">
        <v>8334.5</v>
      </c>
      <c r="G228" s="41">
        <v>-1.1998E-2</v>
      </c>
      <c r="H228" s="40">
        <v>7.5000000000000002E-4</v>
      </c>
      <c r="I228" s="40">
        <v>8.9900000000000003E-6</v>
      </c>
      <c r="J228" s="40" t="s">
        <v>76</v>
      </c>
      <c r="K228" s="40">
        <v>100</v>
      </c>
      <c r="L228" s="40">
        <v>0</v>
      </c>
      <c r="M228" s="40">
        <v>8337.5</v>
      </c>
      <c r="N228" s="40" t="s">
        <v>77</v>
      </c>
      <c r="O228" s="40" t="s">
        <v>286</v>
      </c>
      <c r="P228" s="35">
        <f t="shared" si="8"/>
        <v>7599</v>
      </c>
      <c r="Q228" s="36">
        <f t="shared" si="9"/>
        <v>0.87595014999999998</v>
      </c>
      <c r="R228" s="36">
        <f t="shared" si="0"/>
        <v>12786</v>
      </c>
      <c r="S228" s="36">
        <f t="shared" si="1"/>
        <v>8551.2702565305808</v>
      </c>
      <c r="T228" s="36">
        <f t="shared" si="2"/>
        <v>20385</v>
      </c>
      <c r="U228" s="36">
        <f t="shared" si="3"/>
        <v>8598.2307333823883</v>
      </c>
      <c r="V228" s="38">
        <f t="shared" si="4"/>
        <v>2.7965883286518743E-2</v>
      </c>
      <c r="W228" s="36">
        <f t="shared" si="5"/>
        <v>8.1663402515944131E-3</v>
      </c>
      <c r="X228" s="38">
        <f t="shared" si="10"/>
        <v>3.1675499999999999E-3</v>
      </c>
      <c r="Y228" s="36">
        <f t="shared" si="6"/>
        <v>3.9299773538113154E-2</v>
      </c>
      <c r="Z228" s="36">
        <f t="shared" si="7"/>
        <v>0.86916361353811322</v>
      </c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</row>
    <row r="229" spans="1:41" ht="15.75" customHeight="1" x14ac:dyDescent="0.2">
      <c r="A229" s="39">
        <v>43616.155960648146</v>
      </c>
      <c r="B229" s="40" t="s">
        <v>7</v>
      </c>
      <c r="C229" s="40" t="s">
        <v>74</v>
      </c>
      <c r="D229" s="40" t="s">
        <v>75</v>
      </c>
      <c r="E229" s="40">
        <v>-200</v>
      </c>
      <c r="F229" s="40">
        <v>8296.5</v>
      </c>
      <c r="G229" s="41">
        <v>-2.4105999999999999E-2</v>
      </c>
      <c r="H229" s="40">
        <v>-2.5000000000000001E-4</v>
      </c>
      <c r="I229" s="40">
        <v>-6.02E-6</v>
      </c>
      <c r="J229" s="40" t="s">
        <v>76</v>
      </c>
      <c r="K229" s="40">
        <v>200</v>
      </c>
      <c r="L229" s="40">
        <v>0</v>
      </c>
      <c r="M229" s="40">
        <v>8296.5</v>
      </c>
      <c r="N229" s="40" t="s">
        <v>77</v>
      </c>
      <c r="O229" s="40" t="s">
        <v>287</v>
      </c>
      <c r="P229" s="35">
        <f t="shared" si="8"/>
        <v>7399</v>
      </c>
      <c r="Q229" s="36">
        <f t="shared" si="9"/>
        <v>0.85184415000000002</v>
      </c>
      <c r="R229" s="36">
        <f t="shared" si="0"/>
        <v>12986</v>
      </c>
      <c r="S229" s="36">
        <f t="shared" si="1"/>
        <v>8547.3464885261055</v>
      </c>
      <c r="T229" s="36">
        <f t="shared" si="2"/>
        <v>20385</v>
      </c>
      <c r="U229" s="36">
        <f t="shared" si="3"/>
        <v>8598.2307333823883</v>
      </c>
      <c r="V229" s="38">
        <f t="shared" si="4"/>
        <v>3.1295980530414914E-2</v>
      </c>
      <c r="W229" s="36">
        <f t="shared" si="5"/>
        <v>8.9912138574025167E-3</v>
      </c>
      <c r="X229" s="38">
        <f t="shared" si="10"/>
        <v>3.1735699999999997E-3</v>
      </c>
      <c r="Y229" s="36">
        <f t="shared" si="6"/>
        <v>4.346076438781743E-2</v>
      </c>
      <c r="Z229" s="36">
        <f t="shared" si="7"/>
        <v>0.87332460438781745</v>
      </c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</row>
    <row r="230" spans="1:41" ht="15.75" customHeight="1" x14ac:dyDescent="0.2">
      <c r="A230" s="39">
        <v>43616.161828703705</v>
      </c>
      <c r="B230" s="40" t="s">
        <v>7</v>
      </c>
      <c r="C230" s="40" t="s">
        <v>74</v>
      </c>
      <c r="D230" s="40" t="s">
        <v>75</v>
      </c>
      <c r="E230" s="40">
        <v>-100</v>
      </c>
      <c r="F230" s="40">
        <v>8315.5</v>
      </c>
      <c r="G230" s="41">
        <v>-1.2026E-2</v>
      </c>
      <c r="H230" s="40">
        <v>-2.5000000000000001E-4</v>
      </c>
      <c r="I230" s="40">
        <v>-3.0000000000000001E-6</v>
      </c>
      <c r="J230" s="40" t="s">
        <v>76</v>
      </c>
      <c r="K230" s="40">
        <v>100</v>
      </c>
      <c r="L230" s="40">
        <v>0</v>
      </c>
      <c r="M230" s="40">
        <v>8315.5</v>
      </c>
      <c r="N230" s="40" t="s">
        <v>77</v>
      </c>
      <c r="O230" s="40" t="s">
        <v>288</v>
      </c>
      <c r="P230" s="35">
        <f t="shared" si="8"/>
        <v>7299</v>
      </c>
      <c r="Q230" s="36">
        <f t="shared" si="9"/>
        <v>0.83981815000000004</v>
      </c>
      <c r="R230" s="36">
        <f t="shared" si="0"/>
        <v>13086</v>
      </c>
      <c r="S230" s="36">
        <f t="shared" si="1"/>
        <v>8545.5747745682402</v>
      </c>
      <c r="T230" s="36">
        <f t="shared" si="2"/>
        <v>20385</v>
      </c>
      <c r="U230" s="36">
        <f t="shared" si="3"/>
        <v>8598.2307333823883</v>
      </c>
      <c r="V230" s="38">
        <f t="shared" si="4"/>
        <v>2.8862830587257065E-2</v>
      </c>
      <c r="W230" s="36">
        <f t="shared" si="5"/>
        <v>9.3778669614245445E-3</v>
      </c>
      <c r="X230" s="38">
        <f t="shared" si="10"/>
        <v>3.1765699999999997E-3</v>
      </c>
      <c r="Y230" s="36">
        <f t="shared" si="6"/>
        <v>4.1417267548681608E-2</v>
      </c>
      <c r="Z230" s="36">
        <f t="shared" si="7"/>
        <v>0.8712811075486816</v>
      </c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</row>
    <row r="231" spans="1:41" ht="15.75" customHeight="1" x14ac:dyDescent="0.2">
      <c r="A231" s="39">
        <v>43616.161932870367</v>
      </c>
      <c r="B231" s="40" t="s">
        <v>7</v>
      </c>
      <c r="C231" s="40" t="s">
        <v>74</v>
      </c>
      <c r="D231" s="40" t="s">
        <v>75</v>
      </c>
      <c r="E231" s="40">
        <v>-100</v>
      </c>
      <c r="F231" s="40">
        <v>8289</v>
      </c>
      <c r="G231" s="41">
        <v>-1.2064E-2</v>
      </c>
      <c r="H231" s="40">
        <v>-2.5000000000000001E-4</v>
      </c>
      <c r="I231" s="40">
        <v>-3.01E-6</v>
      </c>
      <c r="J231" s="40" t="s">
        <v>76</v>
      </c>
      <c r="K231" s="40">
        <v>100</v>
      </c>
      <c r="L231" s="40">
        <v>0</v>
      </c>
      <c r="M231" s="40">
        <v>8289</v>
      </c>
      <c r="N231" s="40" t="s">
        <v>77</v>
      </c>
      <c r="O231" s="40" t="s">
        <v>289</v>
      </c>
      <c r="P231" s="35">
        <f t="shared" si="8"/>
        <v>7199</v>
      </c>
      <c r="Q231" s="36">
        <f t="shared" si="9"/>
        <v>0.82775415000000008</v>
      </c>
      <c r="R231" s="36">
        <f t="shared" si="0"/>
        <v>13186</v>
      </c>
      <c r="S231" s="36">
        <f t="shared" si="1"/>
        <v>8543.6289625360223</v>
      </c>
      <c r="T231" s="36">
        <f t="shared" si="2"/>
        <v>20385</v>
      </c>
      <c r="U231" s="36">
        <f t="shared" si="3"/>
        <v>8598.2307333823883</v>
      </c>
      <c r="V231" s="38">
        <f t="shared" si="4"/>
        <v>3.1235149514126068E-2</v>
      </c>
      <c r="W231" s="36">
        <f t="shared" si="5"/>
        <v>9.8009534129122524E-3</v>
      </c>
      <c r="X231" s="38">
        <f t="shared" si="10"/>
        <v>3.1795799999999996E-3</v>
      </c>
      <c r="Y231" s="36">
        <f t="shared" si="6"/>
        <v>4.421568292703832E-2</v>
      </c>
      <c r="Z231" s="36">
        <f t="shared" si="7"/>
        <v>0.87407952292703839</v>
      </c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</row>
    <row r="232" spans="1:41" ht="15.75" customHeight="1" x14ac:dyDescent="0.2">
      <c r="A232" s="39">
        <v>43616.16202546296</v>
      </c>
      <c r="B232" s="40" t="s">
        <v>7</v>
      </c>
      <c r="C232" s="40" t="s">
        <v>74</v>
      </c>
      <c r="D232" s="40" t="s">
        <v>75</v>
      </c>
      <c r="E232" s="40">
        <v>-100</v>
      </c>
      <c r="F232" s="40">
        <v>8288.5</v>
      </c>
      <c r="G232" s="41">
        <v>-1.2064999999999999E-2</v>
      </c>
      <c r="H232" s="40">
        <v>-2.5000000000000001E-4</v>
      </c>
      <c r="I232" s="40">
        <v>-3.01E-6</v>
      </c>
      <c r="J232" s="40" t="s">
        <v>76</v>
      </c>
      <c r="K232" s="40">
        <v>100</v>
      </c>
      <c r="L232" s="40">
        <v>0</v>
      </c>
      <c r="M232" s="40">
        <v>8288.5</v>
      </c>
      <c r="N232" s="40" t="s">
        <v>77</v>
      </c>
      <c r="O232" s="40" t="s">
        <v>290</v>
      </c>
      <c r="P232" s="35">
        <f t="shared" si="8"/>
        <v>7099</v>
      </c>
      <c r="Q232" s="36">
        <f t="shared" si="9"/>
        <v>0.81568915000000008</v>
      </c>
      <c r="R232" s="36">
        <f t="shared" si="0"/>
        <v>13286</v>
      </c>
      <c r="S232" s="36">
        <f t="shared" si="1"/>
        <v>8541.708678307994</v>
      </c>
      <c r="T232" s="36">
        <f t="shared" si="2"/>
        <v>20385</v>
      </c>
      <c r="U232" s="36">
        <f t="shared" si="3"/>
        <v>8598.2307333823883</v>
      </c>
      <c r="V232" s="38">
        <f t="shared" si="4"/>
        <v>3.0852931859191707E-2</v>
      </c>
      <c r="W232" s="36">
        <f t="shared" si="5"/>
        <v>1.0224882862707054E-2</v>
      </c>
      <c r="X232" s="38">
        <f t="shared" si="10"/>
        <v>3.1825899999999995E-3</v>
      </c>
      <c r="Y232" s="36">
        <f t="shared" si="6"/>
        <v>4.4260404721898759E-2</v>
      </c>
      <c r="Z232" s="36">
        <f t="shared" si="7"/>
        <v>0.87412424472189876</v>
      </c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</row>
    <row r="233" spans="1:41" ht="15.75" customHeight="1" x14ac:dyDescent="0.2">
      <c r="A233" s="39">
        <v>43616.16810185185</v>
      </c>
      <c r="B233" s="40" t="s">
        <v>7</v>
      </c>
      <c r="C233" s="40" t="s">
        <v>74</v>
      </c>
      <c r="D233" s="40" t="s">
        <v>86</v>
      </c>
      <c r="E233" s="40">
        <v>200</v>
      </c>
      <c r="F233" s="40">
        <v>8379</v>
      </c>
      <c r="G233" s="41">
        <v>2.3869999999999999E-2</v>
      </c>
      <c r="H233" s="40">
        <v>-2.5000000000000001E-4</v>
      </c>
      <c r="I233" s="40">
        <v>-5.9599999999999997E-6</v>
      </c>
      <c r="J233" s="40" t="s">
        <v>76</v>
      </c>
      <c r="K233" s="40">
        <v>200</v>
      </c>
      <c r="L233" s="40">
        <v>0</v>
      </c>
      <c r="M233" s="40">
        <v>8379</v>
      </c>
      <c r="N233" s="40" t="s">
        <v>83</v>
      </c>
      <c r="O233" s="40" t="s">
        <v>291</v>
      </c>
      <c r="P233" s="35">
        <f t="shared" si="8"/>
        <v>7299</v>
      </c>
      <c r="Q233" s="36">
        <f t="shared" si="9"/>
        <v>0.83955915000000003</v>
      </c>
      <c r="R233" s="36">
        <f t="shared" si="0"/>
        <v>13286</v>
      </c>
      <c r="S233" s="36">
        <f t="shared" si="1"/>
        <v>8541.708678307994</v>
      </c>
      <c r="T233" s="36">
        <f t="shared" si="2"/>
        <v>20585</v>
      </c>
      <c r="U233" s="36">
        <f t="shared" si="3"/>
        <v>8596.1007286859367</v>
      </c>
      <c r="V233" s="38">
        <f t="shared" si="4"/>
        <v>2.2000419324256115E-2</v>
      </c>
      <c r="W233" s="36">
        <f t="shared" si="5"/>
        <v>9.8420015078940267E-3</v>
      </c>
      <c r="X233" s="38">
        <f t="shared" si="10"/>
        <v>3.1885499999999996E-3</v>
      </c>
      <c r="Y233" s="36">
        <f t="shared" si="6"/>
        <v>3.5030970832150142E-2</v>
      </c>
      <c r="Z233" s="36">
        <f t="shared" si="7"/>
        <v>0.86489481083215014</v>
      </c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</row>
    <row r="234" spans="1:41" ht="15.75" customHeight="1" x14ac:dyDescent="0.2">
      <c r="A234" s="39">
        <v>43616.16810185185</v>
      </c>
      <c r="B234" s="40" t="s">
        <v>7</v>
      </c>
      <c r="C234" s="40" t="s">
        <v>74</v>
      </c>
      <c r="D234" s="40" t="s">
        <v>86</v>
      </c>
      <c r="E234" s="40">
        <v>100</v>
      </c>
      <c r="F234" s="40">
        <v>8337.5</v>
      </c>
      <c r="G234" s="41">
        <v>1.1993999999999999E-2</v>
      </c>
      <c r="H234" s="40">
        <v>-2.5000000000000001E-4</v>
      </c>
      <c r="I234" s="40">
        <v>-2.9900000000000002E-6</v>
      </c>
      <c r="J234" s="40" t="s">
        <v>76</v>
      </c>
      <c r="K234" s="40">
        <v>100</v>
      </c>
      <c r="L234" s="40">
        <v>0</v>
      </c>
      <c r="M234" s="40">
        <v>8337.5</v>
      </c>
      <c r="N234" s="40" t="s">
        <v>83</v>
      </c>
      <c r="O234" s="40" t="s">
        <v>292</v>
      </c>
      <c r="P234" s="35">
        <f t="shared" si="8"/>
        <v>7399</v>
      </c>
      <c r="Q234" s="36">
        <f t="shared" si="9"/>
        <v>0.85155314999999998</v>
      </c>
      <c r="R234" s="36">
        <f t="shared" si="0"/>
        <v>13286</v>
      </c>
      <c r="S234" s="36">
        <f t="shared" si="1"/>
        <v>8541.708678307994</v>
      </c>
      <c r="T234" s="36">
        <f t="shared" si="2"/>
        <v>20685</v>
      </c>
      <c r="U234" s="36">
        <f t="shared" si="3"/>
        <v>8594.8505438723714</v>
      </c>
      <c r="V234" s="38">
        <f t="shared" si="4"/>
        <v>2.6571981516459314E-2</v>
      </c>
      <c r="W234" s="36">
        <f t="shared" si="5"/>
        <v>9.6171847698568059E-3</v>
      </c>
      <c r="X234" s="38">
        <f t="shared" si="10"/>
        <v>3.1915399999999997E-3</v>
      </c>
      <c r="Y234" s="36">
        <f t="shared" si="6"/>
        <v>3.9380706286316118E-2</v>
      </c>
      <c r="Z234" s="36">
        <f t="shared" si="7"/>
        <v>0.86924454628631609</v>
      </c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</row>
    <row r="235" spans="1:41" ht="15.75" customHeight="1" x14ac:dyDescent="0.2">
      <c r="A235" s="39">
        <v>43616.176053240742</v>
      </c>
      <c r="B235" s="40" t="s">
        <v>7</v>
      </c>
      <c r="C235" s="40" t="s">
        <v>74</v>
      </c>
      <c r="D235" s="40" t="s">
        <v>86</v>
      </c>
      <c r="E235" s="40">
        <v>100</v>
      </c>
      <c r="F235" s="40">
        <v>8363</v>
      </c>
      <c r="G235" s="41">
        <v>1.1957000000000001E-2</v>
      </c>
      <c r="H235" s="40">
        <v>-2.5000000000000001E-4</v>
      </c>
      <c r="I235" s="40">
        <v>-2.9799999999999998E-6</v>
      </c>
      <c r="J235" s="40" t="s">
        <v>76</v>
      </c>
      <c r="K235" s="40">
        <v>100</v>
      </c>
      <c r="L235" s="40">
        <v>0</v>
      </c>
      <c r="M235" s="40">
        <v>8363</v>
      </c>
      <c r="N235" s="40" t="s">
        <v>77</v>
      </c>
      <c r="O235" s="40" t="s">
        <v>293</v>
      </c>
      <c r="P235" s="35">
        <f t="shared" si="8"/>
        <v>7499</v>
      </c>
      <c r="Q235" s="36">
        <f t="shared" si="9"/>
        <v>0.86351014999999998</v>
      </c>
      <c r="R235" s="36">
        <f t="shared" si="0"/>
        <v>13286</v>
      </c>
      <c r="S235" s="36">
        <f t="shared" si="1"/>
        <v>8541.708678307994</v>
      </c>
      <c r="T235" s="36">
        <f t="shared" si="2"/>
        <v>20785</v>
      </c>
      <c r="U235" s="36">
        <f t="shared" si="3"/>
        <v>8593.7350733702187</v>
      </c>
      <c r="V235" s="38">
        <f t="shared" si="4"/>
        <v>2.4075366716199642E-2</v>
      </c>
      <c r="W235" s="36">
        <f t="shared" si="5"/>
        <v>9.4165380575724402E-3</v>
      </c>
      <c r="X235" s="38">
        <f t="shared" si="10"/>
        <v>3.1945199999999997E-3</v>
      </c>
      <c r="Y235" s="36">
        <f t="shared" si="6"/>
        <v>3.6686424773772083E-2</v>
      </c>
      <c r="Z235" s="36">
        <f t="shared" si="7"/>
        <v>0.86655026477377206</v>
      </c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</row>
    <row r="236" spans="1:41" ht="15.75" customHeight="1" x14ac:dyDescent="0.2">
      <c r="A236" s="39">
        <v>43616.176863425928</v>
      </c>
      <c r="B236" s="40" t="s">
        <v>7</v>
      </c>
      <c r="C236" s="40" t="s">
        <v>74</v>
      </c>
      <c r="D236" s="40" t="s">
        <v>86</v>
      </c>
      <c r="E236" s="40">
        <v>100</v>
      </c>
      <c r="F236" s="40">
        <v>8407</v>
      </c>
      <c r="G236" s="41">
        <v>1.1894999999999999E-2</v>
      </c>
      <c r="H236" s="40">
        <v>-2.5000000000000001E-4</v>
      </c>
      <c r="I236" s="40">
        <v>-2.9699999999999999E-6</v>
      </c>
      <c r="J236" s="40" t="s">
        <v>76</v>
      </c>
      <c r="K236" s="40">
        <v>100</v>
      </c>
      <c r="L236" s="40">
        <v>0</v>
      </c>
      <c r="M236" s="40">
        <v>8407</v>
      </c>
      <c r="N236" s="40" t="s">
        <v>77</v>
      </c>
      <c r="O236" s="40" t="s">
        <v>294</v>
      </c>
      <c r="P236" s="35">
        <f t="shared" si="8"/>
        <v>7599</v>
      </c>
      <c r="Q236" s="36">
        <f t="shared" si="9"/>
        <v>0.87540514999999997</v>
      </c>
      <c r="R236" s="36">
        <f t="shared" si="0"/>
        <v>13286</v>
      </c>
      <c r="S236" s="36">
        <f t="shared" si="1"/>
        <v>8541.708678307994</v>
      </c>
      <c r="T236" s="36">
        <f t="shared" si="2"/>
        <v>20885</v>
      </c>
      <c r="U236" s="36">
        <f t="shared" si="3"/>
        <v>8592.8409624132146</v>
      </c>
      <c r="V236" s="38">
        <f t="shared" si="4"/>
        <v>1.9548798453233627E-2</v>
      </c>
      <c r="W236" s="36">
        <f t="shared" si="5"/>
        <v>9.2556710696753974E-3</v>
      </c>
      <c r="X236" s="38">
        <f t="shared" si="10"/>
        <v>3.1974899999999999E-3</v>
      </c>
      <c r="Y236" s="36">
        <f t="shared" si="6"/>
        <v>3.2001959522909025E-2</v>
      </c>
      <c r="Z236" s="36">
        <f t="shared" si="7"/>
        <v>0.86186579952290909</v>
      </c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</row>
    <row r="237" spans="1:41" ht="15.75" customHeight="1" x14ac:dyDescent="0.2">
      <c r="A237" s="39">
        <v>43616.176863425928</v>
      </c>
      <c r="B237" s="40" t="s">
        <v>7</v>
      </c>
      <c r="C237" s="40" t="s">
        <v>74</v>
      </c>
      <c r="D237" s="40" t="s">
        <v>86</v>
      </c>
      <c r="E237" s="40">
        <v>200</v>
      </c>
      <c r="F237" s="40">
        <v>8405</v>
      </c>
      <c r="G237" s="41">
        <v>2.3796000000000001E-2</v>
      </c>
      <c r="H237" s="40">
        <v>-2.5000000000000001E-4</v>
      </c>
      <c r="I237" s="40">
        <v>-5.9399999999999999E-6</v>
      </c>
      <c r="J237" s="40" t="s">
        <v>76</v>
      </c>
      <c r="K237" s="40">
        <v>200</v>
      </c>
      <c r="L237" s="40">
        <v>0</v>
      </c>
      <c r="M237" s="40">
        <v>8405</v>
      </c>
      <c r="N237" s="40" t="s">
        <v>77</v>
      </c>
      <c r="O237" s="40" t="s">
        <v>295</v>
      </c>
      <c r="P237" s="35">
        <f t="shared" si="8"/>
        <v>7799</v>
      </c>
      <c r="Q237" s="36">
        <f t="shared" si="9"/>
        <v>0.89920115</v>
      </c>
      <c r="R237" s="36">
        <f t="shared" si="0"/>
        <v>13286</v>
      </c>
      <c r="S237" s="36">
        <f t="shared" si="1"/>
        <v>8541.708678307994</v>
      </c>
      <c r="T237" s="36">
        <f t="shared" si="2"/>
        <v>21085</v>
      </c>
      <c r="U237" s="36">
        <f t="shared" si="3"/>
        <v>8591.0592127104574</v>
      </c>
      <c r="V237" s="38">
        <f t="shared" si="4"/>
        <v>2.0095817089349204E-2</v>
      </c>
      <c r="W237" s="36">
        <f t="shared" si="5"/>
        <v>8.9350017156811026E-3</v>
      </c>
      <c r="X237" s="38">
        <f t="shared" si="10"/>
        <v>3.2034299999999997E-3</v>
      </c>
      <c r="Y237" s="36">
        <f t="shared" si="6"/>
        <v>3.2234248805030306E-2</v>
      </c>
      <c r="Z237" s="36">
        <f t="shared" si="7"/>
        <v>0.86209808880503036</v>
      </c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</row>
    <row r="238" spans="1:41" ht="15.75" customHeight="1" x14ac:dyDescent="0.2">
      <c r="A238" s="39">
        <v>43616.177766203706</v>
      </c>
      <c r="B238" s="40" t="s">
        <v>7</v>
      </c>
      <c r="C238" s="40" t="s">
        <v>74</v>
      </c>
      <c r="D238" s="40" t="s">
        <v>75</v>
      </c>
      <c r="E238" s="40">
        <v>-100</v>
      </c>
      <c r="F238" s="40">
        <v>8337.5</v>
      </c>
      <c r="G238" s="41">
        <v>-1.1993999999999999E-2</v>
      </c>
      <c r="H238" s="40">
        <v>-2.5000000000000001E-4</v>
      </c>
      <c r="I238" s="40">
        <v>-2.9900000000000002E-6</v>
      </c>
      <c r="J238" s="40" t="s">
        <v>76</v>
      </c>
      <c r="K238" s="40">
        <v>100</v>
      </c>
      <c r="L238" s="40">
        <v>0</v>
      </c>
      <c r="M238" s="40">
        <v>8337.5</v>
      </c>
      <c r="N238" s="40" t="s">
        <v>83</v>
      </c>
      <c r="O238" s="40" t="s">
        <v>296</v>
      </c>
      <c r="P238" s="35">
        <f t="shared" si="8"/>
        <v>7699</v>
      </c>
      <c r="Q238" s="36">
        <f t="shared" si="9"/>
        <v>0.88720715000000006</v>
      </c>
      <c r="R238" s="36">
        <f t="shared" si="0"/>
        <v>13386</v>
      </c>
      <c r="S238" s="36">
        <f t="shared" si="1"/>
        <v>8540.1831391005526</v>
      </c>
      <c r="T238" s="36">
        <f t="shared" si="2"/>
        <v>21085</v>
      </c>
      <c r="U238" s="36">
        <f t="shared" si="3"/>
        <v>8591.0592127104574</v>
      </c>
      <c r="V238" s="38">
        <f t="shared" si="4"/>
        <v>2.7254056692463474E-2</v>
      </c>
      <c r="W238" s="36">
        <f t="shared" si="5"/>
        <v>9.2821912280890758E-3</v>
      </c>
      <c r="X238" s="38">
        <f t="shared" si="10"/>
        <v>3.2064199999999998E-3</v>
      </c>
      <c r="Y238" s="36">
        <f t="shared" si="6"/>
        <v>3.9742667920552553E-2</v>
      </c>
      <c r="Z238" s="36">
        <f t="shared" si="7"/>
        <v>0.86960650792055261</v>
      </c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</row>
    <row r="239" spans="1:41" ht="15.75" customHeight="1" x14ac:dyDescent="0.2">
      <c r="A239" s="39">
        <v>43616.178749999999</v>
      </c>
      <c r="B239" s="40" t="s">
        <v>7</v>
      </c>
      <c r="C239" s="40" t="s">
        <v>74</v>
      </c>
      <c r="D239" s="40" t="s">
        <v>75</v>
      </c>
      <c r="E239" s="40">
        <v>-100</v>
      </c>
      <c r="F239" s="40">
        <v>8353</v>
      </c>
      <c r="G239" s="41">
        <v>-1.1972E-2</v>
      </c>
      <c r="H239" s="40">
        <v>-2.5000000000000001E-4</v>
      </c>
      <c r="I239" s="40">
        <v>-2.9900000000000002E-6</v>
      </c>
      <c r="J239" s="40" t="s">
        <v>76</v>
      </c>
      <c r="K239" s="40">
        <v>100</v>
      </c>
      <c r="L239" s="40">
        <v>0</v>
      </c>
      <c r="M239" s="40">
        <v>8353</v>
      </c>
      <c r="N239" s="40" t="s">
        <v>77</v>
      </c>
      <c r="O239" s="40" t="s">
        <v>297</v>
      </c>
      <c r="P239" s="35">
        <f t="shared" si="8"/>
        <v>7599</v>
      </c>
      <c r="Q239" s="36">
        <f t="shared" si="9"/>
        <v>0.87523515000000007</v>
      </c>
      <c r="R239" s="36">
        <f t="shared" si="0"/>
        <v>13486</v>
      </c>
      <c r="S239" s="36">
        <f t="shared" si="1"/>
        <v>8538.7951579415694</v>
      </c>
      <c r="T239" s="36">
        <f t="shared" si="2"/>
        <v>21085</v>
      </c>
      <c r="U239" s="36">
        <f t="shared" si="3"/>
        <v>8591.0592127104574</v>
      </c>
      <c r="V239" s="38">
        <f t="shared" si="4"/>
        <v>2.5208804123916146E-2</v>
      </c>
      <c r="W239" s="36">
        <f t="shared" si="5"/>
        <v>9.6082202113208139E-3</v>
      </c>
      <c r="X239" s="38">
        <f t="shared" si="10"/>
        <v>3.2094099999999998E-3</v>
      </c>
      <c r="Y239" s="36">
        <f t="shared" si="6"/>
        <v>3.8026434335236961E-2</v>
      </c>
      <c r="Z239" s="36">
        <f t="shared" si="7"/>
        <v>0.86789027433523702</v>
      </c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</row>
    <row r="240" spans="1:41" ht="15.75" customHeight="1" x14ac:dyDescent="0.2">
      <c r="A240" s="39">
        <v>43616.180902777778</v>
      </c>
      <c r="B240" s="40" t="s">
        <v>7</v>
      </c>
      <c r="C240" s="40" t="s">
        <v>74</v>
      </c>
      <c r="D240" s="40" t="s">
        <v>75</v>
      </c>
      <c r="E240" s="40">
        <v>-100</v>
      </c>
      <c r="F240" s="40">
        <v>8346</v>
      </c>
      <c r="G240" s="41">
        <v>-1.1982E-2</v>
      </c>
      <c r="H240" s="40">
        <v>-2.5000000000000001E-4</v>
      </c>
      <c r="I240" s="40">
        <v>-2.9900000000000002E-6</v>
      </c>
      <c r="J240" s="40" t="s">
        <v>76</v>
      </c>
      <c r="K240" s="40">
        <v>100</v>
      </c>
      <c r="L240" s="40">
        <v>0</v>
      </c>
      <c r="M240" s="40">
        <v>8346</v>
      </c>
      <c r="N240" s="40" t="s">
        <v>77</v>
      </c>
      <c r="O240" s="40" t="s">
        <v>298</v>
      </c>
      <c r="P240" s="35">
        <f t="shared" si="8"/>
        <v>7499</v>
      </c>
      <c r="Q240" s="36">
        <f t="shared" si="9"/>
        <v>0.86325315000000002</v>
      </c>
      <c r="R240" s="36">
        <f t="shared" si="0"/>
        <v>13586</v>
      </c>
      <c r="S240" s="36">
        <f t="shared" si="1"/>
        <v>8537.3760856764311</v>
      </c>
      <c r="T240" s="36">
        <f t="shared" si="2"/>
        <v>21085</v>
      </c>
      <c r="U240" s="36">
        <f t="shared" si="3"/>
        <v>8591.0592127104574</v>
      </c>
      <c r="V240" s="38">
        <f t="shared" si="4"/>
        <v>2.5630040639115781E-2</v>
      </c>
      <c r="W240" s="36">
        <f t="shared" si="5"/>
        <v>9.9439353051090883E-3</v>
      </c>
      <c r="X240" s="38">
        <f t="shared" si="10"/>
        <v>3.2123999999999998E-3</v>
      </c>
      <c r="Y240" s="36">
        <f t="shared" si="6"/>
        <v>3.878637594422487E-2</v>
      </c>
      <c r="Z240" s="36">
        <f t="shared" si="7"/>
        <v>0.86865021594422487</v>
      </c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</row>
    <row r="241" spans="1:41" ht="15.75" customHeight="1" x14ac:dyDescent="0.2">
      <c r="A241" s="39">
        <v>43616.199490740742</v>
      </c>
      <c r="B241" s="40" t="s">
        <v>7</v>
      </c>
      <c r="C241" s="40" t="s">
        <v>74</v>
      </c>
      <c r="D241" s="40" t="s">
        <v>86</v>
      </c>
      <c r="E241" s="40">
        <v>100</v>
      </c>
      <c r="F241" s="40">
        <v>8421.5</v>
      </c>
      <c r="G241" s="41">
        <v>1.1873999999999999E-2</v>
      </c>
      <c r="H241" s="40">
        <v>-2.5000000000000001E-4</v>
      </c>
      <c r="I241" s="40">
        <v>-2.96E-6</v>
      </c>
      <c r="J241" s="40" t="s">
        <v>76</v>
      </c>
      <c r="K241" s="40">
        <v>100</v>
      </c>
      <c r="L241" s="40">
        <v>0</v>
      </c>
      <c r="M241" s="40">
        <v>8421.5</v>
      </c>
      <c r="N241" s="40" t="s">
        <v>77</v>
      </c>
      <c r="O241" s="40" t="s">
        <v>299</v>
      </c>
      <c r="P241" s="35">
        <f t="shared" si="8"/>
        <v>7599</v>
      </c>
      <c r="Q241" s="36">
        <f t="shared" si="9"/>
        <v>0.87512715000000008</v>
      </c>
      <c r="R241" s="36">
        <f t="shared" si="0"/>
        <v>13586</v>
      </c>
      <c r="S241" s="36">
        <f t="shared" si="1"/>
        <v>8537.3760856764311</v>
      </c>
      <c r="T241" s="36">
        <f t="shared" si="2"/>
        <v>21185</v>
      </c>
      <c r="U241" s="36">
        <f t="shared" si="3"/>
        <v>8590.258838801039</v>
      </c>
      <c r="V241" s="38">
        <f t="shared" si="4"/>
        <v>1.7726674488217929E-2</v>
      </c>
      <c r="W241" s="36">
        <f t="shared" si="5"/>
        <v>9.7965916052661361E-3</v>
      </c>
      <c r="X241" s="38">
        <f t="shared" si="10"/>
        <v>3.21536E-3</v>
      </c>
      <c r="Y241" s="36">
        <f t="shared" si="6"/>
        <v>3.0738626093484066E-2</v>
      </c>
      <c r="Z241" s="36">
        <f t="shared" si="7"/>
        <v>0.86060246609348412</v>
      </c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</row>
    <row r="242" spans="1:41" ht="15.75" customHeight="1" x14ac:dyDescent="0.2">
      <c r="A242" s="39">
        <v>43616.205810185187</v>
      </c>
      <c r="B242" s="40" t="s">
        <v>7</v>
      </c>
      <c r="C242" s="40" t="s">
        <v>74</v>
      </c>
      <c r="D242" s="40" t="s">
        <v>86</v>
      </c>
      <c r="E242" s="40">
        <v>200</v>
      </c>
      <c r="F242" s="40">
        <v>8463.5</v>
      </c>
      <c r="G242" s="41">
        <v>2.3630000000000002E-2</v>
      </c>
      <c r="H242" s="40">
        <v>-2.5000000000000001E-4</v>
      </c>
      <c r="I242" s="40">
        <v>-5.9000000000000003E-6</v>
      </c>
      <c r="J242" s="40" t="s">
        <v>76</v>
      </c>
      <c r="K242" s="40">
        <v>200</v>
      </c>
      <c r="L242" s="40">
        <v>0</v>
      </c>
      <c r="M242" s="40">
        <v>8463.5</v>
      </c>
      <c r="N242" s="40" t="s">
        <v>77</v>
      </c>
      <c r="O242" s="40" t="s">
        <v>300</v>
      </c>
      <c r="P242" s="35">
        <f t="shared" si="8"/>
        <v>7799</v>
      </c>
      <c r="Q242" s="36">
        <f t="shared" si="9"/>
        <v>0.89875715000000012</v>
      </c>
      <c r="R242" s="36">
        <f t="shared" si="0"/>
        <v>13586</v>
      </c>
      <c r="S242" s="36">
        <f t="shared" si="1"/>
        <v>8537.3760856764311</v>
      </c>
      <c r="T242" s="36">
        <f t="shared" si="2"/>
        <v>21385</v>
      </c>
      <c r="U242" s="36">
        <f t="shared" si="3"/>
        <v>8589.0733458031336</v>
      </c>
      <c r="V242" s="38">
        <f t="shared" si="4"/>
        <v>1.3472248230885385E-2</v>
      </c>
      <c r="W242" s="36">
        <f t="shared" si="5"/>
        <v>9.5782994936374106E-3</v>
      </c>
      <c r="X242" s="38">
        <f t="shared" si="10"/>
        <v>3.2212600000000001E-3</v>
      </c>
      <c r="Y242" s="36">
        <f t="shared" si="6"/>
        <v>2.6271807724522794E-2</v>
      </c>
      <c r="Z242" s="36">
        <f t="shared" si="7"/>
        <v>0.85613564772452277</v>
      </c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</row>
    <row r="243" spans="1:41" ht="15.75" customHeight="1" x14ac:dyDescent="0.2">
      <c r="A243" s="39">
        <v>43616.205810185187</v>
      </c>
      <c r="B243" s="40" t="s">
        <v>7</v>
      </c>
      <c r="C243" s="40" t="s">
        <v>74</v>
      </c>
      <c r="D243" s="40" t="s">
        <v>86</v>
      </c>
      <c r="E243" s="40">
        <v>100</v>
      </c>
      <c r="F243" s="40">
        <v>8463</v>
      </c>
      <c r="G243" s="41">
        <v>1.1816E-2</v>
      </c>
      <c r="H243" s="40">
        <v>-2.5000000000000001E-4</v>
      </c>
      <c r="I243" s="40">
        <v>-2.9500000000000001E-6</v>
      </c>
      <c r="J243" s="40" t="s">
        <v>76</v>
      </c>
      <c r="K243" s="40">
        <v>100</v>
      </c>
      <c r="L243" s="40">
        <v>0</v>
      </c>
      <c r="M243" s="40">
        <v>8463</v>
      </c>
      <c r="N243" s="40" t="s">
        <v>77</v>
      </c>
      <c r="O243" s="42" t="s">
        <v>301</v>
      </c>
      <c r="P243" s="35">
        <f t="shared" si="8"/>
        <v>7899</v>
      </c>
      <c r="Q243" s="36">
        <f t="shared" si="9"/>
        <v>0.91057315000000016</v>
      </c>
      <c r="R243" s="36">
        <f t="shared" si="0"/>
        <v>13586</v>
      </c>
      <c r="S243" s="36">
        <f t="shared" si="1"/>
        <v>8537.3760856764311</v>
      </c>
      <c r="T243" s="36">
        <f t="shared" si="2"/>
        <v>21485</v>
      </c>
      <c r="U243" s="36">
        <f t="shared" si="3"/>
        <v>8588.486548754945</v>
      </c>
      <c r="V243" s="38">
        <f t="shared" si="4"/>
        <v>1.3637297294061358E-2</v>
      </c>
      <c r="W243" s="36">
        <f t="shared" si="5"/>
        <v>9.4702266498240088E-3</v>
      </c>
      <c r="X243" s="38">
        <f t="shared" si="10"/>
        <v>3.2242099999999999E-3</v>
      </c>
      <c r="Y243" s="36">
        <f t="shared" si="6"/>
        <v>2.6331733943885369E-2</v>
      </c>
      <c r="Z243" s="36">
        <f t="shared" si="7"/>
        <v>0.85619557394388535</v>
      </c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</row>
    <row r="244" spans="1:41" ht="15.75" customHeight="1" x14ac:dyDescent="0.2">
      <c r="A244" s="39">
        <v>43616.228437500002</v>
      </c>
      <c r="B244" s="40" t="s">
        <v>7</v>
      </c>
      <c r="C244" s="40" t="s">
        <v>74</v>
      </c>
      <c r="D244" s="40" t="s">
        <v>86</v>
      </c>
      <c r="E244" s="40">
        <v>100</v>
      </c>
      <c r="F244" s="40">
        <v>8491.5</v>
      </c>
      <c r="G244" s="41">
        <v>1.1776E-2</v>
      </c>
      <c r="H244" s="40">
        <v>-2.5000000000000001E-4</v>
      </c>
      <c r="I244" s="40">
        <v>-2.9399999999999998E-6</v>
      </c>
      <c r="J244" s="40" t="s">
        <v>76</v>
      </c>
      <c r="K244" s="40">
        <v>100</v>
      </c>
      <c r="L244" s="40">
        <v>0</v>
      </c>
      <c r="M244" s="40">
        <v>8491.5</v>
      </c>
      <c r="N244" s="40" t="s">
        <v>77</v>
      </c>
      <c r="O244" s="40" t="s">
        <v>302</v>
      </c>
      <c r="P244" s="35">
        <f t="shared" si="8"/>
        <v>7999</v>
      </c>
      <c r="Q244" s="36">
        <f t="shared" si="9"/>
        <v>0.92234915000000017</v>
      </c>
      <c r="R244" s="36">
        <f t="shared" si="0"/>
        <v>13586</v>
      </c>
      <c r="S244" s="36">
        <f t="shared" si="1"/>
        <v>8537.3760856764311</v>
      </c>
      <c r="T244" s="36">
        <f t="shared" si="2"/>
        <v>21585</v>
      </c>
      <c r="U244" s="36">
        <f t="shared" si="3"/>
        <v>8588.0372249247157</v>
      </c>
      <c r="V244" s="38">
        <f t="shared" si="4"/>
        <v>1.0588932380961397E-2</v>
      </c>
      <c r="W244" s="36">
        <f t="shared" si="5"/>
        <v>9.387462834194206E-3</v>
      </c>
      <c r="X244" s="38">
        <f t="shared" si="10"/>
        <v>3.2271499999999998E-3</v>
      </c>
      <c r="Y244" s="36">
        <f t="shared" si="6"/>
        <v>2.3203545215155601E-2</v>
      </c>
      <c r="Z244" s="36">
        <f t="shared" si="7"/>
        <v>0.85306738521515557</v>
      </c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</row>
    <row r="245" spans="1:41" ht="15.75" customHeight="1" x14ac:dyDescent="0.2">
      <c r="A245" s="39">
        <v>43616.23474537037</v>
      </c>
      <c r="B245" s="40" t="s">
        <v>7</v>
      </c>
      <c r="C245" s="40" t="s">
        <v>74</v>
      </c>
      <c r="D245" s="40" t="s">
        <v>75</v>
      </c>
      <c r="E245" s="40">
        <v>-100</v>
      </c>
      <c r="F245" s="40">
        <v>8406.5</v>
      </c>
      <c r="G245" s="41">
        <v>-1.1896E-2</v>
      </c>
      <c r="H245" s="40">
        <v>-2.5000000000000001E-4</v>
      </c>
      <c r="I245" s="40">
        <v>-2.9699999999999999E-6</v>
      </c>
      <c r="J245" s="40" t="s">
        <v>76</v>
      </c>
      <c r="K245" s="40">
        <v>100</v>
      </c>
      <c r="L245" s="40">
        <v>0</v>
      </c>
      <c r="M245" s="40">
        <v>8406.5</v>
      </c>
      <c r="N245" s="40" t="s">
        <v>83</v>
      </c>
      <c r="O245" s="40" t="s">
        <v>303</v>
      </c>
      <c r="P245" s="35">
        <f t="shared" si="8"/>
        <v>7899</v>
      </c>
      <c r="Q245" s="36">
        <f t="shared" si="9"/>
        <v>0.91045315000000016</v>
      </c>
      <c r="R245" s="36">
        <f t="shared" si="0"/>
        <v>13686</v>
      </c>
      <c r="S245" s="36">
        <f t="shared" si="1"/>
        <v>8536.4198085634962</v>
      </c>
      <c r="T245" s="36">
        <f t="shared" si="2"/>
        <v>21585</v>
      </c>
      <c r="U245" s="36">
        <f t="shared" si="3"/>
        <v>8588.0372249247157</v>
      </c>
      <c r="V245" s="38">
        <f t="shared" si="4"/>
        <v>1.986226036688217E-2</v>
      </c>
      <c r="W245" s="36">
        <f t="shared" si="5"/>
        <v>9.6361403149049403E-3</v>
      </c>
      <c r="X245" s="38">
        <f t="shared" si="10"/>
        <v>3.23012E-3</v>
      </c>
      <c r="Y245" s="36">
        <f t="shared" si="6"/>
        <v>3.272852068178711E-2</v>
      </c>
      <c r="Z245" s="36">
        <f t="shared" si="7"/>
        <v>0.86259236068178713</v>
      </c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</row>
    <row r="246" spans="1:41" ht="15.75" customHeight="1" x14ac:dyDescent="0.2">
      <c r="A246" s="39">
        <v>43616.245949074073</v>
      </c>
      <c r="B246" s="40" t="s">
        <v>7</v>
      </c>
      <c r="C246" s="40" t="s">
        <v>74</v>
      </c>
      <c r="D246" s="40" t="s">
        <v>75</v>
      </c>
      <c r="E246" s="40">
        <v>-100</v>
      </c>
      <c r="F246" s="40">
        <v>8377.5</v>
      </c>
      <c r="G246" s="41">
        <v>-1.1937E-2</v>
      </c>
      <c r="H246" s="40">
        <v>-2.5000000000000001E-4</v>
      </c>
      <c r="I246" s="40">
        <v>-2.9799999999999998E-6</v>
      </c>
      <c r="J246" s="40" t="s">
        <v>76</v>
      </c>
      <c r="K246" s="40">
        <v>100</v>
      </c>
      <c r="L246" s="40">
        <v>0</v>
      </c>
      <c r="M246" s="40">
        <v>8377.5</v>
      </c>
      <c r="N246" s="40" t="s">
        <v>77</v>
      </c>
      <c r="O246" s="40" t="s">
        <v>304</v>
      </c>
      <c r="P246" s="35">
        <f t="shared" si="8"/>
        <v>7799</v>
      </c>
      <c r="Q246" s="36">
        <f t="shared" si="9"/>
        <v>0.89851615000000018</v>
      </c>
      <c r="R246" s="36">
        <f t="shared" si="0"/>
        <v>13786</v>
      </c>
      <c r="S246" s="36">
        <f t="shared" si="1"/>
        <v>8535.2670462788337</v>
      </c>
      <c r="T246" s="36">
        <f t="shared" si="2"/>
        <v>21585</v>
      </c>
      <c r="U246" s="36">
        <f t="shared" si="3"/>
        <v>8588.0372249247157</v>
      </c>
      <c r="V246" s="38">
        <f t="shared" si="4"/>
        <v>2.2822302625311007E-2</v>
      </c>
      <c r="W246" s="36">
        <f t="shared" si="5"/>
        <v>9.924663865828182E-3</v>
      </c>
      <c r="X246" s="38">
        <f t="shared" si="10"/>
        <v>3.2331E-3</v>
      </c>
      <c r="Y246" s="36">
        <f t="shared" si="6"/>
        <v>3.598006649113919E-2</v>
      </c>
      <c r="Z246" s="36">
        <f t="shared" si="7"/>
        <v>0.86584390649113918</v>
      </c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</row>
    <row r="247" spans="1:41" ht="15.75" customHeight="1" x14ac:dyDescent="0.2">
      <c r="A247" s="39">
        <v>43616.25204861111</v>
      </c>
      <c r="B247" s="40" t="s">
        <v>7</v>
      </c>
      <c r="C247" s="40" t="s">
        <v>74</v>
      </c>
      <c r="D247" s="40" t="s">
        <v>75</v>
      </c>
      <c r="E247" s="40">
        <v>-100</v>
      </c>
      <c r="F247" s="40">
        <v>8363.5</v>
      </c>
      <c r="G247" s="41">
        <v>-1.1957000000000001E-2</v>
      </c>
      <c r="H247" s="40">
        <v>-2.5000000000000001E-4</v>
      </c>
      <c r="I247" s="40">
        <v>-2.9799999999999998E-6</v>
      </c>
      <c r="J247" s="40" t="s">
        <v>76</v>
      </c>
      <c r="K247" s="40">
        <v>100</v>
      </c>
      <c r="L247" s="40">
        <v>0</v>
      </c>
      <c r="M247" s="40">
        <v>8363.5</v>
      </c>
      <c r="N247" s="40" t="s">
        <v>77</v>
      </c>
      <c r="O247" s="40" t="s">
        <v>305</v>
      </c>
      <c r="P247" s="35">
        <f t="shared" si="8"/>
        <v>7699</v>
      </c>
      <c r="Q247" s="36">
        <f t="shared" si="9"/>
        <v>0.88655915000000018</v>
      </c>
      <c r="R247" s="36">
        <f t="shared" si="0"/>
        <v>13886</v>
      </c>
      <c r="S247" s="36">
        <f t="shared" si="1"/>
        <v>8534.0300662537811</v>
      </c>
      <c r="T247" s="36">
        <f t="shared" si="2"/>
        <v>21585</v>
      </c>
      <c r="U247" s="36">
        <f t="shared" si="3"/>
        <v>8588.0372249247157</v>
      </c>
      <c r="V247" s="38">
        <f t="shared" si="4"/>
        <v>2.4068038139437378E-2</v>
      </c>
      <c r="W247" s="36">
        <f t="shared" si="5"/>
        <v>1.0232468200472706E-2</v>
      </c>
      <c r="X247" s="38">
        <f t="shared" si="10"/>
        <v>3.2360800000000001E-3</v>
      </c>
      <c r="Y247" s="36">
        <f t="shared" si="6"/>
        <v>3.7536586339910083E-2</v>
      </c>
      <c r="Z247" s="36">
        <f t="shared" si="7"/>
        <v>0.8674004263399101</v>
      </c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</row>
    <row r="248" spans="1:41" ht="15.75" customHeight="1" x14ac:dyDescent="0.2">
      <c r="A248" s="39">
        <v>43616.25204861111</v>
      </c>
      <c r="B248" s="40" t="s">
        <v>7</v>
      </c>
      <c r="C248" s="40" t="s">
        <v>74</v>
      </c>
      <c r="D248" s="40" t="s">
        <v>75</v>
      </c>
      <c r="E248" s="40">
        <v>-200</v>
      </c>
      <c r="F248" s="40">
        <v>8364.5</v>
      </c>
      <c r="G248" s="41">
        <v>-2.3910000000000001E-2</v>
      </c>
      <c r="H248" s="40">
        <v>-2.5000000000000001E-4</v>
      </c>
      <c r="I248" s="40">
        <v>-5.9699999999999996E-6</v>
      </c>
      <c r="J248" s="40" t="s">
        <v>76</v>
      </c>
      <c r="K248" s="40">
        <v>200</v>
      </c>
      <c r="L248" s="40">
        <v>0</v>
      </c>
      <c r="M248" s="40">
        <v>8364.5</v>
      </c>
      <c r="N248" s="40" t="s">
        <v>83</v>
      </c>
      <c r="O248" s="40" t="s">
        <v>306</v>
      </c>
      <c r="P248" s="35">
        <f t="shared" si="8"/>
        <v>7499</v>
      </c>
      <c r="Q248" s="36">
        <f t="shared" si="9"/>
        <v>0.8626491500000002</v>
      </c>
      <c r="R248" s="36">
        <f t="shared" si="0"/>
        <v>14086</v>
      </c>
      <c r="S248" s="36">
        <f t="shared" si="1"/>
        <v>8531.6229944625866</v>
      </c>
      <c r="T248" s="36">
        <f t="shared" si="2"/>
        <v>21585</v>
      </c>
      <c r="U248" s="36">
        <f t="shared" si="3"/>
        <v>8588.0372249247157</v>
      </c>
      <c r="V248" s="38">
        <f t="shared" si="4"/>
        <v>2.3335617901509998E-2</v>
      </c>
      <c r="W248" s="36">
        <f t="shared" si="5"/>
        <v>1.0845529953374277E-2</v>
      </c>
      <c r="X248" s="38">
        <f t="shared" si="10"/>
        <v>3.2420500000000002E-3</v>
      </c>
      <c r="Y248" s="36">
        <f t="shared" si="6"/>
        <v>3.742319785488428E-2</v>
      </c>
      <c r="Z248" s="36">
        <f t="shared" si="7"/>
        <v>0.86728703785488426</v>
      </c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</row>
    <row r="249" spans="1:41" ht="15.75" customHeight="1" x14ac:dyDescent="0.2">
      <c r="A249" s="39">
        <v>43616.291666666664</v>
      </c>
      <c r="B249" s="40" t="s">
        <v>7</v>
      </c>
      <c r="C249" s="40" t="s">
        <v>130</v>
      </c>
      <c r="D249" s="40"/>
      <c r="E249" s="40">
        <v>7499</v>
      </c>
      <c r="F249" s="40">
        <v>8268.5400000000009</v>
      </c>
      <c r="G249" s="41">
        <v>0.90692905999999995</v>
      </c>
      <c r="H249" s="40">
        <v>-1.1100000000000001E-3</v>
      </c>
      <c r="I249" s="40">
        <v>-1.00669E-3</v>
      </c>
      <c r="J249" s="40" t="s">
        <v>76</v>
      </c>
      <c r="K249" s="40">
        <v>7499</v>
      </c>
      <c r="L249" s="40">
        <v>0</v>
      </c>
      <c r="M249" s="40">
        <v>8268.5400000000009</v>
      </c>
      <c r="N249" s="40" t="s">
        <v>130</v>
      </c>
      <c r="O249" s="40" t="s">
        <v>131</v>
      </c>
      <c r="P249" s="35">
        <f t="shared" si="8"/>
        <v>7499</v>
      </c>
      <c r="Q249" s="36">
        <f t="shared" si="9"/>
        <v>0.8626491500000002</v>
      </c>
      <c r="R249" s="36">
        <f t="shared" si="0"/>
        <v>14086</v>
      </c>
      <c r="S249" s="36">
        <f t="shared" si="1"/>
        <v>8531.6229944625866</v>
      </c>
      <c r="T249" s="36">
        <f t="shared" si="2"/>
        <v>21585</v>
      </c>
      <c r="U249" s="36">
        <f t="shared" si="3"/>
        <v>8588.0372249247157</v>
      </c>
      <c r="V249" s="38">
        <f t="shared" si="4"/>
        <v>3.3740203217694491E-2</v>
      </c>
      <c r="W249" s="36">
        <f t="shared" si="5"/>
        <v>1.0845529953374277E-2</v>
      </c>
      <c r="X249" s="38">
        <f t="shared" si="10"/>
        <v>4.24874E-3</v>
      </c>
      <c r="Y249" s="36">
        <f t="shared" si="6"/>
        <v>4.8834473171068767E-2</v>
      </c>
      <c r="Z249" s="36">
        <f t="shared" si="7"/>
        <v>0.87869831317106883</v>
      </c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</row>
    <row r="250" spans="1:41" ht="15.75" customHeight="1" x14ac:dyDescent="0.2">
      <c r="A250" s="39">
        <v>43616.307060185187</v>
      </c>
      <c r="B250" s="40" t="s">
        <v>7</v>
      </c>
      <c r="C250" s="40" t="s">
        <v>74</v>
      </c>
      <c r="D250" s="40" t="s">
        <v>75</v>
      </c>
      <c r="E250" s="40">
        <v>-100</v>
      </c>
      <c r="F250" s="40">
        <v>8312</v>
      </c>
      <c r="G250" s="41">
        <v>-1.2031E-2</v>
      </c>
      <c r="H250" s="40">
        <v>-2.5000000000000001E-4</v>
      </c>
      <c r="I250" s="40">
        <v>-3.0000000000000001E-6</v>
      </c>
      <c r="J250" s="40" t="s">
        <v>76</v>
      </c>
      <c r="K250" s="40">
        <v>100</v>
      </c>
      <c r="L250" s="40">
        <v>0</v>
      </c>
      <c r="M250" s="40">
        <v>8312</v>
      </c>
      <c r="N250" s="40" t="s">
        <v>77</v>
      </c>
      <c r="O250" s="40" t="s">
        <v>307</v>
      </c>
      <c r="P250" s="35">
        <f t="shared" si="8"/>
        <v>7399</v>
      </c>
      <c r="Q250" s="36">
        <f t="shared" si="9"/>
        <v>0.85061815000000018</v>
      </c>
      <c r="R250" s="36">
        <f t="shared" si="0"/>
        <v>14186</v>
      </c>
      <c r="S250" s="36">
        <f t="shared" si="1"/>
        <v>8530.0748272945166</v>
      </c>
      <c r="T250" s="36">
        <f t="shared" si="2"/>
        <v>21585</v>
      </c>
      <c r="U250" s="36">
        <f t="shared" si="3"/>
        <v>8588.0372249247157</v>
      </c>
      <c r="V250" s="38">
        <f t="shared" si="4"/>
        <v>2.8611539548032784E-2</v>
      </c>
      <c r="W250" s="36">
        <f t="shared" si="5"/>
        <v>1.1224307040165254E-2</v>
      </c>
      <c r="X250" s="38">
        <f t="shared" si="10"/>
        <v>4.2517400000000004E-3</v>
      </c>
      <c r="Y250" s="36">
        <f t="shared" si="6"/>
        <v>4.4087586588198044E-2</v>
      </c>
      <c r="Z250" s="36">
        <f t="shared" si="7"/>
        <v>0.87395142658819802</v>
      </c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</row>
    <row r="251" spans="1:41" ht="15.75" customHeight="1" x14ac:dyDescent="0.2">
      <c r="A251" s="39">
        <v>43616.315057870372</v>
      </c>
      <c r="B251" s="40" t="s">
        <v>7</v>
      </c>
      <c r="C251" s="40" t="s">
        <v>74</v>
      </c>
      <c r="D251" s="40" t="s">
        <v>86</v>
      </c>
      <c r="E251" s="40">
        <v>100</v>
      </c>
      <c r="F251" s="40">
        <v>8351</v>
      </c>
      <c r="G251" s="41">
        <v>1.1975E-2</v>
      </c>
      <c r="H251" s="40">
        <v>-2.5000000000000001E-4</v>
      </c>
      <c r="I251" s="40">
        <v>-2.9900000000000002E-6</v>
      </c>
      <c r="J251" s="40" t="s">
        <v>76</v>
      </c>
      <c r="K251" s="40">
        <v>100</v>
      </c>
      <c r="L251" s="40">
        <v>0</v>
      </c>
      <c r="M251" s="40">
        <v>8351</v>
      </c>
      <c r="N251" s="40" t="s">
        <v>83</v>
      </c>
      <c r="O251" s="40" t="s">
        <v>308</v>
      </c>
      <c r="P251" s="35">
        <f t="shared" si="8"/>
        <v>7499</v>
      </c>
      <c r="Q251" s="36">
        <f t="shared" si="9"/>
        <v>0.86259315000000014</v>
      </c>
      <c r="R251" s="36">
        <f t="shared" si="0"/>
        <v>14186</v>
      </c>
      <c r="S251" s="36">
        <f t="shared" si="1"/>
        <v>8530.0748272945166</v>
      </c>
      <c r="T251" s="36">
        <f t="shared" si="2"/>
        <v>21685</v>
      </c>
      <c r="U251" s="36">
        <f t="shared" si="3"/>
        <v>8586.9441318884019</v>
      </c>
      <c r="V251" s="38">
        <f t="shared" si="4"/>
        <v>2.4673764380980491E-2</v>
      </c>
      <c r="W251" s="36">
        <f t="shared" si="5"/>
        <v>1.1014033547926492E-2</v>
      </c>
      <c r="X251" s="38">
        <f t="shared" si="10"/>
        <v>4.25473E-3</v>
      </c>
      <c r="Y251" s="36">
        <f t="shared" si="6"/>
        <v>3.9942527928906985E-2</v>
      </c>
      <c r="Z251" s="36">
        <f t="shared" si="7"/>
        <v>0.86980636792890698</v>
      </c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</row>
    <row r="252" spans="1:41" ht="15.75" customHeight="1" x14ac:dyDescent="0.2">
      <c r="A252" s="39">
        <v>43616.316655092596</v>
      </c>
      <c r="B252" s="40" t="s">
        <v>7</v>
      </c>
      <c r="C252" s="40" t="s">
        <v>74</v>
      </c>
      <c r="D252" s="40" t="s">
        <v>75</v>
      </c>
      <c r="E252" s="40">
        <v>-100</v>
      </c>
      <c r="F252" s="40">
        <v>8291.5</v>
      </c>
      <c r="G252" s="41">
        <v>-1.2061000000000001E-2</v>
      </c>
      <c r="H252" s="40">
        <v>-2.5000000000000001E-4</v>
      </c>
      <c r="I252" s="40">
        <v>-3.01E-6</v>
      </c>
      <c r="J252" s="40" t="s">
        <v>76</v>
      </c>
      <c r="K252" s="40">
        <v>100</v>
      </c>
      <c r="L252" s="40">
        <v>0</v>
      </c>
      <c r="M252" s="40">
        <v>8291.5</v>
      </c>
      <c r="N252" s="40" t="s">
        <v>77</v>
      </c>
      <c r="O252" s="40" t="s">
        <v>309</v>
      </c>
      <c r="P252" s="35">
        <f t="shared" si="8"/>
        <v>7399</v>
      </c>
      <c r="Q252" s="36">
        <f t="shared" si="9"/>
        <v>0.85053215000000015</v>
      </c>
      <c r="R252" s="36">
        <f t="shared" si="0"/>
        <v>14286</v>
      </c>
      <c r="S252" s="36">
        <f t="shared" si="1"/>
        <v>8528.4048369032625</v>
      </c>
      <c r="T252" s="36">
        <f t="shared" si="2"/>
        <v>21685</v>
      </c>
      <c r="U252" s="36">
        <f t="shared" si="3"/>
        <v>8586.9441318884019</v>
      </c>
      <c r="V252" s="38">
        <f t="shared" si="4"/>
        <v>3.0702705959655234E-2</v>
      </c>
      <c r="W252" s="36">
        <f t="shared" si="5"/>
        <v>1.1419620942932885E-2</v>
      </c>
      <c r="X252" s="38">
        <f t="shared" si="10"/>
        <v>4.2577400000000003E-3</v>
      </c>
      <c r="Y252" s="36">
        <f t="shared" si="6"/>
        <v>4.638006690258812E-2</v>
      </c>
      <c r="Z252" s="36">
        <f t="shared" si="7"/>
        <v>0.87624390690258813</v>
      </c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</row>
    <row r="253" spans="1:41" ht="15.75" customHeight="1" x14ac:dyDescent="0.2">
      <c r="A253" s="39">
        <v>43616.350358796299</v>
      </c>
      <c r="B253" s="40" t="s">
        <v>7</v>
      </c>
      <c r="C253" s="40" t="s">
        <v>74</v>
      </c>
      <c r="D253" s="40" t="s">
        <v>86</v>
      </c>
      <c r="E253" s="40">
        <v>100</v>
      </c>
      <c r="F253" s="40">
        <v>8325</v>
      </c>
      <c r="G253" s="41">
        <v>1.2012E-2</v>
      </c>
      <c r="H253" s="40">
        <v>-2.5000000000000001E-4</v>
      </c>
      <c r="I253" s="40">
        <v>-3.0000000000000001E-6</v>
      </c>
      <c r="J253" s="40" t="s">
        <v>76</v>
      </c>
      <c r="K253" s="40">
        <v>100</v>
      </c>
      <c r="L253" s="40">
        <v>0</v>
      </c>
      <c r="M253" s="40">
        <v>8325</v>
      </c>
      <c r="N253" s="40" t="s">
        <v>83</v>
      </c>
      <c r="O253" s="40" t="s">
        <v>310</v>
      </c>
      <c r="P253" s="35">
        <f t="shared" si="8"/>
        <v>7499</v>
      </c>
      <c r="Q253" s="36">
        <f t="shared" si="9"/>
        <v>0.86254415000000018</v>
      </c>
      <c r="R253" s="36">
        <f t="shared" si="0"/>
        <v>14286</v>
      </c>
      <c r="S253" s="36">
        <f t="shared" si="1"/>
        <v>8528.4048369032625</v>
      </c>
      <c r="T253" s="36">
        <f t="shared" si="2"/>
        <v>21785</v>
      </c>
      <c r="U253" s="36">
        <f t="shared" si="3"/>
        <v>8585.7417259582289</v>
      </c>
      <c r="V253" s="38">
        <f t="shared" si="4"/>
        <v>2.7355951644884677E-2</v>
      </c>
      <c r="W253" s="36">
        <f t="shared" si="5"/>
        <v>1.1186626642163819E-2</v>
      </c>
      <c r="X253" s="38">
        <f t="shared" si="10"/>
        <v>4.2607400000000007E-3</v>
      </c>
      <c r="Y253" s="36">
        <f t="shared" si="6"/>
        <v>4.2803318287048496E-2</v>
      </c>
      <c r="Z253" s="36">
        <f t="shared" si="7"/>
        <v>0.87266715828704855</v>
      </c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</row>
    <row r="254" spans="1:41" ht="15.75" customHeight="1" x14ac:dyDescent="0.2">
      <c r="A254" s="39">
        <v>43616.400046296294</v>
      </c>
      <c r="B254" s="40" t="s">
        <v>7</v>
      </c>
      <c r="C254" s="40" t="s">
        <v>74</v>
      </c>
      <c r="D254" s="40" t="s">
        <v>75</v>
      </c>
      <c r="E254" s="40">
        <v>-200</v>
      </c>
      <c r="F254" s="40">
        <v>8271</v>
      </c>
      <c r="G254" s="41">
        <v>-2.418E-2</v>
      </c>
      <c r="H254" s="40">
        <v>-2.5000000000000001E-4</v>
      </c>
      <c r="I254" s="40">
        <v>-6.0399999999999998E-6</v>
      </c>
      <c r="J254" s="40" t="s">
        <v>76</v>
      </c>
      <c r="K254" s="40">
        <v>200</v>
      </c>
      <c r="L254" s="40">
        <v>0</v>
      </c>
      <c r="M254" s="40">
        <v>8271</v>
      </c>
      <c r="N254" s="40" t="s">
        <v>77</v>
      </c>
      <c r="O254" s="40" t="s">
        <v>311</v>
      </c>
      <c r="P254" s="35">
        <f t="shared" si="8"/>
        <v>7299</v>
      </c>
      <c r="Q254" s="36">
        <f t="shared" si="9"/>
        <v>0.8383641500000002</v>
      </c>
      <c r="R254" s="36">
        <f t="shared" si="0"/>
        <v>14486</v>
      </c>
      <c r="S254" s="36">
        <f t="shared" si="1"/>
        <v>8524.8509940632339</v>
      </c>
      <c r="T254" s="36">
        <f t="shared" si="2"/>
        <v>21785</v>
      </c>
      <c r="U254" s="36">
        <f t="shared" si="3"/>
        <v>8585.7417259582289</v>
      </c>
      <c r="V254" s="38">
        <f t="shared" si="4"/>
        <v>3.2350563128256037E-2</v>
      </c>
      <c r="W254" s="36">
        <f t="shared" si="5"/>
        <v>1.2051332207261525E-2</v>
      </c>
      <c r="X254" s="38">
        <f t="shared" si="10"/>
        <v>4.2667800000000004E-3</v>
      </c>
      <c r="Y254" s="36">
        <f t="shared" si="6"/>
        <v>4.866867533551756E-2</v>
      </c>
      <c r="Z254" s="36">
        <f t="shared" si="7"/>
        <v>0.87853251533551757</v>
      </c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</row>
    <row r="255" spans="1:41" ht="15.75" customHeight="1" x14ac:dyDescent="0.2">
      <c r="A255" s="39">
        <v>43616.400694444441</v>
      </c>
      <c r="B255" s="40" t="s">
        <v>7</v>
      </c>
      <c r="C255" s="40" t="s">
        <v>74</v>
      </c>
      <c r="D255" s="40" t="s">
        <v>86</v>
      </c>
      <c r="E255" s="40">
        <v>200</v>
      </c>
      <c r="F255" s="40">
        <v>8352.5</v>
      </c>
      <c r="G255" s="41">
        <v>2.3944E-2</v>
      </c>
      <c r="H255" s="40">
        <v>-2.5000000000000001E-4</v>
      </c>
      <c r="I255" s="40">
        <v>-5.9800000000000003E-6</v>
      </c>
      <c r="J255" s="40" t="s">
        <v>76</v>
      </c>
      <c r="K255" s="40">
        <v>200</v>
      </c>
      <c r="L255" s="40">
        <v>0</v>
      </c>
      <c r="M255" s="40">
        <v>8352.5</v>
      </c>
      <c r="N255" s="40" t="s">
        <v>83</v>
      </c>
      <c r="O255" s="40" t="s">
        <v>312</v>
      </c>
      <c r="P255" s="35">
        <f t="shared" si="8"/>
        <v>7499</v>
      </c>
      <c r="Q255" s="36">
        <f t="shared" si="9"/>
        <v>0.86230815000000016</v>
      </c>
      <c r="R255" s="36">
        <f t="shared" si="0"/>
        <v>14486</v>
      </c>
      <c r="S255" s="36">
        <f t="shared" si="1"/>
        <v>8524.8509940632339</v>
      </c>
      <c r="T255" s="36">
        <f t="shared" si="2"/>
        <v>21985</v>
      </c>
      <c r="U255" s="36">
        <f t="shared" si="3"/>
        <v>8583.6198999317712</v>
      </c>
      <c r="V255" s="38">
        <f t="shared" si="4"/>
        <v>2.4174290247745624E-2</v>
      </c>
      <c r="W255" s="36">
        <f t="shared" si="5"/>
        <v>1.1634261243944904E-2</v>
      </c>
      <c r="X255" s="38">
        <f t="shared" si="10"/>
        <v>4.2727600000000004E-3</v>
      </c>
      <c r="Y255" s="36">
        <f t="shared" si="6"/>
        <v>4.008131149169053E-2</v>
      </c>
      <c r="Z255" s="36">
        <f t="shared" si="7"/>
        <v>0.86994515149169049</v>
      </c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</row>
    <row r="256" spans="1:41" ht="15.75" customHeight="1" x14ac:dyDescent="0.2">
      <c r="A256" s="39">
        <v>43616.400706018518</v>
      </c>
      <c r="B256" s="40" t="s">
        <v>7</v>
      </c>
      <c r="C256" s="40" t="s">
        <v>74</v>
      </c>
      <c r="D256" s="40" t="s">
        <v>86</v>
      </c>
      <c r="E256" s="40">
        <v>100</v>
      </c>
      <c r="F256" s="40">
        <v>8314.5</v>
      </c>
      <c r="G256" s="41">
        <v>1.2026999999999999E-2</v>
      </c>
      <c r="H256" s="40">
        <v>7.5000000000000002E-4</v>
      </c>
      <c r="I256" s="40">
        <v>9.02E-6</v>
      </c>
      <c r="J256" s="40" t="s">
        <v>76</v>
      </c>
      <c r="K256" s="40">
        <v>100</v>
      </c>
      <c r="L256" s="40">
        <v>0</v>
      </c>
      <c r="M256" s="40">
        <v>8311.5</v>
      </c>
      <c r="N256" s="40" t="s">
        <v>77</v>
      </c>
      <c r="O256" s="40" t="s">
        <v>313</v>
      </c>
      <c r="P256" s="35">
        <f t="shared" si="8"/>
        <v>7599</v>
      </c>
      <c r="Q256" s="36">
        <f t="shared" si="9"/>
        <v>0.87433515000000017</v>
      </c>
      <c r="R256" s="36">
        <f t="shared" si="0"/>
        <v>14486</v>
      </c>
      <c r="S256" s="36">
        <f t="shared" si="1"/>
        <v>8524.8509940632339</v>
      </c>
      <c r="T256" s="36">
        <f t="shared" si="2"/>
        <v>22085</v>
      </c>
      <c r="U256" s="36">
        <f t="shared" si="3"/>
        <v>8582.4013357482454</v>
      </c>
      <c r="V256" s="38">
        <f t="shared" si="4"/>
        <v>2.8528988005982577E-2</v>
      </c>
      <c r="W256" s="36">
        <f t="shared" si="5"/>
        <v>1.1394644262691671E-2</v>
      </c>
      <c r="X256" s="38">
        <f t="shared" si="10"/>
        <v>4.2637400000000002E-3</v>
      </c>
      <c r="Y256" s="36">
        <f t="shared" si="6"/>
        <v>4.4187372268674252E-2</v>
      </c>
      <c r="Z256" s="36">
        <f t="shared" si="7"/>
        <v>0.87405121226867433</v>
      </c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</row>
    <row r="257" spans="1:41" ht="15.75" customHeight="1" x14ac:dyDescent="0.2">
      <c r="A257" s="39">
        <v>43616.400902777779</v>
      </c>
      <c r="B257" s="40" t="s">
        <v>7</v>
      </c>
      <c r="C257" s="40" t="s">
        <v>74</v>
      </c>
      <c r="D257" s="40" t="s">
        <v>86</v>
      </c>
      <c r="E257" s="40">
        <v>500</v>
      </c>
      <c r="F257" s="40">
        <v>8492.5</v>
      </c>
      <c r="G257" s="41">
        <v>5.8874999999999997E-2</v>
      </c>
      <c r="H257" s="40">
        <v>-2.5000000000000001E-4</v>
      </c>
      <c r="I257" s="40">
        <v>-1.471E-5</v>
      </c>
      <c r="J257" s="40" t="s">
        <v>76</v>
      </c>
      <c r="K257" s="40">
        <v>500</v>
      </c>
      <c r="L257" s="40">
        <v>0</v>
      </c>
      <c r="M257" s="40">
        <v>8492.5</v>
      </c>
      <c r="N257" s="40" t="s">
        <v>83</v>
      </c>
      <c r="O257" s="40" t="s">
        <v>314</v>
      </c>
      <c r="P257" s="35">
        <f t="shared" si="8"/>
        <v>8099</v>
      </c>
      <c r="Q257" s="36">
        <f t="shared" si="9"/>
        <v>0.93321015000000018</v>
      </c>
      <c r="R257" s="36">
        <f t="shared" si="0"/>
        <v>14486</v>
      </c>
      <c r="S257" s="36">
        <f t="shared" si="1"/>
        <v>8524.8509940632339</v>
      </c>
      <c r="T257" s="36">
        <f t="shared" si="2"/>
        <v>22585</v>
      </c>
      <c r="U257" s="36">
        <f t="shared" si="3"/>
        <v>8580.4110471551921</v>
      </c>
      <c r="V257" s="38">
        <f t="shared" si="4"/>
        <v>9.7708242874515443E-3</v>
      </c>
      <c r="W257" s="36">
        <f t="shared" si="5"/>
        <v>1.100312996918399E-2</v>
      </c>
      <c r="X257" s="38">
        <f t="shared" si="10"/>
        <v>4.2784500000000005E-3</v>
      </c>
      <c r="Y257" s="36">
        <f t="shared" si="6"/>
        <v>2.5052404256635536E-2</v>
      </c>
      <c r="Z257" s="36">
        <f t="shared" si="7"/>
        <v>0.85491624425663559</v>
      </c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</row>
    <row r="258" spans="1:41" ht="15.75" customHeight="1" x14ac:dyDescent="0.2">
      <c r="A258" s="39">
        <v>43616.400902777779</v>
      </c>
      <c r="B258" s="40" t="s">
        <v>7</v>
      </c>
      <c r="C258" s="40" t="s">
        <v>74</v>
      </c>
      <c r="D258" s="40" t="s">
        <v>86</v>
      </c>
      <c r="E258" s="40">
        <v>400</v>
      </c>
      <c r="F258" s="40">
        <v>8450.5</v>
      </c>
      <c r="G258" s="41">
        <v>4.7336000000000003E-2</v>
      </c>
      <c r="H258" s="40">
        <v>-2.5000000000000001E-4</v>
      </c>
      <c r="I258" s="40">
        <v>-1.183E-5</v>
      </c>
      <c r="J258" s="40" t="s">
        <v>76</v>
      </c>
      <c r="K258" s="40">
        <v>400</v>
      </c>
      <c r="L258" s="40">
        <v>0</v>
      </c>
      <c r="M258" s="40">
        <v>8450.5</v>
      </c>
      <c r="N258" s="40" t="s">
        <v>83</v>
      </c>
      <c r="O258" s="40" t="s">
        <v>315</v>
      </c>
      <c r="P258" s="35">
        <f t="shared" si="8"/>
        <v>8499</v>
      </c>
      <c r="Q258" s="36">
        <f t="shared" si="9"/>
        <v>0.98054615000000023</v>
      </c>
      <c r="R258" s="36">
        <f t="shared" si="0"/>
        <v>14486</v>
      </c>
      <c r="S258" s="36">
        <f t="shared" si="1"/>
        <v>8524.8509940632339</v>
      </c>
      <c r="T258" s="36">
        <f t="shared" si="2"/>
        <v>22985</v>
      </c>
      <c r="U258" s="36">
        <f t="shared" si="3"/>
        <v>8578.1502501631494</v>
      </c>
      <c r="V258" s="38">
        <f t="shared" si="4"/>
        <v>1.4966265475066727E-2</v>
      </c>
      <c r="W258" s="36">
        <f t="shared" si="5"/>
        <v>1.0558182946213614E-2</v>
      </c>
      <c r="X258" s="38">
        <f t="shared" si="10"/>
        <v>4.2902800000000005E-3</v>
      </c>
      <c r="Y258" s="36">
        <f t="shared" si="6"/>
        <v>2.9814728421280343E-2</v>
      </c>
      <c r="Z258" s="36">
        <f t="shared" si="7"/>
        <v>0.85967856842128032</v>
      </c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</row>
    <row r="259" spans="1:41" ht="15.75" customHeight="1" x14ac:dyDescent="0.2">
      <c r="A259" s="39">
        <v>43616.400902777779</v>
      </c>
      <c r="B259" s="40" t="s">
        <v>7</v>
      </c>
      <c r="C259" s="40" t="s">
        <v>74</v>
      </c>
      <c r="D259" s="40" t="s">
        <v>86</v>
      </c>
      <c r="E259" s="40">
        <v>300</v>
      </c>
      <c r="F259" s="40">
        <v>8408.5</v>
      </c>
      <c r="G259" s="41">
        <v>3.5679000000000002E-2</v>
      </c>
      <c r="H259" s="40">
        <v>-2.5000000000000001E-4</v>
      </c>
      <c r="I259" s="40">
        <v>-8.9099999999999994E-6</v>
      </c>
      <c r="J259" s="40" t="s">
        <v>76</v>
      </c>
      <c r="K259" s="40">
        <v>300</v>
      </c>
      <c r="L259" s="40">
        <v>0</v>
      </c>
      <c r="M259" s="40">
        <v>8408.5</v>
      </c>
      <c r="N259" s="40" t="s">
        <v>83</v>
      </c>
      <c r="O259" s="40" t="s">
        <v>316</v>
      </c>
      <c r="P259" s="35">
        <f t="shared" si="8"/>
        <v>8799</v>
      </c>
      <c r="Q259" s="36">
        <f t="shared" si="9"/>
        <v>1.0162251500000001</v>
      </c>
      <c r="R259" s="36">
        <f t="shared" si="0"/>
        <v>14486</v>
      </c>
      <c r="S259" s="36">
        <f t="shared" si="1"/>
        <v>8524.8509940632339</v>
      </c>
      <c r="T259" s="36">
        <f t="shared" si="2"/>
        <v>23285</v>
      </c>
      <c r="U259" s="36">
        <f t="shared" si="3"/>
        <v>8575.9645050461677</v>
      </c>
      <c r="V259" s="38">
        <f t="shared" si="4"/>
        <v>2.0434056248770604E-2</v>
      </c>
      <c r="W259" s="36">
        <f t="shared" si="5"/>
        <v>1.0127783826891805E-2</v>
      </c>
      <c r="X259" s="38">
        <f t="shared" si="10"/>
        <v>4.2991900000000005E-3</v>
      </c>
      <c r="Y259" s="36">
        <f t="shared" si="6"/>
        <v>3.4861030075662408E-2</v>
      </c>
      <c r="Z259" s="36">
        <f t="shared" si="7"/>
        <v>0.86472487007566246</v>
      </c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</row>
    <row r="260" spans="1:41" ht="15.75" customHeight="1" x14ac:dyDescent="0.2">
      <c r="A260" s="39">
        <v>43616.400902777779</v>
      </c>
      <c r="B260" s="40" t="s">
        <v>7</v>
      </c>
      <c r="C260" s="40" t="s">
        <v>74</v>
      </c>
      <c r="D260" s="40" t="s">
        <v>86</v>
      </c>
      <c r="E260" s="40">
        <v>100</v>
      </c>
      <c r="F260" s="40">
        <v>8356</v>
      </c>
      <c r="G260" s="41">
        <v>1.1967E-2</v>
      </c>
      <c r="H260" s="40">
        <v>-2.5000000000000001E-4</v>
      </c>
      <c r="I260" s="40">
        <v>-2.9900000000000002E-6</v>
      </c>
      <c r="J260" s="40" t="s">
        <v>76</v>
      </c>
      <c r="K260" s="40">
        <v>100</v>
      </c>
      <c r="L260" s="40">
        <v>0</v>
      </c>
      <c r="M260" s="40">
        <v>8356</v>
      </c>
      <c r="N260" s="40" t="s">
        <v>77</v>
      </c>
      <c r="O260" s="40" t="s">
        <v>317</v>
      </c>
      <c r="P260" s="35">
        <f t="shared" si="8"/>
        <v>8899</v>
      </c>
      <c r="Q260" s="36">
        <f t="shared" si="9"/>
        <v>1.0281921500000002</v>
      </c>
      <c r="R260" s="36">
        <f t="shared" si="0"/>
        <v>14486</v>
      </c>
      <c r="S260" s="36">
        <f t="shared" si="1"/>
        <v>8524.8509940632339</v>
      </c>
      <c r="T260" s="36">
        <f t="shared" si="2"/>
        <v>23385</v>
      </c>
      <c r="U260" s="36">
        <f t="shared" si="3"/>
        <v>8575.0238828308738</v>
      </c>
      <c r="V260" s="38">
        <f t="shared" si="4"/>
        <v>2.7201879409577828E-2</v>
      </c>
      <c r="W260" s="36">
        <f t="shared" si="5"/>
        <v>9.9424966350777737E-3</v>
      </c>
      <c r="X260" s="38">
        <f t="shared" si="10"/>
        <v>4.3021800000000001E-3</v>
      </c>
      <c r="Y260" s="36">
        <f t="shared" si="6"/>
        <v>4.1446556044655608E-2</v>
      </c>
      <c r="Z260" s="36">
        <f t="shared" si="7"/>
        <v>0.87131039604465566</v>
      </c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</row>
    <row r="261" spans="1:41" ht="15.75" customHeight="1" x14ac:dyDescent="0.2">
      <c r="A261" s="39">
        <v>43616.400902777779</v>
      </c>
      <c r="B261" s="40" t="s">
        <v>7</v>
      </c>
      <c r="C261" s="40" t="s">
        <v>74</v>
      </c>
      <c r="D261" s="40" t="s">
        <v>86</v>
      </c>
      <c r="E261" s="40">
        <v>200</v>
      </c>
      <c r="F261" s="40">
        <v>8353</v>
      </c>
      <c r="G261" s="41">
        <v>2.3944E-2</v>
      </c>
      <c r="H261" s="40">
        <v>-2.5000000000000001E-4</v>
      </c>
      <c r="I261" s="40">
        <v>-5.9800000000000003E-6</v>
      </c>
      <c r="J261" s="40" t="s">
        <v>76</v>
      </c>
      <c r="K261" s="40">
        <v>200</v>
      </c>
      <c r="L261" s="40">
        <v>0</v>
      </c>
      <c r="M261" s="40">
        <v>8353</v>
      </c>
      <c r="N261" s="40" t="s">
        <v>83</v>
      </c>
      <c r="O261" s="40" t="s">
        <v>318</v>
      </c>
      <c r="P261" s="35">
        <f t="shared" si="8"/>
        <v>9099</v>
      </c>
      <c r="Q261" s="36">
        <f t="shared" si="9"/>
        <v>1.0521361500000002</v>
      </c>
      <c r="R261" s="36">
        <f t="shared" si="0"/>
        <v>14486</v>
      </c>
      <c r="S261" s="36">
        <f t="shared" si="1"/>
        <v>8524.8509940632339</v>
      </c>
      <c r="T261" s="36">
        <f t="shared" si="2"/>
        <v>23585</v>
      </c>
      <c r="U261" s="36">
        <f t="shared" si="3"/>
        <v>8573.1411278354881</v>
      </c>
      <c r="V261" s="38">
        <f t="shared" si="4"/>
        <v>2.7971283678384147E-2</v>
      </c>
      <c r="W261" s="36">
        <f t="shared" si="5"/>
        <v>9.5715025562989817E-3</v>
      </c>
      <c r="X261" s="38">
        <f t="shared" si="10"/>
        <v>4.3081600000000001E-3</v>
      </c>
      <c r="Y261" s="36">
        <f t="shared" si="6"/>
        <v>4.1850946234683127E-2</v>
      </c>
      <c r="Z261" s="36">
        <f t="shared" si="7"/>
        <v>0.87171478623468313</v>
      </c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</row>
    <row r="262" spans="1:41" ht="15.75" customHeight="1" x14ac:dyDescent="0.2">
      <c r="A262" s="39">
        <v>43616.435578703706</v>
      </c>
      <c r="B262" s="40" t="s">
        <v>7</v>
      </c>
      <c r="C262" s="40" t="s">
        <v>74</v>
      </c>
      <c r="D262" s="40" t="s">
        <v>75</v>
      </c>
      <c r="E262" s="40">
        <v>-200</v>
      </c>
      <c r="F262" s="40">
        <v>8302</v>
      </c>
      <c r="G262" s="41">
        <v>-2.409E-2</v>
      </c>
      <c r="H262" s="40">
        <v>-2.5000000000000001E-4</v>
      </c>
      <c r="I262" s="40">
        <v>-6.02E-6</v>
      </c>
      <c r="J262" s="40" t="s">
        <v>76</v>
      </c>
      <c r="K262" s="40">
        <v>200</v>
      </c>
      <c r="L262" s="40">
        <v>0</v>
      </c>
      <c r="M262" s="40">
        <v>8302</v>
      </c>
      <c r="N262" s="40" t="s">
        <v>83</v>
      </c>
      <c r="O262" s="40" t="s">
        <v>319</v>
      </c>
      <c r="P262" s="35">
        <f t="shared" si="8"/>
        <v>8899</v>
      </c>
      <c r="Q262" s="36">
        <f t="shared" si="9"/>
        <v>1.0280461500000002</v>
      </c>
      <c r="R262" s="36">
        <f t="shared" si="0"/>
        <v>14686</v>
      </c>
      <c r="S262" s="36">
        <f t="shared" si="1"/>
        <v>8521.816117390712</v>
      </c>
      <c r="T262" s="36">
        <f t="shared" si="2"/>
        <v>23585</v>
      </c>
      <c r="U262" s="36">
        <f t="shared" si="3"/>
        <v>8573.1411278354881</v>
      </c>
      <c r="V262" s="38">
        <f t="shared" si="4"/>
        <v>3.3901108807417674E-2</v>
      </c>
      <c r="W262" s="36">
        <f t="shared" si="5"/>
        <v>1.0317166480762009E-2</v>
      </c>
      <c r="X262" s="38">
        <f t="shared" si="10"/>
        <v>4.3141799999999999E-3</v>
      </c>
      <c r="Y262" s="36">
        <f t="shared" si="6"/>
        <v>4.8532455288179684E-2</v>
      </c>
      <c r="Z262" s="36">
        <f t="shared" si="7"/>
        <v>0.87839629528817975</v>
      </c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</row>
    <row r="263" spans="1:41" ht="15.75" customHeight="1" x14ac:dyDescent="0.2">
      <c r="A263" s="39">
        <v>43616.435578703706</v>
      </c>
      <c r="B263" s="40" t="s">
        <v>7</v>
      </c>
      <c r="C263" s="40" t="s">
        <v>74</v>
      </c>
      <c r="D263" s="40" t="s">
        <v>75</v>
      </c>
      <c r="E263" s="40">
        <v>-100</v>
      </c>
      <c r="F263" s="40">
        <v>8343.5</v>
      </c>
      <c r="G263" s="41">
        <v>-1.1985000000000001E-2</v>
      </c>
      <c r="H263" s="40">
        <v>-2.5000000000000001E-4</v>
      </c>
      <c r="I263" s="40">
        <v>-2.9900000000000002E-6</v>
      </c>
      <c r="J263" s="40" t="s">
        <v>76</v>
      </c>
      <c r="K263" s="40">
        <v>100</v>
      </c>
      <c r="L263" s="40">
        <v>0</v>
      </c>
      <c r="M263" s="40">
        <v>8343.5</v>
      </c>
      <c r="N263" s="40" t="s">
        <v>83</v>
      </c>
      <c r="O263" s="40" t="s">
        <v>320</v>
      </c>
      <c r="P263" s="35">
        <f t="shared" si="8"/>
        <v>8799</v>
      </c>
      <c r="Q263" s="36">
        <f t="shared" si="9"/>
        <v>1.0160611500000003</v>
      </c>
      <c r="R263" s="36">
        <f t="shared" si="0"/>
        <v>14786</v>
      </c>
      <c r="S263" s="36">
        <f t="shared" si="1"/>
        <v>8520.6101379683478</v>
      </c>
      <c r="T263" s="36">
        <f t="shared" si="2"/>
        <v>23585</v>
      </c>
      <c r="U263" s="36">
        <f t="shared" si="3"/>
        <v>8573.1411278354881</v>
      </c>
      <c r="V263" s="38">
        <f t="shared" si="4"/>
        <v>2.8248457976742466E-2</v>
      </c>
      <c r="W263" s="36">
        <f t="shared" si="5"/>
        <v>1.0632995225003113E-2</v>
      </c>
      <c r="X263" s="38">
        <f t="shared" si="10"/>
        <v>4.3171699999999995E-3</v>
      </c>
      <c r="Y263" s="36">
        <f t="shared" si="6"/>
        <v>4.3198623201745577E-2</v>
      </c>
      <c r="Z263" s="36">
        <f t="shared" si="7"/>
        <v>0.87306246320174563</v>
      </c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</row>
    <row r="264" spans="1:41" ht="15.75" customHeight="1" x14ac:dyDescent="0.2">
      <c r="A264" s="39">
        <v>43616.435601851852</v>
      </c>
      <c r="B264" s="40" t="s">
        <v>7</v>
      </c>
      <c r="C264" s="40" t="s">
        <v>74</v>
      </c>
      <c r="D264" s="40" t="s">
        <v>75</v>
      </c>
      <c r="E264" s="40">
        <v>-100</v>
      </c>
      <c r="F264" s="40">
        <v>8324</v>
      </c>
      <c r="G264" s="41">
        <v>-1.2012999999999999E-2</v>
      </c>
      <c r="H264" s="40">
        <v>7.5000000000000002E-4</v>
      </c>
      <c r="I264" s="40">
        <v>9.0000000000000002E-6</v>
      </c>
      <c r="J264" s="40" t="s">
        <v>76</v>
      </c>
      <c r="K264" s="40">
        <v>100</v>
      </c>
      <c r="L264" s="40">
        <v>0</v>
      </c>
      <c r="M264" s="40">
        <v>8326.5</v>
      </c>
      <c r="N264" s="40" t="s">
        <v>77</v>
      </c>
      <c r="O264" s="40" t="s">
        <v>321</v>
      </c>
      <c r="P264" s="35">
        <f t="shared" si="8"/>
        <v>8699</v>
      </c>
      <c r="Q264" s="36">
        <f t="shared" si="9"/>
        <v>1.0040481500000003</v>
      </c>
      <c r="R264" s="36">
        <f t="shared" si="0"/>
        <v>14886</v>
      </c>
      <c r="S264" s="36">
        <f t="shared" si="1"/>
        <v>8519.2893658471039</v>
      </c>
      <c r="T264" s="36">
        <f t="shared" si="2"/>
        <v>23585</v>
      </c>
      <c r="U264" s="36">
        <f t="shared" si="3"/>
        <v>8573.1411278354881</v>
      </c>
      <c r="V264" s="38">
        <f t="shared" si="4"/>
        <v>3.0369854583969885E-2</v>
      </c>
      <c r="W264" s="36">
        <f t="shared" si="5"/>
        <v>1.0975759686075672E-2</v>
      </c>
      <c r="X264" s="38">
        <f t="shared" si="10"/>
        <v>4.3081699999999992E-3</v>
      </c>
      <c r="Y264" s="36">
        <f t="shared" si="6"/>
        <v>4.5653784270045558E-2</v>
      </c>
      <c r="Z264" s="36">
        <f t="shared" si="7"/>
        <v>0.87551762427004554</v>
      </c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</row>
    <row r="265" spans="1:41" ht="15.75" customHeight="1" x14ac:dyDescent="0.2">
      <c r="A265" s="39">
        <v>43616.436145833337</v>
      </c>
      <c r="B265" s="40" t="s">
        <v>7</v>
      </c>
      <c r="C265" s="40" t="s">
        <v>74</v>
      </c>
      <c r="D265" s="40" t="s">
        <v>75</v>
      </c>
      <c r="E265" s="40">
        <v>-100</v>
      </c>
      <c r="F265" s="40">
        <v>8282.5</v>
      </c>
      <c r="G265" s="41">
        <v>-1.2074E-2</v>
      </c>
      <c r="H265" s="40">
        <v>-2.5000000000000001E-4</v>
      </c>
      <c r="I265" s="40">
        <v>-3.01E-6</v>
      </c>
      <c r="J265" s="40" t="s">
        <v>76</v>
      </c>
      <c r="K265" s="40">
        <v>100</v>
      </c>
      <c r="L265" s="40">
        <v>0</v>
      </c>
      <c r="M265" s="40">
        <v>8282.5</v>
      </c>
      <c r="N265" s="40" t="s">
        <v>77</v>
      </c>
      <c r="O265" s="40" t="s">
        <v>322</v>
      </c>
      <c r="P265" s="35">
        <f t="shared" si="8"/>
        <v>8599</v>
      </c>
      <c r="Q265" s="36">
        <f t="shared" si="9"/>
        <v>0.99197415000000022</v>
      </c>
      <c r="R265" s="36">
        <f t="shared" si="0"/>
        <v>14986</v>
      </c>
      <c r="S265" s="36">
        <f t="shared" si="1"/>
        <v>8517.7092953423198</v>
      </c>
      <c r="T265" s="36">
        <f t="shared" si="2"/>
        <v>23585</v>
      </c>
      <c r="U265" s="36">
        <f t="shared" si="3"/>
        <v>8573.1411278354881</v>
      </c>
      <c r="V265" s="38">
        <f t="shared" si="4"/>
        <v>3.5196834134870215E-2</v>
      </c>
      <c r="W265" s="36">
        <f t="shared" si="5"/>
        <v>1.1375806009668072E-2</v>
      </c>
      <c r="X265" s="38">
        <f t="shared" si="10"/>
        <v>4.3111799999999995E-3</v>
      </c>
      <c r="Y265" s="36">
        <f t="shared" si="6"/>
        <v>5.0883820144538287E-2</v>
      </c>
      <c r="Z265" s="36">
        <f t="shared" si="7"/>
        <v>0.88074766014453831</v>
      </c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</row>
    <row r="266" spans="1:41" ht="15.75" customHeight="1" x14ac:dyDescent="0.2">
      <c r="A266" s="39">
        <v>43616.436145833337</v>
      </c>
      <c r="B266" s="40" t="s">
        <v>7</v>
      </c>
      <c r="C266" s="40" t="s">
        <v>74</v>
      </c>
      <c r="D266" s="40" t="s">
        <v>75</v>
      </c>
      <c r="E266" s="40">
        <v>-200</v>
      </c>
      <c r="F266" s="40">
        <v>8285</v>
      </c>
      <c r="G266" s="41">
        <v>-2.4140000000000002E-2</v>
      </c>
      <c r="H266" s="40">
        <v>-2.5000000000000001E-4</v>
      </c>
      <c r="I266" s="40">
        <v>-6.0299999999999999E-6</v>
      </c>
      <c r="J266" s="40" t="s">
        <v>76</v>
      </c>
      <c r="K266" s="40">
        <v>200</v>
      </c>
      <c r="L266" s="40">
        <v>0</v>
      </c>
      <c r="M266" s="40">
        <v>8285</v>
      </c>
      <c r="N266" s="40" t="s">
        <v>77</v>
      </c>
      <c r="O266" s="40" t="s">
        <v>323</v>
      </c>
      <c r="P266" s="35">
        <f t="shared" si="8"/>
        <v>8399</v>
      </c>
      <c r="Q266" s="36">
        <f t="shared" si="9"/>
        <v>0.96783415000000017</v>
      </c>
      <c r="R266" s="36">
        <f t="shared" si="0"/>
        <v>15186</v>
      </c>
      <c r="S266" s="36">
        <f t="shared" si="1"/>
        <v>8514.6445080995654</v>
      </c>
      <c r="T266" s="36">
        <f t="shared" si="2"/>
        <v>23585</v>
      </c>
      <c r="U266" s="36">
        <f t="shared" si="3"/>
        <v>8573.1411278354881</v>
      </c>
      <c r="V266" s="38">
        <f t="shared" si="4"/>
        <v>3.4072213410816808E-2</v>
      </c>
      <c r="W266" s="36">
        <f t="shared" si="5"/>
        <v>1.2169358150067698E-2</v>
      </c>
      <c r="X266" s="38">
        <f t="shared" si="10"/>
        <v>4.3172099999999993E-3</v>
      </c>
      <c r="Y266" s="36">
        <f t="shared" si="6"/>
        <v>5.055878156088451E-2</v>
      </c>
      <c r="Z266" s="36">
        <f t="shared" si="7"/>
        <v>0.88042262156088458</v>
      </c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</row>
    <row r="267" spans="1:41" ht="15.75" customHeight="1" x14ac:dyDescent="0.2">
      <c r="A267" s="39">
        <v>43616.471238425926</v>
      </c>
      <c r="B267" s="40" t="s">
        <v>7</v>
      </c>
      <c r="C267" s="40" t="s">
        <v>74</v>
      </c>
      <c r="D267" s="40" t="s">
        <v>86</v>
      </c>
      <c r="E267" s="40">
        <v>100</v>
      </c>
      <c r="F267" s="40">
        <v>8405.5</v>
      </c>
      <c r="G267" s="41">
        <v>1.1897E-2</v>
      </c>
      <c r="H267" s="40">
        <v>-2.5000000000000001E-4</v>
      </c>
      <c r="I267" s="40">
        <v>-2.9699999999999999E-6</v>
      </c>
      <c r="J267" s="40" t="s">
        <v>76</v>
      </c>
      <c r="K267" s="40">
        <v>100</v>
      </c>
      <c r="L267" s="40">
        <v>0</v>
      </c>
      <c r="M267" s="40">
        <v>8405.5</v>
      </c>
      <c r="N267" s="40" t="s">
        <v>83</v>
      </c>
      <c r="O267" s="40" t="s">
        <v>324</v>
      </c>
      <c r="P267" s="35">
        <f t="shared" si="8"/>
        <v>8499</v>
      </c>
      <c r="Q267" s="36">
        <f t="shared" si="9"/>
        <v>0.97973115000000022</v>
      </c>
      <c r="R267" s="36">
        <f t="shared" si="0"/>
        <v>15186</v>
      </c>
      <c r="S267" s="36">
        <f t="shared" si="1"/>
        <v>8514.6445080995654</v>
      </c>
      <c r="T267" s="36">
        <f t="shared" si="2"/>
        <v>23685</v>
      </c>
      <c r="U267" s="36">
        <f t="shared" si="3"/>
        <v>8572.4333333333325</v>
      </c>
      <c r="V267" s="38">
        <f t="shared" si="4"/>
        <v>1.96898870973366E-2</v>
      </c>
      <c r="W267" s="36">
        <f t="shared" si="5"/>
        <v>1.2023104574932065E-2</v>
      </c>
      <c r="X267" s="38">
        <f t="shared" si="10"/>
        <v>4.320179999999999E-3</v>
      </c>
      <c r="Y267" s="36">
        <f t="shared" si="6"/>
        <v>3.6033171672268667E-2</v>
      </c>
      <c r="Z267" s="36">
        <f t="shared" si="7"/>
        <v>0.86589701167226873</v>
      </c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</row>
    <row r="268" spans="1:41" ht="15.75" customHeight="1" x14ac:dyDescent="0.2">
      <c r="A268" s="39">
        <v>43616.509421296294</v>
      </c>
      <c r="B268" s="40" t="s">
        <v>7</v>
      </c>
      <c r="C268" s="40" t="s">
        <v>74</v>
      </c>
      <c r="D268" s="40" t="s">
        <v>86</v>
      </c>
      <c r="E268" s="40">
        <v>200</v>
      </c>
      <c r="F268" s="40">
        <v>8447.5</v>
      </c>
      <c r="G268" s="41">
        <v>2.3675999999999999E-2</v>
      </c>
      <c r="H268" s="40">
        <v>-2.5000000000000001E-4</v>
      </c>
      <c r="I268" s="40">
        <v>-5.9100000000000002E-6</v>
      </c>
      <c r="J268" s="40" t="s">
        <v>76</v>
      </c>
      <c r="K268" s="40">
        <v>200</v>
      </c>
      <c r="L268" s="40">
        <v>0</v>
      </c>
      <c r="M268" s="40">
        <v>8447.5</v>
      </c>
      <c r="N268" s="40" t="s">
        <v>83</v>
      </c>
      <c r="O268" s="40" t="s">
        <v>325</v>
      </c>
      <c r="P268" s="35">
        <f t="shared" si="8"/>
        <v>8699</v>
      </c>
      <c r="Q268" s="36">
        <f t="shared" si="9"/>
        <v>1.0034071500000001</v>
      </c>
      <c r="R268" s="36">
        <f t="shared" si="0"/>
        <v>15186</v>
      </c>
      <c r="S268" s="36">
        <f t="shared" si="1"/>
        <v>8514.6445080995654</v>
      </c>
      <c r="T268" s="36">
        <f t="shared" si="2"/>
        <v>23885</v>
      </c>
      <c r="U268" s="36">
        <f t="shared" si="3"/>
        <v>8571.3872095457391</v>
      </c>
      <c r="V268" s="38">
        <f t="shared" si="4"/>
        <v>1.4883891199288108E-2</v>
      </c>
      <c r="W268" s="36">
        <f t="shared" si="5"/>
        <v>1.1806896832484013E-2</v>
      </c>
      <c r="X268" s="38">
        <f t="shared" si="10"/>
        <v>4.3260899999999986E-3</v>
      </c>
      <c r="Y268" s="36">
        <f t="shared" si="6"/>
        <v>3.1016878031772117E-2</v>
      </c>
      <c r="Z268" s="36">
        <f t="shared" si="7"/>
        <v>0.86088071803177213</v>
      </c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</row>
    <row r="269" spans="1:41" ht="15.75" customHeight="1" x14ac:dyDescent="0.2">
      <c r="A269" s="39">
        <v>43616.509421296294</v>
      </c>
      <c r="B269" s="40" t="s">
        <v>7</v>
      </c>
      <c r="C269" s="40" t="s">
        <v>74</v>
      </c>
      <c r="D269" s="40" t="s">
        <v>86</v>
      </c>
      <c r="E269" s="40">
        <v>100</v>
      </c>
      <c r="F269" s="40">
        <v>8413</v>
      </c>
      <c r="G269" s="41">
        <v>1.1886000000000001E-2</v>
      </c>
      <c r="H269" s="40">
        <v>-2.5000000000000001E-4</v>
      </c>
      <c r="I269" s="40">
        <v>-2.9699999999999999E-6</v>
      </c>
      <c r="J269" s="40" t="s">
        <v>76</v>
      </c>
      <c r="K269" s="40">
        <v>100</v>
      </c>
      <c r="L269" s="40">
        <v>0</v>
      </c>
      <c r="M269" s="40">
        <v>8413</v>
      </c>
      <c r="N269" s="40" t="s">
        <v>77</v>
      </c>
      <c r="O269" s="40" t="s">
        <v>326</v>
      </c>
      <c r="P269" s="35">
        <f t="shared" si="8"/>
        <v>8799</v>
      </c>
      <c r="Q269" s="36">
        <f t="shared" si="9"/>
        <v>1.0152931500000002</v>
      </c>
      <c r="R269" s="36">
        <f t="shared" si="0"/>
        <v>15186</v>
      </c>
      <c r="S269" s="36">
        <f t="shared" si="1"/>
        <v>8514.6445080995654</v>
      </c>
      <c r="T269" s="36">
        <f t="shared" si="2"/>
        <v>23985</v>
      </c>
      <c r="U269" s="36">
        <f t="shared" si="3"/>
        <v>8570.7268501146555</v>
      </c>
      <c r="V269" s="38">
        <f t="shared" si="4"/>
        <v>1.9247326114760901E-2</v>
      </c>
      <c r="W269" s="36">
        <f t="shared" si="5"/>
        <v>1.1670389804522816E-2</v>
      </c>
      <c r="X269" s="38">
        <f t="shared" si="10"/>
        <v>4.3290599999999983E-3</v>
      </c>
      <c r="Y269" s="36">
        <f t="shared" si="6"/>
        <v>3.5246775919283713E-2</v>
      </c>
      <c r="Z269" s="36">
        <f t="shared" si="7"/>
        <v>0.86511061591928373</v>
      </c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</row>
    <row r="270" spans="1:41" ht="15.75" customHeight="1" x14ac:dyDescent="0.2">
      <c r="A270" s="39">
        <v>43616.509687500002</v>
      </c>
      <c r="B270" s="40" t="s">
        <v>7</v>
      </c>
      <c r="C270" s="40" t="s">
        <v>74</v>
      </c>
      <c r="D270" s="40" t="s">
        <v>86</v>
      </c>
      <c r="E270" s="40">
        <v>400</v>
      </c>
      <c r="F270" s="40">
        <v>8532</v>
      </c>
      <c r="G270" s="41">
        <v>4.6884000000000002E-2</v>
      </c>
      <c r="H270" s="40">
        <v>-2.5000000000000001E-4</v>
      </c>
      <c r="I270" s="40">
        <v>-1.172E-5</v>
      </c>
      <c r="J270" s="40" t="s">
        <v>76</v>
      </c>
      <c r="K270" s="40">
        <v>400</v>
      </c>
      <c r="L270" s="40">
        <v>0</v>
      </c>
      <c r="M270" s="40">
        <v>8532</v>
      </c>
      <c r="N270" s="40" t="s">
        <v>83</v>
      </c>
      <c r="O270" s="40" t="s">
        <v>327</v>
      </c>
      <c r="P270" s="35">
        <f t="shared" si="8"/>
        <v>9199</v>
      </c>
      <c r="Q270" s="36">
        <f t="shared" si="9"/>
        <v>1.0621771500000001</v>
      </c>
      <c r="R270" s="36">
        <f t="shared" si="0"/>
        <v>15186</v>
      </c>
      <c r="S270" s="36">
        <f t="shared" si="1"/>
        <v>8514.6445080995654</v>
      </c>
      <c r="T270" s="36">
        <f t="shared" si="2"/>
        <v>24385</v>
      </c>
      <c r="U270" s="36">
        <f t="shared" si="3"/>
        <v>8570.0915931925356</v>
      </c>
      <c r="V270" s="38">
        <f t="shared" si="4"/>
        <v>4.792183573235939E-3</v>
      </c>
      <c r="W270" s="36">
        <f t="shared" si="5"/>
        <v>1.1539052020693235E-2</v>
      </c>
      <c r="X270" s="38">
        <f t="shared" si="10"/>
        <v>4.3407799999999981E-3</v>
      </c>
      <c r="Y270" s="36">
        <f t="shared" si="6"/>
        <v>2.0672015593929172E-2</v>
      </c>
      <c r="Z270" s="36">
        <f t="shared" si="7"/>
        <v>0.85053585559392919</v>
      </c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</row>
    <row r="271" spans="1:41" ht="15.75" customHeight="1" x14ac:dyDescent="0.2">
      <c r="A271" s="39">
        <v>43616.509687500002</v>
      </c>
      <c r="B271" s="40" t="s">
        <v>7</v>
      </c>
      <c r="C271" s="40" t="s">
        <v>74</v>
      </c>
      <c r="D271" s="40" t="s">
        <v>86</v>
      </c>
      <c r="E271" s="40">
        <v>200</v>
      </c>
      <c r="F271" s="40">
        <v>8494.5</v>
      </c>
      <c r="G271" s="41">
        <v>2.3543999999999999E-2</v>
      </c>
      <c r="H271" s="40">
        <v>-2.5000000000000001E-4</v>
      </c>
      <c r="I271" s="40">
        <v>-5.8799999999999996E-6</v>
      </c>
      <c r="J271" s="40" t="s">
        <v>76</v>
      </c>
      <c r="K271" s="40">
        <v>200</v>
      </c>
      <c r="L271" s="40">
        <v>0</v>
      </c>
      <c r="M271" s="40">
        <v>8494.5</v>
      </c>
      <c r="N271" s="40" t="s">
        <v>77</v>
      </c>
      <c r="O271" s="40" t="s">
        <v>328</v>
      </c>
      <c r="P271" s="35">
        <f t="shared" si="8"/>
        <v>9399</v>
      </c>
      <c r="Q271" s="36">
        <f t="shared" si="9"/>
        <v>1.0857211500000001</v>
      </c>
      <c r="R271" s="36">
        <f t="shared" si="0"/>
        <v>15186</v>
      </c>
      <c r="S271" s="36">
        <f t="shared" si="1"/>
        <v>8514.6445080995654</v>
      </c>
      <c r="T271" s="36">
        <f t="shared" si="2"/>
        <v>24585</v>
      </c>
      <c r="U271" s="36">
        <f t="shared" si="3"/>
        <v>8569.4766524303432</v>
      </c>
      <c r="V271" s="38">
        <f t="shared" si="4"/>
        <v>9.680896456964367E-3</v>
      </c>
      <c r="W271" s="36">
        <f t="shared" si="5"/>
        <v>1.1411896004207736E-2</v>
      </c>
      <c r="X271" s="38">
        <f t="shared" si="10"/>
        <v>4.3466599999999979E-3</v>
      </c>
      <c r="Y271" s="36">
        <f t="shared" si="6"/>
        <v>2.5439452461172102E-2</v>
      </c>
      <c r="Z271" s="36">
        <f t="shared" si="7"/>
        <v>0.85530329246117209</v>
      </c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</row>
    <row r="272" spans="1:41" ht="15.75" customHeight="1" x14ac:dyDescent="0.2">
      <c r="A272" s="39">
        <v>43616.509687500002</v>
      </c>
      <c r="B272" s="40" t="s">
        <v>7</v>
      </c>
      <c r="C272" s="40" t="s">
        <v>74</v>
      </c>
      <c r="D272" s="40" t="s">
        <v>86</v>
      </c>
      <c r="E272" s="40">
        <v>300</v>
      </c>
      <c r="F272" s="40">
        <v>8489.5</v>
      </c>
      <c r="G272" s="41">
        <v>3.5337E-2</v>
      </c>
      <c r="H272" s="40">
        <v>-2.5000000000000001E-4</v>
      </c>
      <c r="I272" s="40">
        <v>-8.8300000000000002E-6</v>
      </c>
      <c r="J272" s="40" t="s">
        <v>76</v>
      </c>
      <c r="K272" s="40">
        <v>300</v>
      </c>
      <c r="L272" s="40">
        <v>0</v>
      </c>
      <c r="M272" s="40">
        <v>8489.5</v>
      </c>
      <c r="N272" s="40" t="s">
        <v>83</v>
      </c>
      <c r="O272" s="40" t="s">
        <v>329</v>
      </c>
      <c r="P272" s="35">
        <f t="shared" si="8"/>
        <v>9699</v>
      </c>
      <c r="Q272" s="36">
        <f t="shared" si="9"/>
        <v>1.1210581500000001</v>
      </c>
      <c r="R272" s="36">
        <f t="shared" si="0"/>
        <v>15186</v>
      </c>
      <c r="S272" s="36">
        <f t="shared" si="1"/>
        <v>8514.6445080995654</v>
      </c>
      <c r="T272" s="36">
        <f t="shared" si="2"/>
        <v>24885</v>
      </c>
      <c r="U272" s="36">
        <f t="shared" si="3"/>
        <v>8568.5124974884475</v>
      </c>
      <c r="V272" s="38">
        <f t="shared" si="4"/>
        <v>1.0535016052577412E-2</v>
      </c>
      <c r="W272" s="36">
        <f t="shared" si="5"/>
        <v>1.1212493552956723E-2</v>
      </c>
      <c r="X272" s="38">
        <f t="shared" si="10"/>
        <v>4.3554899999999975E-3</v>
      </c>
      <c r="Y272" s="36">
        <f t="shared" si="6"/>
        <v>2.6102999605534132E-2</v>
      </c>
      <c r="Z272" s="36">
        <f t="shared" si="7"/>
        <v>0.8559668396055341</v>
      </c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</row>
    <row r="273" spans="1:41" ht="15.75" customHeight="1" x14ac:dyDescent="0.2">
      <c r="A273" s="39">
        <v>43616.509687500002</v>
      </c>
      <c r="B273" s="40" t="s">
        <v>7</v>
      </c>
      <c r="C273" s="40" t="s">
        <v>74</v>
      </c>
      <c r="D273" s="40" t="s">
        <v>86</v>
      </c>
      <c r="E273" s="40">
        <v>100</v>
      </c>
      <c r="F273" s="40">
        <v>8452</v>
      </c>
      <c r="G273" s="41">
        <v>1.1832000000000001E-2</v>
      </c>
      <c r="H273" s="40">
        <v>-2.5000000000000001E-4</v>
      </c>
      <c r="I273" s="40">
        <v>-2.9500000000000001E-6</v>
      </c>
      <c r="J273" s="40" t="s">
        <v>76</v>
      </c>
      <c r="K273" s="40">
        <v>100</v>
      </c>
      <c r="L273" s="40">
        <v>0</v>
      </c>
      <c r="M273" s="40">
        <v>8452</v>
      </c>
      <c r="N273" s="40" t="s">
        <v>77</v>
      </c>
      <c r="O273" s="40" t="s">
        <v>330</v>
      </c>
      <c r="P273" s="35">
        <f t="shared" si="8"/>
        <v>9799</v>
      </c>
      <c r="Q273" s="36">
        <f t="shared" si="9"/>
        <v>1.1328901500000002</v>
      </c>
      <c r="R273" s="36">
        <f t="shared" si="0"/>
        <v>15186</v>
      </c>
      <c r="S273" s="36">
        <f t="shared" si="1"/>
        <v>8514.6445080995654</v>
      </c>
      <c r="T273" s="36">
        <f t="shared" si="2"/>
        <v>24985</v>
      </c>
      <c r="U273" s="36">
        <f t="shared" si="3"/>
        <v>8568.0461677006206</v>
      </c>
      <c r="V273" s="38">
        <f t="shared" si="4"/>
        <v>1.5702589384866864E-2</v>
      </c>
      <c r="W273" s="36">
        <f t="shared" si="5"/>
        <v>1.1116033094674115E-2</v>
      </c>
      <c r="X273" s="38">
        <f t="shared" si="10"/>
        <v>4.3584399999999973E-3</v>
      </c>
      <c r="Y273" s="36">
        <f t="shared" si="6"/>
        <v>3.1177062479540975E-2</v>
      </c>
      <c r="Z273" s="36">
        <f t="shared" si="7"/>
        <v>0.86104090247954101</v>
      </c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</row>
    <row r="274" spans="1:41" ht="15.75" customHeight="1" x14ac:dyDescent="0.2">
      <c r="A274" s="39">
        <v>43616.509791666664</v>
      </c>
      <c r="B274" s="40" t="s">
        <v>7</v>
      </c>
      <c r="C274" s="40" t="s">
        <v>74</v>
      </c>
      <c r="D274" s="40" t="s">
        <v>86</v>
      </c>
      <c r="E274" s="40">
        <v>200</v>
      </c>
      <c r="F274" s="40">
        <v>8562.5</v>
      </c>
      <c r="G274" s="41">
        <v>2.3358E-2</v>
      </c>
      <c r="H274" s="40">
        <v>-2.5000000000000001E-4</v>
      </c>
      <c r="I274" s="40">
        <v>-5.8300000000000001E-6</v>
      </c>
      <c r="J274" s="40" t="s">
        <v>76</v>
      </c>
      <c r="K274" s="40">
        <v>200</v>
      </c>
      <c r="L274" s="40">
        <v>0</v>
      </c>
      <c r="M274" s="40">
        <v>8562.5</v>
      </c>
      <c r="N274" s="40" t="s">
        <v>77</v>
      </c>
      <c r="O274" s="40" t="s">
        <v>331</v>
      </c>
      <c r="P274" s="35">
        <f t="shared" si="8"/>
        <v>9999</v>
      </c>
      <c r="Q274" s="36">
        <f t="shared" si="9"/>
        <v>1.1562481500000001</v>
      </c>
      <c r="R274" s="36">
        <f t="shared" si="0"/>
        <v>15186</v>
      </c>
      <c r="S274" s="36">
        <f t="shared" si="1"/>
        <v>8514.6445080995654</v>
      </c>
      <c r="T274" s="36">
        <f t="shared" si="2"/>
        <v>25185</v>
      </c>
      <c r="U274" s="36">
        <f t="shared" si="3"/>
        <v>8568.002124280325</v>
      </c>
      <c r="V274" s="38">
        <f t="shared" si="4"/>
        <v>7.4990597557130542E-4</v>
      </c>
      <c r="W274" s="36">
        <f t="shared" si="5"/>
        <v>1.1106922157123658E-2</v>
      </c>
      <c r="X274" s="38">
        <f t="shared" si="10"/>
        <v>4.3642699999999974E-3</v>
      </c>
      <c r="Y274" s="36">
        <f t="shared" si="6"/>
        <v>1.6221098132694959E-2</v>
      </c>
      <c r="Z274" s="36">
        <f t="shared" si="7"/>
        <v>0.84608493813269503</v>
      </c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</row>
    <row r="275" spans="1:41" ht="15.75" customHeight="1" x14ac:dyDescent="0.2">
      <c r="A275" s="39">
        <v>43616.509791666664</v>
      </c>
      <c r="B275" s="40" t="s">
        <v>7</v>
      </c>
      <c r="C275" s="40" t="s">
        <v>74</v>
      </c>
      <c r="D275" s="40" t="s">
        <v>86</v>
      </c>
      <c r="E275" s="40">
        <v>100</v>
      </c>
      <c r="F275" s="40">
        <v>8520</v>
      </c>
      <c r="G275" s="41">
        <v>1.1736999999999999E-2</v>
      </c>
      <c r="H275" s="40">
        <v>-2.5000000000000001E-4</v>
      </c>
      <c r="I275" s="40">
        <v>-2.9299999999999999E-6</v>
      </c>
      <c r="J275" s="40" t="s">
        <v>76</v>
      </c>
      <c r="K275" s="40">
        <v>100</v>
      </c>
      <c r="L275" s="40">
        <v>0</v>
      </c>
      <c r="M275" s="40">
        <v>8520</v>
      </c>
      <c r="N275" s="40" t="s">
        <v>77</v>
      </c>
      <c r="O275" s="40" t="s">
        <v>332</v>
      </c>
      <c r="P275" s="35">
        <f t="shared" si="8"/>
        <v>10099</v>
      </c>
      <c r="Q275" s="36">
        <f t="shared" si="9"/>
        <v>1.1679851500000002</v>
      </c>
      <c r="R275" s="36">
        <f t="shared" si="0"/>
        <v>15186</v>
      </c>
      <c r="S275" s="36">
        <f t="shared" si="1"/>
        <v>8514.6445080995654</v>
      </c>
      <c r="T275" s="36">
        <f t="shared" si="2"/>
        <v>25285</v>
      </c>
      <c r="U275" s="36">
        <f t="shared" si="3"/>
        <v>8567.8122800079091</v>
      </c>
      <c r="V275" s="38">
        <f t="shared" si="4"/>
        <v>6.6146716236400796E-3</v>
      </c>
      <c r="W275" s="36">
        <f t="shared" si="5"/>
        <v>1.1067649400474146E-2</v>
      </c>
      <c r="X275" s="38">
        <f t="shared" si="10"/>
        <v>4.3671999999999973E-3</v>
      </c>
      <c r="Y275" s="36">
        <f t="shared" si="6"/>
        <v>2.2049521024114224E-2</v>
      </c>
      <c r="Z275" s="36">
        <f t="shared" si="7"/>
        <v>0.85191336102411419</v>
      </c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</row>
    <row r="276" spans="1:41" ht="15.75" customHeight="1" x14ac:dyDescent="0.2">
      <c r="A276" s="39">
        <v>43616.50980324074</v>
      </c>
      <c r="B276" s="40" t="s">
        <v>7</v>
      </c>
      <c r="C276" s="40" t="s">
        <v>74</v>
      </c>
      <c r="D276" s="40" t="s">
        <v>86</v>
      </c>
      <c r="E276" s="40">
        <v>10</v>
      </c>
      <c r="F276" s="40">
        <v>8520</v>
      </c>
      <c r="G276" s="41">
        <v>1.1737E-3</v>
      </c>
      <c r="H276" s="40">
        <v>-2.5000000000000001E-4</v>
      </c>
      <c r="I276" s="40">
        <v>-2.8999999999999998E-7</v>
      </c>
      <c r="J276" s="40" t="s">
        <v>76</v>
      </c>
      <c r="K276" s="40">
        <v>100</v>
      </c>
      <c r="L276" s="40">
        <v>90</v>
      </c>
      <c r="M276" s="40">
        <v>8520</v>
      </c>
      <c r="N276" s="40" t="s">
        <v>77</v>
      </c>
      <c r="O276" s="40" t="s">
        <v>333</v>
      </c>
      <c r="P276" s="35">
        <f t="shared" si="8"/>
        <v>10109</v>
      </c>
      <c r="Q276" s="36">
        <f t="shared" si="9"/>
        <v>1.1691588500000003</v>
      </c>
      <c r="R276" s="36">
        <f t="shared" si="0"/>
        <v>15186</v>
      </c>
      <c r="S276" s="36">
        <f t="shared" si="1"/>
        <v>8514.6445080995654</v>
      </c>
      <c r="T276" s="36">
        <f t="shared" si="2"/>
        <v>25295</v>
      </c>
      <c r="U276" s="36">
        <f t="shared" si="3"/>
        <v>8567.7933781379725</v>
      </c>
      <c r="V276" s="38">
        <f t="shared" si="4"/>
        <v>6.618618452731242E-3</v>
      </c>
      <c r="W276" s="36">
        <f t="shared" si="5"/>
        <v>1.1063739108027977E-2</v>
      </c>
      <c r="X276" s="38">
        <f t="shared" si="10"/>
        <v>4.3674899999999973E-3</v>
      </c>
      <c r="Y276" s="36">
        <f t="shared" si="6"/>
        <v>2.2049847560759218E-2</v>
      </c>
      <c r="Z276" s="36">
        <f t="shared" si="7"/>
        <v>0.85191368756075925</v>
      </c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</row>
    <row r="277" spans="1:41" ht="15.75" customHeight="1" x14ac:dyDescent="0.2">
      <c r="A277" s="39">
        <v>43616.511157407411</v>
      </c>
      <c r="B277" s="40" t="s">
        <v>7</v>
      </c>
      <c r="C277" s="40" t="s">
        <v>74</v>
      </c>
      <c r="D277" s="40" t="s">
        <v>86</v>
      </c>
      <c r="E277" s="40">
        <v>200</v>
      </c>
      <c r="F277" s="40">
        <v>8562.5</v>
      </c>
      <c r="G277" s="41">
        <v>2.3358E-2</v>
      </c>
      <c r="H277" s="40">
        <v>-2.5000000000000001E-4</v>
      </c>
      <c r="I277" s="40">
        <v>-5.8300000000000001E-6</v>
      </c>
      <c r="J277" s="40" t="s">
        <v>76</v>
      </c>
      <c r="K277" s="40">
        <v>200</v>
      </c>
      <c r="L277" s="40">
        <v>0</v>
      </c>
      <c r="M277" s="40">
        <v>8562.5</v>
      </c>
      <c r="N277" s="40" t="s">
        <v>77</v>
      </c>
      <c r="O277" s="40" t="s">
        <v>334</v>
      </c>
      <c r="P277" s="35">
        <f t="shared" si="8"/>
        <v>10309</v>
      </c>
      <c r="Q277" s="36">
        <f t="shared" si="9"/>
        <v>1.1925168500000003</v>
      </c>
      <c r="R277" s="36">
        <f t="shared" si="0"/>
        <v>15186</v>
      </c>
      <c r="S277" s="36">
        <f t="shared" si="1"/>
        <v>8514.6445080995654</v>
      </c>
      <c r="T277" s="36">
        <f t="shared" si="2"/>
        <v>25495</v>
      </c>
      <c r="U277" s="36">
        <f t="shared" si="3"/>
        <v>8567.7518533045695</v>
      </c>
      <c r="V277" s="38">
        <f t="shared" si="4"/>
        <v>7.380090072848127E-4</v>
      </c>
      <c r="W277" s="36">
        <f t="shared" si="5"/>
        <v>1.1055148667604908E-2</v>
      </c>
      <c r="X277" s="38">
        <f t="shared" si="10"/>
        <v>4.3733199999999974E-3</v>
      </c>
      <c r="Y277" s="36">
        <f t="shared" si="6"/>
        <v>1.6166477674889719E-2</v>
      </c>
      <c r="Z277" s="36">
        <f t="shared" si="7"/>
        <v>0.84603031767488979</v>
      </c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</row>
    <row r="278" spans="1:41" ht="15.75" customHeight="1" x14ac:dyDescent="0.2">
      <c r="A278" s="39">
        <v>43616.511157407411</v>
      </c>
      <c r="B278" s="40" t="s">
        <v>7</v>
      </c>
      <c r="C278" s="40" t="s">
        <v>74</v>
      </c>
      <c r="D278" s="40" t="s">
        <v>86</v>
      </c>
      <c r="E278" s="40">
        <v>100</v>
      </c>
      <c r="F278" s="40">
        <v>8557</v>
      </c>
      <c r="G278" s="41">
        <v>1.1686E-2</v>
      </c>
      <c r="H278" s="40">
        <v>-2.5000000000000001E-4</v>
      </c>
      <c r="I278" s="40">
        <v>-2.92E-6</v>
      </c>
      <c r="J278" s="40" t="s">
        <v>76</v>
      </c>
      <c r="K278" s="40">
        <v>110</v>
      </c>
      <c r="L278" s="40">
        <v>0</v>
      </c>
      <c r="M278" s="40">
        <v>8557</v>
      </c>
      <c r="N278" s="40" t="s">
        <v>83</v>
      </c>
      <c r="O278" s="40" t="s">
        <v>333</v>
      </c>
      <c r="P278" s="35">
        <f t="shared" si="8"/>
        <v>10409</v>
      </c>
      <c r="Q278" s="36">
        <f t="shared" si="9"/>
        <v>1.2042028500000004</v>
      </c>
      <c r="R278" s="36">
        <f t="shared" si="0"/>
        <v>15186</v>
      </c>
      <c r="S278" s="36">
        <f t="shared" si="1"/>
        <v>8514.6445080995654</v>
      </c>
      <c r="T278" s="36">
        <f t="shared" si="2"/>
        <v>25595</v>
      </c>
      <c r="U278" s="36">
        <f t="shared" si="3"/>
        <v>8567.7098456729836</v>
      </c>
      <c r="V278" s="38">
        <f t="shared" si="4"/>
        <v>1.5205683236993184E-3</v>
      </c>
      <c r="W278" s="36">
        <f t="shared" si="5"/>
        <v>1.1046458263690053E-2</v>
      </c>
      <c r="X278" s="38">
        <f t="shared" si="10"/>
        <v>4.3762399999999974E-3</v>
      </c>
      <c r="Y278" s="36">
        <f t="shared" si="6"/>
        <v>1.6943266587389368E-2</v>
      </c>
      <c r="Z278" s="36">
        <f t="shared" si="7"/>
        <v>0.84680710658738934</v>
      </c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</row>
    <row r="279" spans="1:41" ht="15.75" customHeight="1" x14ac:dyDescent="0.2">
      <c r="A279" s="39">
        <v>43616.511180555557</v>
      </c>
      <c r="B279" s="40" t="s">
        <v>7</v>
      </c>
      <c r="C279" s="40" t="s">
        <v>74</v>
      </c>
      <c r="D279" s="40" t="s">
        <v>86</v>
      </c>
      <c r="E279" s="40">
        <v>100</v>
      </c>
      <c r="F279" s="40">
        <v>8565.5</v>
      </c>
      <c r="G279" s="41">
        <v>1.1675E-2</v>
      </c>
      <c r="H279" s="40">
        <v>7.5000000000000002E-4</v>
      </c>
      <c r="I279" s="40">
        <v>8.7499999999999992E-6</v>
      </c>
      <c r="J279" s="40" t="s">
        <v>76</v>
      </c>
      <c r="K279" s="40">
        <v>100</v>
      </c>
      <c r="L279" s="40">
        <v>0</v>
      </c>
      <c r="M279" s="40">
        <v>8551.5</v>
      </c>
      <c r="N279" s="40" t="s">
        <v>77</v>
      </c>
      <c r="O279" s="40" t="s">
        <v>335</v>
      </c>
      <c r="P279" s="35">
        <f t="shared" si="8"/>
        <v>10509</v>
      </c>
      <c r="Q279" s="36">
        <f t="shared" si="9"/>
        <v>1.2158778500000005</v>
      </c>
      <c r="R279" s="36">
        <f t="shared" si="0"/>
        <v>15186</v>
      </c>
      <c r="S279" s="36">
        <f t="shared" si="1"/>
        <v>8514.6445080995654</v>
      </c>
      <c r="T279" s="36">
        <f t="shared" si="2"/>
        <v>25695</v>
      </c>
      <c r="U279" s="36">
        <f t="shared" si="3"/>
        <v>8567.7012453784791</v>
      </c>
      <c r="V279" s="38">
        <f t="shared" si="4"/>
        <v>3.1521931104739242E-4</v>
      </c>
      <c r="W279" s="36">
        <f t="shared" si="5"/>
        <v>1.104467905187332E-2</v>
      </c>
      <c r="X279" s="38">
        <f t="shared" si="10"/>
        <v>4.3674899999999973E-3</v>
      </c>
      <c r="Y279" s="36">
        <f t="shared" si="6"/>
        <v>1.5727388362920709E-2</v>
      </c>
      <c r="Z279" s="36">
        <f t="shared" si="7"/>
        <v>0.84559122836292078</v>
      </c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</row>
    <row r="280" spans="1:41" ht="15.75" customHeight="1" x14ac:dyDescent="0.2">
      <c r="A280" s="39">
        <v>43616.524421296293</v>
      </c>
      <c r="B280" s="40" t="s">
        <v>7</v>
      </c>
      <c r="C280" s="40" t="s">
        <v>74</v>
      </c>
      <c r="D280" s="40" t="s">
        <v>75</v>
      </c>
      <c r="E280" s="40">
        <v>-100</v>
      </c>
      <c r="F280" s="40">
        <v>8431</v>
      </c>
      <c r="G280" s="41">
        <v>-1.1861E-2</v>
      </c>
      <c r="H280" s="40">
        <v>-2.5000000000000001E-4</v>
      </c>
      <c r="I280" s="40">
        <v>-2.96E-6</v>
      </c>
      <c r="J280" s="40" t="s">
        <v>76</v>
      </c>
      <c r="K280" s="40">
        <v>100</v>
      </c>
      <c r="L280" s="40">
        <v>0</v>
      </c>
      <c r="M280" s="40">
        <v>8431</v>
      </c>
      <c r="N280" s="40" t="s">
        <v>83</v>
      </c>
      <c r="O280" s="40" t="s">
        <v>336</v>
      </c>
      <c r="P280" s="35">
        <f t="shared" si="8"/>
        <v>10409</v>
      </c>
      <c r="Q280" s="36">
        <f t="shared" si="9"/>
        <v>1.2040168500000006</v>
      </c>
      <c r="R280" s="36">
        <f t="shared" si="0"/>
        <v>15286</v>
      </c>
      <c r="S280" s="36">
        <f t="shared" si="1"/>
        <v>8514.09731126521</v>
      </c>
      <c r="T280" s="36">
        <f t="shared" si="2"/>
        <v>25695</v>
      </c>
      <c r="U280" s="36">
        <f t="shared" si="3"/>
        <v>8567.7012453784791</v>
      </c>
      <c r="V280" s="38">
        <f t="shared" si="4"/>
        <v>1.9698723125925112E-2</v>
      </c>
      <c r="W280" s="36">
        <f t="shared" si="5"/>
        <v>1.1232788870967833E-2</v>
      </c>
      <c r="X280" s="38">
        <f t="shared" si="10"/>
        <v>4.3704499999999971E-3</v>
      </c>
      <c r="Y280" s="36">
        <f t="shared" si="6"/>
        <v>3.5301961996892943E-2</v>
      </c>
      <c r="Z280" s="36">
        <f t="shared" si="7"/>
        <v>0.86516580199689297</v>
      </c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</row>
    <row r="281" spans="1:41" ht="15.75" customHeight="1" x14ac:dyDescent="0.2">
      <c r="A281" s="39">
        <v>43616.527511574073</v>
      </c>
      <c r="B281" s="40" t="s">
        <v>7</v>
      </c>
      <c r="C281" s="40" t="s">
        <v>74</v>
      </c>
      <c r="D281" s="40" t="s">
        <v>75</v>
      </c>
      <c r="E281" s="40">
        <v>-100</v>
      </c>
      <c r="F281" s="40">
        <v>8394.5</v>
      </c>
      <c r="G281" s="41">
        <v>-1.1913E-2</v>
      </c>
      <c r="H281" s="40">
        <v>-2.5000000000000001E-4</v>
      </c>
      <c r="I281" s="40">
        <v>-2.9699999999999999E-6</v>
      </c>
      <c r="J281" s="40" t="s">
        <v>76</v>
      </c>
      <c r="K281" s="40">
        <v>100</v>
      </c>
      <c r="L281" s="40">
        <v>0</v>
      </c>
      <c r="M281" s="40">
        <v>8394.5</v>
      </c>
      <c r="N281" s="40" t="s">
        <v>77</v>
      </c>
      <c r="O281" s="40" t="s">
        <v>337</v>
      </c>
      <c r="P281" s="35">
        <f t="shared" si="8"/>
        <v>10309</v>
      </c>
      <c r="Q281" s="36">
        <f t="shared" si="9"/>
        <v>1.1921038500000005</v>
      </c>
      <c r="R281" s="36">
        <f t="shared" si="0"/>
        <v>15386</v>
      </c>
      <c r="S281" s="36">
        <f t="shared" si="1"/>
        <v>8513.3199987001171</v>
      </c>
      <c r="T281" s="36">
        <f t="shared" si="2"/>
        <v>25695</v>
      </c>
      <c r="U281" s="36">
        <f t="shared" si="3"/>
        <v>8567.7012453784791</v>
      </c>
      <c r="V281" s="38">
        <f t="shared" si="4"/>
        <v>2.482609439238925E-2</v>
      </c>
      <c r="W281" s="36">
        <f t="shared" si="5"/>
        <v>1.14712729957657E-2</v>
      </c>
      <c r="X281" s="38">
        <f t="shared" si="10"/>
        <v>4.3734199999999968E-3</v>
      </c>
      <c r="Y281" s="36">
        <f t="shared" si="6"/>
        <v>4.0670787388154946E-2</v>
      </c>
      <c r="Z281" s="36">
        <f t="shared" si="7"/>
        <v>0.87053462738815501</v>
      </c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</row>
    <row r="282" spans="1:41" ht="15.75" customHeight="1" x14ac:dyDescent="0.2">
      <c r="A282" s="39">
        <v>43616.563587962963</v>
      </c>
      <c r="B282" s="40" t="s">
        <v>7</v>
      </c>
      <c r="C282" s="40" t="s">
        <v>74</v>
      </c>
      <c r="D282" s="40" t="s">
        <v>75</v>
      </c>
      <c r="E282" s="40">
        <v>-100</v>
      </c>
      <c r="F282" s="40">
        <v>8355.5</v>
      </c>
      <c r="G282" s="41">
        <v>-1.1967999999999999E-2</v>
      </c>
      <c r="H282" s="40">
        <v>-2.5000000000000001E-4</v>
      </c>
      <c r="I282" s="40">
        <v>-2.9900000000000002E-6</v>
      </c>
      <c r="J282" s="40" t="s">
        <v>76</v>
      </c>
      <c r="K282" s="40">
        <v>100</v>
      </c>
      <c r="L282" s="40">
        <v>0</v>
      </c>
      <c r="M282" s="40">
        <v>8355.5</v>
      </c>
      <c r="N282" s="40" t="s">
        <v>77</v>
      </c>
      <c r="O282" s="40" t="s">
        <v>338</v>
      </c>
      <c r="P282" s="35">
        <f t="shared" si="8"/>
        <v>10209</v>
      </c>
      <c r="Q282" s="36">
        <f t="shared" si="9"/>
        <v>1.1801358500000005</v>
      </c>
      <c r="R282" s="36">
        <f t="shared" si="0"/>
        <v>15486</v>
      </c>
      <c r="S282" s="36">
        <f t="shared" si="1"/>
        <v>8512.300884670025</v>
      </c>
      <c r="T282" s="36">
        <f t="shared" si="2"/>
        <v>25695</v>
      </c>
      <c r="U282" s="36">
        <f t="shared" si="3"/>
        <v>8567.7012453784791</v>
      </c>
      <c r="V282" s="38">
        <f t="shared" si="4"/>
        <v>3.0261773358585129E-2</v>
      </c>
      <c r="W282" s="36">
        <f t="shared" si="5"/>
        <v>1.1763608616301071E-2</v>
      </c>
      <c r="X282" s="38">
        <f t="shared" si="10"/>
        <v>4.3764099999999964E-3</v>
      </c>
      <c r="Y282" s="36">
        <f t="shared" si="6"/>
        <v>4.6401791974886197E-2</v>
      </c>
      <c r="Z282" s="36">
        <f t="shared" si="7"/>
        <v>0.87626563197488627</v>
      </c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</row>
    <row r="283" spans="1:41" ht="15.75" customHeight="1" x14ac:dyDescent="0.2">
      <c r="A283" s="39">
        <v>43616.563587962963</v>
      </c>
      <c r="B283" s="40" t="s">
        <v>7</v>
      </c>
      <c r="C283" s="40" t="s">
        <v>74</v>
      </c>
      <c r="D283" s="40" t="s">
        <v>75</v>
      </c>
      <c r="E283" s="40">
        <v>-200</v>
      </c>
      <c r="F283" s="40">
        <v>8389</v>
      </c>
      <c r="G283" s="41">
        <v>-2.384E-2</v>
      </c>
      <c r="H283" s="40">
        <v>-2.5000000000000001E-4</v>
      </c>
      <c r="I283" s="40">
        <v>-5.9599999999999997E-6</v>
      </c>
      <c r="J283" s="40" t="s">
        <v>76</v>
      </c>
      <c r="K283" s="40">
        <v>200</v>
      </c>
      <c r="L283" s="40">
        <v>0</v>
      </c>
      <c r="M283" s="40">
        <v>8389</v>
      </c>
      <c r="N283" s="40" t="s">
        <v>83</v>
      </c>
      <c r="O283" s="40" t="s">
        <v>339</v>
      </c>
      <c r="P283" s="35">
        <f t="shared" si="8"/>
        <v>10009</v>
      </c>
      <c r="Q283" s="36">
        <f t="shared" si="9"/>
        <v>1.1562958500000005</v>
      </c>
      <c r="R283" s="36">
        <f t="shared" si="0"/>
        <v>15686</v>
      </c>
      <c r="S283" s="36">
        <f t="shared" si="1"/>
        <v>8510.7287708784897</v>
      </c>
      <c r="T283" s="36">
        <f t="shared" si="2"/>
        <v>25695</v>
      </c>
      <c r="U283" s="36">
        <f t="shared" si="3"/>
        <v>8567.7012453784791</v>
      </c>
      <c r="V283" s="38">
        <f t="shared" si="4"/>
        <v>2.4885350368853452E-2</v>
      </c>
      <c r="W283" s="36">
        <f t="shared" si="5"/>
        <v>1.2255928788906897E-2</v>
      </c>
      <c r="X283" s="38">
        <f t="shared" si="10"/>
        <v>4.3823699999999965E-3</v>
      </c>
      <c r="Y283" s="36">
        <f t="shared" si="6"/>
        <v>4.1523649157760342E-2</v>
      </c>
      <c r="Z283" s="36">
        <f t="shared" si="7"/>
        <v>0.87138748915776032</v>
      </c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</row>
    <row r="284" spans="1:41" ht="15.75" customHeight="1" x14ac:dyDescent="0.2">
      <c r="A284" s="39">
        <v>43616.575011574074</v>
      </c>
      <c r="B284" s="40" t="s">
        <v>7</v>
      </c>
      <c r="C284" s="40" t="s">
        <v>74</v>
      </c>
      <c r="D284" s="40" t="s">
        <v>86</v>
      </c>
      <c r="E284" s="40">
        <v>100</v>
      </c>
      <c r="F284" s="40">
        <v>8411.5</v>
      </c>
      <c r="G284" s="41">
        <v>1.1887999999999999E-2</v>
      </c>
      <c r="H284" s="40">
        <v>-2.5000000000000001E-4</v>
      </c>
      <c r="I284" s="40">
        <v>-2.9699999999999999E-6</v>
      </c>
      <c r="J284" s="40" t="s">
        <v>76</v>
      </c>
      <c r="K284" s="40">
        <v>100</v>
      </c>
      <c r="L284" s="40">
        <v>0</v>
      </c>
      <c r="M284" s="40">
        <v>8411.5</v>
      </c>
      <c r="N284" s="40" t="s">
        <v>83</v>
      </c>
      <c r="O284" s="40" t="s">
        <v>340</v>
      </c>
      <c r="P284" s="35">
        <f t="shared" si="8"/>
        <v>10109</v>
      </c>
      <c r="Q284" s="36">
        <f t="shared" si="9"/>
        <v>1.1681838500000004</v>
      </c>
      <c r="R284" s="36">
        <f t="shared" si="0"/>
        <v>15686</v>
      </c>
      <c r="S284" s="36">
        <f t="shared" si="1"/>
        <v>8510.7287708784897</v>
      </c>
      <c r="T284" s="36">
        <f t="shared" si="2"/>
        <v>25795</v>
      </c>
      <c r="U284" s="36">
        <f t="shared" si="3"/>
        <v>8567.0956968404735</v>
      </c>
      <c r="V284" s="38">
        <f t="shared" si="4"/>
        <v>2.1827234340527132E-2</v>
      </c>
      <c r="W284" s="36">
        <f t="shared" si="5"/>
        <v>1.2126520159301163E-2</v>
      </c>
      <c r="X284" s="38">
        <f t="shared" si="10"/>
        <v>4.3853399999999963E-3</v>
      </c>
      <c r="Y284" s="36">
        <f t="shared" si="6"/>
        <v>3.8339094499828287E-2</v>
      </c>
      <c r="Z284" s="36">
        <f t="shared" si="7"/>
        <v>0.86820293449982833</v>
      </c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</row>
    <row r="285" spans="1:41" ht="15.75" customHeight="1" x14ac:dyDescent="0.2">
      <c r="A285" s="39">
        <v>43616.607731481483</v>
      </c>
      <c r="B285" s="40" t="s">
        <v>7</v>
      </c>
      <c r="C285" s="40" t="s">
        <v>74</v>
      </c>
      <c r="D285" s="40" t="s">
        <v>75</v>
      </c>
      <c r="E285" s="40">
        <v>-100</v>
      </c>
      <c r="F285" s="40">
        <v>8340.5</v>
      </c>
      <c r="G285" s="41">
        <v>-1.1990000000000001E-2</v>
      </c>
      <c r="H285" s="40">
        <v>-2.5000000000000001E-4</v>
      </c>
      <c r="I285" s="40">
        <v>-2.9900000000000002E-6</v>
      </c>
      <c r="J285" s="40" t="s">
        <v>76</v>
      </c>
      <c r="K285" s="40">
        <v>100</v>
      </c>
      <c r="L285" s="40">
        <v>0</v>
      </c>
      <c r="M285" s="40">
        <v>8340.5</v>
      </c>
      <c r="N285" s="40" t="s">
        <v>77</v>
      </c>
      <c r="O285" s="40" t="s">
        <v>341</v>
      </c>
      <c r="P285" s="35">
        <f t="shared" si="8"/>
        <v>10009</v>
      </c>
      <c r="Q285" s="36">
        <f t="shared" si="9"/>
        <v>1.1561938500000004</v>
      </c>
      <c r="R285" s="36">
        <f t="shared" si="0"/>
        <v>15786</v>
      </c>
      <c r="S285" s="36">
        <f t="shared" si="1"/>
        <v>8509.6504180919801</v>
      </c>
      <c r="T285" s="36">
        <f t="shared" si="2"/>
        <v>25795</v>
      </c>
      <c r="U285" s="36">
        <f t="shared" si="3"/>
        <v>8567.0956968404735</v>
      </c>
      <c r="V285" s="38">
        <f t="shared" si="4"/>
        <v>3.1740710396928239E-2</v>
      </c>
      <c r="W285" s="36">
        <f t="shared" si="5"/>
        <v>1.2438874959877253E-2</v>
      </c>
      <c r="X285" s="38">
        <f t="shared" si="10"/>
        <v>4.3883299999999958E-3</v>
      </c>
      <c r="Y285" s="36">
        <f t="shared" si="6"/>
        <v>4.8567915356805491E-2</v>
      </c>
      <c r="Z285" s="36">
        <f t="shared" si="7"/>
        <v>0.87843175535680551</v>
      </c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</row>
    <row r="286" spans="1:41" ht="15.75" customHeight="1" x14ac:dyDescent="0.2">
      <c r="A286" s="39">
        <v>43616.625</v>
      </c>
      <c r="B286" s="40" t="s">
        <v>7</v>
      </c>
      <c r="C286" s="40" t="s">
        <v>130</v>
      </c>
      <c r="D286" s="40"/>
      <c r="E286" s="40">
        <v>10009</v>
      </c>
      <c r="F286" s="40">
        <v>8241.76</v>
      </c>
      <c r="G286" s="41">
        <v>1.2143919700000001</v>
      </c>
      <c r="H286" s="40">
        <v>-3.7499999999999999E-3</v>
      </c>
      <c r="I286" s="40">
        <v>-4.5539700000000001E-3</v>
      </c>
      <c r="J286" s="40" t="s">
        <v>76</v>
      </c>
      <c r="K286" s="40">
        <v>10009</v>
      </c>
      <c r="L286" s="40">
        <v>0</v>
      </c>
      <c r="M286" s="40">
        <v>8241.76</v>
      </c>
      <c r="N286" s="40" t="s">
        <v>130</v>
      </c>
      <c r="O286" s="40" t="s">
        <v>131</v>
      </c>
      <c r="P286" s="35">
        <f t="shared" si="8"/>
        <v>10009</v>
      </c>
      <c r="Q286" s="36">
        <f t="shared" si="9"/>
        <v>1.1561938500000004</v>
      </c>
      <c r="R286" s="36">
        <f t="shared" si="0"/>
        <v>15786</v>
      </c>
      <c r="S286" s="36">
        <f t="shared" si="1"/>
        <v>8509.6504180919801</v>
      </c>
      <c r="T286" s="36">
        <f t="shared" si="2"/>
        <v>25795</v>
      </c>
      <c r="U286" s="36">
        <f t="shared" si="3"/>
        <v>8567.0956968404735</v>
      </c>
      <c r="V286" s="38">
        <f t="shared" si="4"/>
        <v>4.6117825897442122E-2</v>
      </c>
      <c r="W286" s="36">
        <f t="shared" si="5"/>
        <v>1.2438874959877253E-2</v>
      </c>
      <c r="X286" s="38">
        <f t="shared" si="10"/>
        <v>8.9422999999999968E-3</v>
      </c>
      <c r="Y286" s="36">
        <f t="shared" si="6"/>
        <v>6.7499000857319372E-2</v>
      </c>
      <c r="Z286" s="36">
        <f t="shared" si="7"/>
        <v>0.89736284085731943</v>
      </c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</row>
    <row r="287" spans="1:41" ht="15.75" customHeight="1" x14ac:dyDescent="0.2">
      <c r="A287" s="39">
        <v>43616.636666666665</v>
      </c>
      <c r="B287" s="40" t="s">
        <v>7</v>
      </c>
      <c r="C287" s="40" t="s">
        <v>74</v>
      </c>
      <c r="D287" s="40" t="s">
        <v>86</v>
      </c>
      <c r="E287" s="40">
        <v>200</v>
      </c>
      <c r="F287" s="40">
        <v>8416</v>
      </c>
      <c r="G287" s="41">
        <v>2.3764E-2</v>
      </c>
      <c r="H287" s="40">
        <v>-2.5000000000000001E-4</v>
      </c>
      <c r="I287" s="40">
        <v>-5.9399999999999999E-6</v>
      </c>
      <c r="J287" s="40" t="s">
        <v>76</v>
      </c>
      <c r="K287" s="40">
        <v>200</v>
      </c>
      <c r="L287" s="40">
        <v>0</v>
      </c>
      <c r="M287" s="40">
        <v>8416</v>
      </c>
      <c r="N287" s="40" t="s">
        <v>83</v>
      </c>
      <c r="O287" s="40" t="s">
        <v>342</v>
      </c>
      <c r="P287" s="35">
        <f t="shared" si="8"/>
        <v>10209</v>
      </c>
      <c r="Q287" s="36">
        <f t="shared" si="9"/>
        <v>1.1799578500000003</v>
      </c>
      <c r="R287" s="36">
        <f t="shared" si="0"/>
        <v>15786</v>
      </c>
      <c r="S287" s="36">
        <f t="shared" si="1"/>
        <v>8509.6504180919801</v>
      </c>
      <c r="T287" s="36">
        <f t="shared" si="2"/>
        <v>25995</v>
      </c>
      <c r="U287" s="36">
        <f t="shared" si="3"/>
        <v>8565.933198692057</v>
      </c>
      <c r="V287" s="38">
        <f t="shared" si="4"/>
        <v>2.1232473961130493E-2</v>
      </c>
      <c r="W287" s="36">
        <f t="shared" si="5"/>
        <v>1.2188808142433647E-2</v>
      </c>
      <c r="X287" s="38">
        <f t="shared" si="10"/>
        <v>8.9482399999999962E-3</v>
      </c>
      <c r="Y287" s="36">
        <f t="shared" si="6"/>
        <v>4.2369522103564136E-2</v>
      </c>
      <c r="Z287" s="36">
        <f t="shared" si="7"/>
        <v>0.87223336210356417</v>
      </c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</row>
    <row r="288" spans="1:41" ht="15.75" customHeight="1" x14ac:dyDescent="0.2">
      <c r="A288" s="39">
        <v>43616.636666666665</v>
      </c>
      <c r="B288" s="40" t="s">
        <v>7</v>
      </c>
      <c r="C288" s="40" t="s">
        <v>74</v>
      </c>
      <c r="D288" s="40" t="s">
        <v>86</v>
      </c>
      <c r="E288" s="40">
        <v>100</v>
      </c>
      <c r="F288" s="40">
        <v>8401.5</v>
      </c>
      <c r="G288" s="41">
        <v>1.1903E-2</v>
      </c>
      <c r="H288" s="40">
        <v>-2.5000000000000001E-4</v>
      </c>
      <c r="I288" s="40">
        <v>-2.9699999999999999E-6</v>
      </c>
      <c r="J288" s="40" t="s">
        <v>76</v>
      </c>
      <c r="K288" s="40">
        <v>100</v>
      </c>
      <c r="L288" s="40">
        <v>0</v>
      </c>
      <c r="M288" s="40">
        <v>8401.5</v>
      </c>
      <c r="N288" s="40" t="s">
        <v>83</v>
      </c>
      <c r="O288" s="40" t="s">
        <v>343</v>
      </c>
      <c r="P288" s="35">
        <f t="shared" si="8"/>
        <v>10309</v>
      </c>
      <c r="Q288" s="36">
        <f t="shared" si="9"/>
        <v>1.1918608500000003</v>
      </c>
      <c r="R288" s="36">
        <f t="shared" si="0"/>
        <v>15786</v>
      </c>
      <c r="S288" s="36">
        <f t="shared" si="1"/>
        <v>8509.6504180919801</v>
      </c>
      <c r="T288" s="36">
        <f t="shared" si="2"/>
        <v>26095</v>
      </c>
      <c r="U288" s="36">
        <f t="shared" si="3"/>
        <v>8565.3030657214022</v>
      </c>
      <c r="V288" s="38">
        <f t="shared" si="4"/>
        <v>2.3465996384192906E-2</v>
      </c>
      <c r="W288" s="36">
        <f t="shared" si="5"/>
        <v>1.2053230872331653E-2</v>
      </c>
      <c r="X288" s="38">
        <f t="shared" si="10"/>
        <v>8.9512099999999959E-3</v>
      </c>
      <c r="Y288" s="36">
        <f t="shared" si="6"/>
        <v>4.4470437256524553E-2</v>
      </c>
      <c r="Z288" s="36">
        <f t="shared" si="7"/>
        <v>0.87433427725652457</v>
      </c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</row>
    <row r="289" spans="1:41" ht="15.75" customHeight="1" x14ac:dyDescent="0.2">
      <c r="A289" s="39">
        <v>43616.697893518518</v>
      </c>
      <c r="B289" s="40" t="s">
        <v>7</v>
      </c>
      <c r="C289" s="40" t="s">
        <v>74</v>
      </c>
      <c r="D289" s="40" t="s">
        <v>86</v>
      </c>
      <c r="E289" s="40">
        <v>100</v>
      </c>
      <c r="F289" s="40">
        <v>8441.5</v>
      </c>
      <c r="G289" s="41">
        <v>1.1846000000000001E-2</v>
      </c>
      <c r="H289" s="40">
        <v>-2.5000000000000001E-4</v>
      </c>
      <c r="I289" s="40">
        <v>-2.96E-6</v>
      </c>
      <c r="J289" s="40" t="s">
        <v>76</v>
      </c>
      <c r="K289" s="40">
        <v>100</v>
      </c>
      <c r="L289" s="40">
        <v>0</v>
      </c>
      <c r="M289" s="40">
        <v>8441.5</v>
      </c>
      <c r="N289" s="40" t="s">
        <v>77</v>
      </c>
      <c r="O289" s="40" t="s">
        <v>344</v>
      </c>
      <c r="P289" s="35">
        <f t="shared" si="8"/>
        <v>10409</v>
      </c>
      <c r="Q289" s="36">
        <f t="shared" si="9"/>
        <v>1.2037068500000003</v>
      </c>
      <c r="R289" s="36">
        <f t="shared" si="0"/>
        <v>15786</v>
      </c>
      <c r="S289" s="36">
        <f t="shared" si="1"/>
        <v>8509.6504180919801</v>
      </c>
      <c r="T289" s="36">
        <f t="shared" si="2"/>
        <v>26195</v>
      </c>
      <c r="U289" s="36">
        <f t="shared" si="3"/>
        <v>8564.830444741363</v>
      </c>
      <c r="V289" s="38">
        <f t="shared" si="4"/>
        <v>1.7755827270832088E-2</v>
      </c>
      <c r="W289" s="36">
        <f t="shared" si="5"/>
        <v>1.1951530254587674E-2</v>
      </c>
      <c r="X289" s="38">
        <f t="shared" si="10"/>
        <v>8.9541699999999957E-3</v>
      </c>
      <c r="Y289" s="36">
        <f t="shared" si="6"/>
        <v>3.8661527525419757E-2</v>
      </c>
      <c r="Z289" s="36">
        <f t="shared" si="7"/>
        <v>0.86852536752541976</v>
      </c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</row>
    <row r="290" spans="1:41" ht="15.75" customHeight="1" x14ac:dyDescent="0.2">
      <c r="A290" s="39">
        <v>43616.710370370369</v>
      </c>
      <c r="B290" s="40" t="s">
        <v>7</v>
      </c>
      <c r="C290" s="40" t="s">
        <v>74</v>
      </c>
      <c r="D290" s="40" t="s">
        <v>86</v>
      </c>
      <c r="E290" s="40">
        <v>200</v>
      </c>
      <c r="F290" s="40">
        <v>8483.5</v>
      </c>
      <c r="G290" s="41">
        <v>2.3576E-2</v>
      </c>
      <c r="H290" s="40">
        <v>-2.5000000000000001E-4</v>
      </c>
      <c r="I290" s="40">
        <v>-5.8900000000000004E-6</v>
      </c>
      <c r="J290" s="40" t="s">
        <v>76</v>
      </c>
      <c r="K290" s="40">
        <v>200</v>
      </c>
      <c r="L290" s="40">
        <v>0</v>
      </c>
      <c r="M290" s="40">
        <v>8483.5</v>
      </c>
      <c r="N290" s="40" t="s">
        <v>77</v>
      </c>
      <c r="O290" s="40" t="s">
        <v>345</v>
      </c>
      <c r="P290" s="35">
        <f t="shared" si="8"/>
        <v>10609</v>
      </c>
      <c r="Q290" s="36">
        <f t="shared" si="9"/>
        <v>1.2272828500000004</v>
      </c>
      <c r="R290" s="36">
        <f t="shared" si="0"/>
        <v>15786</v>
      </c>
      <c r="S290" s="36">
        <f t="shared" si="1"/>
        <v>8509.6504180919801</v>
      </c>
      <c r="T290" s="36">
        <f t="shared" si="2"/>
        <v>26395</v>
      </c>
      <c r="U290" s="36">
        <f t="shared" si="3"/>
        <v>8564.2141882932374</v>
      </c>
      <c r="V290" s="38">
        <f t="shared" si="4"/>
        <v>1.1785872770109862E-2</v>
      </c>
      <c r="W290" s="36">
        <f t="shared" si="5"/>
        <v>1.1818904678047845E-2</v>
      </c>
      <c r="X290" s="38">
        <f t="shared" si="10"/>
        <v>8.9600599999999954E-3</v>
      </c>
      <c r="Y290" s="36">
        <f t="shared" si="6"/>
        <v>3.2564837448157705E-2</v>
      </c>
      <c r="Z290" s="36">
        <f t="shared" si="7"/>
        <v>0.86242867744815777</v>
      </c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</row>
    <row r="291" spans="1:41" ht="15.75" customHeight="1" x14ac:dyDescent="0.2">
      <c r="A291" s="39">
        <v>43616.785277777781</v>
      </c>
      <c r="B291" s="40" t="s">
        <v>7</v>
      </c>
      <c r="C291" s="40" t="s">
        <v>74</v>
      </c>
      <c r="D291" s="40" t="s">
        <v>75</v>
      </c>
      <c r="E291" s="40">
        <v>-400</v>
      </c>
      <c r="F291" s="40">
        <v>8302.5</v>
      </c>
      <c r="G291" s="41">
        <v>-4.8180000000000001E-2</v>
      </c>
      <c r="H291" s="40">
        <v>-2.5000000000000001E-4</v>
      </c>
      <c r="I291" s="40">
        <v>-1.204E-5</v>
      </c>
      <c r="J291" s="40" t="s">
        <v>76</v>
      </c>
      <c r="K291" s="40">
        <v>400</v>
      </c>
      <c r="L291" s="40">
        <v>0</v>
      </c>
      <c r="M291" s="40">
        <v>8302.5</v>
      </c>
      <c r="N291" s="40" t="s">
        <v>83</v>
      </c>
      <c r="O291" s="40" t="s">
        <v>346</v>
      </c>
      <c r="P291" s="35">
        <f t="shared" si="8"/>
        <v>10209</v>
      </c>
      <c r="Q291" s="36">
        <f t="shared" si="9"/>
        <v>1.1791028500000005</v>
      </c>
      <c r="R291" s="36">
        <f t="shared" si="0"/>
        <v>16186</v>
      </c>
      <c r="S291" s="36">
        <f t="shared" si="1"/>
        <v>8504.5311689114042</v>
      </c>
      <c r="T291" s="36">
        <f t="shared" si="2"/>
        <v>26395</v>
      </c>
      <c r="U291" s="36">
        <f t="shared" si="3"/>
        <v>8564.2141882932374</v>
      </c>
      <c r="V291" s="38">
        <f t="shared" si="4"/>
        <v>3.7576304532379555E-2</v>
      </c>
      <c r="W291" s="36">
        <f t="shared" si="5"/>
        <v>1.3263325400501501E-2</v>
      </c>
      <c r="X291" s="38">
        <f t="shared" si="10"/>
        <v>8.972099999999995E-3</v>
      </c>
      <c r="Y291" s="36">
        <f t="shared" si="6"/>
        <v>5.9811729932881051E-2</v>
      </c>
      <c r="Z291" s="36">
        <f t="shared" si="7"/>
        <v>0.88967556993288111</v>
      </c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</row>
    <row r="292" spans="1:41" ht="15.75" customHeight="1" x14ac:dyDescent="0.2">
      <c r="A292" s="39">
        <v>43616.785277777781</v>
      </c>
      <c r="B292" s="40" t="s">
        <v>7</v>
      </c>
      <c r="C292" s="40" t="s">
        <v>74</v>
      </c>
      <c r="D292" s="40" t="s">
        <v>75</v>
      </c>
      <c r="E292" s="40">
        <v>-300</v>
      </c>
      <c r="F292" s="40">
        <v>8344</v>
      </c>
      <c r="G292" s="41">
        <v>-3.5955000000000001E-2</v>
      </c>
      <c r="H292" s="40">
        <v>-2.5000000000000001E-4</v>
      </c>
      <c r="I292" s="40">
        <v>-8.9800000000000004E-6</v>
      </c>
      <c r="J292" s="40" t="s">
        <v>76</v>
      </c>
      <c r="K292" s="40">
        <v>300</v>
      </c>
      <c r="L292" s="40">
        <v>0</v>
      </c>
      <c r="M292" s="40">
        <v>8344</v>
      </c>
      <c r="N292" s="40" t="s">
        <v>83</v>
      </c>
      <c r="O292" s="40" t="s">
        <v>347</v>
      </c>
      <c r="P292" s="35">
        <f t="shared" si="8"/>
        <v>9909</v>
      </c>
      <c r="Q292" s="36">
        <f t="shared" si="9"/>
        <v>1.1431478500000005</v>
      </c>
      <c r="R292" s="36">
        <f t="shared" si="0"/>
        <v>16486</v>
      </c>
      <c r="S292" s="36">
        <f t="shared" si="1"/>
        <v>8501.6099417687728</v>
      </c>
      <c r="T292" s="36">
        <f t="shared" si="2"/>
        <v>26395</v>
      </c>
      <c r="U292" s="36">
        <f t="shared" si="3"/>
        <v>8564.2141882932374</v>
      </c>
      <c r="V292" s="38">
        <f t="shared" si="4"/>
        <v>3.0536081747717821E-2</v>
      </c>
      <c r="W292" s="36">
        <f t="shared" si="5"/>
        <v>1.4175239088008905E-2</v>
      </c>
      <c r="X292" s="38">
        <f t="shared" si="10"/>
        <v>8.9810799999999955E-3</v>
      </c>
      <c r="Y292" s="36">
        <f t="shared" si="6"/>
        <v>5.3692400835726718E-2</v>
      </c>
      <c r="Z292" s="36">
        <f t="shared" si="7"/>
        <v>0.8835562408357267</v>
      </c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</row>
    <row r="293" spans="1:41" ht="15.75" customHeight="1" x14ac:dyDescent="0.2">
      <c r="A293" s="39">
        <v>43616.785277777781</v>
      </c>
      <c r="B293" s="40" t="s">
        <v>7</v>
      </c>
      <c r="C293" s="40" t="s">
        <v>74</v>
      </c>
      <c r="D293" s="40" t="s">
        <v>75</v>
      </c>
      <c r="E293" s="40">
        <v>-100</v>
      </c>
      <c r="F293" s="40">
        <v>8374.5</v>
      </c>
      <c r="G293" s="41">
        <v>-1.1941E-2</v>
      </c>
      <c r="H293" s="40">
        <v>-2.5000000000000001E-4</v>
      </c>
      <c r="I293" s="40">
        <v>-2.9799999999999998E-6</v>
      </c>
      <c r="J293" s="40" t="s">
        <v>76</v>
      </c>
      <c r="K293" s="40">
        <v>100</v>
      </c>
      <c r="L293" s="40">
        <v>0</v>
      </c>
      <c r="M293" s="40">
        <v>8374.5</v>
      </c>
      <c r="N293" s="40" t="s">
        <v>83</v>
      </c>
      <c r="O293" s="40" t="s">
        <v>348</v>
      </c>
      <c r="P293" s="35">
        <f t="shared" si="8"/>
        <v>9809</v>
      </c>
      <c r="Q293" s="36">
        <f t="shared" si="9"/>
        <v>1.1312068500000005</v>
      </c>
      <c r="R293" s="36">
        <f t="shared" si="0"/>
        <v>16586</v>
      </c>
      <c r="S293" s="36">
        <f t="shared" si="1"/>
        <v>8500.8435728928016</v>
      </c>
      <c r="T293" s="36">
        <f t="shared" si="2"/>
        <v>26395</v>
      </c>
      <c r="U293" s="36">
        <f t="shared" si="3"/>
        <v>8564.2141882932374</v>
      </c>
      <c r="V293" s="38">
        <f t="shared" si="4"/>
        <v>2.5946461550723339E-2</v>
      </c>
      <c r="W293" s="36">
        <f t="shared" si="5"/>
        <v>1.4437102528042069E-2</v>
      </c>
      <c r="X293" s="38">
        <f t="shared" si="10"/>
        <v>8.9840599999999951E-3</v>
      </c>
      <c r="Y293" s="36">
        <f t="shared" si="6"/>
        <v>4.9367624078765403E-2</v>
      </c>
      <c r="Z293" s="36">
        <f t="shared" si="7"/>
        <v>0.8792314640787654</v>
      </c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</row>
    <row r="294" spans="1:41" ht="15.75" customHeight="1" x14ac:dyDescent="0.2">
      <c r="A294" s="39">
        <v>43616.785277777781</v>
      </c>
      <c r="B294" s="40" t="s">
        <v>7</v>
      </c>
      <c r="C294" s="40" t="s">
        <v>74</v>
      </c>
      <c r="D294" s="40" t="s">
        <v>75</v>
      </c>
      <c r="E294" s="40">
        <v>-200</v>
      </c>
      <c r="F294" s="40">
        <v>8385.5</v>
      </c>
      <c r="G294" s="41">
        <v>-2.385E-2</v>
      </c>
      <c r="H294" s="40">
        <v>-2.5000000000000001E-4</v>
      </c>
      <c r="I294" s="40">
        <v>-5.9599999999999997E-6</v>
      </c>
      <c r="J294" s="40" t="s">
        <v>76</v>
      </c>
      <c r="K294" s="40">
        <v>200</v>
      </c>
      <c r="L294" s="40">
        <v>0</v>
      </c>
      <c r="M294" s="40">
        <v>8385.5</v>
      </c>
      <c r="N294" s="40" t="s">
        <v>83</v>
      </c>
      <c r="O294" s="40" t="s">
        <v>349</v>
      </c>
      <c r="P294" s="35">
        <f t="shared" si="8"/>
        <v>9609</v>
      </c>
      <c r="Q294" s="36">
        <f t="shared" si="9"/>
        <v>1.1073568500000006</v>
      </c>
      <c r="R294" s="36">
        <f t="shared" si="0"/>
        <v>16786</v>
      </c>
      <c r="S294" s="36">
        <f t="shared" si="1"/>
        <v>8499.4692898844278</v>
      </c>
      <c r="T294" s="36">
        <f t="shared" si="2"/>
        <v>26395</v>
      </c>
      <c r="U294" s="36">
        <f t="shared" si="3"/>
        <v>8564.2141882932374</v>
      </c>
      <c r="V294" s="38">
        <f t="shared" si="4"/>
        <v>2.3912266526768602E-2</v>
      </c>
      <c r="W294" s="36">
        <f t="shared" si="5"/>
        <v>1.4930468760756982E-2</v>
      </c>
      <c r="X294" s="38">
        <f t="shared" si="10"/>
        <v>8.9900199999999944E-3</v>
      </c>
      <c r="Y294" s="36">
        <f t="shared" si="6"/>
        <v>4.7832755287525577E-2</v>
      </c>
      <c r="Z294" s="36">
        <f t="shared" si="7"/>
        <v>0.87769659528752564</v>
      </c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</row>
    <row r="295" spans="1:41" ht="15.75" customHeight="1" x14ac:dyDescent="0.2">
      <c r="A295" s="39">
        <v>43616.78528935185</v>
      </c>
      <c r="B295" s="40" t="s">
        <v>7</v>
      </c>
      <c r="C295" s="40" t="s">
        <v>74</v>
      </c>
      <c r="D295" s="40" t="s">
        <v>75</v>
      </c>
      <c r="E295" s="40">
        <v>-100</v>
      </c>
      <c r="F295" s="40">
        <v>8294.5</v>
      </c>
      <c r="G295" s="41">
        <v>-1.2056000000000001E-2</v>
      </c>
      <c r="H295" s="40">
        <v>-2.5000000000000001E-4</v>
      </c>
      <c r="I295" s="40">
        <v>-3.01E-6</v>
      </c>
      <c r="J295" s="40" t="s">
        <v>76</v>
      </c>
      <c r="K295" s="40">
        <v>100</v>
      </c>
      <c r="L295" s="40">
        <v>0</v>
      </c>
      <c r="M295" s="40">
        <v>8294.5</v>
      </c>
      <c r="N295" s="40" t="s">
        <v>77</v>
      </c>
      <c r="O295" s="40" t="s">
        <v>350</v>
      </c>
      <c r="P295" s="35">
        <f t="shared" si="8"/>
        <v>9509</v>
      </c>
      <c r="Q295" s="36">
        <f t="shared" si="9"/>
        <v>1.0953008500000005</v>
      </c>
      <c r="R295" s="36">
        <f t="shared" si="0"/>
        <v>16886</v>
      </c>
      <c r="S295" s="36">
        <f t="shared" si="1"/>
        <v>8498.2554483003678</v>
      </c>
      <c r="T295" s="36">
        <f t="shared" si="2"/>
        <v>26395</v>
      </c>
      <c r="U295" s="36">
        <f t="shared" si="3"/>
        <v>8564.2141882932374</v>
      </c>
      <c r="V295" s="38">
        <f t="shared" si="4"/>
        <v>3.6104464560632724E-2</v>
      </c>
      <c r="W295" s="36">
        <f t="shared" si="5"/>
        <v>1.5303185194559591E-2</v>
      </c>
      <c r="X295" s="38">
        <f t="shared" si="10"/>
        <v>8.9930299999999939E-3</v>
      </c>
      <c r="Y295" s="36">
        <f t="shared" si="6"/>
        <v>6.0400679755192303E-2</v>
      </c>
      <c r="Z295" s="36">
        <f t="shared" si="7"/>
        <v>0.89026451975519227</v>
      </c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</row>
    <row r="296" spans="1:41" ht="15.75" customHeight="1" x14ac:dyDescent="0.2">
      <c r="A296" s="39">
        <v>43616.793020833335</v>
      </c>
      <c r="B296" s="40" t="s">
        <v>7</v>
      </c>
      <c r="C296" s="40" t="s">
        <v>74</v>
      </c>
      <c r="D296" s="40" t="s">
        <v>86</v>
      </c>
      <c r="E296" s="40">
        <v>100</v>
      </c>
      <c r="F296" s="40">
        <v>8389.5</v>
      </c>
      <c r="G296" s="41">
        <v>1.192E-2</v>
      </c>
      <c r="H296" s="40">
        <v>-2.5000000000000001E-4</v>
      </c>
      <c r="I296" s="40">
        <v>-2.9799999999999998E-6</v>
      </c>
      <c r="J296" s="40" t="s">
        <v>76</v>
      </c>
      <c r="K296" s="40">
        <v>100</v>
      </c>
      <c r="L296" s="40">
        <v>0</v>
      </c>
      <c r="M296" s="40">
        <v>8389.5</v>
      </c>
      <c r="N296" s="40" t="s">
        <v>83</v>
      </c>
      <c r="O296" s="40" t="s">
        <v>351</v>
      </c>
      <c r="P296" s="35">
        <f t="shared" si="8"/>
        <v>9609</v>
      </c>
      <c r="Q296" s="36">
        <f t="shared" si="9"/>
        <v>1.1072208500000005</v>
      </c>
      <c r="R296" s="36">
        <f t="shared" si="0"/>
        <v>16886</v>
      </c>
      <c r="S296" s="36">
        <f t="shared" si="1"/>
        <v>8498.2554483003678</v>
      </c>
      <c r="T296" s="36">
        <f t="shared" si="2"/>
        <v>26495</v>
      </c>
      <c r="U296" s="36">
        <f t="shared" si="3"/>
        <v>8563.5547650500102</v>
      </c>
      <c r="V296" s="38">
        <f t="shared" si="4"/>
        <v>2.3279516330515268E-2</v>
      </c>
      <c r="W296" s="36">
        <f t="shared" si="5"/>
        <v>1.5151358045830404E-2</v>
      </c>
      <c r="X296" s="38">
        <f t="shared" si="10"/>
        <v>8.9960099999999935E-3</v>
      </c>
      <c r="Y296" s="36">
        <f t="shared" si="6"/>
        <v>4.7426884376345665E-2</v>
      </c>
      <c r="Z296" s="36">
        <f t="shared" si="7"/>
        <v>0.8772907243763457</v>
      </c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</row>
    <row r="297" spans="1:41" ht="15.75" customHeight="1" x14ac:dyDescent="0.2">
      <c r="A297" s="39">
        <v>43616.79310185185</v>
      </c>
      <c r="B297" s="40" t="s">
        <v>7</v>
      </c>
      <c r="C297" s="40" t="s">
        <v>74</v>
      </c>
      <c r="D297" s="40" t="s">
        <v>86</v>
      </c>
      <c r="E297" s="40">
        <v>100</v>
      </c>
      <c r="F297" s="40">
        <v>8417.5</v>
      </c>
      <c r="G297" s="41">
        <v>1.188E-2</v>
      </c>
      <c r="H297" s="40">
        <v>-2.5000000000000001E-4</v>
      </c>
      <c r="I297" s="40">
        <v>-2.9699999999999999E-6</v>
      </c>
      <c r="J297" s="40" t="s">
        <v>76</v>
      </c>
      <c r="K297" s="40">
        <v>100</v>
      </c>
      <c r="L297" s="40">
        <v>0</v>
      </c>
      <c r="M297" s="40">
        <v>8417.5</v>
      </c>
      <c r="N297" s="40" t="s">
        <v>77</v>
      </c>
      <c r="O297" s="40" t="s">
        <v>352</v>
      </c>
      <c r="P297" s="35">
        <f t="shared" si="8"/>
        <v>9709</v>
      </c>
      <c r="Q297" s="36">
        <f t="shared" si="9"/>
        <v>1.1191008500000004</v>
      </c>
      <c r="R297" s="36">
        <f t="shared" si="0"/>
        <v>16886</v>
      </c>
      <c r="S297" s="36">
        <f t="shared" si="1"/>
        <v>8498.2554483003678</v>
      </c>
      <c r="T297" s="36">
        <f t="shared" si="2"/>
        <v>26595</v>
      </c>
      <c r="U297" s="36">
        <f t="shared" si="3"/>
        <v>8563.005583756345</v>
      </c>
      <c r="V297" s="38">
        <f t="shared" si="4"/>
        <v>1.9599491703770341E-2</v>
      </c>
      <c r="W297" s="36">
        <f t="shared" si="5"/>
        <v>1.502489541448607E-2</v>
      </c>
      <c r="X297" s="38">
        <f t="shared" si="10"/>
        <v>8.9989799999999932E-3</v>
      </c>
      <c r="Y297" s="36">
        <f t="shared" si="6"/>
        <v>4.3623367118256401E-2</v>
      </c>
      <c r="Z297" s="36">
        <f t="shared" si="7"/>
        <v>0.87348720711825645</v>
      </c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</row>
    <row r="298" spans="1:41" ht="15.75" customHeight="1" x14ac:dyDescent="0.2">
      <c r="A298" s="39">
        <v>43616.793113425927</v>
      </c>
      <c r="B298" s="40" t="s">
        <v>7</v>
      </c>
      <c r="C298" s="40" t="s">
        <v>74</v>
      </c>
      <c r="D298" s="40" t="s">
        <v>86</v>
      </c>
      <c r="E298" s="40">
        <v>100</v>
      </c>
      <c r="F298" s="40">
        <v>8420</v>
      </c>
      <c r="G298" s="41">
        <v>1.1875999999999999E-2</v>
      </c>
      <c r="H298" s="40">
        <v>7.5000000000000002E-4</v>
      </c>
      <c r="I298" s="40">
        <v>8.8999999999999995E-6</v>
      </c>
      <c r="J298" s="40" t="s">
        <v>76</v>
      </c>
      <c r="K298" s="40">
        <v>100</v>
      </c>
      <c r="L298" s="40">
        <v>0</v>
      </c>
      <c r="M298" s="40">
        <v>8417.5</v>
      </c>
      <c r="N298" s="40" t="s">
        <v>77</v>
      </c>
      <c r="O298" s="40" t="s">
        <v>353</v>
      </c>
      <c r="P298" s="35">
        <f t="shared" si="8"/>
        <v>9809</v>
      </c>
      <c r="Q298" s="36">
        <f t="shared" si="9"/>
        <v>1.1309768500000004</v>
      </c>
      <c r="R298" s="36">
        <f t="shared" si="0"/>
        <v>16886</v>
      </c>
      <c r="S298" s="36">
        <f t="shared" si="1"/>
        <v>8498.2554483003678</v>
      </c>
      <c r="T298" s="36">
        <f t="shared" si="2"/>
        <v>26695</v>
      </c>
      <c r="U298" s="36">
        <f t="shared" si="3"/>
        <v>8562.4698820003741</v>
      </c>
      <c r="V298" s="38">
        <f t="shared" si="4"/>
        <v>1.9383698710026796E-2</v>
      </c>
      <c r="W298" s="36">
        <f t="shared" si="5"/>
        <v>1.4901521151649395E-2</v>
      </c>
      <c r="X298" s="38">
        <f t="shared" si="10"/>
        <v>8.990079999999994E-3</v>
      </c>
      <c r="Y298" s="36">
        <f t="shared" si="6"/>
        <v>4.3275299861676192E-2</v>
      </c>
      <c r="Z298" s="36">
        <f t="shared" si="7"/>
        <v>0.87313913986167624</v>
      </c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</row>
    <row r="299" spans="1:41" ht="15.75" customHeight="1" x14ac:dyDescent="0.2">
      <c r="A299" s="39">
        <v>43616.793298611112</v>
      </c>
      <c r="B299" s="40" t="s">
        <v>7</v>
      </c>
      <c r="C299" s="40" t="s">
        <v>74</v>
      </c>
      <c r="D299" s="40" t="s">
        <v>75</v>
      </c>
      <c r="E299" s="40">
        <v>-100</v>
      </c>
      <c r="F299" s="40">
        <v>8378.5</v>
      </c>
      <c r="G299" s="41">
        <v>-1.1934999999999999E-2</v>
      </c>
      <c r="H299" s="40">
        <v>-2.5000000000000001E-4</v>
      </c>
      <c r="I299" s="40">
        <v>-2.9799999999999998E-6</v>
      </c>
      <c r="J299" s="40" t="s">
        <v>76</v>
      </c>
      <c r="K299" s="40">
        <v>100</v>
      </c>
      <c r="L299" s="40">
        <v>0</v>
      </c>
      <c r="M299" s="40">
        <v>8378.5</v>
      </c>
      <c r="N299" s="40" t="s">
        <v>83</v>
      </c>
      <c r="O299" s="40" t="s">
        <v>354</v>
      </c>
      <c r="P299" s="35">
        <f t="shared" si="8"/>
        <v>9709</v>
      </c>
      <c r="Q299" s="36">
        <f t="shared" si="9"/>
        <v>1.1190418500000003</v>
      </c>
      <c r="R299" s="36">
        <f t="shared" si="0"/>
        <v>16986</v>
      </c>
      <c r="S299" s="36">
        <f t="shared" si="1"/>
        <v>8497.5504238784888</v>
      </c>
      <c r="T299" s="36">
        <f t="shared" si="2"/>
        <v>26695</v>
      </c>
      <c r="U299" s="36">
        <f t="shared" si="3"/>
        <v>8562.4698820003741</v>
      </c>
      <c r="V299" s="38">
        <f t="shared" si="4"/>
        <v>2.4897509112107228E-2</v>
      </c>
      <c r="W299" s="36">
        <f t="shared" si="5"/>
        <v>1.5155602240019305E-2</v>
      </c>
      <c r="X299" s="38">
        <f t="shared" si="10"/>
        <v>8.9930599999999937E-3</v>
      </c>
      <c r="Y299" s="36">
        <f t="shared" si="6"/>
        <v>4.9046171352126522E-2</v>
      </c>
      <c r="Z299" s="36">
        <f t="shared" si="7"/>
        <v>0.87891001135212654</v>
      </c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</row>
    <row r="300" spans="1:41" ht="15.75" customHeight="1" x14ac:dyDescent="0.2">
      <c r="A300" s="39">
        <v>43616.81349537037</v>
      </c>
      <c r="B300" s="40" t="s">
        <v>7</v>
      </c>
      <c r="C300" s="40" t="s">
        <v>74</v>
      </c>
      <c r="D300" s="40" t="s">
        <v>86</v>
      </c>
      <c r="E300" s="40">
        <v>300</v>
      </c>
      <c r="F300" s="40">
        <v>8473.5</v>
      </c>
      <c r="G300" s="41">
        <v>3.5402999999999997E-2</v>
      </c>
      <c r="H300" s="40">
        <v>-2.5000000000000001E-4</v>
      </c>
      <c r="I300" s="40">
        <v>-8.85E-6</v>
      </c>
      <c r="J300" s="40" t="s">
        <v>76</v>
      </c>
      <c r="K300" s="40">
        <v>300</v>
      </c>
      <c r="L300" s="40">
        <v>0</v>
      </c>
      <c r="M300" s="40">
        <v>8473.5</v>
      </c>
      <c r="N300" s="40" t="s">
        <v>83</v>
      </c>
      <c r="O300" s="40" t="s">
        <v>355</v>
      </c>
      <c r="P300" s="35">
        <f t="shared" si="8"/>
        <v>10009</v>
      </c>
      <c r="Q300" s="36">
        <f t="shared" si="9"/>
        <v>1.1544448500000004</v>
      </c>
      <c r="R300" s="36">
        <f t="shared" si="0"/>
        <v>16986</v>
      </c>
      <c r="S300" s="36">
        <f t="shared" si="1"/>
        <v>8497.5504238784888</v>
      </c>
      <c r="T300" s="36">
        <f t="shared" si="2"/>
        <v>26995</v>
      </c>
      <c r="U300" s="36">
        <f t="shared" si="3"/>
        <v>8561.4811446564181</v>
      </c>
      <c r="V300" s="38">
        <f t="shared" si="4"/>
        <v>1.2138598837184381E-2</v>
      </c>
      <c r="W300" s="36">
        <f t="shared" si="5"/>
        <v>1.4926502764062315E-2</v>
      </c>
      <c r="X300" s="38">
        <f t="shared" si="10"/>
        <v>9.0019099999999932E-3</v>
      </c>
      <c r="Y300" s="36">
        <f t="shared" si="6"/>
        <v>3.6067011601246687E-2</v>
      </c>
      <c r="Z300" s="36">
        <f t="shared" si="7"/>
        <v>0.86593085160124672</v>
      </c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</row>
    <row r="301" spans="1:41" ht="15.75" customHeight="1" x14ac:dyDescent="0.2">
      <c r="A301" s="39">
        <v>43616.81349537037</v>
      </c>
      <c r="B301" s="40" t="s">
        <v>7</v>
      </c>
      <c r="C301" s="40" t="s">
        <v>74</v>
      </c>
      <c r="D301" s="40" t="s">
        <v>86</v>
      </c>
      <c r="E301" s="40">
        <v>100</v>
      </c>
      <c r="F301" s="40">
        <v>8462</v>
      </c>
      <c r="G301" s="41">
        <v>1.1818E-2</v>
      </c>
      <c r="H301" s="40">
        <v>-2.5000000000000001E-4</v>
      </c>
      <c r="I301" s="40">
        <v>-2.9500000000000001E-6</v>
      </c>
      <c r="J301" s="40" t="s">
        <v>76</v>
      </c>
      <c r="K301" s="40">
        <v>100</v>
      </c>
      <c r="L301" s="40">
        <v>0</v>
      </c>
      <c r="M301" s="40">
        <v>8462</v>
      </c>
      <c r="N301" s="40" t="s">
        <v>77</v>
      </c>
      <c r="O301" s="40" t="s">
        <v>356</v>
      </c>
      <c r="P301" s="35">
        <f t="shared" si="8"/>
        <v>10109</v>
      </c>
      <c r="Q301" s="36">
        <f t="shared" si="9"/>
        <v>1.1662628500000005</v>
      </c>
      <c r="R301" s="36">
        <f t="shared" si="0"/>
        <v>16986</v>
      </c>
      <c r="S301" s="36">
        <f t="shared" si="1"/>
        <v>8497.5504238784888</v>
      </c>
      <c r="T301" s="36">
        <f t="shared" si="2"/>
        <v>27095</v>
      </c>
      <c r="U301" s="36">
        <f t="shared" si="3"/>
        <v>8561.1139878206304</v>
      </c>
      <c r="V301" s="38">
        <f t="shared" si="4"/>
        <v>1.3830562583556989E-2</v>
      </c>
      <c r="W301" s="36">
        <f t="shared" si="5"/>
        <v>1.4841415696963459E-2</v>
      </c>
      <c r="X301" s="38">
        <f t="shared" si="10"/>
        <v>9.004859999999993E-3</v>
      </c>
      <c r="Y301" s="36">
        <f t="shared" si="6"/>
        <v>3.7676838280520444E-2</v>
      </c>
      <c r="Z301" s="36">
        <f t="shared" si="7"/>
        <v>0.86754067828052051</v>
      </c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</row>
    <row r="302" spans="1:41" ht="15.75" customHeight="1" x14ac:dyDescent="0.2">
      <c r="A302" s="39">
        <v>43616.81349537037</v>
      </c>
      <c r="B302" s="40" t="s">
        <v>7</v>
      </c>
      <c r="C302" s="40" t="s">
        <v>74</v>
      </c>
      <c r="D302" s="40" t="s">
        <v>86</v>
      </c>
      <c r="E302" s="40">
        <v>200</v>
      </c>
      <c r="F302" s="40">
        <v>8431.5</v>
      </c>
      <c r="G302" s="41">
        <v>2.3720000000000001E-2</v>
      </c>
      <c r="H302" s="40">
        <v>-2.5000000000000001E-4</v>
      </c>
      <c r="I302" s="40">
        <v>-5.93E-6</v>
      </c>
      <c r="J302" s="40" t="s">
        <v>76</v>
      </c>
      <c r="K302" s="40">
        <v>200</v>
      </c>
      <c r="L302" s="40">
        <v>0</v>
      </c>
      <c r="M302" s="40">
        <v>8431.5</v>
      </c>
      <c r="N302" s="40" t="s">
        <v>83</v>
      </c>
      <c r="O302" s="40" t="s">
        <v>357</v>
      </c>
      <c r="P302" s="35">
        <f t="shared" si="8"/>
        <v>10309</v>
      </c>
      <c r="Q302" s="36">
        <f t="shared" si="9"/>
        <v>1.1899828500000005</v>
      </c>
      <c r="R302" s="36">
        <f t="shared" si="0"/>
        <v>16986</v>
      </c>
      <c r="S302" s="36">
        <f t="shared" si="1"/>
        <v>8497.5504238784888</v>
      </c>
      <c r="T302" s="36">
        <f t="shared" si="2"/>
        <v>27295</v>
      </c>
      <c r="U302" s="36">
        <f t="shared" si="3"/>
        <v>8560.1642608536367</v>
      </c>
      <c r="V302" s="38">
        <f t="shared" si="4"/>
        <v>1.8377546329581957E-2</v>
      </c>
      <c r="W302" s="36">
        <f t="shared" si="5"/>
        <v>1.462128656982521E-2</v>
      </c>
      <c r="X302" s="38">
        <f t="shared" si="10"/>
        <v>9.0107899999999925E-3</v>
      </c>
      <c r="Y302" s="36">
        <f t="shared" si="6"/>
        <v>4.2009622899407156E-2</v>
      </c>
      <c r="Z302" s="36">
        <f t="shared" si="7"/>
        <v>0.87187346289940715</v>
      </c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</row>
    <row r="303" spans="1:41" ht="15.75" customHeight="1" x14ac:dyDescent="0.2">
      <c r="A303" s="39">
        <v>43616.813599537039</v>
      </c>
      <c r="B303" s="40" t="s">
        <v>7</v>
      </c>
      <c r="C303" s="40" t="s">
        <v>74</v>
      </c>
      <c r="D303" s="40" t="s">
        <v>86</v>
      </c>
      <c r="E303" s="40">
        <v>100</v>
      </c>
      <c r="F303" s="40">
        <v>8447</v>
      </c>
      <c r="G303" s="41">
        <v>1.1839000000000001E-2</v>
      </c>
      <c r="H303" s="40">
        <v>-2.5000000000000001E-4</v>
      </c>
      <c r="I303" s="40">
        <v>-2.9500000000000001E-6</v>
      </c>
      <c r="J303" s="40" t="s">
        <v>76</v>
      </c>
      <c r="K303" s="40">
        <v>100</v>
      </c>
      <c r="L303" s="40">
        <v>0</v>
      </c>
      <c r="M303" s="40">
        <v>8447</v>
      </c>
      <c r="N303" s="40" t="s">
        <v>77</v>
      </c>
      <c r="O303" s="40" t="s">
        <v>358</v>
      </c>
      <c r="P303" s="35">
        <f t="shared" si="8"/>
        <v>10409</v>
      </c>
      <c r="Q303" s="36">
        <f t="shared" si="9"/>
        <v>1.2018218500000004</v>
      </c>
      <c r="R303" s="36">
        <f t="shared" si="0"/>
        <v>16986</v>
      </c>
      <c r="S303" s="36">
        <f t="shared" si="1"/>
        <v>8497.5504238784888</v>
      </c>
      <c r="T303" s="36">
        <f t="shared" si="2"/>
        <v>27395</v>
      </c>
      <c r="U303" s="36">
        <f t="shared" si="3"/>
        <v>8559.7511772221205</v>
      </c>
      <c r="V303" s="38">
        <f t="shared" si="4"/>
        <v>1.6231791630139158E-2</v>
      </c>
      <c r="W303" s="36">
        <f t="shared" si="5"/>
        <v>1.4525526188391523E-2</v>
      </c>
      <c r="X303" s="38">
        <f t="shared" si="10"/>
        <v>9.0137399999999923E-3</v>
      </c>
      <c r="Y303" s="36">
        <f t="shared" si="6"/>
        <v>3.9771057818530672E-2</v>
      </c>
      <c r="Z303" s="36">
        <f t="shared" si="7"/>
        <v>0.86963489781853065</v>
      </c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</row>
    <row r="304" spans="1:41" ht="15.75" customHeight="1" x14ac:dyDescent="0.2">
      <c r="A304" s="39">
        <v>43616.813726851855</v>
      </c>
      <c r="B304" s="40" t="s">
        <v>7</v>
      </c>
      <c r="C304" s="40" t="s">
        <v>74</v>
      </c>
      <c r="D304" s="40" t="s">
        <v>86</v>
      </c>
      <c r="E304" s="40">
        <v>200</v>
      </c>
      <c r="F304" s="40">
        <v>8489.5</v>
      </c>
      <c r="G304" s="41">
        <v>2.3557999999999999E-2</v>
      </c>
      <c r="H304" s="40">
        <v>-2.5000000000000001E-4</v>
      </c>
      <c r="I304" s="40">
        <v>-5.8799999999999996E-6</v>
      </c>
      <c r="J304" s="40" t="s">
        <v>76</v>
      </c>
      <c r="K304" s="40">
        <v>200</v>
      </c>
      <c r="L304" s="40">
        <v>0</v>
      </c>
      <c r="M304" s="40">
        <v>8489.5</v>
      </c>
      <c r="N304" s="40" t="s">
        <v>77</v>
      </c>
      <c r="O304" s="40" t="s">
        <v>359</v>
      </c>
      <c r="P304" s="35">
        <f t="shared" si="8"/>
        <v>10609</v>
      </c>
      <c r="Q304" s="36">
        <f t="shared" si="9"/>
        <v>1.2253798500000004</v>
      </c>
      <c r="R304" s="36">
        <f t="shared" si="0"/>
        <v>16986</v>
      </c>
      <c r="S304" s="36">
        <f t="shared" si="1"/>
        <v>8497.5504238784888</v>
      </c>
      <c r="T304" s="36">
        <f t="shared" si="2"/>
        <v>27595</v>
      </c>
      <c r="U304" s="36">
        <f t="shared" si="3"/>
        <v>8559.2420184816092</v>
      </c>
      <c r="V304" s="38">
        <f t="shared" si="4"/>
        <v>1.0182432571252793E-2</v>
      </c>
      <c r="W304" s="36">
        <f t="shared" si="5"/>
        <v>1.4407481112328528E-2</v>
      </c>
      <c r="X304" s="38">
        <f t="shared" si="10"/>
        <v>9.0196199999999921E-3</v>
      </c>
      <c r="Y304" s="36">
        <f t="shared" si="6"/>
        <v>3.3609533683581314E-2</v>
      </c>
      <c r="Z304" s="36">
        <f t="shared" si="7"/>
        <v>0.86347337368358135</v>
      </c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</row>
    <row r="305" spans="1:41" ht="15.75" customHeight="1" x14ac:dyDescent="0.2">
      <c r="A305" s="39">
        <v>43616.813726851855</v>
      </c>
      <c r="B305" s="40" t="s">
        <v>7</v>
      </c>
      <c r="C305" s="40" t="s">
        <v>74</v>
      </c>
      <c r="D305" s="40" t="s">
        <v>86</v>
      </c>
      <c r="E305" s="40">
        <v>100</v>
      </c>
      <c r="F305" s="40">
        <v>8479</v>
      </c>
      <c r="G305" s="41">
        <v>1.1794000000000001E-2</v>
      </c>
      <c r="H305" s="40">
        <v>-2.5000000000000001E-4</v>
      </c>
      <c r="I305" s="40">
        <v>-2.9399999999999998E-6</v>
      </c>
      <c r="J305" s="40" t="s">
        <v>76</v>
      </c>
      <c r="K305" s="40">
        <v>100</v>
      </c>
      <c r="L305" s="40">
        <v>0</v>
      </c>
      <c r="M305" s="40">
        <v>8479</v>
      </c>
      <c r="N305" s="40" t="s">
        <v>77</v>
      </c>
      <c r="O305" s="40" t="s">
        <v>360</v>
      </c>
      <c r="P305" s="35">
        <f t="shared" si="8"/>
        <v>10709</v>
      </c>
      <c r="Q305" s="36">
        <f t="shared" si="9"/>
        <v>1.2371738500000005</v>
      </c>
      <c r="R305" s="36">
        <f t="shared" si="0"/>
        <v>16986</v>
      </c>
      <c r="S305" s="36">
        <f t="shared" si="1"/>
        <v>8497.5504238784888</v>
      </c>
      <c r="T305" s="36">
        <f t="shared" si="2"/>
        <v>27695</v>
      </c>
      <c r="U305" s="36">
        <f t="shared" si="3"/>
        <v>8558.9522838057419</v>
      </c>
      <c r="V305" s="38">
        <f t="shared" si="4"/>
        <v>1.1798167342865453E-2</v>
      </c>
      <c r="W305" s="36">
        <f t="shared" si="5"/>
        <v>1.4340301779982471E-2</v>
      </c>
      <c r="X305" s="38">
        <f t="shared" si="10"/>
        <v>9.022559999999992E-3</v>
      </c>
      <c r="Y305" s="36">
        <f t="shared" si="6"/>
        <v>3.5161029122847916E-2</v>
      </c>
      <c r="Z305" s="36">
        <f t="shared" si="7"/>
        <v>0.86502486912284793</v>
      </c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</row>
    <row r="306" spans="1:41" ht="15.75" customHeight="1" x14ac:dyDescent="0.2">
      <c r="A306" s="39">
        <v>43616.866909722223</v>
      </c>
      <c r="B306" s="40" t="s">
        <v>7</v>
      </c>
      <c r="C306" s="40" t="s">
        <v>74</v>
      </c>
      <c r="D306" s="40" t="s">
        <v>75</v>
      </c>
      <c r="E306" s="40">
        <v>-100</v>
      </c>
      <c r="F306" s="40">
        <v>8375</v>
      </c>
      <c r="G306" s="41">
        <v>-1.1939999999999999E-2</v>
      </c>
      <c r="H306" s="40">
        <v>-2.5000000000000001E-4</v>
      </c>
      <c r="I306" s="40">
        <v>-2.9799999999999998E-6</v>
      </c>
      <c r="J306" s="40" t="s">
        <v>76</v>
      </c>
      <c r="K306" s="40">
        <v>100</v>
      </c>
      <c r="L306" s="40">
        <v>0</v>
      </c>
      <c r="M306" s="40">
        <v>8375</v>
      </c>
      <c r="N306" s="40" t="s">
        <v>77</v>
      </c>
      <c r="O306" s="40" t="s">
        <v>361</v>
      </c>
      <c r="P306" s="35">
        <f t="shared" si="8"/>
        <v>10609</v>
      </c>
      <c r="Q306" s="36">
        <f t="shared" si="9"/>
        <v>1.2252338500000004</v>
      </c>
      <c r="R306" s="36">
        <f t="shared" si="0"/>
        <v>17086</v>
      </c>
      <c r="S306" s="36">
        <f t="shared" si="1"/>
        <v>8496.8331675055597</v>
      </c>
      <c r="T306" s="36">
        <f t="shared" si="2"/>
        <v>27695</v>
      </c>
      <c r="U306" s="36">
        <f t="shared" si="3"/>
        <v>8558.9522838057419</v>
      </c>
      <c r="V306" s="38">
        <f t="shared" si="4"/>
        <v>2.7225396449831837E-2</v>
      </c>
      <c r="W306" s="36">
        <f t="shared" si="5"/>
        <v>1.4594458118957909E-2</v>
      </c>
      <c r="X306" s="38">
        <f t="shared" si="10"/>
        <v>9.0255399999999916E-3</v>
      </c>
      <c r="Y306" s="36">
        <f t="shared" si="6"/>
        <v>5.084539456878974E-2</v>
      </c>
      <c r="Z306" s="36">
        <f t="shared" si="7"/>
        <v>0.8807092345687898</v>
      </c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</row>
    <row r="307" spans="1:41" ht="15.75" customHeight="1" x14ac:dyDescent="0.2">
      <c r="A307" s="39">
        <v>43616.958333333336</v>
      </c>
      <c r="B307" s="40" t="s">
        <v>7</v>
      </c>
      <c r="C307" s="40" t="s">
        <v>130</v>
      </c>
      <c r="D307" s="40"/>
      <c r="E307" s="40">
        <v>10609</v>
      </c>
      <c r="F307" s="40">
        <v>8441.0300000000007</v>
      </c>
      <c r="G307" s="41">
        <v>1.2568482299999999</v>
      </c>
      <c r="H307" s="40">
        <v>-3.7499999999999999E-3</v>
      </c>
      <c r="I307" s="40">
        <v>-4.71318E-3</v>
      </c>
      <c r="J307" s="40" t="s">
        <v>76</v>
      </c>
      <c r="K307" s="40">
        <v>10609</v>
      </c>
      <c r="L307" s="40">
        <v>0</v>
      </c>
      <c r="M307" s="40">
        <v>8441.0300000000007</v>
      </c>
      <c r="N307" s="40" t="s">
        <v>130</v>
      </c>
      <c r="O307" s="40" t="s">
        <v>131</v>
      </c>
      <c r="P307" s="35">
        <f t="shared" si="8"/>
        <v>10609</v>
      </c>
      <c r="Q307" s="36">
        <f t="shared" si="9"/>
        <v>1.2252338500000004</v>
      </c>
      <c r="R307" s="36">
        <f t="shared" si="0"/>
        <v>17086</v>
      </c>
      <c r="S307" s="36">
        <f t="shared" si="1"/>
        <v>8496.8331675055597</v>
      </c>
      <c r="T307" s="36">
        <f t="shared" si="2"/>
        <v>27695</v>
      </c>
      <c r="U307" s="36">
        <f t="shared" si="3"/>
        <v>8558.9522838057419</v>
      </c>
      <c r="V307" s="38">
        <f t="shared" si="4"/>
        <v>1.7316267336512259E-2</v>
      </c>
      <c r="W307" s="36">
        <f t="shared" si="5"/>
        <v>1.4594458118957909E-2</v>
      </c>
      <c r="X307" s="38">
        <f t="shared" si="10"/>
        <v>1.3738719999999992E-2</v>
      </c>
      <c r="Y307" s="36">
        <f t="shared" si="6"/>
        <v>4.5649445455470158E-2</v>
      </c>
      <c r="Z307" s="36">
        <f t="shared" si="7"/>
        <v>0.87551328545547014</v>
      </c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</row>
    <row r="308" spans="1:41" ht="15.75" customHeight="1" x14ac:dyDescent="0.2">
      <c r="A308" s="39">
        <v>43616.962233796294</v>
      </c>
      <c r="B308" s="40" t="s">
        <v>7</v>
      </c>
      <c r="C308" s="40" t="s">
        <v>74</v>
      </c>
      <c r="D308" s="40" t="s">
        <v>86</v>
      </c>
      <c r="E308" s="40">
        <v>100</v>
      </c>
      <c r="F308" s="40">
        <v>8515</v>
      </c>
      <c r="G308" s="41">
        <v>1.1743999999999999E-2</v>
      </c>
      <c r="H308" s="40">
        <v>-2.5000000000000001E-4</v>
      </c>
      <c r="I308" s="40">
        <v>-2.9299999999999999E-6</v>
      </c>
      <c r="J308" s="40" t="s">
        <v>76</v>
      </c>
      <c r="K308" s="40">
        <v>100</v>
      </c>
      <c r="L308" s="40">
        <v>0</v>
      </c>
      <c r="M308" s="40">
        <v>8515</v>
      </c>
      <c r="N308" s="40" t="s">
        <v>77</v>
      </c>
      <c r="O308" s="40" t="s">
        <v>362</v>
      </c>
      <c r="P308" s="35">
        <f t="shared" si="8"/>
        <v>10709</v>
      </c>
      <c r="Q308" s="36">
        <f t="shared" si="9"/>
        <v>1.2369778500000004</v>
      </c>
      <c r="R308" s="36">
        <f t="shared" si="0"/>
        <v>17086</v>
      </c>
      <c r="S308" s="36">
        <f t="shared" si="1"/>
        <v>8496.8331675055597</v>
      </c>
      <c r="T308" s="36">
        <f t="shared" si="2"/>
        <v>27795</v>
      </c>
      <c r="U308" s="36">
        <f t="shared" si="3"/>
        <v>8558.7941536247527</v>
      </c>
      <c r="V308" s="38">
        <f t="shared" si="4"/>
        <v>6.4352855499074154E-3</v>
      </c>
      <c r="W308" s="36">
        <f t="shared" si="5"/>
        <v>1.455757548032463E-2</v>
      </c>
      <c r="X308" s="38">
        <f t="shared" si="10"/>
        <v>1.3741649999999992E-2</v>
      </c>
      <c r="Y308" s="36">
        <f t="shared" si="6"/>
        <v>3.4734511030232042E-2</v>
      </c>
      <c r="Z308" s="36">
        <f t="shared" si="7"/>
        <v>0.86459835103023208</v>
      </c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</row>
    <row r="309" spans="1:41" ht="15.75" customHeight="1" x14ac:dyDescent="0.2">
      <c r="A309" s="39">
        <v>43616.962245370371</v>
      </c>
      <c r="B309" s="40" t="s">
        <v>7</v>
      </c>
      <c r="C309" s="40" t="s">
        <v>74</v>
      </c>
      <c r="D309" s="40" t="s">
        <v>86</v>
      </c>
      <c r="E309" s="40">
        <v>100</v>
      </c>
      <c r="F309" s="40">
        <v>8477</v>
      </c>
      <c r="G309" s="41">
        <v>1.1797E-2</v>
      </c>
      <c r="H309" s="40">
        <v>7.5000000000000002E-4</v>
      </c>
      <c r="I309" s="40">
        <v>8.8400000000000001E-6</v>
      </c>
      <c r="J309" s="40" t="s">
        <v>76</v>
      </c>
      <c r="K309" s="40">
        <v>100</v>
      </c>
      <c r="L309" s="40">
        <v>0</v>
      </c>
      <c r="M309" s="40">
        <v>8476</v>
      </c>
      <c r="N309" s="40" t="s">
        <v>77</v>
      </c>
      <c r="O309" s="40" t="s">
        <v>363</v>
      </c>
      <c r="P309" s="35">
        <f t="shared" si="8"/>
        <v>10809</v>
      </c>
      <c r="Q309" s="36">
        <f t="shared" si="9"/>
        <v>1.2487748500000004</v>
      </c>
      <c r="R309" s="36">
        <f t="shared" si="0"/>
        <v>17086</v>
      </c>
      <c r="S309" s="36">
        <f t="shared" si="1"/>
        <v>8496.8331675055597</v>
      </c>
      <c r="T309" s="36">
        <f t="shared" si="2"/>
        <v>27895</v>
      </c>
      <c r="U309" s="36">
        <f t="shared" si="3"/>
        <v>8558.5009320666795</v>
      </c>
      <c r="V309" s="38">
        <f t="shared" si="4"/>
        <v>1.2142502648200401E-2</v>
      </c>
      <c r="W309" s="36">
        <f t="shared" si="5"/>
        <v>1.4489180218647306E-2</v>
      </c>
      <c r="X309" s="38">
        <f t="shared" si="10"/>
        <v>1.3732809999999993E-2</v>
      </c>
      <c r="Y309" s="36">
        <f t="shared" si="6"/>
        <v>4.03644928668477E-2</v>
      </c>
      <c r="Z309" s="36">
        <f t="shared" si="7"/>
        <v>0.87022833286684775</v>
      </c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</row>
    <row r="310" spans="1:41" ht="15.75" customHeight="1" x14ac:dyDescent="0.2">
      <c r="A310" s="39">
        <v>43617.084722222222</v>
      </c>
      <c r="B310" s="40" t="s">
        <v>7</v>
      </c>
      <c r="C310" s="40" t="s">
        <v>74</v>
      </c>
      <c r="D310" s="40" t="s">
        <v>86</v>
      </c>
      <c r="E310" s="40">
        <v>200</v>
      </c>
      <c r="F310" s="40">
        <v>8557.5</v>
      </c>
      <c r="G310" s="41">
        <v>2.3372E-2</v>
      </c>
      <c r="H310" s="40">
        <v>-2.5000000000000001E-4</v>
      </c>
      <c r="I310" s="40">
        <v>-5.84E-6</v>
      </c>
      <c r="J310" s="40" t="s">
        <v>76</v>
      </c>
      <c r="K310" s="40">
        <v>200</v>
      </c>
      <c r="L310" s="40">
        <v>0</v>
      </c>
      <c r="M310" s="40">
        <v>8557.5</v>
      </c>
      <c r="N310" s="40" t="s">
        <v>77</v>
      </c>
      <c r="O310" s="40" t="s">
        <v>364</v>
      </c>
      <c r="P310" s="35">
        <f t="shared" si="8"/>
        <v>11009</v>
      </c>
      <c r="Q310" s="36">
        <f t="shared" si="9"/>
        <v>1.2721468500000004</v>
      </c>
      <c r="R310" s="36">
        <f t="shared" si="0"/>
        <v>17086</v>
      </c>
      <c r="S310" s="36">
        <f t="shared" si="1"/>
        <v>8496.8331675055597</v>
      </c>
      <c r="T310" s="36">
        <f t="shared" si="2"/>
        <v>28095</v>
      </c>
      <c r="U310" s="36">
        <f t="shared" si="3"/>
        <v>8558.493806727176</v>
      </c>
      <c r="V310" s="38">
        <f t="shared" si="4"/>
        <v>1.493845060431229E-4</v>
      </c>
      <c r="W310" s="36">
        <f t="shared" si="5"/>
        <v>1.4487518142483894E-2</v>
      </c>
      <c r="X310" s="38">
        <f t="shared" si="10"/>
        <v>1.3738649999999993E-2</v>
      </c>
      <c r="Y310" s="36">
        <f t="shared" si="6"/>
        <v>2.8375552648527008E-2</v>
      </c>
      <c r="Z310" s="36">
        <f t="shared" si="7"/>
        <v>0.858239392648527</v>
      </c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</row>
    <row r="311" spans="1:41" ht="15.75" customHeight="1" x14ac:dyDescent="0.2">
      <c r="A311" s="39">
        <v>43617.084722222222</v>
      </c>
      <c r="B311" s="40" t="s">
        <v>7</v>
      </c>
      <c r="C311" s="40" t="s">
        <v>74</v>
      </c>
      <c r="D311" s="40" t="s">
        <v>86</v>
      </c>
      <c r="E311" s="40">
        <v>100</v>
      </c>
      <c r="F311" s="40">
        <v>8531</v>
      </c>
      <c r="G311" s="41">
        <v>1.1722E-2</v>
      </c>
      <c r="H311" s="40">
        <v>-2.5000000000000001E-4</v>
      </c>
      <c r="I311" s="40">
        <v>-2.9299999999999999E-6</v>
      </c>
      <c r="J311" s="40" t="s">
        <v>76</v>
      </c>
      <c r="K311" s="40">
        <v>100</v>
      </c>
      <c r="L311" s="40">
        <v>0</v>
      </c>
      <c r="M311" s="40">
        <v>8531</v>
      </c>
      <c r="N311" s="40" t="s">
        <v>77</v>
      </c>
      <c r="O311" s="40" t="s">
        <v>365</v>
      </c>
      <c r="P311" s="35">
        <f t="shared" si="8"/>
        <v>11109</v>
      </c>
      <c r="Q311" s="36">
        <f t="shared" si="9"/>
        <v>1.2838688500000004</v>
      </c>
      <c r="R311" s="36">
        <f t="shared" si="0"/>
        <v>17086</v>
      </c>
      <c r="S311" s="36">
        <f t="shared" si="1"/>
        <v>8496.8331675055597</v>
      </c>
      <c r="T311" s="36">
        <f t="shared" si="2"/>
        <v>28195</v>
      </c>
      <c r="U311" s="36">
        <f t="shared" si="3"/>
        <v>8558.3962936690896</v>
      </c>
      <c r="V311" s="38">
        <f t="shared" si="4"/>
        <v>4.1684485475479375E-3</v>
      </c>
      <c r="W311" s="36">
        <f t="shared" si="5"/>
        <v>1.4464771701983816E-2</v>
      </c>
      <c r="X311" s="38">
        <f t="shared" si="10"/>
        <v>1.3741579999999993E-2</v>
      </c>
      <c r="Y311" s="36">
        <f t="shared" si="6"/>
        <v>3.2374800249531752E-2</v>
      </c>
      <c r="Z311" s="36">
        <f t="shared" si="7"/>
        <v>0.86223864024953178</v>
      </c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</row>
    <row r="312" spans="1:41" ht="15.75" customHeight="1" x14ac:dyDescent="0.2">
      <c r="A312" s="39">
        <v>43617.291666666664</v>
      </c>
      <c r="B312" s="40" t="s">
        <v>7</v>
      </c>
      <c r="C312" s="40" t="s">
        <v>130</v>
      </c>
      <c r="D312" s="40"/>
      <c r="E312" s="40">
        <v>11109</v>
      </c>
      <c r="F312" s="40">
        <v>8544.94</v>
      </c>
      <c r="G312" s="41">
        <v>1.30008627</v>
      </c>
      <c r="H312" s="40">
        <v>-3.7499999999999999E-3</v>
      </c>
      <c r="I312" s="40">
        <v>-4.8753199999999998E-3</v>
      </c>
      <c r="J312" s="40" t="s">
        <v>76</v>
      </c>
      <c r="K312" s="40">
        <v>11109</v>
      </c>
      <c r="L312" s="40">
        <v>0</v>
      </c>
      <c r="M312" s="40">
        <v>8544.94</v>
      </c>
      <c r="N312" s="40" t="s">
        <v>130</v>
      </c>
      <c r="O312" s="40" t="s">
        <v>131</v>
      </c>
      <c r="P312" s="35">
        <f t="shared" si="8"/>
        <v>11109</v>
      </c>
      <c r="Q312" s="36">
        <f t="shared" si="9"/>
        <v>1.2838688500000004</v>
      </c>
      <c r="R312" s="36">
        <f t="shared" si="0"/>
        <v>17086</v>
      </c>
      <c r="S312" s="36">
        <f t="shared" si="1"/>
        <v>8496.8331675055597</v>
      </c>
      <c r="T312" s="36">
        <f t="shared" si="2"/>
        <v>28195</v>
      </c>
      <c r="U312" s="36">
        <f t="shared" si="3"/>
        <v>8558.3962936690896</v>
      </c>
      <c r="V312" s="38">
        <f t="shared" si="4"/>
        <v>2.0440852918159444E-3</v>
      </c>
      <c r="W312" s="36">
        <f t="shared" si="5"/>
        <v>1.4464771701983816E-2</v>
      </c>
      <c r="X312" s="38">
        <f t="shared" si="10"/>
        <v>1.8616899999999992E-2</v>
      </c>
      <c r="Y312" s="36">
        <f t="shared" si="6"/>
        <v>3.5125756993799752E-2</v>
      </c>
      <c r="Z312" s="36">
        <f t="shared" si="7"/>
        <v>0.86498959699379974</v>
      </c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</row>
    <row r="313" spans="1:41" ht="15.75" customHeight="1" x14ac:dyDescent="0.2">
      <c r="A313" s="39">
        <v>43617.573055555556</v>
      </c>
      <c r="B313" s="40" t="s">
        <v>7</v>
      </c>
      <c r="C313" s="40" t="s">
        <v>74</v>
      </c>
      <c r="D313" s="40" t="s">
        <v>75</v>
      </c>
      <c r="E313" s="40">
        <v>-100</v>
      </c>
      <c r="F313" s="40">
        <v>8500</v>
      </c>
      <c r="G313" s="41">
        <v>-1.1764999999999999E-2</v>
      </c>
      <c r="H313" s="40">
        <v>-2.5000000000000001E-4</v>
      </c>
      <c r="I313" s="40">
        <v>-2.9399999999999998E-6</v>
      </c>
      <c r="J313" s="40" t="s">
        <v>76</v>
      </c>
      <c r="K313" s="40">
        <v>100</v>
      </c>
      <c r="L313" s="40">
        <v>0</v>
      </c>
      <c r="M313" s="40">
        <v>8500</v>
      </c>
      <c r="N313" s="40" t="s">
        <v>77</v>
      </c>
      <c r="O313" s="40" t="s">
        <v>366</v>
      </c>
      <c r="P313" s="35">
        <f t="shared" si="8"/>
        <v>11009</v>
      </c>
      <c r="Q313" s="36">
        <f t="shared" si="9"/>
        <v>1.2721038500000004</v>
      </c>
      <c r="R313" s="36">
        <f t="shared" si="0"/>
        <v>17186</v>
      </c>
      <c r="S313" s="36">
        <f t="shared" si="1"/>
        <v>8496.8515943209586</v>
      </c>
      <c r="T313" s="36">
        <f t="shared" si="2"/>
        <v>28195</v>
      </c>
      <c r="U313" s="36">
        <f t="shared" si="3"/>
        <v>8558.3962936690896</v>
      </c>
      <c r="V313" s="38">
        <f t="shared" si="4"/>
        <v>8.8373455650463031E-3</v>
      </c>
      <c r="W313" s="36">
        <f t="shared" si="5"/>
        <v>1.4545043903803269E-2</v>
      </c>
      <c r="X313" s="38">
        <f t="shared" si="10"/>
        <v>1.8619839999999992E-2</v>
      </c>
      <c r="Y313" s="36">
        <f t="shared" si="6"/>
        <v>4.2002229468849565E-2</v>
      </c>
      <c r="Z313" s="36">
        <f t="shared" si="7"/>
        <v>0.87186606946884959</v>
      </c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</row>
    <row r="314" spans="1:41" ht="15.75" customHeight="1" x14ac:dyDescent="0.2">
      <c r="A314" s="39">
        <v>43617.625</v>
      </c>
      <c r="B314" s="40" t="s">
        <v>7</v>
      </c>
      <c r="C314" s="40" t="s">
        <v>130</v>
      </c>
      <c r="D314" s="40"/>
      <c r="E314" s="40">
        <v>11009</v>
      </c>
      <c r="F314" s="40">
        <v>8568.35</v>
      </c>
      <c r="G314" s="41">
        <v>1.28486039</v>
      </c>
      <c r="H314" s="40">
        <v>-4.2400000000000001E-4</v>
      </c>
      <c r="I314" s="40">
        <v>-5.4478000000000003E-4</v>
      </c>
      <c r="J314" s="40" t="s">
        <v>76</v>
      </c>
      <c r="K314" s="40">
        <v>11009</v>
      </c>
      <c r="L314" s="40">
        <v>0</v>
      </c>
      <c r="M314" s="40">
        <v>8568.35</v>
      </c>
      <c r="N314" s="40" t="s">
        <v>130</v>
      </c>
      <c r="O314" s="40" t="s">
        <v>131</v>
      </c>
      <c r="P314" s="35">
        <f t="shared" si="8"/>
        <v>11009</v>
      </c>
      <c r="Q314" s="36">
        <f t="shared" si="9"/>
        <v>1.2721038500000004</v>
      </c>
      <c r="R314" s="36">
        <f t="shared" si="0"/>
        <v>17186</v>
      </c>
      <c r="S314" s="36">
        <f t="shared" si="1"/>
        <v>8496.8515943209586</v>
      </c>
      <c r="T314" s="36">
        <f t="shared" si="2"/>
        <v>28195</v>
      </c>
      <c r="U314" s="36">
        <f t="shared" si="3"/>
        <v>8558.3962936690896</v>
      </c>
      <c r="V314" s="38">
        <f t="shared" si="4"/>
        <v>-1.4943182634278239E-3</v>
      </c>
      <c r="W314" s="36">
        <f t="shared" si="5"/>
        <v>1.4545043903803269E-2</v>
      </c>
      <c r="X314" s="38">
        <f t="shared" si="10"/>
        <v>1.9164619999999993E-2</v>
      </c>
      <c r="Y314" s="36">
        <f t="shared" si="6"/>
        <v>3.221534564037544E-2</v>
      </c>
      <c r="Z314" s="36">
        <f t="shared" si="7"/>
        <v>0.86207918564037544</v>
      </c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</row>
    <row r="315" spans="1:41" ht="15.75" customHeight="1" x14ac:dyDescent="0.2">
      <c r="A315" s="39">
        <v>43617.707175925927</v>
      </c>
      <c r="B315" s="40" t="s">
        <v>7</v>
      </c>
      <c r="C315" s="40" t="s">
        <v>74</v>
      </c>
      <c r="D315" s="40" t="s">
        <v>75</v>
      </c>
      <c r="E315" s="40">
        <v>-100</v>
      </c>
      <c r="F315" s="40">
        <v>8506</v>
      </c>
      <c r="G315" s="41">
        <v>-1.1756000000000001E-2</v>
      </c>
      <c r="H315" s="40">
        <v>-2.5000000000000001E-4</v>
      </c>
      <c r="I315" s="40">
        <v>-2.9299999999999999E-6</v>
      </c>
      <c r="J315" s="40" t="s">
        <v>76</v>
      </c>
      <c r="K315" s="40">
        <v>100</v>
      </c>
      <c r="L315" s="40">
        <v>0</v>
      </c>
      <c r="M315" s="40">
        <v>8506</v>
      </c>
      <c r="N315" s="40" t="s">
        <v>77</v>
      </c>
      <c r="O315" s="40" t="s">
        <v>367</v>
      </c>
      <c r="P315" s="35">
        <f t="shared" si="8"/>
        <v>10909</v>
      </c>
      <c r="Q315" s="36">
        <f t="shared" si="9"/>
        <v>1.2603478500000003</v>
      </c>
      <c r="R315" s="36">
        <f t="shared" si="0"/>
        <v>17286</v>
      </c>
      <c r="S315" s="36">
        <f t="shared" si="1"/>
        <v>8496.9045181071378</v>
      </c>
      <c r="T315" s="36">
        <f t="shared" si="2"/>
        <v>28195</v>
      </c>
      <c r="U315" s="36">
        <f t="shared" si="3"/>
        <v>8558.3962936690896</v>
      </c>
      <c r="V315" s="38">
        <f t="shared" si="4"/>
        <v>7.8517730565956286E-3</v>
      </c>
      <c r="W315" s="36">
        <f t="shared" si="5"/>
        <v>1.4617005540333008E-2</v>
      </c>
      <c r="X315" s="38">
        <f t="shared" si="10"/>
        <v>1.9167549999999995E-2</v>
      </c>
      <c r="Y315" s="36">
        <f t="shared" si="6"/>
        <v>4.1636328596928632E-2</v>
      </c>
      <c r="Z315" s="36">
        <f t="shared" si="7"/>
        <v>0.87150016859692869</v>
      </c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</row>
    <row r="316" spans="1:41" ht="15.75" customHeight="1" x14ac:dyDescent="0.2">
      <c r="A316" s="39">
        <v>43617.958333333336</v>
      </c>
      <c r="B316" s="40" t="s">
        <v>7</v>
      </c>
      <c r="C316" s="40" t="s">
        <v>130</v>
      </c>
      <c r="D316" s="40"/>
      <c r="E316" s="40">
        <v>10909</v>
      </c>
      <c r="F316" s="40">
        <v>8536.2000000000007</v>
      </c>
      <c r="G316" s="41">
        <v>1.2779893499999999</v>
      </c>
      <c r="H316" s="40">
        <v>4.5899999999999999E-4</v>
      </c>
      <c r="I316" s="40">
        <v>5.8659999999999995E-4</v>
      </c>
      <c r="J316" s="40" t="s">
        <v>76</v>
      </c>
      <c r="K316" s="40">
        <v>10909</v>
      </c>
      <c r="L316" s="40">
        <v>0</v>
      </c>
      <c r="M316" s="40">
        <v>8536.2000000000007</v>
      </c>
      <c r="N316" s="40" t="s">
        <v>130</v>
      </c>
      <c r="O316" s="40" t="s">
        <v>131</v>
      </c>
      <c r="P316" s="35">
        <f t="shared" si="8"/>
        <v>10909</v>
      </c>
      <c r="Q316" s="36">
        <f t="shared" si="9"/>
        <v>1.2603478500000003</v>
      </c>
      <c r="R316" s="36">
        <f t="shared" si="0"/>
        <v>17286</v>
      </c>
      <c r="S316" s="36">
        <f t="shared" si="1"/>
        <v>8496.9045181071378</v>
      </c>
      <c r="T316" s="36">
        <f t="shared" si="2"/>
        <v>28195</v>
      </c>
      <c r="U316" s="36">
        <f t="shared" si="3"/>
        <v>8558.3962936690896</v>
      </c>
      <c r="V316" s="38">
        <f t="shared" si="4"/>
        <v>3.3144267814467841E-3</v>
      </c>
      <c r="W316" s="36">
        <f t="shared" si="5"/>
        <v>1.4617005540333008E-2</v>
      </c>
      <c r="X316" s="38">
        <f t="shared" si="10"/>
        <v>1.8580949999999995E-2</v>
      </c>
      <c r="Y316" s="36">
        <f t="shared" si="6"/>
        <v>3.6512382321779786E-2</v>
      </c>
      <c r="Z316" s="36">
        <f t="shared" si="7"/>
        <v>0.8663762223217798</v>
      </c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</row>
    <row r="317" spans="1:41" ht="15.75" customHeight="1" x14ac:dyDescent="0.2">
      <c r="A317" s="39">
        <v>43618.291666666664</v>
      </c>
      <c r="B317" s="40" t="s">
        <v>7</v>
      </c>
      <c r="C317" s="40" t="s">
        <v>130</v>
      </c>
      <c r="D317" s="40"/>
      <c r="E317" s="40">
        <v>10909</v>
      </c>
      <c r="F317" s="40">
        <v>8559.83</v>
      </c>
      <c r="G317" s="41">
        <v>1.2743893799999999</v>
      </c>
      <c r="H317" s="40">
        <v>1.8699999999999999E-4</v>
      </c>
      <c r="I317" s="40">
        <v>2.3830999999999999E-4</v>
      </c>
      <c r="J317" s="40" t="s">
        <v>76</v>
      </c>
      <c r="K317" s="40">
        <v>10909</v>
      </c>
      <c r="L317" s="40">
        <v>0</v>
      </c>
      <c r="M317" s="40">
        <v>8559.83</v>
      </c>
      <c r="N317" s="40" t="s">
        <v>130</v>
      </c>
      <c r="O317" s="40" t="s">
        <v>131</v>
      </c>
      <c r="P317" s="35">
        <f t="shared" si="8"/>
        <v>10909</v>
      </c>
      <c r="Q317" s="36">
        <f t="shared" si="9"/>
        <v>1.2603478500000003</v>
      </c>
      <c r="R317" s="36">
        <f t="shared" si="0"/>
        <v>17286</v>
      </c>
      <c r="S317" s="36">
        <f t="shared" si="1"/>
        <v>8496.9045181071378</v>
      </c>
      <c r="T317" s="36">
        <f t="shared" si="2"/>
        <v>28195</v>
      </c>
      <c r="U317" s="36">
        <f t="shared" si="3"/>
        <v>8558.3962936690896</v>
      </c>
      <c r="V317" s="38">
        <f t="shared" si="4"/>
        <v>-2.1349495294094027E-4</v>
      </c>
      <c r="W317" s="36">
        <f t="shared" si="5"/>
        <v>1.4617005540333008E-2</v>
      </c>
      <c r="X317" s="38">
        <f t="shared" si="10"/>
        <v>1.8342639999999997E-2</v>
      </c>
      <c r="Y317" s="36">
        <f t="shared" si="6"/>
        <v>3.2746150587392067E-2</v>
      </c>
      <c r="Z317" s="36">
        <f t="shared" si="7"/>
        <v>0.86260999058739207</v>
      </c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</row>
    <row r="318" spans="1:41" ht="15.75" customHeight="1" x14ac:dyDescent="0.2">
      <c r="A318" s="39">
        <v>43618.451006944444</v>
      </c>
      <c r="B318" s="40" t="s">
        <v>7</v>
      </c>
      <c r="C318" s="40" t="s">
        <v>74</v>
      </c>
      <c r="D318" s="40" t="s">
        <v>75</v>
      </c>
      <c r="E318" s="40">
        <v>-100</v>
      </c>
      <c r="F318" s="40">
        <v>8656.5</v>
      </c>
      <c r="G318" s="41">
        <v>-1.1552E-2</v>
      </c>
      <c r="H318" s="40">
        <v>-2.5000000000000001E-4</v>
      </c>
      <c r="I318" s="40">
        <v>-2.88E-6</v>
      </c>
      <c r="J318" s="40" t="s">
        <v>76</v>
      </c>
      <c r="K318" s="40">
        <v>100</v>
      </c>
      <c r="L318" s="40">
        <v>0</v>
      </c>
      <c r="M318" s="40">
        <v>8656.5</v>
      </c>
      <c r="N318" s="40" t="s">
        <v>83</v>
      </c>
      <c r="O318" s="40" t="s">
        <v>368</v>
      </c>
      <c r="P318" s="35">
        <f t="shared" si="8"/>
        <v>10809</v>
      </c>
      <c r="Q318" s="36">
        <f t="shared" si="9"/>
        <v>1.2487958500000003</v>
      </c>
      <c r="R318" s="36">
        <f t="shared" si="0"/>
        <v>17386</v>
      </c>
      <c r="S318" s="36">
        <f t="shared" si="1"/>
        <v>8497.8224721039915</v>
      </c>
      <c r="T318" s="36">
        <f t="shared" si="2"/>
        <v>28195</v>
      </c>
      <c r="U318" s="36">
        <f t="shared" si="3"/>
        <v>8558.3962936690896</v>
      </c>
      <c r="V318" s="38">
        <f t="shared" si="4"/>
        <v>-1.4313182415658038E-2</v>
      </c>
      <c r="W318" s="36">
        <f t="shared" si="5"/>
        <v>1.4480534834630238E-2</v>
      </c>
      <c r="X318" s="38">
        <f t="shared" si="10"/>
        <v>1.8345519999999997E-2</v>
      </c>
      <c r="Y318" s="36">
        <f t="shared" si="6"/>
        <v>1.8512872418972197E-2</v>
      </c>
      <c r="Z318" s="36">
        <f t="shared" si="7"/>
        <v>0.84837671241897217</v>
      </c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</row>
    <row r="319" spans="1:41" ht="15.75" customHeight="1" x14ac:dyDescent="0.2">
      <c r="A319" s="39">
        <v>43618.451018518521</v>
      </c>
      <c r="B319" s="40" t="s">
        <v>7</v>
      </c>
      <c r="C319" s="40" t="s">
        <v>74</v>
      </c>
      <c r="D319" s="40" t="s">
        <v>75</v>
      </c>
      <c r="E319" s="40">
        <v>-200</v>
      </c>
      <c r="F319" s="40">
        <v>8597.5</v>
      </c>
      <c r="G319" s="41">
        <v>-2.3262000000000001E-2</v>
      </c>
      <c r="H319" s="40">
        <v>-2.5000000000000001E-4</v>
      </c>
      <c r="I319" s="40">
        <v>-5.8100000000000003E-6</v>
      </c>
      <c r="J319" s="40" t="s">
        <v>76</v>
      </c>
      <c r="K319" s="40">
        <v>200</v>
      </c>
      <c r="L319" s="40">
        <v>0</v>
      </c>
      <c r="M319" s="40">
        <v>8597.5</v>
      </c>
      <c r="N319" s="40" t="s">
        <v>83</v>
      </c>
      <c r="O319" s="40" t="s">
        <v>369</v>
      </c>
      <c r="P319" s="35">
        <f t="shared" si="8"/>
        <v>10609</v>
      </c>
      <c r="Q319" s="36">
        <f t="shared" si="9"/>
        <v>1.2255338500000004</v>
      </c>
      <c r="R319" s="36">
        <f t="shared" si="0"/>
        <v>17586</v>
      </c>
      <c r="S319" s="36">
        <f t="shared" si="1"/>
        <v>8498.9560730126232</v>
      </c>
      <c r="T319" s="36">
        <f t="shared" si="2"/>
        <v>28195</v>
      </c>
      <c r="U319" s="36">
        <f t="shared" si="3"/>
        <v>8558.3962936690896</v>
      </c>
      <c r="V319" s="38">
        <f t="shared" si="4"/>
        <v>-5.6380353577032069E-3</v>
      </c>
      <c r="W319" s="36">
        <f t="shared" si="5"/>
        <v>1.4371083233873568E-2</v>
      </c>
      <c r="X319" s="38">
        <f t="shared" si="10"/>
        <v>1.8351329999999996E-2</v>
      </c>
      <c r="Y319" s="36">
        <f t="shared" si="6"/>
        <v>2.7084377876170358E-2</v>
      </c>
      <c r="Z319" s="36">
        <f t="shared" si="7"/>
        <v>0.85694821787617037</v>
      </c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</row>
    <row r="320" spans="1:41" ht="15.75" customHeight="1" x14ac:dyDescent="0.2">
      <c r="A320" s="39">
        <v>43618.465509259258</v>
      </c>
      <c r="B320" s="40" t="s">
        <v>7</v>
      </c>
      <c r="C320" s="40" t="s">
        <v>74</v>
      </c>
      <c r="D320" s="40" t="s">
        <v>75</v>
      </c>
      <c r="E320" s="40">
        <v>-200</v>
      </c>
      <c r="F320" s="40">
        <v>8600.5</v>
      </c>
      <c r="G320" s="41">
        <v>-2.3254E-2</v>
      </c>
      <c r="H320" s="40">
        <v>-2.5000000000000001E-4</v>
      </c>
      <c r="I320" s="40">
        <v>-5.8100000000000003E-6</v>
      </c>
      <c r="J320" s="40" t="s">
        <v>76</v>
      </c>
      <c r="K320" s="40">
        <v>200</v>
      </c>
      <c r="L320" s="40">
        <v>0</v>
      </c>
      <c r="M320" s="40">
        <v>8600.5</v>
      </c>
      <c r="N320" s="40" t="s">
        <v>83</v>
      </c>
      <c r="O320" s="40" t="s">
        <v>370</v>
      </c>
      <c r="P320" s="35">
        <f t="shared" si="8"/>
        <v>10409</v>
      </c>
      <c r="Q320" s="36">
        <f t="shared" si="9"/>
        <v>1.2022798500000003</v>
      </c>
      <c r="R320" s="36">
        <f t="shared" si="0"/>
        <v>17786</v>
      </c>
      <c r="S320" s="36">
        <f t="shared" si="1"/>
        <v>8500.0979140897343</v>
      </c>
      <c r="T320" s="36">
        <f t="shared" si="2"/>
        <v>28195</v>
      </c>
      <c r="U320" s="36">
        <f t="shared" si="3"/>
        <v>8558.3962936690896</v>
      </c>
      <c r="V320" s="38">
        <f t="shared" si="4"/>
        <v>-5.95406050653E-3</v>
      </c>
      <c r="W320" s="36">
        <f t="shared" si="5"/>
        <v>1.4253399261863539E-2</v>
      </c>
      <c r="X320" s="38">
        <f t="shared" si="10"/>
        <v>1.8357139999999994E-2</v>
      </c>
      <c r="Y320" s="36">
        <f t="shared" si="6"/>
        <v>2.6656478755333533E-2</v>
      </c>
      <c r="Z320" s="36">
        <f t="shared" si="7"/>
        <v>0.85652031875533352</v>
      </c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</row>
    <row r="321" spans="1:41" ht="15.75" customHeight="1" x14ac:dyDescent="0.2">
      <c r="A321" s="39">
        <v>43618.465509259258</v>
      </c>
      <c r="B321" s="40" t="s">
        <v>7</v>
      </c>
      <c r="C321" s="40" t="s">
        <v>74</v>
      </c>
      <c r="D321" s="40" t="s">
        <v>75</v>
      </c>
      <c r="E321" s="40">
        <v>-100</v>
      </c>
      <c r="F321" s="40">
        <v>8643.5</v>
      </c>
      <c r="G321" s="41">
        <v>-1.1568999999999999E-2</v>
      </c>
      <c r="H321" s="40">
        <v>-2.5000000000000001E-4</v>
      </c>
      <c r="I321" s="40">
        <v>-2.8899999999999999E-6</v>
      </c>
      <c r="J321" s="40" t="s">
        <v>76</v>
      </c>
      <c r="K321" s="40">
        <v>100</v>
      </c>
      <c r="L321" s="40">
        <v>0</v>
      </c>
      <c r="M321" s="40">
        <v>8643.5</v>
      </c>
      <c r="N321" s="40" t="s">
        <v>83</v>
      </c>
      <c r="O321" s="40" t="s">
        <v>371</v>
      </c>
      <c r="P321" s="35">
        <f t="shared" si="8"/>
        <v>10309</v>
      </c>
      <c r="Q321" s="36">
        <f t="shared" si="9"/>
        <v>1.1907108500000003</v>
      </c>
      <c r="R321" s="36">
        <f t="shared" si="0"/>
        <v>17886</v>
      </c>
      <c r="S321" s="36">
        <f t="shared" si="1"/>
        <v>8500.8996701330652</v>
      </c>
      <c r="T321" s="36">
        <f t="shared" si="2"/>
        <v>28195</v>
      </c>
      <c r="U321" s="36">
        <f t="shared" si="3"/>
        <v>8558.3962936690896</v>
      </c>
      <c r="V321" s="38">
        <f t="shared" si="4"/>
        <v>-1.185995346997068E-2</v>
      </c>
      <c r="W321" s="36">
        <f t="shared" si="5"/>
        <v>1.4135080464754479E-2</v>
      </c>
      <c r="X321" s="38">
        <f t="shared" si="10"/>
        <v>1.8360029999999992E-2</v>
      </c>
      <c r="Y321" s="36">
        <f t="shared" si="6"/>
        <v>2.0635156994783792E-2</v>
      </c>
      <c r="Z321" s="36">
        <f t="shared" si="7"/>
        <v>0.85049899699478382</v>
      </c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</row>
    <row r="322" spans="1:41" ht="15.75" customHeight="1" x14ac:dyDescent="0.2">
      <c r="A322" s="39">
        <v>43618.465532407405</v>
      </c>
      <c r="B322" s="40" t="s">
        <v>7</v>
      </c>
      <c r="C322" s="40" t="s">
        <v>74</v>
      </c>
      <c r="D322" s="40" t="s">
        <v>75</v>
      </c>
      <c r="E322" s="40">
        <v>-22</v>
      </c>
      <c r="F322" s="40">
        <v>8644</v>
      </c>
      <c r="G322" s="41">
        <v>-2.5451800000000002E-3</v>
      </c>
      <c r="H322" s="40">
        <v>-2.5000000000000001E-4</v>
      </c>
      <c r="I322" s="40">
        <v>-6.3E-7</v>
      </c>
      <c r="J322" s="40" t="s">
        <v>76</v>
      </c>
      <c r="K322" s="40">
        <v>100</v>
      </c>
      <c r="L322" s="40">
        <v>78</v>
      </c>
      <c r="M322" s="40">
        <v>8644</v>
      </c>
      <c r="N322" s="40" t="s">
        <v>77</v>
      </c>
      <c r="O322" s="40" t="s">
        <v>372</v>
      </c>
      <c r="P322" s="35">
        <f t="shared" si="8"/>
        <v>10287</v>
      </c>
      <c r="Q322" s="36">
        <f t="shared" si="9"/>
        <v>1.1881656700000003</v>
      </c>
      <c r="R322" s="36">
        <f t="shared" si="0"/>
        <v>17908</v>
      </c>
      <c r="S322" s="36">
        <f t="shared" si="1"/>
        <v>8501.0754690641061</v>
      </c>
      <c r="T322" s="36">
        <f t="shared" si="2"/>
        <v>28195</v>
      </c>
      <c r="U322" s="36">
        <f t="shared" si="3"/>
        <v>8558.3962936690896</v>
      </c>
      <c r="V322" s="38">
        <f t="shared" si="4"/>
        <v>-1.1903485783911481E-2</v>
      </c>
      <c r="W322" s="36">
        <f t="shared" si="5"/>
        <v>1.4108903108168921E-2</v>
      </c>
      <c r="X322" s="38">
        <f t="shared" si="10"/>
        <v>1.8360659999999994E-2</v>
      </c>
      <c r="Y322" s="36">
        <f t="shared" si="6"/>
        <v>2.0566077324257435E-2</v>
      </c>
      <c r="Z322" s="36">
        <f t="shared" si="7"/>
        <v>0.85042991732425743</v>
      </c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</row>
    <row r="323" spans="1:41" ht="15.75" customHeight="1" x14ac:dyDescent="0.2">
      <c r="A323" s="39">
        <v>43618.47247685185</v>
      </c>
      <c r="B323" s="40" t="s">
        <v>7</v>
      </c>
      <c r="C323" s="40" t="s">
        <v>74</v>
      </c>
      <c r="D323" s="40" t="s">
        <v>75</v>
      </c>
      <c r="E323" s="40">
        <v>-100</v>
      </c>
      <c r="F323" s="40">
        <v>8601</v>
      </c>
      <c r="G323" s="41">
        <v>-1.1627E-2</v>
      </c>
      <c r="H323" s="40">
        <v>-2.5000000000000001E-4</v>
      </c>
      <c r="I323" s="40">
        <v>-2.9000000000000002E-6</v>
      </c>
      <c r="J323" s="40" t="s">
        <v>76</v>
      </c>
      <c r="K323" s="40">
        <v>122</v>
      </c>
      <c r="L323" s="40">
        <v>0</v>
      </c>
      <c r="M323" s="40">
        <v>8601</v>
      </c>
      <c r="N323" s="40" t="s">
        <v>83</v>
      </c>
      <c r="O323" s="40" t="s">
        <v>372</v>
      </c>
      <c r="P323" s="35">
        <f t="shared" si="8"/>
        <v>10187</v>
      </c>
      <c r="Q323" s="36">
        <f t="shared" si="9"/>
        <v>1.1765386700000002</v>
      </c>
      <c r="R323" s="36">
        <f t="shared" si="0"/>
        <v>18008</v>
      </c>
      <c r="S323" s="36">
        <f t="shared" si="1"/>
        <v>8501.6303587294533</v>
      </c>
      <c r="T323" s="36">
        <f t="shared" si="2"/>
        <v>28195</v>
      </c>
      <c r="U323" s="36">
        <f t="shared" si="3"/>
        <v>8558.3962936690896</v>
      </c>
      <c r="V323" s="38">
        <f t="shared" si="4"/>
        <v>-5.8959304039332425E-3</v>
      </c>
      <c r="W323" s="36">
        <f t="shared" si="5"/>
        <v>1.4049428751470803E-2</v>
      </c>
      <c r="X323" s="38">
        <f t="shared" si="10"/>
        <v>1.8363559999999994E-2</v>
      </c>
      <c r="Y323" s="36">
        <f t="shared" si="6"/>
        <v>2.6517058347537554E-2</v>
      </c>
      <c r="Z323" s="36">
        <f t="shared" si="7"/>
        <v>0.85638089834753761</v>
      </c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</row>
    <row r="324" spans="1:41" ht="15.75" customHeight="1" x14ac:dyDescent="0.2">
      <c r="A324" s="39">
        <v>43618.47247685185</v>
      </c>
      <c r="B324" s="40" t="s">
        <v>7</v>
      </c>
      <c r="C324" s="40" t="s">
        <v>74</v>
      </c>
      <c r="D324" s="40" t="s">
        <v>75</v>
      </c>
      <c r="E324" s="40">
        <v>-200</v>
      </c>
      <c r="F324" s="40">
        <v>8601</v>
      </c>
      <c r="G324" s="41">
        <v>-2.3254E-2</v>
      </c>
      <c r="H324" s="40">
        <v>-2.5000000000000001E-4</v>
      </c>
      <c r="I324" s="40">
        <v>-5.8100000000000003E-6</v>
      </c>
      <c r="J324" s="40" t="s">
        <v>76</v>
      </c>
      <c r="K324" s="40">
        <v>200</v>
      </c>
      <c r="L324" s="40">
        <v>0</v>
      </c>
      <c r="M324" s="40">
        <v>8601</v>
      </c>
      <c r="N324" s="40" t="s">
        <v>77</v>
      </c>
      <c r="O324" s="40" t="s">
        <v>373</v>
      </c>
      <c r="P324" s="35">
        <f t="shared" si="8"/>
        <v>9987</v>
      </c>
      <c r="Q324" s="36">
        <f t="shared" si="9"/>
        <v>1.1532846700000001</v>
      </c>
      <c r="R324" s="36">
        <f t="shared" si="0"/>
        <v>18208</v>
      </c>
      <c r="S324" s="36">
        <f t="shared" si="1"/>
        <v>8502.721853031635</v>
      </c>
      <c r="T324" s="36">
        <f t="shared" si="2"/>
        <v>28195</v>
      </c>
      <c r="U324" s="36">
        <f t="shared" si="3"/>
        <v>8558.3962936690896</v>
      </c>
      <c r="V324" s="38">
        <f t="shared" si="4"/>
        <v>-5.780176395806547E-3</v>
      </c>
      <c r="W324" s="36">
        <f t="shared" si="5"/>
        <v>1.3930533283313274E-2</v>
      </c>
      <c r="X324" s="38">
        <f t="shared" si="10"/>
        <v>1.8369369999999993E-2</v>
      </c>
      <c r="Y324" s="36">
        <f t="shared" si="6"/>
        <v>2.6519726887506721E-2</v>
      </c>
      <c r="Z324" s="36">
        <f t="shared" si="7"/>
        <v>0.85638356688750672</v>
      </c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</row>
    <row r="325" spans="1:41" ht="15.75" customHeight="1" x14ac:dyDescent="0.2">
      <c r="A325" s="39">
        <v>43618.472500000003</v>
      </c>
      <c r="B325" s="40" t="s">
        <v>7</v>
      </c>
      <c r="C325" s="40" t="s">
        <v>74</v>
      </c>
      <c r="D325" s="40" t="s">
        <v>75</v>
      </c>
      <c r="E325" s="40">
        <v>-22</v>
      </c>
      <c r="F325" s="40">
        <v>8618</v>
      </c>
      <c r="G325" s="41">
        <v>-2.55288E-3</v>
      </c>
      <c r="H325" s="40">
        <v>7.5000000000000002E-4</v>
      </c>
      <c r="I325" s="40">
        <v>1.9099999999999999E-6</v>
      </c>
      <c r="J325" s="40" t="s">
        <v>76</v>
      </c>
      <c r="K325" s="40">
        <v>100</v>
      </c>
      <c r="L325" s="40">
        <v>78</v>
      </c>
      <c r="M325" s="40">
        <v>8641</v>
      </c>
      <c r="N325" s="40" t="s">
        <v>77</v>
      </c>
      <c r="O325" s="40" t="s">
        <v>374</v>
      </c>
      <c r="P325" s="35">
        <f t="shared" si="8"/>
        <v>9965</v>
      </c>
      <c r="Q325" s="36">
        <f t="shared" si="9"/>
        <v>1.15073179</v>
      </c>
      <c r="R325" s="36">
        <f t="shared" si="0"/>
        <v>18230</v>
      </c>
      <c r="S325" s="36">
        <f t="shared" si="1"/>
        <v>8502.860970927044</v>
      </c>
      <c r="T325" s="36">
        <f t="shared" si="2"/>
        <v>28195</v>
      </c>
      <c r="U325" s="36">
        <f t="shared" si="3"/>
        <v>8558.3962936690896</v>
      </c>
      <c r="V325" s="38">
        <f t="shared" si="4"/>
        <v>-8.0528885216793866E-3</v>
      </c>
      <c r="W325" s="36">
        <f t="shared" si="5"/>
        <v>1.3912286038354146E-2</v>
      </c>
      <c r="X325" s="38">
        <f t="shared" si="10"/>
        <v>1.8367459999999992E-2</v>
      </c>
      <c r="Y325" s="36">
        <f t="shared" si="6"/>
        <v>2.4226857516674749E-2</v>
      </c>
      <c r="Z325" s="36">
        <f t="shared" si="7"/>
        <v>0.85409069751667477</v>
      </c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</row>
    <row r="326" spans="1:41" ht="15.75" customHeight="1" x14ac:dyDescent="0.2">
      <c r="A326" s="39">
        <v>43618.472511574073</v>
      </c>
      <c r="B326" s="40" t="s">
        <v>7</v>
      </c>
      <c r="C326" s="40" t="s">
        <v>74</v>
      </c>
      <c r="D326" s="40" t="s">
        <v>75</v>
      </c>
      <c r="E326" s="40">
        <v>-71</v>
      </c>
      <c r="F326" s="40">
        <v>8641</v>
      </c>
      <c r="G326" s="41">
        <v>-8.2168299999999996E-3</v>
      </c>
      <c r="H326" s="40">
        <v>-2.5000000000000001E-4</v>
      </c>
      <c r="I326" s="40">
        <v>-2.0499999999999999E-6</v>
      </c>
      <c r="J326" s="40" t="s">
        <v>76</v>
      </c>
      <c r="K326" s="40">
        <v>100</v>
      </c>
      <c r="L326" s="40">
        <v>7</v>
      </c>
      <c r="M326" s="40">
        <v>8641</v>
      </c>
      <c r="N326" s="40" t="s">
        <v>77</v>
      </c>
      <c r="O326" s="40" t="s">
        <v>374</v>
      </c>
      <c r="P326" s="35">
        <f t="shared" si="8"/>
        <v>9894</v>
      </c>
      <c r="Q326" s="36">
        <f t="shared" si="9"/>
        <v>1.14251496</v>
      </c>
      <c r="R326" s="36">
        <f t="shared" si="0"/>
        <v>18301</v>
      </c>
      <c r="S326" s="36">
        <f t="shared" si="1"/>
        <v>8503.3968908802799</v>
      </c>
      <c r="T326" s="36">
        <f t="shared" si="2"/>
        <v>28195</v>
      </c>
      <c r="U326" s="36">
        <f t="shared" si="3"/>
        <v>8558.3962936690896</v>
      </c>
      <c r="V326" s="38">
        <f t="shared" si="4"/>
        <v>-1.1051342596951601E-2</v>
      </c>
      <c r="W326" s="36">
        <f t="shared" si="5"/>
        <v>1.3830820733318847E-2</v>
      </c>
      <c r="X326" s="38">
        <f t="shared" si="10"/>
        <v>1.8369509999999992E-2</v>
      </c>
      <c r="Y326" s="36">
        <f t="shared" si="6"/>
        <v>2.1148988136367237E-2</v>
      </c>
      <c r="Z326" s="36">
        <f t="shared" si="7"/>
        <v>0.85101282813636725</v>
      </c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</row>
    <row r="327" spans="1:41" ht="15.75" customHeight="1" x14ac:dyDescent="0.2">
      <c r="A327" s="39">
        <v>43618.47252314815</v>
      </c>
      <c r="B327" s="40" t="s">
        <v>7</v>
      </c>
      <c r="C327" s="40" t="s">
        <v>74</v>
      </c>
      <c r="D327" s="40" t="s">
        <v>75</v>
      </c>
      <c r="E327" s="40">
        <v>-2</v>
      </c>
      <c r="F327" s="40">
        <v>8641</v>
      </c>
      <c r="G327" s="41">
        <v>-2.3146000000000001E-4</v>
      </c>
      <c r="H327" s="40">
        <v>-2.5000000000000001E-4</v>
      </c>
      <c r="I327" s="40">
        <v>-4.9999999999999998E-8</v>
      </c>
      <c r="J327" s="40" t="s">
        <v>76</v>
      </c>
      <c r="K327" s="40">
        <v>100</v>
      </c>
      <c r="L327" s="40">
        <v>0</v>
      </c>
      <c r="M327" s="40">
        <v>8641</v>
      </c>
      <c r="N327" s="40" t="s">
        <v>77</v>
      </c>
      <c r="O327" s="40" t="s">
        <v>374</v>
      </c>
      <c r="P327" s="35">
        <f t="shared" si="8"/>
        <v>9892</v>
      </c>
      <c r="Q327" s="36">
        <f t="shared" si="9"/>
        <v>1.1422835</v>
      </c>
      <c r="R327" s="36">
        <f t="shared" si="0"/>
        <v>18303</v>
      </c>
      <c r="S327" s="36">
        <f t="shared" si="1"/>
        <v>8503.4119270065021</v>
      </c>
      <c r="T327" s="36">
        <f t="shared" si="2"/>
        <v>28195</v>
      </c>
      <c r="U327" s="36">
        <f t="shared" si="3"/>
        <v>8558.3962936690896</v>
      </c>
      <c r="V327" s="38">
        <f t="shared" si="4"/>
        <v>-1.1049108648579466E-2</v>
      </c>
      <c r="W327" s="36">
        <f t="shared" si="5"/>
        <v>1.3828526182611801E-2</v>
      </c>
      <c r="X327" s="38">
        <f t="shared" si="10"/>
        <v>1.8369559999999993E-2</v>
      </c>
      <c r="Y327" s="36">
        <f t="shared" si="6"/>
        <v>2.1148977534032328E-2</v>
      </c>
      <c r="Z327" s="36">
        <f t="shared" si="7"/>
        <v>0.85101281753403235</v>
      </c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</row>
    <row r="328" spans="1:41" ht="15.75" customHeight="1" x14ac:dyDescent="0.2">
      <c r="A328" s="39">
        <v>43618.47252314815</v>
      </c>
      <c r="B328" s="40" t="s">
        <v>7</v>
      </c>
      <c r="C328" s="40" t="s">
        <v>74</v>
      </c>
      <c r="D328" s="40" t="s">
        <v>75</v>
      </c>
      <c r="E328" s="40">
        <v>-5</v>
      </c>
      <c r="F328" s="40">
        <v>8641</v>
      </c>
      <c r="G328" s="41">
        <v>-5.7865E-4</v>
      </c>
      <c r="H328" s="40">
        <v>-2.5000000000000001E-4</v>
      </c>
      <c r="I328" s="40">
        <v>-1.4000000000000001E-7</v>
      </c>
      <c r="J328" s="40" t="s">
        <v>76</v>
      </c>
      <c r="K328" s="40">
        <v>100</v>
      </c>
      <c r="L328" s="40">
        <v>2</v>
      </c>
      <c r="M328" s="40">
        <v>8641</v>
      </c>
      <c r="N328" s="40" t="s">
        <v>77</v>
      </c>
      <c r="O328" s="40" t="s">
        <v>374</v>
      </c>
      <c r="P328" s="35">
        <f t="shared" si="8"/>
        <v>9887</v>
      </c>
      <c r="Q328" s="36">
        <f t="shared" si="9"/>
        <v>1.14170485</v>
      </c>
      <c r="R328" s="36">
        <f t="shared" si="0"/>
        <v>18308</v>
      </c>
      <c r="S328" s="36">
        <f t="shared" si="1"/>
        <v>8503.4495029495301</v>
      </c>
      <c r="T328" s="36">
        <f t="shared" si="2"/>
        <v>28195</v>
      </c>
      <c r="U328" s="36">
        <f t="shared" si="3"/>
        <v>8558.3962936690896</v>
      </c>
      <c r="V328" s="38">
        <f t="shared" si="4"/>
        <v>-1.1043523777649129E-2</v>
      </c>
      <c r="W328" s="36">
        <f t="shared" si="5"/>
        <v>1.3822789864708959E-2</v>
      </c>
      <c r="X328" s="38">
        <f t="shared" si="10"/>
        <v>1.8369699999999992E-2</v>
      </c>
      <c r="Y328" s="36">
        <f t="shared" si="6"/>
        <v>2.1148966087059823E-2</v>
      </c>
      <c r="Z328" s="36">
        <f t="shared" si="7"/>
        <v>0.85101280608705987</v>
      </c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</row>
    <row r="329" spans="1:41" ht="15.75" customHeight="1" x14ac:dyDescent="0.2">
      <c r="A329" s="39">
        <v>43618.479537037034</v>
      </c>
      <c r="B329" s="40" t="s">
        <v>7</v>
      </c>
      <c r="C329" s="40" t="s">
        <v>74</v>
      </c>
      <c r="D329" s="40" t="s">
        <v>75</v>
      </c>
      <c r="E329" s="40">
        <v>-200</v>
      </c>
      <c r="F329" s="40">
        <v>8598</v>
      </c>
      <c r="G329" s="41">
        <v>-2.3262000000000001E-2</v>
      </c>
      <c r="H329" s="40">
        <v>-2.5000000000000001E-4</v>
      </c>
      <c r="I329" s="40">
        <v>-5.8100000000000003E-6</v>
      </c>
      <c r="J329" s="40" t="s">
        <v>76</v>
      </c>
      <c r="K329" s="40">
        <v>200</v>
      </c>
      <c r="L329" s="40">
        <v>0</v>
      </c>
      <c r="M329" s="40">
        <v>8598</v>
      </c>
      <c r="N329" s="40" t="s">
        <v>77</v>
      </c>
      <c r="O329" s="40" t="s">
        <v>375</v>
      </c>
      <c r="P329" s="35">
        <f t="shared" si="8"/>
        <v>9687</v>
      </c>
      <c r="Q329" s="36">
        <f t="shared" si="9"/>
        <v>1.1184428500000001</v>
      </c>
      <c r="R329" s="36">
        <f t="shared" si="0"/>
        <v>18508</v>
      </c>
      <c r="S329" s="36">
        <f t="shared" si="1"/>
        <v>8504.4712286578779</v>
      </c>
      <c r="T329" s="36">
        <f t="shared" si="2"/>
        <v>28195</v>
      </c>
      <c r="U329" s="36">
        <f t="shared" si="3"/>
        <v>8558.3962936690896</v>
      </c>
      <c r="V329" s="38">
        <f t="shared" si="4"/>
        <v>-5.2135710682424787E-3</v>
      </c>
      <c r="W329" s="36">
        <f t="shared" si="5"/>
        <v>1.3712304837942913E-2</v>
      </c>
      <c r="X329" s="38">
        <f t="shared" si="10"/>
        <v>1.8375509999999991E-2</v>
      </c>
      <c r="Y329" s="36">
        <f t="shared" si="6"/>
        <v>2.6874243769700424E-2</v>
      </c>
      <c r="Z329" s="36">
        <f t="shared" si="7"/>
        <v>0.8567380837697004</v>
      </c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</row>
    <row r="330" spans="1:41" ht="15.75" customHeight="1" x14ac:dyDescent="0.2">
      <c r="A330" s="39">
        <v>43618.479537037034</v>
      </c>
      <c r="B330" s="40" t="s">
        <v>7</v>
      </c>
      <c r="C330" s="40" t="s">
        <v>74</v>
      </c>
      <c r="D330" s="40" t="s">
        <v>75</v>
      </c>
      <c r="E330" s="40">
        <v>-100</v>
      </c>
      <c r="F330" s="40">
        <v>8598.5</v>
      </c>
      <c r="G330" s="41">
        <v>-1.163E-2</v>
      </c>
      <c r="H330" s="40">
        <v>-2.5000000000000001E-4</v>
      </c>
      <c r="I330" s="40">
        <v>-2.9000000000000002E-6</v>
      </c>
      <c r="J330" s="40" t="s">
        <v>76</v>
      </c>
      <c r="K330" s="40">
        <v>100</v>
      </c>
      <c r="L330" s="40">
        <v>0</v>
      </c>
      <c r="M330" s="40">
        <v>8598.5</v>
      </c>
      <c r="N330" s="40" t="s">
        <v>77</v>
      </c>
      <c r="O330" s="40" t="s">
        <v>376</v>
      </c>
      <c r="P330" s="35">
        <f t="shared" si="8"/>
        <v>9587</v>
      </c>
      <c r="Q330" s="36">
        <f t="shared" si="9"/>
        <v>1.1068128500000001</v>
      </c>
      <c r="R330" s="36">
        <f t="shared" si="0"/>
        <v>18608</v>
      </c>
      <c r="S330" s="36">
        <f t="shared" si="1"/>
        <v>8504.9765423473782</v>
      </c>
      <c r="T330" s="36">
        <f t="shared" si="2"/>
        <v>28195</v>
      </c>
      <c r="U330" s="36">
        <f t="shared" si="3"/>
        <v>8558.3962936690896</v>
      </c>
      <c r="V330" s="38">
        <f t="shared" si="4"/>
        <v>-5.2245892283028575E-3</v>
      </c>
      <c r="W330" s="36">
        <f t="shared" si="5"/>
        <v>1.3656394272547164E-2</v>
      </c>
      <c r="X330" s="38">
        <f t="shared" si="10"/>
        <v>1.8378409999999991E-2</v>
      </c>
      <c r="Y330" s="36">
        <f t="shared" si="6"/>
        <v>2.6810215044244298E-2</v>
      </c>
      <c r="Z330" s="36">
        <f t="shared" si="7"/>
        <v>0.85667405504424432</v>
      </c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</row>
    <row r="331" spans="1:41" ht="15.75" customHeight="1" x14ac:dyDescent="0.2">
      <c r="A331" s="39">
        <v>43618.532673611109</v>
      </c>
      <c r="B331" s="40" t="s">
        <v>7</v>
      </c>
      <c r="C331" s="40" t="s">
        <v>74</v>
      </c>
      <c r="D331" s="40" t="s">
        <v>75</v>
      </c>
      <c r="E331" s="40">
        <v>-200</v>
      </c>
      <c r="F331" s="40">
        <v>8574.5</v>
      </c>
      <c r="G331" s="41">
        <v>-2.3324000000000001E-2</v>
      </c>
      <c r="H331" s="40">
        <v>-2.5000000000000001E-4</v>
      </c>
      <c r="I331" s="40">
        <v>-5.8300000000000001E-6</v>
      </c>
      <c r="J331" s="40" t="s">
        <v>76</v>
      </c>
      <c r="K331" s="40">
        <v>200</v>
      </c>
      <c r="L331" s="40">
        <v>0</v>
      </c>
      <c r="M331" s="40">
        <v>8574.5</v>
      </c>
      <c r="N331" s="40" t="s">
        <v>77</v>
      </c>
      <c r="O331" s="40" t="s">
        <v>377</v>
      </c>
      <c r="P331" s="35">
        <f t="shared" si="8"/>
        <v>9387</v>
      </c>
      <c r="Q331" s="36">
        <f t="shared" si="9"/>
        <v>1.0834888500000002</v>
      </c>
      <c r="R331" s="36">
        <f t="shared" si="0"/>
        <v>18808</v>
      </c>
      <c r="S331" s="36">
        <f t="shared" si="1"/>
        <v>8505.7158390046789</v>
      </c>
      <c r="T331" s="36">
        <f t="shared" si="2"/>
        <v>28195</v>
      </c>
      <c r="U331" s="36">
        <f t="shared" si="3"/>
        <v>8558.3962936690896</v>
      </c>
      <c r="V331" s="38">
        <f t="shared" si="4"/>
        <v>-2.0599252581572558E-3</v>
      </c>
      <c r="W331" s="36">
        <f t="shared" si="5"/>
        <v>1.3610963475317563E-2</v>
      </c>
      <c r="X331" s="38">
        <f t="shared" si="10"/>
        <v>1.8384239999999989E-2</v>
      </c>
      <c r="Y331" s="36">
        <f t="shared" si="6"/>
        <v>2.9935278217160296E-2</v>
      </c>
      <c r="Z331" s="36">
        <f t="shared" si="7"/>
        <v>0.85979911821716026</v>
      </c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</row>
    <row r="332" spans="1:41" ht="15.75" customHeight="1" x14ac:dyDescent="0.2">
      <c r="A332" s="39">
        <v>43618.532673611109</v>
      </c>
      <c r="B332" s="40" t="s">
        <v>7</v>
      </c>
      <c r="C332" s="40" t="s">
        <v>74</v>
      </c>
      <c r="D332" s="40" t="s">
        <v>75</v>
      </c>
      <c r="E332" s="40">
        <v>-100</v>
      </c>
      <c r="F332" s="40">
        <v>8617</v>
      </c>
      <c r="G332" s="41">
        <v>-1.1605000000000001E-2</v>
      </c>
      <c r="H332" s="40">
        <v>-2.5000000000000001E-4</v>
      </c>
      <c r="I332" s="40">
        <v>-2.9000000000000002E-6</v>
      </c>
      <c r="J332" s="40" t="s">
        <v>76</v>
      </c>
      <c r="K332" s="40">
        <v>100</v>
      </c>
      <c r="L332" s="40">
        <v>0</v>
      </c>
      <c r="M332" s="40">
        <v>8617</v>
      </c>
      <c r="N332" s="40" t="s">
        <v>77</v>
      </c>
      <c r="O332" s="40" t="s">
        <v>378</v>
      </c>
      <c r="P332" s="35">
        <f t="shared" si="8"/>
        <v>9287</v>
      </c>
      <c r="Q332" s="36">
        <f t="shared" si="9"/>
        <v>1.0718838500000001</v>
      </c>
      <c r="R332" s="36">
        <f t="shared" si="0"/>
        <v>18908</v>
      </c>
      <c r="S332" s="36">
        <f t="shared" si="1"/>
        <v>8506.3043949650946</v>
      </c>
      <c r="T332" s="36">
        <f t="shared" si="2"/>
        <v>28195</v>
      </c>
      <c r="U332" s="36">
        <f t="shared" si="3"/>
        <v>8558.3962936690896</v>
      </c>
      <c r="V332" s="38">
        <f t="shared" si="4"/>
        <v>-7.3799266191303826E-3</v>
      </c>
      <c r="W332" s="36">
        <f t="shared" si="5"/>
        <v>1.3529522486803976E-2</v>
      </c>
      <c r="X332" s="38">
        <f t="shared" si="10"/>
        <v>1.8387139999999989E-2</v>
      </c>
      <c r="Y332" s="36">
        <f t="shared" si="6"/>
        <v>2.4536735867673583E-2</v>
      </c>
      <c r="Z332" s="36">
        <f t="shared" si="7"/>
        <v>0.8544005758676736</v>
      </c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</row>
    <row r="333" spans="1:41" ht="15.75" customHeight="1" x14ac:dyDescent="0.2">
      <c r="A333" s="39">
        <v>43618.625</v>
      </c>
      <c r="B333" s="40" t="s">
        <v>7</v>
      </c>
      <c r="C333" s="40" t="s">
        <v>130</v>
      </c>
      <c r="D333" s="40"/>
      <c r="E333" s="40">
        <v>9287</v>
      </c>
      <c r="F333" s="40">
        <v>8743.74</v>
      </c>
      <c r="G333" s="41">
        <v>1.06215419</v>
      </c>
      <c r="H333" s="40">
        <v>8.9099999999999997E-4</v>
      </c>
      <c r="I333" s="40">
        <v>9.4638000000000003E-4</v>
      </c>
      <c r="J333" s="40" t="s">
        <v>76</v>
      </c>
      <c r="K333" s="40">
        <v>9287</v>
      </c>
      <c r="L333" s="40">
        <v>0</v>
      </c>
      <c r="M333" s="40">
        <v>8743.74</v>
      </c>
      <c r="N333" s="40" t="s">
        <v>130</v>
      </c>
      <c r="O333" s="40" t="s">
        <v>131</v>
      </c>
      <c r="P333" s="35">
        <f t="shared" si="8"/>
        <v>9287</v>
      </c>
      <c r="Q333" s="36">
        <f t="shared" si="9"/>
        <v>1.0718838500000001</v>
      </c>
      <c r="R333" s="36">
        <f t="shared" si="0"/>
        <v>18908</v>
      </c>
      <c r="S333" s="36">
        <f t="shared" si="1"/>
        <v>8506.3043949650946</v>
      </c>
      <c r="T333" s="36">
        <f t="shared" si="2"/>
        <v>28195</v>
      </c>
      <c r="U333" s="36">
        <f t="shared" si="3"/>
        <v>8558.3962936690896</v>
      </c>
      <c r="V333" s="38">
        <f t="shared" si="4"/>
        <v>-2.3001897366752774E-2</v>
      </c>
      <c r="W333" s="36">
        <f t="shared" si="5"/>
        <v>1.3529522486803976E-2</v>
      </c>
      <c r="X333" s="38">
        <f t="shared" si="10"/>
        <v>1.7440759999999989E-2</v>
      </c>
      <c r="Y333" s="36">
        <f t="shared" si="6"/>
        <v>7.9683851200511909E-3</v>
      </c>
      <c r="Z333" s="36">
        <f t="shared" si="7"/>
        <v>0.83783222512005118</v>
      </c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</row>
    <row r="334" spans="1:41" ht="15.75" customHeight="1" x14ac:dyDescent="0.2">
      <c r="A334" s="39">
        <v>43618.626388888886</v>
      </c>
      <c r="B334" s="40" t="s">
        <v>7</v>
      </c>
      <c r="C334" s="40" t="s">
        <v>74</v>
      </c>
      <c r="D334" s="40" t="s">
        <v>86</v>
      </c>
      <c r="E334" s="40">
        <v>100</v>
      </c>
      <c r="F334" s="40">
        <v>8728</v>
      </c>
      <c r="G334" s="41">
        <v>1.1457E-2</v>
      </c>
      <c r="H334" s="40">
        <v>-2.5000000000000001E-4</v>
      </c>
      <c r="I334" s="40">
        <v>-2.8600000000000001E-6</v>
      </c>
      <c r="J334" s="40" t="s">
        <v>76</v>
      </c>
      <c r="K334" s="40">
        <v>100</v>
      </c>
      <c r="L334" s="40">
        <v>0</v>
      </c>
      <c r="M334" s="40">
        <v>8728</v>
      </c>
      <c r="N334" s="40" t="s">
        <v>77</v>
      </c>
      <c r="O334" s="40" t="s">
        <v>379</v>
      </c>
      <c r="P334" s="35">
        <f t="shared" si="8"/>
        <v>9387</v>
      </c>
      <c r="Q334" s="36">
        <f t="shared" si="9"/>
        <v>1.0833408500000001</v>
      </c>
      <c r="R334" s="36">
        <f t="shared" si="0"/>
        <v>18908</v>
      </c>
      <c r="S334" s="36">
        <f t="shared" si="1"/>
        <v>8506.3043949650946</v>
      </c>
      <c r="T334" s="36">
        <f t="shared" si="2"/>
        <v>28295</v>
      </c>
      <c r="U334" s="36">
        <f t="shared" si="3"/>
        <v>8558.9957059551161</v>
      </c>
      <c r="V334" s="38">
        <f t="shared" si="4"/>
        <v>-2.1236698974323287E-2</v>
      </c>
      <c r="W334" s="36">
        <f t="shared" si="5"/>
        <v>1.3684245898444952E-2</v>
      </c>
      <c r="X334" s="38">
        <f t="shared" si="10"/>
        <v>1.744361999999999E-2</v>
      </c>
      <c r="Y334" s="36">
        <f t="shared" si="6"/>
        <v>9.891166924121654E-3</v>
      </c>
      <c r="Z334" s="36">
        <f t="shared" si="7"/>
        <v>0.83975500692412164</v>
      </c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</row>
    <row r="335" spans="1:41" ht="15.75" customHeight="1" x14ac:dyDescent="0.2">
      <c r="A335" s="39">
        <v>43618.626701388886</v>
      </c>
      <c r="B335" s="40" t="s">
        <v>7</v>
      </c>
      <c r="C335" s="40" t="s">
        <v>74</v>
      </c>
      <c r="D335" s="40" t="s">
        <v>86</v>
      </c>
      <c r="E335" s="40">
        <v>100</v>
      </c>
      <c r="F335" s="40">
        <v>8773.5</v>
      </c>
      <c r="G335" s="41">
        <v>1.1398E-2</v>
      </c>
      <c r="H335" s="40">
        <v>-2.5000000000000001E-4</v>
      </c>
      <c r="I335" s="40">
        <v>-2.8399999999999999E-6</v>
      </c>
      <c r="J335" s="40" t="s">
        <v>76</v>
      </c>
      <c r="K335" s="40">
        <v>100</v>
      </c>
      <c r="L335" s="40">
        <v>0</v>
      </c>
      <c r="M335" s="40">
        <v>8773.5</v>
      </c>
      <c r="N335" s="40" t="s">
        <v>77</v>
      </c>
      <c r="O335" s="40" t="s">
        <v>380</v>
      </c>
      <c r="P335" s="35">
        <f t="shared" si="8"/>
        <v>9487</v>
      </c>
      <c r="Q335" s="36">
        <f t="shared" si="9"/>
        <v>1.0947388500000002</v>
      </c>
      <c r="R335" s="36">
        <f t="shared" si="0"/>
        <v>18908</v>
      </c>
      <c r="S335" s="36">
        <f t="shared" si="1"/>
        <v>8506.3043949650946</v>
      </c>
      <c r="T335" s="36">
        <f t="shared" si="2"/>
        <v>28395</v>
      </c>
      <c r="U335" s="36">
        <f t="shared" si="3"/>
        <v>8559.7511357633393</v>
      </c>
      <c r="V335" s="38">
        <f t="shared" si="4"/>
        <v>-2.7002171895022749E-2</v>
      </c>
      <c r="W335" s="36">
        <f t="shared" si="5"/>
        <v>1.3879210499027067E-2</v>
      </c>
      <c r="X335" s="38">
        <f t="shared" si="10"/>
        <v>1.744645999999999E-2</v>
      </c>
      <c r="Y335" s="36">
        <f t="shared" si="6"/>
        <v>4.3234986040043086E-3</v>
      </c>
      <c r="Z335" s="36">
        <f t="shared" si="7"/>
        <v>0.83418733860400429</v>
      </c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</row>
    <row r="336" spans="1:41" ht="15.75" customHeight="1" x14ac:dyDescent="0.2">
      <c r="A336" s="39">
        <v>43618.626701388886</v>
      </c>
      <c r="B336" s="40" t="s">
        <v>7</v>
      </c>
      <c r="C336" s="40" t="s">
        <v>74</v>
      </c>
      <c r="D336" s="40" t="s">
        <v>86</v>
      </c>
      <c r="E336" s="40">
        <v>200</v>
      </c>
      <c r="F336" s="40">
        <v>8771.5</v>
      </c>
      <c r="G336" s="41">
        <v>2.2801999999999999E-2</v>
      </c>
      <c r="H336" s="40">
        <v>-2.5000000000000001E-4</v>
      </c>
      <c r="I336" s="40">
        <v>-5.6999999999999996E-6</v>
      </c>
      <c r="J336" s="40" t="s">
        <v>76</v>
      </c>
      <c r="K336" s="40">
        <v>200</v>
      </c>
      <c r="L336" s="40">
        <v>0</v>
      </c>
      <c r="M336" s="40">
        <v>8771.5</v>
      </c>
      <c r="N336" s="40" t="s">
        <v>77</v>
      </c>
      <c r="O336" s="40" t="s">
        <v>381</v>
      </c>
      <c r="P336" s="35">
        <f t="shared" si="8"/>
        <v>9687</v>
      </c>
      <c r="Q336" s="36">
        <f t="shared" si="9"/>
        <v>1.1175408500000001</v>
      </c>
      <c r="R336" s="36">
        <f t="shared" si="0"/>
        <v>18908</v>
      </c>
      <c r="S336" s="36">
        <f t="shared" si="1"/>
        <v>8506.3043949650946</v>
      </c>
      <c r="T336" s="36">
        <f t="shared" si="2"/>
        <v>28595</v>
      </c>
      <c r="U336" s="36">
        <f t="shared" si="3"/>
        <v>8561.2321559713237</v>
      </c>
      <c r="V336" s="38">
        <f t="shared" si="4"/>
        <v>-2.7123892826959966E-2</v>
      </c>
      <c r="W336" s="36">
        <f t="shared" si="5"/>
        <v>1.4261338766845329E-2</v>
      </c>
      <c r="X336" s="38">
        <f t="shared" si="10"/>
        <v>1.7452159999999991E-2</v>
      </c>
      <c r="Y336" s="36">
        <f t="shared" si="6"/>
        <v>4.5896059398853536E-3</v>
      </c>
      <c r="Z336" s="36">
        <f t="shared" si="7"/>
        <v>0.83445344593988535</v>
      </c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</row>
    <row r="337" spans="1:41" ht="15.75" customHeight="1" x14ac:dyDescent="0.2">
      <c r="A337" s="39">
        <v>43618.631122685183</v>
      </c>
      <c r="B337" s="40" t="s">
        <v>7</v>
      </c>
      <c r="C337" s="40" t="s">
        <v>74</v>
      </c>
      <c r="D337" s="40" t="s">
        <v>75</v>
      </c>
      <c r="E337" s="40">
        <v>-100</v>
      </c>
      <c r="F337" s="40">
        <v>8717.5</v>
      </c>
      <c r="G337" s="41">
        <v>-1.1471E-2</v>
      </c>
      <c r="H337" s="40">
        <v>-2.5000000000000001E-4</v>
      </c>
      <c r="I337" s="40">
        <v>-2.8600000000000001E-6</v>
      </c>
      <c r="J337" s="40" t="s">
        <v>76</v>
      </c>
      <c r="K337" s="40">
        <v>100</v>
      </c>
      <c r="L337" s="40">
        <v>0</v>
      </c>
      <c r="M337" s="40">
        <v>8717.5</v>
      </c>
      <c r="N337" s="40" t="s">
        <v>83</v>
      </c>
      <c r="O337" s="40" t="s">
        <v>382</v>
      </c>
      <c r="P337" s="35">
        <f t="shared" si="8"/>
        <v>9587</v>
      </c>
      <c r="Q337" s="36">
        <f t="shared" si="9"/>
        <v>1.1060698500000001</v>
      </c>
      <c r="R337" s="36">
        <f t="shared" si="0"/>
        <v>19008</v>
      </c>
      <c r="S337" s="36">
        <f t="shared" si="1"/>
        <v>8507.415482954546</v>
      </c>
      <c r="T337" s="36">
        <f t="shared" si="2"/>
        <v>28595</v>
      </c>
      <c r="U337" s="36">
        <f t="shared" si="3"/>
        <v>8561.2321559713237</v>
      </c>
      <c r="V337" s="38">
        <f t="shared" si="4"/>
        <v>-2.0073546930229991E-2</v>
      </c>
      <c r="W337" s="36">
        <f t="shared" si="5"/>
        <v>1.4044922654097902E-2</v>
      </c>
      <c r="X337" s="38">
        <f t="shared" si="10"/>
        <v>1.7455019999999991E-2</v>
      </c>
      <c r="Y337" s="36">
        <f t="shared" si="6"/>
        <v>1.1426395723867902E-2</v>
      </c>
      <c r="Z337" s="36">
        <f t="shared" si="7"/>
        <v>0.84129023572386796</v>
      </c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</row>
    <row r="338" spans="1:41" ht="15.75" customHeight="1" x14ac:dyDescent="0.2">
      <c r="A338" s="39">
        <v>43618.631157407406</v>
      </c>
      <c r="B338" s="40" t="s">
        <v>7</v>
      </c>
      <c r="C338" s="40" t="s">
        <v>74</v>
      </c>
      <c r="D338" s="40" t="s">
        <v>75</v>
      </c>
      <c r="E338" s="40">
        <v>-100</v>
      </c>
      <c r="F338" s="40">
        <v>8744</v>
      </c>
      <c r="G338" s="41">
        <v>-1.1436E-2</v>
      </c>
      <c r="H338" s="40">
        <v>7.5000000000000002E-4</v>
      </c>
      <c r="I338" s="40">
        <v>8.5699999999999993E-6</v>
      </c>
      <c r="J338" s="40" t="s">
        <v>76</v>
      </c>
      <c r="K338" s="40">
        <v>100</v>
      </c>
      <c r="L338" s="40">
        <v>0</v>
      </c>
      <c r="M338" s="40">
        <v>8755</v>
      </c>
      <c r="N338" s="40" t="s">
        <v>77</v>
      </c>
      <c r="O338" s="40" t="s">
        <v>383</v>
      </c>
      <c r="P338" s="35">
        <f t="shared" si="8"/>
        <v>9487</v>
      </c>
      <c r="Q338" s="36">
        <f t="shared" si="9"/>
        <v>1.0946338500000001</v>
      </c>
      <c r="R338" s="36">
        <f t="shared" si="0"/>
        <v>19108</v>
      </c>
      <c r="S338" s="36">
        <f t="shared" si="1"/>
        <v>8508.6536267531919</v>
      </c>
      <c r="T338" s="36">
        <f t="shared" si="2"/>
        <v>28595</v>
      </c>
      <c r="U338" s="36">
        <f t="shared" si="3"/>
        <v>8561.2321559713237</v>
      </c>
      <c r="V338" s="38">
        <f t="shared" si="4"/>
        <v>-2.3162331152537779E-2</v>
      </c>
      <c r="W338" s="36">
        <f t="shared" si="5"/>
        <v>1.3791977734941787E-2</v>
      </c>
      <c r="X338" s="38">
        <f t="shared" si="10"/>
        <v>1.7446449999999992E-2</v>
      </c>
      <c r="Y338" s="36">
        <f t="shared" si="6"/>
        <v>8.0760965824039996E-3</v>
      </c>
      <c r="Z338" s="36">
        <f t="shared" si="7"/>
        <v>0.83793993658240407</v>
      </c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</row>
    <row r="339" spans="1:41" ht="15.75" customHeight="1" x14ac:dyDescent="0.2">
      <c r="A339" s="39">
        <v>43618.651365740741</v>
      </c>
      <c r="B339" s="40" t="s">
        <v>7</v>
      </c>
      <c r="C339" s="40" t="s">
        <v>74</v>
      </c>
      <c r="D339" s="40" t="s">
        <v>86</v>
      </c>
      <c r="E339" s="40">
        <v>100</v>
      </c>
      <c r="F339" s="40">
        <v>8816.5</v>
      </c>
      <c r="G339" s="41">
        <v>1.1342E-2</v>
      </c>
      <c r="H339" s="40">
        <v>-2.5000000000000001E-4</v>
      </c>
      <c r="I339" s="40">
        <v>-2.83E-6</v>
      </c>
      <c r="J339" s="40" t="s">
        <v>76</v>
      </c>
      <c r="K339" s="40">
        <v>100</v>
      </c>
      <c r="L339" s="40">
        <v>0</v>
      </c>
      <c r="M339" s="40">
        <v>8816.5</v>
      </c>
      <c r="N339" s="40" t="s">
        <v>77</v>
      </c>
      <c r="O339" s="40" t="s">
        <v>384</v>
      </c>
      <c r="P339" s="35">
        <f t="shared" si="8"/>
        <v>9587</v>
      </c>
      <c r="Q339" s="36">
        <f t="shared" si="9"/>
        <v>1.1059758500000001</v>
      </c>
      <c r="R339" s="36">
        <f t="shared" si="0"/>
        <v>19108</v>
      </c>
      <c r="S339" s="36">
        <f t="shared" si="1"/>
        <v>8508.6536267531919</v>
      </c>
      <c r="T339" s="36">
        <f t="shared" si="2"/>
        <v>28695</v>
      </c>
      <c r="U339" s="36">
        <f t="shared" si="3"/>
        <v>8562.1217459487707</v>
      </c>
      <c r="V339" s="38">
        <f t="shared" si="4"/>
        <v>-3.2306142089677047E-2</v>
      </c>
      <c r="W339" s="36">
        <f t="shared" si="5"/>
        <v>1.4023870629201915E-2</v>
      </c>
      <c r="X339" s="38">
        <f t="shared" si="10"/>
        <v>1.7449279999999991E-2</v>
      </c>
      <c r="Y339" s="36">
        <f t="shared" si="6"/>
        <v>-8.3299146047514233E-4</v>
      </c>
      <c r="Z339" s="36">
        <f t="shared" si="7"/>
        <v>0.82903084853952491</v>
      </c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</row>
    <row r="340" spans="1:41" ht="15.75" customHeight="1" x14ac:dyDescent="0.2">
      <c r="A340" s="39">
        <v>43618.668946759259</v>
      </c>
      <c r="B340" s="40" t="s">
        <v>7</v>
      </c>
      <c r="C340" s="40" t="s">
        <v>74</v>
      </c>
      <c r="D340" s="40" t="s">
        <v>75</v>
      </c>
      <c r="E340" s="40">
        <v>-100</v>
      </c>
      <c r="F340" s="40">
        <v>8753.5</v>
      </c>
      <c r="G340" s="41">
        <v>-1.1424E-2</v>
      </c>
      <c r="H340" s="40">
        <v>-2.5000000000000001E-4</v>
      </c>
      <c r="I340" s="40">
        <v>-2.8499999999999998E-6</v>
      </c>
      <c r="J340" s="40" t="s">
        <v>76</v>
      </c>
      <c r="K340" s="40">
        <v>100</v>
      </c>
      <c r="L340" s="40">
        <v>0</v>
      </c>
      <c r="M340" s="40">
        <v>8753.5</v>
      </c>
      <c r="N340" s="40" t="s">
        <v>77</v>
      </c>
      <c r="O340" s="40" t="s">
        <v>385</v>
      </c>
      <c r="P340" s="35">
        <f t="shared" si="8"/>
        <v>9487</v>
      </c>
      <c r="Q340" s="36">
        <f t="shared" si="9"/>
        <v>1.09455185</v>
      </c>
      <c r="R340" s="36">
        <f t="shared" si="0"/>
        <v>19208</v>
      </c>
      <c r="S340" s="36">
        <f t="shared" si="1"/>
        <v>8509.9283371511865</v>
      </c>
      <c r="T340" s="36">
        <f t="shared" si="2"/>
        <v>28695</v>
      </c>
      <c r="U340" s="36">
        <f t="shared" si="3"/>
        <v>8562.1217459487707</v>
      </c>
      <c r="V340" s="38">
        <f t="shared" si="4"/>
        <v>-2.4224697011411968E-2</v>
      </c>
      <c r="W340" s="36">
        <f t="shared" si="5"/>
        <v>1.3759115213579238E-2</v>
      </c>
      <c r="X340" s="38">
        <f t="shared" si="10"/>
        <v>1.7452129999999989E-2</v>
      </c>
      <c r="Y340" s="36">
        <f t="shared" si="6"/>
        <v>6.986548202167259E-3</v>
      </c>
      <c r="Z340" s="36">
        <f t="shared" si="7"/>
        <v>0.83685038820216728</v>
      </c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</row>
    <row r="341" spans="1:41" ht="15.75" customHeight="1" x14ac:dyDescent="0.2">
      <c r="A341" s="39">
        <v>43618.678912037038</v>
      </c>
      <c r="B341" s="40" t="s">
        <v>7</v>
      </c>
      <c r="C341" s="40" t="s">
        <v>74</v>
      </c>
      <c r="D341" s="40" t="s">
        <v>75</v>
      </c>
      <c r="E341" s="40">
        <v>-100</v>
      </c>
      <c r="F341" s="40">
        <v>8712.5</v>
      </c>
      <c r="G341" s="41">
        <v>-1.1478E-2</v>
      </c>
      <c r="H341" s="40">
        <v>-2.5000000000000001E-4</v>
      </c>
      <c r="I341" s="40">
        <v>-2.8600000000000001E-6</v>
      </c>
      <c r="J341" s="40" t="s">
        <v>76</v>
      </c>
      <c r="K341" s="40">
        <v>100</v>
      </c>
      <c r="L341" s="40">
        <v>0</v>
      </c>
      <c r="M341" s="40">
        <v>8712.5</v>
      </c>
      <c r="N341" s="40" t="s">
        <v>77</v>
      </c>
      <c r="O341" s="40" t="s">
        <v>386</v>
      </c>
      <c r="P341" s="35">
        <f t="shared" si="8"/>
        <v>9387</v>
      </c>
      <c r="Q341" s="36">
        <f t="shared" si="9"/>
        <v>1.0830738499999999</v>
      </c>
      <c r="R341" s="36">
        <f t="shared" si="0"/>
        <v>19308</v>
      </c>
      <c r="S341" s="36">
        <f t="shared" si="1"/>
        <v>8510.9774963745604</v>
      </c>
      <c r="T341" s="36">
        <f t="shared" si="2"/>
        <v>28695</v>
      </c>
      <c r="U341" s="36">
        <f t="shared" si="3"/>
        <v>8562.1217459487707</v>
      </c>
      <c r="V341" s="38">
        <f t="shared" si="4"/>
        <v>-1.8922898772173839E-2</v>
      </c>
      <c r="W341" s="36">
        <f t="shared" si="5"/>
        <v>1.3551059737806334E-2</v>
      </c>
      <c r="X341" s="38">
        <f t="shared" si="10"/>
        <v>1.745498999999999E-2</v>
      </c>
      <c r="Y341" s="36">
        <f t="shared" si="6"/>
        <v>1.2083150965632485E-2</v>
      </c>
      <c r="Z341" s="36">
        <f t="shared" si="7"/>
        <v>0.84194699096563252</v>
      </c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</row>
    <row r="342" spans="1:41" ht="15.75" customHeight="1" x14ac:dyDescent="0.2">
      <c r="A342" s="39">
        <v>43618.696006944447</v>
      </c>
      <c r="B342" s="40" t="s">
        <v>7</v>
      </c>
      <c r="C342" s="40" t="s">
        <v>74</v>
      </c>
      <c r="D342" s="40" t="s">
        <v>75</v>
      </c>
      <c r="E342" s="40">
        <v>-500</v>
      </c>
      <c r="F342" s="40">
        <v>8555</v>
      </c>
      <c r="G342" s="41">
        <v>-5.8444999999999997E-2</v>
      </c>
      <c r="H342" s="40">
        <v>-2.5000000000000001E-4</v>
      </c>
      <c r="I342" s="40">
        <v>-1.4610000000000001E-5</v>
      </c>
      <c r="J342" s="40" t="s">
        <v>76</v>
      </c>
      <c r="K342" s="40">
        <v>500</v>
      </c>
      <c r="L342" s="40">
        <v>0</v>
      </c>
      <c r="M342" s="40">
        <v>8555</v>
      </c>
      <c r="N342" s="40" t="s">
        <v>83</v>
      </c>
      <c r="O342" s="40" t="s">
        <v>387</v>
      </c>
      <c r="P342" s="35">
        <f t="shared" si="8"/>
        <v>8887</v>
      </c>
      <c r="Q342" s="36">
        <f t="shared" si="9"/>
        <v>1.0246288499999998</v>
      </c>
      <c r="R342" s="36">
        <f t="shared" si="0"/>
        <v>19808</v>
      </c>
      <c r="S342" s="36">
        <f t="shared" si="1"/>
        <v>8512.0887267770595</v>
      </c>
      <c r="T342" s="36">
        <f t="shared" si="2"/>
        <v>28695</v>
      </c>
      <c r="U342" s="36">
        <f t="shared" si="3"/>
        <v>8562.1217459487707</v>
      </c>
      <c r="V342" s="38">
        <f t="shared" si="4"/>
        <v>8.6405272593028705E-4</v>
      </c>
      <c r="W342" s="36">
        <f t="shared" si="5"/>
        <v>1.3598149049483093E-2</v>
      </c>
      <c r="X342" s="38">
        <f t="shared" si="10"/>
        <v>1.7469599999999991E-2</v>
      </c>
      <c r="Y342" s="36">
        <f t="shared" si="6"/>
        <v>3.1931801775413368E-2</v>
      </c>
      <c r="Z342" s="36">
        <f t="shared" si="7"/>
        <v>0.86179564177541335</v>
      </c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</row>
    <row r="343" spans="1:41" ht="15.75" customHeight="1" x14ac:dyDescent="0.2">
      <c r="A343" s="39">
        <v>43618.696006944447</v>
      </c>
      <c r="B343" s="40" t="s">
        <v>7</v>
      </c>
      <c r="C343" s="40" t="s">
        <v>74</v>
      </c>
      <c r="D343" s="40" t="s">
        <v>75</v>
      </c>
      <c r="E343" s="40">
        <v>-400</v>
      </c>
      <c r="F343" s="40">
        <v>8598</v>
      </c>
      <c r="G343" s="41">
        <v>-4.6524000000000003E-2</v>
      </c>
      <c r="H343" s="40">
        <v>-2.5000000000000001E-4</v>
      </c>
      <c r="I343" s="40">
        <v>-1.163E-5</v>
      </c>
      <c r="J343" s="40" t="s">
        <v>76</v>
      </c>
      <c r="K343" s="40">
        <v>400</v>
      </c>
      <c r="L343" s="40">
        <v>0</v>
      </c>
      <c r="M343" s="40">
        <v>8598</v>
      </c>
      <c r="N343" s="40" t="s">
        <v>83</v>
      </c>
      <c r="O343" s="40" t="s">
        <v>388</v>
      </c>
      <c r="P343" s="35">
        <f t="shared" si="8"/>
        <v>8487</v>
      </c>
      <c r="Q343" s="36">
        <f t="shared" si="9"/>
        <v>0.9781048499999998</v>
      </c>
      <c r="R343" s="36">
        <f t="shared" si="0"/>
        <v>20208</v>
      </c>
      <c r="S343" s="36">
        <f t="shared" si="1"/>
        <v>8513.7892666270782</v>
      </c>
      <c r="T343" s="36">
        <f t="shared" si="2"/>
        <v>28695</v>
      </c>
      <c r="U343" s="36">
        <f t="shared" si="3"/>
        <v>8562.1217459487707</v>
      </c>
      <c r="V343" s="38">
        <f t="shared" si="4"/>
        <v>-4.1362488870588816E-3</v>
      </c>
      <c r="W343" s="36">
        <f t="shared" si="5"/>
        <v>1.3398559582504707E-2</v>
      </c>
      <c r="X343" s="38">
        <f t="shared" si="10"/>
        <v>1.748122999999999E-2</v>
      </c>
      <c r="Y343" s="36">
        <f t="shared" si="6"/>
        <v>2.6743540695445815E-2</v>
      </c>
      <c r="Z343" s="36">
        <f t="shared" si="7"/>
        <v>0.85660738069544584</v>
      </c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</row>
    <row r="344" spans="1:41" ht="15.75" customHeight="1" x14ac:dyDescent="0.2">
      <c r="A344" s="39">
        <v>43618.696006944447</v>
      </c>
      <c r="B344" s="40" t="s">
        <v>7</v>
      </c>
      <c r="C344" s="40" t="s">
        <v>74</v>
      </c>
      <c r="D344" s="40" t="s">
        <v>75</v>
      </c>
      <c r="E344" s="40">
        <v>-300</v>
      </c>
      <c r="F344" s="40">
        <v>8641</v>
      </c>
      <c r="G344" s="41">
        <v>-3.4719E-2</v>
      </c>
      <c r="H344" s="40">
        <v>-2.5000000000000001E-4</v>
      </c>
      <c r="I344" s="40">
        <v>-8.67E-6</v>
      </c>
      <c r="J344" s="40" t="s">
        <v>76</v>
      </c>
      <c r="K344" s="40">
        <v>300</v>
      </c>
      <c r="L344" s="40">
        <v>0</v>
      </c>
      <c r="M344" s="40">
        <v>8641</v>
      </c>
      <c r="N344" s="40" t="s">
        <v>83</v>
      </c>
      <c r="O344" s="42" t="s">
        <v>389</v>
      </c>
      <c r="P344" s="35">
        <f t="shared" si="8"/>
        <v>8187</v>
      </c>
      <c r="Q344" s="36">
        <f t="shared" si="9"/>
        <v>0.94338584999999986</v>
      </c>
      <c r="R344" s="36">
        <f t="shared" si="0"/>
        <v>20508</v>
      </c>
      <c r="S344" s="36">
        <f t="shared" si="1"/>
        <v>8515.6501609128154</v>
      </c>
      <c r="T344" s="36">
        <f t="shared" si="2"/>
        <v>28695</v>
      </c>
      <c r="U344" s="36">
        <f t="shared" si="3"/>
        <v>8562.1217459487707</v>
      </c>
      <c r="V344" s="38">
        <f t="shared" si="4"/>
        <v>-8.7284408960861069E-3</v>
      </c>
      <c r="W344" s="36">
        <f t="shared" si="5"/>
        <v>1.3071083347516776E-2</v>
      </c>
      <c r="X344" s="38">
        <f t="shared" si="10"/>
        <v>1.7489899999999989E-2</v>
      </c>
      <c r="Y344" s="36">
        <f t="shared" si="6"/>
        <v>2.183254245143066E-2</v>
      </c>
      <c r="Z344" s="36">
        <f t="shared" si="7"/>
        <v>0.85169638245143064</v>
      </c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</row>
    <row r="345" spans="1:41" ht="15.75" customHeight="1" x14ac:dyDescent="0.2">
      <c r="A345" s="39">
        <v>43618.696006944447</v>
      </c>
      <c r="B345" s="40" t="s">
        <v>7</v>
      </c>
      <c r="C345" s="40" t="s">
        <v>74</v>
      </c>
      <c r="D345" s="40" t="s">
        <v>75</v>
      </c>
      <c r="E345" s="40">
        <v>-100</v>
      </c>
      <c r="F345" s="40">
        <v>8674.5</v>
      </c>
      <c r="G345" s="41">
        <v>-1.1528E-2</v>
      </c>
      <c r="H345" s="40">
        <v>-2.5000000000000001E-4</v>
      </c>
      <c r="I345" s="40">
        <v>-2.88E-6</v>
      </c>
      <c r="J345" s="40" t="s">
        <v>76</v>
      </c>
      <c r="K345" s="40">
        <v>100</v>
      </c>
      <c r="L345" s="40">
        <v>0</v>
      </c>
      <c r="M345" s="40">
        <v>8674.5</v>
      </c>
      <c r="N345" s="40" t="s">
        <v>77</v>
      </c>
      <c r="O345" s="40" t="s">
        <v>390</v>
      </c>
      <c r="P345" s="35">
        <f t="shared" si="8"/>
        <v>8087</v>
      </c>
      <c r="Q345" s="36">
        <f t="shared" si="9"/>
        <v>0.93185784999999988</v>
      </c>
      <c r="R345" s="36">
        <f t="shared" si="0"/>
        <v>20608</v>
      </c>
      <c r="S345" s="36">
        <f t="shared" si="1"/>
        <v>8516.4209772903723</v>
      </c>
      <c r="T345" s="36">
        <f t="shared" si="2"/>
        <v>28695</v>
      </c>
      <c r="U345" s="36">
        <f t="shared" si="3"/>
        <v>8562.1217459487707</v>
      </c>
      <c r="V345" s="38">
        <f t="shared" si="4"/>
        <v>-1.223612411075325E-2</v>
      </c>
      <c r="W345" s="36">
        <f t="shared" si="5"/>
        <v>1.2915785699356593E-2</v>
      </c>
      <c r="X345" s="38">
        <f t="shared" si="10"/>
        <v>1.7492779999999989E-2</v>
      </c>
      <c r="Y345" s="36">
        <f t="shared" si="6"/>
        <v>1.817244158860333E-2</v>
      </c>
      <c r="Z345" s="36">
        <f t="shared" si="7"/>
        <v>0.84803628158860334</v>
      </c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</row>
    <row r="346" spans="1:41" ht="15.75" customHeight="1" x14ac:dyDescent="0.2">
      <c r="A346" s="39">
        <v>43618.696006944447</v>
      </c>
      <c r="B346" s="40" t="s">
        <v>7</v>
      </c>
      <c r="C346" s="40" t="s">
        <v>74</v>
      </c>
      <c r="D346" s="40" t="s">
        <v>75</v>
      </c>
      <c r="E346" s="40">
        <v>-200</v>
      </c>
      <c r="F346" s="40">
        <v>8674.5</v>
      </c>
      <c r="G346" s="41">
        <v>-2.3056E-2</v>
      </c>
      <c r="H346" s="40">
        <v>-2.5000000000000001E-4</v>
      </c>
      <c r="I346" s="40">
        <v>-5.7599999999999999E-6</v>
      </c>
      <c r="J346" s="40" t="s">
        <v>76</v>
      </c>
      <c r="K346" s="40">
        <v>200</v>
      </c>
      <c r="L346" s="40">
        <v>0</v>
      </c>
      <c r="M346" s="40">
        <v>8674.5</v>
      </c>
      <c r="N346" s="40" t="s">
        <v>83</v>
      </c>
      <c r="O346" s="40" t="s">
        <v>391</v>
      </c>
      <c r="P346" s="35">
        <f t="shared" si="8"/>
        <v>7887</v>
      </c>
      <c r="Q346" s="36">
        <f t="shared" si="9"/>
        <v>0.90880184999999991</v>
      </c>
      <c r="R346" s="36">
        <f t="shared" si="0"/>
        <v>20808</v>
      </c>
      <c r="S346" s="36">
        <f t="shared" si="1"/>
        <v>8517.940383506344</v>
      </c>
      <c r="T346" s="36">
        <f t="shared" si="2"/>
        <v>28695</v>
      </c>
      <c r="U346" s="36">
        <f t="shared" si="3"/>
        <v>8562.1217459487707</v>
      </c>
      <c r="V346" s="38">
        <f t="shared" si="4"/>
        <v>-1.1933511915606636E-2</v>
      </c>
      <c r="W346" s="36">
        <f t="shared" si="5"/>
        <v>1.2605307615124395E-2</v>
      </c>
      <c r="X346" s="38">
        <f t="shared" si="10"/>
        <v>1.749853999999999E-2</v>
      </c>
      <c r="Y346" s="36">
        <f t="shared" si="6"/>
        <v>1.8170335699517749E-2</v>
      </c>
      <c r="Z346" s="36">
        <f t="shared" si="7"/>
        <v>0.84803417569951778</v>
      </c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</row>
    <row r="347" spans="1:41" ht="15.75" customHeight="1" x14ac:dyDescent="0.2">
      <c r="A347" s="39">
        <v>43618.696018518516</v>
      </c>
      <c r="B347" s="40" t="s">
        <v>7</v>
      </c>
      <c r="C347" s="40" t="s">
        <v>74</v>
      </c>
      <c r="D347" s="40" t="s">
        <v>75</v>
      </c>
      <c r="E347" s="40">
        <v>-600</v>
      </c>
      <c r="F347" s="40">
        <v>8512.5</v>
      </c>
      <c r="G347" s="41">
        <v>-7.0482000000000003E-2</v>
      </c>
      <c r="H347" s="40">
        <v>-2.5000000000000001E-4</v>
      </c>
      <c r="I347" s="40">
        <v>-1.7620000000000001E-5</v>
      </c>
      <c r="J347" s="40" t="s">
        <v>76</v>
      </c>
      <c r="K347" s="40">
        <v>600</v>
      </c>
      <c r="L347" s="40">
        <v>0</v>
      </c>
      <c r="M347" s="40">
        <v>8512.5</v>
      </c>
      <c r="N347" s="40" t="s">
        <v>83</v>
      </c>
      <c r="O347" s="40" t="s">
        <v>392</v>
      </c>
      <c r="P347" s="35">
        <f t="shared" si="8"/>
        <v>7287</v>
      </c>
      <c r="Q347" s="36">
        <f t="shared" si="9"/>
        <v>0.83831984999999987</v>
      </c>
      <c r="R347" s="36">
        <f t="shared" si="0"/>
        <v>21408</v>
      </c>
      <c r="S347" s="36">
        <f t="shared" si="1"/>
        <v>8517.7879063901346</v>
      </c>
      <c r="T347" s="36">
        <f t="shared" si="2"/>
        <v>28695</v>
      </c>
      <c r="U347" s="36">
        <f t="shared" si="3"/>
        <v>8562.1217459487707</v>
      </c>
      <c r="V347" s="38">
        <f t="shared" si="4"/>
        <v>4.9611491843413917E-3</v>
      </c>
      <c r="W347" s="36">
        <f t="shared" si="5"/>
        <v>1.3013772807351463E-2</v>
      </c>
      <c r="X347" s="38">
        <f t="shared" si="10"/>
        <v>1.7516159999999989E-2</v>
      </c>
      <c r="Y347" s="36">
        <f t="shared" si="6"/>
        <v>3.5491081991692847E-2</v>
      </c>
      <c r="Z347" s="36">
        <f t="shared" si="7"/>
        <v>0.86535492199169284</v>
      </c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</row>
    <row r="348" spans="1:41" ht="15.75" customHeight="1" x14ac:dyDescent="0.2">
      <c r="A348" s="39">
        <v>43618.69604166667</v>
      </c>
      <c r="B348" s="40" t="s">
        <v>7</v>
      </c>
      <c r="C348" s="40" t="s">
        <v>74</v>
      </c>
      <c r="D348" s="40" t="s">
        <v>75</v>
      </c>
      <c r="E348" s="40">
        <v>-500</v>
      </c>
      <c r="F348" s="40">
        <v>8526</v>
      </c>
      <c r="G348" s="41">
        <v>-5.8645000000000003E-2</v>
      </c>
      <c r="H348" s="40">
        <v>-2.5000000000000001E-4</v>
      </c>
      <c r="I348" s="40">
        <v>-1.466E-5</v>
      </c>
      <c r="J348" s="40" t="s">
        <v>76</v>
      </c>
      <c r="K348" s="40">
        <v>500</v>
      </c>
      <c r="L348" s="40">
        <v>0</v>
      </c>
      <c r="M348" s="40">
        <v>8526</v>
      </c>
      <c r="N348" s="40" t="s">
        <v>77</v>
      </c>
      <c r="O348" s="40" t="s">
        <v>393</v>
      </c>
      <c r="P348" s="35">
        <f t="shared" si="8"/>
        <v>6787</v>
      </c>
      <c r="Q348" s="36">
        <f t="shared" si="9"/>
        <v>0.77967484999999992</v>
      </c>
      <c r="R348" s="36">
        <f t="shared" si="0"/>
        <v>21908</v>
      </c>
      <c r="S348" s="36">
        <f t="shared" si="1"/>
        <v>8517.9753286470695</v>
      </c>
      <c r="T348" s="36">
        <f t="shared" si="2"/>
        <v>28695</v>
      </c>
      <c r="U348" s="36">
        <f t="shared" si="3"/>
        <v>8562.1217459487707</v>
      </c>
      <c r="V348" s="38">
        <f t="shared" si="4"/>
        <v>3.3583028333896976E-3</v>
      </c>
      <c r="W348" s="36">
        <f t="shared" si="5"/>
        <v>1.3261126558134344E-2</v>
      </c>
      <c r="X348" s="38">
        <f t="shared" si="10"/>
        <v>1.7530819999999989E-2</v>
      </c>
      <c r="Y348" s="36">
        <f t="shared" si="6"/>
        <v>3.4150249391524029E-2</v>
      </c>
      <c r="Z348" s="36">
        <f t="shared" si="7"/>
        <v>0.86401408939152402</v>
      </c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</row>
    <row r="349" spans="1:41" ht="15.75" customHeight="1" x14ac:dyDescent="0.2">
      <c r="A349" s="39">
        <v>43618.69604166667</v>
      </c>
      <c r="B349" s="40" t="s">
        <v>7</v>
      </c>
      <c r="C349" s="40" t="s">
        <v>74</v>
      </c>
      <c r="D349" s="40" t="s">
        <v>75</v>
      </c>
      <c r="E349" s="40">
        <v>-400</v>
      </c>
      <c r="F349" s="40">
        <v>8568.5</v>
      </c>
      <c r="G349" s="41">
        <v>-4.6684000000000003E-2</v>
      </c>
      <c r="H349" s="40">
        <v>-2.5000000000000001E-4</v>
      </c>
      <c r="I349" s="40">
        <v>-1.167E-5</v>
      </c>
      <c r="J349" s="40" t="s">
        <v>76</v>
      </c>
      <c r="K349" s="40">
        <v>400</v>
      </c>
      <c r="L349" s="40">
        <v>0</v>
      </c>
      <c r="M349" s="40">
        <v>8568.5</v>
      </c>
      <c r="N349" s="40" t="s">
        <v>77</v>
      </c>
      <c r="O349" s="40" t="s">
        <v>394</v>
      </c>
      <c r="P349" s="35">
        <f t="shared" si="8"/>
        <v>6387</v>
      </c>
      <c r="Q349" s="36">
        <f t="shared" si="9"/>
        <v>0.73299084999999997</v>
      </c>
      <c r="R349" s="36">
        <f t="shared" si="0"/>
        <v>22308</v>
      </c>
      <c r="S349" s="36">
        <f t="shared" si="1"/>
        <v>8518.8812757755059</v>
      </c>
      <c r="T349" s="36">
        <f t="shared" si="2"/>
        <v>28695</v>
      </c>
      <c r="U349" s="36">
        <f t="shared" si="3"/>
        <v>8562.1217459487707</v>
      </c>
      <c r="V349" s="38">
        <f t="shared" si="4"/>
        <v>-5.5528063728282288E-4</v>
      </c>
      <c r="W349" s="36">
        <f t="shared" si="5"/>
        <v>1.3224738062298382E-2</v>
      </c>
      <c r="X349" s="38">
        <f t="shared" si="10"/>
        <v>1.7542489999999987E-2</v>
      </c>
      <c r="Y349" s="36">
        <f t="shared" si="6"/>
        <v>3.0211947425015546E-2</v>
      </c>
      <c r="Z349" s="36">
        <f t="shared" si="7"/>
        <v>0.86007578742501556</v>
      </c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</row>
    <row r="350" spans="1:41" ht="15.75" customHeight="1" x14ac:dyDescent="0.2">
      <c r="A350" s="39">
        <v>43618.69604166667</v>
      </c>
      <c r="B350" s="40" t="s">
        <v>7</v>
      </c>
      <c r="C350" s="40" t="s">
        <v>74</v>
      </c>
      <c r="D350" s="40" t="s">
        <v>75</v>
      </c>
      <c r="E350" s="40">
        <v>-300</v>
      </c>
      <c r="F350" s="40">
        <v>8611.5</v>
      </c>
      <c r="G350" s="41">
        <v>-3.4835999999999999E-2</v>
      </c>
      <c r="H350" s="40">
        <v>-2.5000000000000001E-4</v>
      </c>
      <c r="I350" s="40">
        <v>-8.6999999999999997E-6</v>
      </c>
      <c r="J350" s="40" t="s">
        <v>76</v>
      </c>
      <c r="K350" s="40">
        <v>300</v>
      </c>
      <c r="L350" s="40">
        <v>0</v>
      </c>
      <c r="M350" s="40">
        <v>8611.5</v>
      </c>
      <c r="N350" s="40" t="s">
        <v>77</v>
      </c>
      <c r="O350" s="40" t="s">
        <v>395</v>
      </c>
      <c r="P350" s="35">
        <f t="shared" si="8"/>
        <v>6087</v>
      </c>
      <c r="Q350" s="36">
        <f t="shared" si="9"/>
        <v>0.69815484999999999</v>
      </c>
      <c r="R350" s="36">
        <f t="shared" si="0"/>
        <v>22608</v>
      </c>
      <c r="S350" s="36">
        <f t="shared" si="1"/>
        <v>8520.110292816702</v>
      </c>
      <c r="T350" s="36">
        <f t="shared" si="2"/>
        <v>28695</v>
      </c>
      <c r="U350" s="36">
        <f t="shared" si="3"/>
        <v>8562.1217459487707</v>
      </c>
      <c r="V350" s="38">
        <f t="shared" si="4"/>
        <v>-4.0764190905329886E-3</v>
      </c>
      <c r="W350" s="36">
        <f t="shared" si="5"/>
        <v>1.3019767608236995E-2</v>
      </c>
      <c r="X350" s="38">
        <f t="shared" si="10"/>
        <v>1.7551189999999987E-2</v>
      </c>
      <c r="Y350" s="36">
        <f t="shared" si="6"/>
        <v>2.6494538517703996E-2</v>
      </c>
      <c r="Z350" s="36">
        <f t="shared" si="7"/>
        <v>0.85635837851770402</v>
      </c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</row>
    <row r="351" spans="1:41" ht="15.75" customHeight="1" x14ac:dyDescent="0.2">
      <c r="A351" s="39">
        <v>43618.69604166667</v>
      </c>
      <c r="B351" s="40" t="s">
        <v>7</v>
      </c>
      <c r="C351" s="40" t="s">
        <v>74</v>
      </c>
      <c r="D351" s="40" t="s">
        <v>75</v>
      </c>
      <c r="E351" s="40">
        <v>-200</v>
      </c>
      <c r="F351" s="40">
        <v>8654.5</v>
      </c>
      <c r="G351" s="41">
        <v>-2.3109999999999999E-2</v>
      </c>
      <c r="H351" s="40">
        <v>-2.5000000000000001E-4</v>
      </c>
      <c r="I351" s="40">
        <v>-5.7699999999999998E-6</v>
      </c>
      <c r="J351" s="40" t="s">
        <v>76</v>
      </c>
      <c r="K351" s="40">
        <v>200</v>
      </c>
      <c r="L351" s="40">
        <v>0</v>
      </c>
      <c r="M351" s="40">
        <v>8654.5</v>
      </c>
      <c r="N351" s="40" t="s">
        <v>77</v>
      </c>
      <c r="O351" s="40" t="s">
        <v>396</v>
      </c>
      <c r="P351" s="35">
        <f t="shared" si="8"/>
        <v>5887</v>
      </c>
      <c r="Q351" s="36">
        <f t="shared" si="9"/>
        <v>0.67504485000000003</v>
      </c>
      <c r="R351" s="36">
        <f t="shared" si="0"/>
        <v>22808</v>
      </c>
      <c r="S351" s="36">
        <f t="shared" si="1"/>
        <v>8521.2887364082781</v>
      </c>
      <c r="T351" s="36">
        <f t="shared" si="2"/>
        <v>28695</v>
      </c>
      <c r="U351" s="36">
        <f t="shared" si="3"/>
        <v>8562.1217459487707</v>
      </c>
      <c r="V351" s="38">
        <f t="shared" si="4"/>
        <v>-7.3390594301818912E-3</v>
      </c>
      <c r="W351" s="36">
        <f t="shared" si="5"/>
        <v>1.2764738270147256E-2</v>
      </c>
      <c r="X351" s="38">
        <f t="shared" si="10"/>
        <v>1.7556959999999986E-2</v>
      </c>
      <c r="Y351" s="36">
        <f t="shared" si="6"/>
        <v>2.298263883996535E-2</v>
      </c>
      <c r="Z351" s="36">
        <f t="shared" si="7"/>
        <v>0.85284647883996534</v>
      </c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</row>
    <row r="352" spans="1:41" ht="15.75" customHeight="1" x14ac:dyDescent="0.2">
      <c r="A352" s="39">
        <v>43618.69604166667</v>
      </c>
      <c r="B352" s="40" t="s">
        <v>7</v>
      </c>
      <c r="C352" s="40" t="s">
        <v>74</v>
      </c>
      <c r="D352" s="40" t="s">
        <v>75</v>
      </c>
      <c r="E352" s="40">
        <v>-100</v>
      </c>
      <c r="F352" s="40">
        <v>8698</v>
      </c>
      <c r="G352" s="41">
        <v>-1.1497E-2</v>
      </c>
      <c r="H352" s="40">
        <v>-2.5000000000000001E-4</v>
      </c>
      <c r="I352" s="40">
        <v>-2.8700000000000001E-6</v>
      </c>
      <c r="J352" s="40" t="s">
        <v>76</v>
      </c>
      <c r="K352" s="40">
        <v>100</v>
      </c>
      <c r="L352" s="40">
        <v>0</v>
      </c>
      <c r="M352" s="40">
        <v>8698</v>
      </c>
      <c r="N352" s="40" t="s">
        <v>77</v>
      </c>
      <c r="O352" s="40" t="s">
        <v>397</v>
      </c>
      <c r="P352" s="35">
        <f t="shared" si="8"/>
        <v>5787</v>
      </c>
      <c r="Q352" s="36">
        <f t="shared" si="9"/>
        <v>0.66354785000000005</v>
      </c>
      <c r="R352" s="36">
        <f t="shared" si="0"/>
        <v>22908</v>
      </c>
      <c r="S352" s="36">
        <f t="shared" si="1"/>
        <v>8522.0601318316749</v>
      </c>
      <c r="T352" s="36">
        <f t="shared" si="2"/>
        <v>28695</v>
      </c>
      <c r="U352" s="36">
        <f t="shared" si="3"/>
        <v>8562.1217459487707</v>
      </c>
      <c r="V352" s="38">
        <f t="shared" si="4"/>
        <v>-1.0558510059497839E-2</v>
      </c>
      <c r="W352" s="36">
        <f t="shared" si="5"/>
        <v>1.2577363849082434E-2</v>
      </c>
      <c r="X352" s="38">
        <f t="shared" si="10"/>
        <v>1.7559829999999985E-2</v>
      </c>
      <c r="Y352" s="36">
        <f t="shared" si="6"/>
        <v>1.9578683789584578E-2</v>
      </c>
      <c r="Z352" s="36">
        <f t="shared" si="7"/>
        <v>0.84944252378958462</v>
      </c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</row>
    <row r="353" spans="1:41" ht="15.75" customHeight="1" x14ac:dyDescent="0.2">
      <c r="A353" s="39">
        <v>43618.696099537039</v>
      </c>
      <c r="B353" s="40" t="s">
        <v>7</v>
      </c>
      <c r="C353" s="40" t="s">
        <v>74</v>
      </c>
      <c r="D353" s="40" t="s">
        <v>75</v>
      </c>
      <c r="E353" s="40">
        <v>-100</v>
      </c>
      <c r="F353" s="40">
        <v>8633</v>
      </c>
      <c r="G353" s="41">
        <v>-1.1583E-2</v>
      </c>
      <c r="H353" s="40">
        <v>-2.5000000000000001E-4</v>
      </c>
      <c r="I353" s="40">
        <v>-2.8899999999999999E-6</v>
      </c>
      <c r="J353" s="40" t="s">
        <v>76</v>
      </c>
      <c r="K353" s="40">
        <v>100</v>
      </c>
      <c r="L353" s="40">
        <v>0</v>
      </c>
      <c r="M353" s="40">
        <v>8633</v>
      </c>
      <c r="N353" s="40" t="s">
        <v>77</v>
      </c>
      <c r="O353" s="40" t="s">
        <v>398</v>
      </c>
      <c r="P353" s="35">
        <f t="shared" si="8"/>
        <v>5687</v>
      </c>
      <c r="Q353" s="36">
        <f t="shared" si="9"/>
        <v>0.65196485000000004</v>
      </c>
      <c r="R353" s="36">
        <f t="shared" si="0"/>
        <v>23008</v>
      </c>
      <c r="S353" s="36">
        <f t="shared" si="1"/>
        <v>8522.542311369958</v>
      </c>
      <c r="T353" s="36">
        <f t="shared" si="2"/>
        <v>28695</v>
      </c>
      <c r="U353" s="36">
        <f t="shared" si="3"/>
        <v>8562.1217459487707</v>
      </c>
      <c r="V353" s="38">
        <f t="shared" si="4"/>
        <v>-5.4532210129533782E-3</v>
      </c>
      <c r="W353" s="36">
        <f t="shared" si="5"/>
        <v>1.2479520234354467E-2</v>
      </c>
      <c r="X353" s="38">
        <f t="shared" si="10"/>
        <v>1.7562719999999983E-2</v>
      </c>
      <c r="Y353" s="36">
        <f t="shared" si="6"/>
        <v>2.4589019221401071E-2</v>
      </c>
      <c r="Z353" s="36">
        <f t="shared" si="7"/>
        <v>0.85445285922140113</v>
      </c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</row>
    <row r="354" spans="1:41" ht="15.75" customHeight="1" x14ac:dyDescent="0.2">
      <c r="A354" s="39">
        <v>43618.697280092594</v>
      </c>
      <c r="B354" s="40" t="s">
        <v>7</v>
      </c>
      <c r="C354" s="40" t="s">
        <v>74</v>
      </c>
      <c r="D354" s="40" t="s">
        <v>86</v>
      </c>
      <c r="E354" s="40">
        <v>100</v>
      </c>
      <c r="F354" s="40">
        <v>8661.5</v>
      </c>
      <c r="G354" s="41">
        <v>1.1545E-2</v>
      </c>
      <c r="H354" s="40">
        <v>-2.5000000000000001E-4</v>
      </c>
      <c r="I354" s="40">
        <v>-2.88E-6</v>
      </c>
      <c r="J354" s="40" t="s">
        <v>76</v>
      </c>
      <c r="K354" s="40">
        <v>100</v>
      </c>
      <c r="L354" s="40">
        <v>0</v>
      </c>
      <c r="M354" s="40">
        <v>8661.5</v>
      </c>
      <c r="N354" s="40" t="s">
        <v>83</v>
      </c>
      <c r="O354" s="40" t="s">
        <v>399</v>
      </c>
      <c r="P354" s="35">
        <f t="shared" si="8"/>
        <v>5787</v>
      </c>
      <c r="Q354" s="36">
        <f t="shared" si="9"/>
        <v>0.66350985000000007</v>
      </c>
      <c r="R354" s="36">
        <f t="shared" si="0"/>
        <v>23008</v>
      </c>
      <c r="S354" s="36">
        <f t="shared" si="1"/>
        <v>8522.542311369958</v>
      </c>
      <c r="T354" s="36">
        <f t="shared" si="2"/>
        <v>28795</v>
      </c>
      <c r="U354" s="36">
        <f t="shared" si="3"/>
        <v>8562.4668692481337</v>
      </c>
      <c r="V354" s="38">
        <f t="shared" si="4"/>
        <v>-7.7275527306647981E-3</v>
      </c>
      <c r="W354" s="36">
        <f t="shared" si="5"/>
        <v>1.2587831304146292E-2</v>
      </c>
      <c r="X354" s="38">
        <f t="shared" si="10"/>
        <v>1.7565599999999983E-2</v>
      </c>
      <c r="Y354" s="36">
        <f t="shared" si="6"/>
        <v>2.2425878573481477E-2</v>
      </c>
      <c r="Z354" s="36">
        <f t="shared" si="7"/>
        <v>0.85228971857348146</v>
      </c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</row>
    <row r="355" spans="1:41" ht="15.75" customHeight="1" x14ac:dyDescent="0.2">
      <c r="A355" s="39">
        <v>43618.697928240741</v>
      </c>
      <c r="B355" s="40" t="s">
        <v>7</v>
      </c>
      <c r="C355" s="40" t="s">
        <v>74</v>
      </c>
      <c r="D355" s="40" t="s">
        <v>86</v>
      </c>
      <c r="E355" s="40">
        <v>100</v>
      </c>
      <c r="F355" s="40">
        <v>8698.5</v>
      </c>
      <c r="G355" s="41">
        <v>1.1495999999999999E-2</v>
      </c>
      <c r="H355" s="40">
        <v>-2.5000000000000001E-4</v>
      </c>
      <c r="I355" s="40">
        <v>-2.8700000000000001E-6</v>
      </c>
      <c r="J355" s="40" t="s">
        <v>76</v>
      </c>
      <c r="K355" s="40">
        <v>100</v>
      </c>
      <c r="L355" s="40">
        <v>0</v>
      </c>
      <c r="M355" s="40">
        <v>8698.5</v>
      </c>
      <c r="N355" s="40" t="s">
        <v>77</v>
      </c>
      <c r="O355" s="40" t="s">
        <v>400</v>
      </c>
      <c r="P355" s="35">
        <f t="shared" si="8"/>
        <v>5887</v>
      </c>
      <c r="Q355" s="36">
        <f t="shared" si="9"/>
        <v>0.67500585000000002</v>
      </c>
      <c r="R355" s="36">
        <f t="shared" si="0"/>
        <v>23008</v>
      </c>
      <c r="S355" s="36">
        <f t="shared" si="1"/>
        <v>8522.542311369958</v>
      </c>
      <c r="T355" s="36">
        <f t="shared" si="2"/>
        <v>28895</v>
      </c>
      <c r="U355" s="36">
        <f t="shared" si="3"/>
        <v>8562.9376535732827</v>
      </c>
      <c r="V355" s="38">
        <f t="shared" si="4"/>
        <v>-1.071435331286988E-2</v>
      </c>
      <c r="W355" s="36">
        <f t="shared" si="5"/>
        <v>1.2735564868848515E-2</v>
      </c>
      <c r="X355" s="38">
        <f t="shared" si="10"/>
        <v>1.7568469999999982E-2</v>
      </c>
      <c r="Y355" s="36">
        <f t="shared" si="6"/>
        <v>1.9589681555978615E-2</v>
      </c>
      <c r="Z355" s="36">
        <f t="shared" si="7"/>
        <v>0.84945352155597864</v>
      </c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</row>
    <row r="356" spans="1:41" ht="15.75" customHeight="1" x14ac:dyDescent="0.2">
      <c r="A356" s="39">
        <v>43618.699930555558</v>
      </c>
      <c r="B356" s="40" t="s">
        <v>7</v>
      </c>
      <c r="C356" s="40" t="s">
        <v>74</v>
      </c>
      <c r="D356" s="40" t="s">
        <v>86</v>
      </c>
      <c r="E356" s="40">
        <v>100</v>
      </c>
      <c r="F356" s="40">
        <v>8719</v>
      </c>
      <c r="G356" s="41">
        <v>1.1469E-2</v>
      </c>
      <c r="H356" s="40">
        <v>-2.5000000000000001E-4</v>
      </c>
      <c r="I356" s="40">
        <v>-2.8600000000000001E-6</v>
      </c>
      <c r="J356" s="40" t="s">
        <v>76</v>
      </c>
      <c r="K356" s="40">
        <v>100</v>
      </c>
      <c r="L356" s="40">
        <v>0</v>
      </c>
      <c r="M356" s="40">
        <v>8719</v>
      </c>
      <c r="N356" s="40" t="s">
        <v>77</v>
      </c>
      <c r="O356" s="40" t="s">
        <v>401</v>
      </c>
      <c r="P356" s="35">
        <f t="shared" si="8"/>
        <v>5987</v>
      </c>
      <c r="Q356" s="36">
        <f t="shared" si="9"/>
        <v>0.68647484999999997</v>
      </c>
      <c r="R356" s="36">
        <f t="shared" si="0"/>
        <v>23008</v>
      </c>
      <c r="S356" s="36">
        <f t="shared" si="1"/>
        <v>8522.542311369958</v>
      </c>
      <c r="T356" s="36">
        <f t="shared" si="2"/>
        <v>28995</v>
      </c>
      <c r="U356" s="36">
        <f t="shared" si="3"/>
        <v>8563.4758923952413</v>
      </c>
      <c r="V356" s="38">
        <f t="shared" si="4"/>
        <v>-1.2470682405853866E-2</v>
      </c>
      <c r="W356" s="36">
        <f t="shared" si="5"/>
        <v>1.29044459600892E-2</v>
      </c>
      <c r="X356" s="38">
        <f t="shared" si="10"/>
        <v>1.7571329999999982E-2</v>
      </c>
      <c r="Y356" s="36">
        <f t="shared" si="6"/>
        <v>1.8005093554235317E-2</v>
      </c>
      <c r="Z356" s="36">
        <f t="shared" si="7"/>
        <v>0.84786893355423532</v>
      </c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</row>
    <row r="357" spans="1:41" ht="15.75" customHeight="1" x14ac:dyDescent="0.2">
      <c r="A357" s="39">
        <v>43618.704131944447</v>
      </c>
      <c r="B357" s="40" t="s">
        <v>7</v>
      </c>
      <c r="C357" s="40" t="s">
        <v>74</v>
      </c>
      <c r="D357" s="40" t="s">
        <v>86</v>
      </c>
      <c r="E357" s="40">
        <v>100</v>
      </c>
      <c r="F357" s="40">
        <v>8739</v>
      </c>
      <c r="G357" s="41">
        <v>1.1443E-2</v>
      </c>
      <c r="H357" s="40">
        <v>-2.5000000000000001E-4</v>
      </c>
      <c r="I357" s="40">
        <v>-2.8600000000000001E-6</v>
      </c>
      <c r="J357" s="40" t="s">
        <v>76</v>
      </c>
      <c r="K357" s="40">
        <v>100</v>
      </c>
      <c r="L357" s="40">
        <v>0</v>
      </c>
      <c r="M357" s="40">
        <v>8739</v>
      </c>
      <c r="N357" s="40" t="s">
        <v>77</v>
      </c>
      <c r="O357" s="40" t="s">
        <v>402</v>
      </c>
      <c r="P357" s="35">
        <f t="shared" si="8"/>
        <v>6087</v>
      </c>
      <c r="Q357" s="36">
        <f t="shared" si="9"/>
        <v>0.69791784999999995</v>
      </c>
      <c r="R357" s="36">
        <f t="shared" si="0"/>
        <v>23008</v>
      </c>
      <c r="S357" s="36">
        <f t="shared" si="1"/>
        <v>8522.542311369958</v>
      </c>
      <c r="T357" s="36">
        <f t="shared" si="2"/>
        <v>29095</v>
      </c>
      <c r="U357" s="36">
        <f t="shared" si="3"/>
        <v>8564.0791716789827</v>
      </c>
      <c r="V357" s="38">
        <f t="shared" si="4"/>
        <v>-1.4226642362838913E-2</v>
      </c>
      <c r="W357" s="36">
        <f t="shared" si="5"/>
        <v>1.3093709312246047E-2</v>
      </c>
      <c r="X357" s="38">
        <f t="shared" si="10"/>
        <v>1.7574189999999983E-2</v>
      </c>
      <c r="Y357" s="36">
        <f t="shared" si="6"/>
        <v>1.6441256949407117E-2</v>
      </c>
      <c r="Z357" s="36">
        <f t="shared" si="7"/>
        <v>0.84630509694940714</v>
      </c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</row>
    <row r="358" spans="1:41" ht="15.75" customHeight="1" x14ac:dyDescent="0.2">
      <c r="A358" s="39">
        <v>43618.706296296295</v>
      </c>
      <c r="B358" s="40" t="s">
        <v>7</v>
      </c>
      <c r="C358" s="40" t="s">
        <v>74</v>
      </c>
      <c r="D358" s="40" t="s">
        <v>75</v>
      </c>
      <c r="E358" s="40">
        <v>-100</v>
      </c>
      <c r="F358" s="40">
        <v>8679.5</v>
      </c>
      <c r="G358" s="41">
        <v>-1.1521E-2</v>
      </c>
      <c r="H358" s="40">
        <v>-2.5000000000000001E-4</v>
      </c>
      <c r="I358" s="40">
        <v>-2.88E-6</v>
      </c>
      <c r="J358" s="40" t="s">
        <v>76</v>
      </c>
      <c r="K358" s="40">
        <v>100</v>
      </c>
      <c r="L358" s="40">
        <v>0</v>
      </c>
      <c r="M358" s="40">
        <v>8679.5</v>
      </c>
      <c r="N358" s="40" t="s">
        <v>83</v>
      </c>
      <c r="O358" s="40" t="s">
        <v>403</v>
      </c>
      <c r="P358" s="35">
        <f t="shared" si="8"/>
        <v>5987</v>
      </c>
      <c r="Q358" s="36">
        <f t="shared" si="9"/>
        <v>0.68639684999999995</v>
      </c>
      <c r="R358" s="36">
        <f t="shared" si="0"/>
        <v>23108</v>
      </c>
      <c r="S358" s="36">
        <f t="shared" si="1"/>
        <v>8523.2215466505113</v>
      </c>
      <c r="T358" s="36">
        <f t="shared" si="2"/>
        <v>29095</v>
      </c>
      <c r="U358" s="36">
        <f t="shared" si="3"/>
        <v>8564.0791716789827</v>
      </c>
      <c r="V358" s="38">
        <f t="shared" si="4"/>
        <v>-9.2964698219785181E-3</v>
      </c>
      <c r="W358" s="36">
        <f t="shared" si="5"/>
        <v>1.2934541136451599E-2</v>
      </c>
      <c r="X358" s="38">
        <f t="shared" si="10"/>
        <v>1.7577069999999983E-2</v>
      </c>
      <c r="Y358" s="36">
        <f t="shared" si="6"/>
        <v>2.1215141314473066E-2</v>
      </c>
      <c r="Z358" s="36">
        <f t="shared" si="7"/>
        <v>0.85107898131447313</v>
      </c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</row>
    <row r="359" spans="1:41" ht="15.75" customHeight="1" x14ac:dyDescent="0.2">
      <c r="A359" s="39">
        <v>43618.868576388886</v>
      </c>
      <c r="B359" s="40" t="s">
        <v>7</v>
      </c>
      <c r="C359" s="40" t="s">
        <v>74</v>
      </c>
      <c r="D359" s="40" t="s">
        <v>75</v>
      </c>
      <c r="E359" s="40">
        <v>-100</v>
      </c>
      <c r="F359" s="40">
        <v>8662.5</v>
      </c>
      <c r="G359" s="41">
        <v>-1.1544E-2</v>
      </c>
      <c r="H359" s="40">
        <v>-2.5000000000000001E-4</v>
      </c>
      <c r="I359" s="40">
        <v>-2.88E-6</v>
      </c>
      <c r="J359" s="40" t="s">
        <v>76</v>
      </c>
      <c r="K359" s="40">
        <v>100</v>
      </c>
      <c r="L359" s="40">
        <v>0</v>
      </c>
      <c r="M359" s="40">
        <v>8662.5</v>
      </c>
      <c r="N359" s="40" t="s">
        <v>77</v>
      </c>
      <c r="O359" s="40" t="s">
        <v>404</v>
      </c>
      <c r="P359" s="35">
        <f t="shared" si="8"/>
        <v>5887</v>
      </c>
      <c r="Q359" s="36">
        <f t="shared" si="9"/>
        <v>0.67485284999999995</v>
      </c>
      <c r="R359" s="36">
        <f t="shared" si="0"/>
        <v>23208</v>
      </c>
      <c r="S359" s="36">
        <f t="shared" si="1"/>
        <v>8523.8216778697006</v>
      </c>
      <c r="T359" s="36">
        <f t="shared" si="2"/>
        <v>29095</v>
      </c>
      <c r="U359" s="36">
        <f t="shared" si="3"/>
        <v>8564.0791716789827</v>
      </c>
      <c r="V359" s="38">
        <f t="shared" si="4"/>
        <v>-7.8101096365668201E-3</v>
      </c>
      <c r="W359" s="36">
        <f t="shared" si="5"/>
        <v>1.2798804978939243E-2</v>
      </c>
      <c r="X359" s="38">
        <f t="shared" si="10"/>
        <v>1.7579949999999983E-2</v>
      </c>
      <c r="Y359" s="36">
        <f t="shared" si="6"/>
        <v>2.2568645342372406E-2</v>
      </c>
      <c r="Z359" s="36">
        <f t="shared" si="7"/>
        <v>0.85243248534237237</v>
      </c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</row>
    <row r="360" spans="1:41" ht="15.75" customHeight="1" x14ac:dyDescent="0.2">
      <c r="A360" s="39">
        <v>43618.948842592596</v>
      </c>
      <c r="B360" s="40" t="s">
        <v>7</v>
      </c>
      <c r="C360" s="40" t="s">
        <v>74</v>
      </c>
      <c r="D360" s="40" t="s">
        <v>75</v>
      </c>
      <c r="E360" s="40">
        <v>-100</v>
      </c>
      <c r="F360" s="40">
        <v>8647.5</v>
      </c>
      <c r="G360" s="41">
        <v>-1.1564E-2</v>
      </c>
      <c r="H360" s="40">
        <v>-2.5000000000000001E-4</v>
      </c>
      <c r="I360" s="40">
        <v>-2.8899999999999999E-6</v>
      </c>
      <c r="J360" s="40" t="s">
        <v>76</v>
      </c>
      <c r="K360" s="40">
        <v>100</v>
      </c>
      <c r="L360" s="40">
        <v>0</v>
      </c>
      <c r="M360" s="40">
        <v>8647.5</v>
      </c>
      <c r="N360" s="40" t="s">
        <v>77</v>
      </c>
      <c r="O360" s="40" t="s">
        <v>405</v>
      </c>
      <c r="P360" s="35">
        <f t="shared" si="8"/>
        <v>5787</v>
      </c>
      <c r="Q360" s="36">
        <f t="shared" si="9"/>
        <v>0.66328884999999993</v>
      </c>
      <c r="R360" s="36">
        <f t="shared" si="0"/>
        <v>23308</v>
      </c>
      <c r="S360" s="36">
        <f t="shared" si="1"/>
        <v>8524.3523039299816</v>
      </c>
      <c r="T360" s="36">
        <f t="shared" si="2"/>
        <v>29095</v>
      </c>
      <c r="U360" s="36">
        <f t="shared" si="3"/>
        <v>8564.0791716789827</v>
      </c>
      <c r="V360" s="38">
        <f t="shared" si="4"/>
        <v>-6.5186360783290312E-3</v>
      </c>
      <c r="W360" s="36">
        <f t="shared" si="5"/>
        <v>1.2683738221323704E-2</v>
      </c>
      <c r="X360" s="38">
        <f t="shared" si="10"/>
        <v>1.7582839999999982E-2</v>
      </c>
      <c r="Y360" s="36">
        <f t="shared" si="6"/>
        <v>2.3747942142994655E-2</v>
      </c>
      <c r="Z360" s="36">
        <f t="shared" si="7"/>
        <v>0.85361178214299471</v>
      </c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</row>
    <row r="361" spans="1:41" ht="15.75" customHeight="1" x14ac:dyDescent="0.2">
      <c r="A361" s="39">
        <v>43618.949386574073</v>
      </c>
      <c r="B361" s="40" t="s">
        <v>7</v>
      </c>
      <c r="C361" s="40" t="s">
        <v>74</v>
      </c>
      <c r="D361" s="40" t="s">
        <v>86</v>
      </c>
      <c r="E361" s="40">
        <v>100</v>
      </c>
      <c r="F361" s="40">
        <v>8702.5</v>
      </c>
      <c r="G361" s="41">
        <v>1.1490999999999999E-2</v>
      </c>
      <c r="H361" s="40">
        <v>-2.5000000000000001E-4</v>
      </c>
      <c r="I361" s="40">
        <v>-2.8700000000000001E-6</v>
      </c>
      <c r="J361" s="40" t="s">
        <v>76</v>
      </c>
      <c r="K361" s="40">
        <v>100</v>
      </c>
      <c r="L361" s="40">
        <v>0</v>
      </c>
      <c r="M361" s="40">
        <v>8702.5</v>
      </c>
      <c r="N361" s="40" t="s">
        <v>83</v>
      </c>
      <c r="O361" s="40" t="s">
        <v>406</v>
      </c>
      <c r="P361" s="35">
        <f t="shared" si="8"/>
        <v>5887</v>
      </c>
      <c r="Q361" s="36">
        <f t="shared" si="9"/>
        <v>0.67477984999999996</v>
      </c>
      <c r="R361" s="36">
        <f t="shared" si="0"/>
        <v>23308</v>
      </c>
      <c r="S361" s="36">
        <f t="shared" si="1"/>
        <v>8524.3523039299816</v>
      </c>
      <c r="T361" s="36">
        <f t="shared" si="2"/>
        <v>29195</v>
      </c>
      <c r="U361" s="36">
        <f t="shared" si="3"/>
        <v>8564.5532967973977</v>
      </c>
      <c r="V361" s="38">
        <f t="shared" si="4"/>
        <v>-1.0895737037928725E-2</v>
      </c>
      <c r="W361" s="36">
        <f t="shared" si="5"/>
        <v>1.2834403293427395E-2</v>
      </c>
      <c r="X361" s="38">
        <f t="shared" si="10"/>
        <v>1.758570999999998E-2</v>
      </c>
      <c r="Y361" s="36">
        <f t="shared" si="6"/>
        <v>1.952437625549865E-2</v>
      </c>
      <c r="Z361" s="36">
        <f t="shared" si="7"/>
        <v>0.84938821625549865</v>
      </c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</row>
    <row r="362" spans="1:41" ht="15.75" customHeight="1" x14ac:dyDescent="0.2">
      <c r="A362" s="39">
        <v>43618.958333333336</v>
      </c>
      <c r="B362" s="40" t="s">
        <v>7</v>
      </c>
      <c r="C362" s="40" t="s">
        <v>130</v>
      </c>
      <c r="D362" s="40"/>
      <c r="E362" s="40">
        <v>5887</v>
      </c>
      <c r="F362" s="40">
        <v>8681.9699999999993</v>
      </c>
      <c r="G362" s="41">
        <v>0.67806465999999999</v>
      </c>
      <c r="H362" s="40">
        <v>2.078E-3</v>
      </c>
      <c r="I362" s="40">
        <v>1.40902E-3</v>
      </c>
      <c r="J362" s="40" t="s">
        <v>76</v>
      </c>
      <c r="K362" s="40">
        <v>5887</v>
      </c>
      <c r="L362" s="40">
        <v>0</v>
      </c>
      <c r="M362" s="40">
        <v>8681.9699999999993</v>
      </c>
      <c r="N362" s="40" t="s">
        <v>130</v>
      </c>
      <c r="O362" s="40" t="s">
        <v>131</v>
      </c>
      <c r="P362" s="35">
        <f t="shared" si="8"/>
        <v>5887</v>
      </c>
      <c r="Q362" s="36">
        <f t="shared" si="9"/>
        <v>0.67477984999999996</v>
      </c>
      <c r="R362" s="36">
        <f t="shared" si="0"/>
        <v>23308</v>
      </c>
      <c r="S362" s="36">
        <f t="shared" si="1"/>
        <v>8524.3523039299816</v>
      </c>
      <c r="T362" s="36">
        <f t="shared" si="2"/>
        <v>29195</v>
      </c>
      <c r="U362" s="36">
        <f t="shared" si="3"/>
        <v>8564.5532967973977</v>
      </c>
      <c r="V362" s="38">
        <f t="shared" si="4"/>
        <v>-9.2961028686095737E-3</v>
      </c>
      <c r="W362" s="36">
        <f t="shared" si="5"/>
        <v>1.2834403293427395E-2</v>
      </c>
      <c r="X362" s="38">
        <f t="shared" si="10"/>
        <v>1.617668999999998E-2</v>
      </c>
      <c r="Y362" s="36">
        <f t="shared" si="6"/>
        <v>1.9714990424817801E-2</v>
      </c>
      <c r="Z362" s="36">
        <f t="shared" si="7"/>
        <v>0.84957883042481785</v>
      </c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</row>
    <row r="363" spans="1:41" ht="15.75" customHeight="1" x14ac:dyDescent="0.2">
      <c r="A363" s="39">
        <v>43619.113356481481</v>
      </c>
      <c r="B363" s="40" t="s">
        <v>7</v>
      </c>
      <c r="C363" s="40" t="s">
        <v>74</v>
      </c>
      <c r="D363" s="40" t="s">
        <v>86</v>
      </c>
      <c r="E363" s="40">
        <v>100</v>
      </c>
      <c r="F363" s="40">
        <v>8730</v>
      </c>
      <c r="G363" s="41">
        <v>1.1455E-2</v>
      </c>
      <c r="H363" s="40">
        <v>-2.5000000000000001E-4</v>
      </c>
      <c r="I363" s="40">
        <v>-2.8600000000000001E-6</v>
      </c>
      <c r="J363" s="40" t="s">
        <v>76</v>
      </c>
      <c r="K363" s="40">
        <v>100</v>
      </c>
      <c r="L363" s="40">
        <v>0</v>
      </c>
      <c r="M363" s="40">
        <v>8730</v>
      </c>
      <c r="N363" s="40" t="s">
        <v>77</v>
      </c>
      <c r="O363" s="40" t="s">
        <v>407</v>
      </c>
      <c r="P363" s="35">
        <f t="shared" si="8"/>
        <v>5987</v>
      </c>
      <c r="Q363" s="36">
        <f t="shared" si="9"/>
        <v>0.68623484999999995</v>
      </c>
      <c r="R363" s="36">
        <f t="shared" si="0"/>
        <v>23308</v>
      </c>
      <c r="S363" s="36">
        <f t="shared" si="1"/>
        <v>8524.3523039299816</v>
      </c>
      <c r="T363" s="36">
        <f t="shared" si="2"/>
        <v>29295</v>
      </c>
      <c r="U363" s="36">
        <f t="shared" si="3"/>
        <v>8565.1180576890256</v>
      </c>
      <c r="V363" s="38">
        <f t="shared" si="4"/>
        <v>-1.320184883890335E-2</v>
      </c>
      <c r="W363" s="36">
        <f t="shared" si="5"/>
        <v>1.3013848373201633E-2</v>
      </c>
      <c r="X363" s="38">
        <f t="shared" si="10"/>
        <v>1.617954999999998E-2</v>
      </c>
      <c r="Y363" s="36">
        <f t="shared" si="6"/>
        <v>1.5991549534298263E-2</v>
      </c>
      <c r="Z363" s="36">
        <f t="shared" si="7"/>
        <v>0.84585538953429829</v>
      </c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</row>
    <row r="364" spans="1:41" ht="15.75" customHeight="1" x14ac:dyDescent="0.2">
      <c r="A364" s="39">
        <v>43619.175266203703</v>
      </c>
      <c r="B364" s="40" t="s">
        <v>7</v>
      </c>
      <c r="C364" s="40" t="s">
        <v>74</v>
      </c>
      <c r="D364" s="40" t="s">
        <v>75</v>
      </c>
      <c r="E364" s="40">
        <v>-100</v>
      </c>
      <c r="F364" s="40">
        <v>8622</v>
      </c>
      <c r="G364" s="41">
        <v>-1.1598000000000001E-2</v>
      </c>
      <c r="H364" s="40">
        <v>-2.5000000000000001E-4</v>
      </c>
      <c r="I364" s="40">
        <v>-2.8899999999999999E-6</v>
      </c>
      <c r="J364" s="40" t="s">
        <v>76</v>
      </c>
      <c r="K364" s="40">
        <v>100</v>
      </c>
      <c r="L364" s="40">
        <v>0</v>
      </c>
      <c r="M364" s="40">
        <v>8622</v>
      </c>
      <c r="N364" s="40" t="s">
        <v>77</v>
      </c>
      <c r="O364" s="40" t="s">
        <v>408</v>
      </c>
      <c r="P364" s="35">
        <f t="shared" si="8"/>
        <v>5887</v>
      </c>
      <c r="Q364" s="36">
        <f t="shared" si="9"/>
        <v>0.67463684999999995</v>
      </c>
      <c r="R364" s="36">
        <f t="shared" si="0"/>
        <v>23408</v>
      </c>
      <c r="S364" s="36">
        <f t="shared" si="1"/>
        <v>8524.7694591592626</v>
      </c>
      <c r="T364" s="36">
        <f t="shared" si="2"/>
        <v>29295</v>
      </c>
      <c r="U364" s="36">
        <f t="shared" si="3"/>
        <v>8565.1180576890256</v>
      </c>
      <c r="V364" s="38">
        <f t="shared" si="4"/>
        <v>-4.5344757261263991E-3</v>
      </c>
      <c r="W364" s="36">
        <f t="shared" si="5"/>
        <v>1.2935307786851718E-2</v>
      </c>
      <c r="X364" s="38">
        <f t="shared" si="10"/>
        <v>1.6182439999999979E-2</v>
      </c>
      <c r="Y364" s="36">
        <f t="shared" si="6"/>
        <v>2.4583272060725296E-2</v>
      </c>
      <c r="Z364" s="36">
        <f t="shared" si="7"/>
        <v>0.85444711206072532</v>
      </c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</row>
    <row r="365" spans="1:41" ht="15.75" customHeight="1" x14ac:dyDescent="0.2">
      <c r="A365" s="39">
        <v>43619.198020833333</v>
      </c>
      <c r="B365" s="40" t="s">
        <v>7</v>
      </c>
      <c r="C365" s="40" t="s">
        <v>74</v>
      </c>
      <c r="D365" s="40" t="s">
        <v>86</v>
      </c>
      <c r="E365" s="40">
        <v>100</v>
      </c>
      <c r="F365" s="40">
        <v>8671.5</v>
      </c>
      <c r="G365" s="41">
        <v>1.1532000000000001E-2</v>
      </c>
      <c r="H365" s="40">
        <v>-2.5000000000000001E-4</v>
      </c>
      <c r="I365" s="40">
        <v>-2.88E-6</v>
      </c>
      <c r="J365" s="40" t="s">
        <v>76</v>
      </c>
      <c r="K365" s="40">
        <v>100</v>
      </c>
      <c r="L365" s="40">
        <v>0</v>
      </c>
      <c r="M365" s="40">
        <v>8671.5</v>
      </c>
      <c r="N365" s="40" t="s">
        <v>83</v>
      </c>
      <c r="O365" s="42" t="s">
        <v>409</v>
      </c>
      <c r="P365" s="35">
        <f t="shared" si="8"/>
        <v>5987</v>
      </c>
      <c r="Q365" s="36">
        <f t="shared" si="9"/>
        <v>0.68616884999999994</v>
      </c>
      <c r="R365" s="36">
        <f t="shared" si="0"/>
        <v>23408</v>
      </c>
      <c r="S365" s="36">
        <f t="shared" si="1"/>
        <v>8524.7694591592626</v>
      </c>
      <c r="T365" s="36">
        <f t="shared" si="2"/>
        <v>29395</v>
      </c>
      <c r="U365" s="36">
        <f t="shared" si="3"/>
        <v>8565.4799625786691</v>
      </c>
      <c r="V365" s="38">
        <f t="shared" si="4"/>
        <v>-8.545771561370142E-3</v>
      </c>
      <c r="W365" s="36">
        <f t="shared" si="5"/>
        <v>1.3050778993120295E-2</v>
      </c>
      <c r="X365" s="38">
        <f t="shared" si="10"/>
        <v>1.6185319999999979E-2</v>
      </c>
      <c r="Y365" s="36">
        <f t="shared" si="6"/>
        <v>2.069032743175013E-2</v>
      </c>
      <c r="Z365" s="36">
        <f t="shared" si="7"/>
        <v>0.85055416743175016</v>
      </c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</row>
    <row r="366" spans="1:41" ht="15.75" customHeight="1" x14ac:dyDescent="0.2">
      <c r="A366" s="39">
        <v>43619.291666666664</v>
      </c>
      <c r="B366" s="40" t="s">
        <v>7</v>
      </c>
      <c r="C366" s="40" t="s">
        <v>130</v>
      </c>
      <c r="D366" s="40"/>
      <c r="E366" s="40">
        <v>5987</v>
      </c>
      <c r="F366" s="40">
        <v>8676.5300000000007</v>
      </c>
      <c r="G366" s="41">
        <v>0.69000174999999997</v>
      </c>
      <c r="H366" s="40">
        <v>1.158E-3</v>
      </c>
      <c r="I366" s="40">
        <v>7.9902E-4</v>
      </c>
      <c r="J366" s="40" t="s">
        <v>76</v>
      </c>
      <c r="K366" s="40">
        <v>5987</v>
      </c>
      <c r="L366" s="40">
        <v>0</v>
      </c>
      <c r="M366" s="40">
        <v>8676.5300000000007</v>
      </c>
      <c r="N366" s="40" t="s">
        <v>130</v>
      </c>
      <c r="O366" s="40" t="s">
        <v>131</v>
      </c>
      <c r="P366" s="35">
        <f t="shared" si="8"/>
        <v>5987</v>
      </c>
      <c r="Q366" s="36">
        <f t="shared" si="9"/>
        <v>0.68616884999999994</v>
      </c>
      <c r="R366" s="36">
        <f t="shared" si="0"/>
        <v>23408</v>
      </c>
      <c r="S366" s="36">
        <f t="shared" si="1"/>
        <v>8524.7694591592626</v>
      </c>
      <c r="T366" s="36">
        <f t="shared" si="2"/>
        <v>29395</v>
      </c>
      <c r="U366" s="36">
        <f t="shared" si="3"/>
        <v>8565.4799625786691</v>
      </c>
      <c r="V366" s="38">
        <f t="shared" si="4"/>
        <v>-8.9460267237455159E-3</v>
      </c>
      <c r="W366" s="36">
        <f t="shared" si="5"/>
        <v>1.3050778993120295E-2</v>
      </c>
      <c r="X366" s="38">
        <f t="shared" si="10"/>
        <v>1.538629999999998E-2</v>
      </c>
      <c r="Y366" s="36">
        <f t="shared" si="6"/>
        <v>1.949105226937476E-2</v>
      </c>
      <c r="Z366" s="36">
        <f t="shared" si="7"/>
        <v>0.84935489226937477</v>
      </c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</row>
    <row r="367" spans="1:41" ht="15.75" customHeight="1" x14ac:dyDescent="0.2">
      <c r="A367" s="39">
        <v>43619.349687499998</v>
      </c>
      <c r="B367" s="40" t="s">
        <v>7</v>
      </c>
      <c r="C367" s="40" t="s">
        <v>74</v>
      </c>
      <c r="D367" s="40" t="s">
        <v>86</v>
      </c>
      <c r="E367" s="40">
        <v>100</v>
      </c>
      <c r="F367" s="40">
        <v>8713.5</v>
      </c>
      <c r="G367" s="41">
        <v>1.1476E-2</v>
      </c>
      <c r="H367" s="40">
        <v>-2.5000000000000001E-4</v>
      </c>
      <c r="I367" s="40">
        <v>-2.8600000000000001E-6</v>
      </c>
      <c r="J367" s="40" t="s">
        <v>76</v>
      </c>
      <c r="K367" s="40">
        <v>100</v>
      </c>
      <c r="L367" s="40">
        <v>0</v>
      </c>
      <c r="M367" s="40">
        <v>8713.5</v>
      </c>
      <c r="N367" s="40" t="s">
        <v>77</v>
      </c>
      <c r="O367" s="40" t="s">
        <v>410</v>
      </c>
      <c r="P367" s="35">
        <f t="shared" si="8"/>
        <v>6087</v>
      </c>
      <c r="Q367" s="36">
        <f t="shared" si="9"/>
        <v>0.69764484999999998</v>
      </c>
      <c r="R367" s="36">
        <f t="shared" si="0"/>
        <v>23408</v>
      </c>
      <c r="S367" s="36">
        <f t="shared" si="1"/>
        <v>8524.7694591592626</v>
      </c>
      <c r="T367" s="36">
        <f t="shared" si="2"/>
        <v>29495</v>
      </c>
      <c r="U367" s="36">
        <f t="shared" si="3"/>
        <v>8565.9818104763526</v>
      </c>
      <c r="V367" s="38">
        <f t="shared" si="4"/>
        <v>-1.2030372979724844E-2</v>
      </c>
      <c r="W367" s="36">
        <f t="shared" si="5"/>
        <v>1.3210884978056748E-2</v>
      </c>
      <c r="X367" s="38">
        <f t="shared" si="10"/>
        <v>1.538915999999998E-2</v>
      </c>
      <c r="Y367" s="36">
        <f t="shared" si="6"/>
        <v>1.6569671998331884E-2</v>
      </c>
      <c r="Z367" s="36">
        <f t="shared" si="7"/>
        <v>0.84643351199833194</v>
      </c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</row>
    <row r="368" spans="1:41" ht="15.75" customHeight="1" x14ac:dyDescent="0.2">
      <c r="A368" s="39">
        <v>43619.350092592591</v>
      </c>
      <c r="B368" s="40" t="s">
        <v>7</v>
      </c>
      <c r="C368" s="40" t="s">
        <v>74</v>
      </c>
      <c r="D368" s="40" t="s">
        <v>86</v>
      </c>
      <c r="E368" s="40">
        <v>100</v>
      </c>
      <c r="F368" s="40">
        <v>8744.5</v>
      </c>
      <c r="G368" s="41">
        <v>1.1436E-2</v>
      </c>
      <c r="H368" s="40">
        <v>-2.5000000000000001E-4</v>
      </c>
      <c r="I368" s="40">
        <v>-2.8499999999999998E-6</v>
      </c>
      <c r="J368" s="40" t="s">
        <v>76</v>
      </c>
      <c r="K368" s="40">
        <v>100</v>
      </c>
      <c r="L368" s="40">
        <v>0</v>
      </c>
      <c r="M368" s="40">
        <v>8744.5</v>
      </c>
      <c r="N368" s="40" t="s">
        <v>77</v>
      </c>
      <c r="O368" s="40" t="s">
        <v>411</v>
      </c>
      <c r="P368" s="35">
        <f t="shared" si="8"/>
        <v>6187</v>
      </c>
      <c r="Q368" s="36">
        <f t="shared" si="9"/>
        <v>0.70908084999999998</v>
      </c>
      <c r="R368" s="36">
        <f t="shared" si="0"/>
        <v>23408</v>
      </c>
      <c r="S368" s="36">
        <f t="shared" si="1"/>
        <v>8524.7694591592626</v>
      </c>
      <c r="T368" s="36">
        <f t="shared" si="2"/>
        <v>29595</v>
      </c>
      <c r="U368" s="36">
        <f t="shared" si="3"/>
        <v>8566.585014360533</v>
      </c>
      <c r="V368" s="38">
        <f t="shared" si="4"/>
        <v>-1.4694334934257841E-2</v>
      </c>
      <c r="W368" s="36">
        <f t="shared" si="5"/>
        <v>1.3403302032087649E-2</v>
      </c>
      <c r="X368" s="38">
        <f t="shared" si="10"/>
        <v>1.539200999999998E-2</v>
      </c>
      <c r="Y368" s="36">
        <f t="shared" si="6"/>
        <v>1.4100977097829788E-2</v>
      </c>
      <c r="Z368" s="36">
        <f t="shared" si="7"/>
        <v>0.84396481709782978</v>
      </c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</row>
    <row r="369" spans="1:41" ht="15.75" customHeight="1" x14ac:dyDescent="0.2">
      <c r="A369" s="39">
        <v>43619.350358796299</v>
      </c>
      <c r="B369" s="40" t="s">
        <v>7</v>
      </c>
      <c r="C369" s="40" t="s">
        <v>74</v>
      </c>
      <c r="D369" s="40" t="s">
        <v>75</v>
      </c>
      <c r="E369" s="40">
        <v>-100</v>
      </c>
      <c r="F369" s="40">
        <v>8671</v>
      </c>
      <c r="G369" s="41">
        <v>-1.1533E-2</v>
      </c>
      <c r="H369" s="40">
        <v>-2.5000000000000001E-4</v>
      </c>
      <c r="I369" s="40">
        <v>-2.88E-6</v>
      </c>
      <c r="J369" s="40" t="s">
        <v>76</v>
      </c>
      <c r="K369" s="40">
        <v>100</v>
      </c>
      <c r="L369" s="40">
        <v>0</v>
      </c>
      <c r="M369" s="40">
        <v>8671</v>
      </c>
      <c r="N369" s="40" t="s">
        <v>83</v>
      </c>
      <c r="O369" s="40" t="s">
        <v>412</v>
      </c>
      <c r="P369" s="35">
        <f t="shared" si="8"/>
        <v>6087</v>
      </c>
      <c r="Q369" s="36">
        <f t="shared" si="9"/>
        <v>0.69754784999999997</v>
      </c>
      <c r="R369" s="36">
        <f t="shared" si="0"/>
        <v>23508</v>
      </c>
      <c r="S369" s="36">
        <f t="shared" si="1"/>
        <v>8525.3915050195683</v>
      </c>
      <c r="T369" s="36">
        <f t="shared" si="2"/>
        <v>29595</v>
      </c>
      <c r="U369" s="36">
        <f t="shared" si="3"/>
        <v>8566.585014360533</v>
      </c>
      <c r="V369" s="38">
        <f t="shared" si="4"/>
        <v>-8.5563633627433154E-3</v>
      </c>
      <c r="W369" s="36">
        <f t="shared" si="5"/>
        <v>1.3259355439401689E-2</v>
      </c>
      <c r="X369" s="38">
        <f t="shared" si="10"/>
        <v>1.5394889999999981E-2</v>
      </c>
      <c r="Y369" s="36">
        <f t="shared" si="6"/>
        <v>2.0097882076658354E-2</v>
      </c>
      <c r="Z369" s="36">
        <f t="shared" si="7"/>
        <v>0.84996172207665832</v>
      </c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</row>
    <row r="370" spans="1:41" ht="15.75" customHeight="1" x14ac:dyDescent="0.2">
      <c r="A370" s="39">
        <v>43619.350370370368</v>
      </c>
      <c r="B370" s="40" t="s">
        <v>7</v>
      </c>
      <c r="C370" s="40" t="s">
        <v>74</v>
      </c>
      <c r="D370" s="40" t="s">
        <v>75</v>
      </c>
      <c r="E370" s="40">
        <v>-22</v>
      </c>
      <c r="F370" s="40">
        <v>8689</v>
      </c>
      <c r="G370" s="41">
        <v>-2.5319800000000001E-3</v>
      </c>
      <c r="H370" s="40">
        <v>-2.5000000000000001E-4</v>
      </c>
      <c r="I370" s="40">
        <v>-6.3E-7</v>
      </c>
      <c r="J370" s="40" t="s">
        <v>76</v>
      </c>
      <c r="K370" s="40">
        <v>100</v>
      </c>
      <c r="L370" s="40">
        <v>78</v>
      </c>
      <c r="M370" s="40">
        <v>8689</v>
      </c>
      <c r="N370" s="40" t="s">
        <v>77</v>
      </c>
      <c r="O370" s="40" t="s">
        <v>413</v>
      </c>
      <c r="P370" s="35">
        <f t="shared" si="8"/>
        <v>6065</v>
      </c>
      <c r="Q370" s="36">
        <f t="shared" si="9"/>
        <v>0.69501586999999998</v>
      </c>
      <c r="R370" s="36">
        <f t="shared" si="0"/>
        <v>23530</v>
      </c>
      <c r="S370" s="36">
        <f t="shared" si="1"/>
        <v>8525.5444751381219</v>
      </c>
      <c r="T370" s="36">
        <f t="shared" si="2"/>
        <v>29595</v>
      </c>
      <c r="U370" s="36">
        <f t="shared" si="3"/>
        <v>8566.585014360533</v>
      </c>
      <c r="V370" s="38">
        <f t="shared" si="4"/>
        <v>-9.9744249004931895E-3</v>
      </c>
      <c r="W370" s="36">
        <f t="shared" si="5"/>
        <v>1.3222242924486901E-2</v>
      </c>
      <c r="X370" s="38">
        <f t="shared" si="10"/>
        <v>1.539551999999998E-2</v>
      </c>
      <c r="Y370" s="36">
        <f t="shared" si="6"/>
        <v>1.8643338023993691E-2</v>
      </c>
      <c r="Z370" s="36">
        <f t="shared" si="7"/>
        <v>0.84850717802399367</v>
      </c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</row>
    <row r="371" spans="1:41" ht="15.75" customHeight="1" x14ac:dyDescent="0.2">
      <c r="A371" s="39">
        <v>43619.350613425922</v>
      </c>
      <c r="B371" s="40" t="s">
        <v>7</v>
      </c>
      <c r="C371" s="40" t="s">
        <v>74</v>
      </c>
      <c r="D371" s="40" t="s">
        <v>75</v>
      </c>
      <c r="E371" s="40">
        <v>-100</v>
      </c>
      <c r="F371" s="40">
        <v>8681</v>
      </c>
      <c r="G371" s="41">
        <v>-1.1519E-2</v>
      </c>
      <c r="H371" s="40">
        <v>-2.5000000000000001E-4</v>
      </c>
      <c r="I371" s="40">
        <v>-2.8700000000000001E-6</v>
      </c>
      <c r="J371" s="40" t="s">
        <v>76</v>
      </c>
      <c r="K371" s="40">
        <v>122</v>
      </c>
      <c r="L371" s="40">
        <v>0</v>
      </c>
      <c r="M371" s="40">
        <v>8681</v>
      </c>
      <c r="N371" s="40" t="s">
        <v>83</v>
      </c>
      <c r="O371" s="40" t="s">
        <v>413</v>
      </c>
      <c r="P371" s="35">
        <f t="shared" si="8"/>
        <v>5965</v>
      </c>
      <c r="Q371" s="36">
        <f t="shared" si="9"/>
        <v>0.68349687000000003</v>
      </c>
      <c r="R371" s="36">
        <f t="shared" si="0"/>
        <v>23630</v>
      </c>
      <c r="S371" s="36">
        <f t="shared" si="1"/>
        <v>8526.2023487092683</v>
      </c>
      <c r="T371" s="36">
        <f t="shared" si="2"/>
        <v>29595</v>
      </c>
      <c r="U371" s="36">
        <f t="shared" si="3"/>
        <v>8566.585014360533</v>
      </c>
      <c r="V371" s="38">
        <f t="shared" si="4"/>
        <v>-9.1773199546353705E-3</v>
      </c>
      <c r="W371" s="36">
        <f t="shared" si="5"/>
        <v>1.3064576623683112E-2</v>
      </c>
      <c r="X371" s="38">
        <f t="shared" si="10"/>
        <v>1.5398389999999981E-2</v>
      </c>
      <c r="Y371" s="36">
        <f t="shared" si="6"/>
        <v>1.9285646669047724E-2</v>
      </c>
      <c r="Z371" s="36">
        <f t="shared" si="7"/>
        <v>0.84914948666904777</v>
      </c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</row>
    <row r="372" spans="1:41" ht="15.75" customHeight="1" x14ac:dyDescent="0.2">
      <c r="A372" s="39">
        <v>43619.350717592592</v>
      </c>
      <c r="B372" s="40" t="s">
        <v>7</v>
      </c>
      <c r="C372" s="40" t="s">
        <v>74</v>
      </c>
      <c r="D372" s="40" t="s">
        <v>75</v>
      </c>
      <c r="E372" s="40">
        <v>-100</v>
      </c>
      <c r="F372" s="40">
        <v>8623.5</v>
      </c>
      <c r="G372" s="41">
        <v>-1.1596E-2</v>
      </c>
      <c r="H372" s="40">
        <v>-2.5000000000000001E-4</v>
      </c>
      <c r="I372" s="40">
        <v>-2.8899999999999999E-6</v>
      </c>
      <c r="J372" s="40" t="s">
        <v>76</v>
      </c>
      <c r="K372" s="40">
        <v>100</v>
      </c>
      <c r="L372" s="40">
        <v>0</v>
      </c>
      <c r="M372" s="40">
        <v>8623.5</v>
      </c>
      <c r="N372" s="40" t="s">
        <v>77</v>
      </c>
      <c r="O372" s="40" t="s">
        <v>414</v>
      </c>
      <c r="P372" s="35">
        <f t="shared" si="8"/>
        <v>5865</v>
      </c>
      <c r="Q372" s="36">
        <f t="shared" si="9"/>
        <v>0.67190086999999998</v>
      </c>
      <c r="R372" s="36">
        <f t="shared" si="0"/>
        <v>23730</v>
      </c>
      <c r="S372" s="36">
        <f t="shared" si="1"/>
        <v>8526.6123683101559</v>
      </c>
      <c r="T372" s="36">
        <f t="shared" si="2"/>
        <v>29595</v>
      </c>
      <c r="U372" s="36">
        <f t="shared" si="3"/>
        <v>8566.585014360533</v>
      </c>
      <c r="V372" s="38">
        <f t="shared" si="4"/>
        <v>-4.5185943005785125E-3</v>
      </c>
      <c r="W372" s="36">
        <f t="shared" si="5"/>
        <v>1.2986029564154825E-2</v>
      </c>
      <c r="X372" s="38">
        <f t="shared" si="10"/>
        <v>1.5401279999999981E-2</v>
      </c>
      <c r="Y372" s="36">
        <f t="shared" si="6"/>
        <v>2.3868715263576291E-2</v>
      </c>
      <c r="Z372" s="36">
        <f t="shared" si="7"/>
        <v>0.85373255526357628</v>
      </c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</row>
    <row r="373" spans="1:41" ht="15.75" customHeight="1" x14ac:dyDescent="0.2">
      <c r="A373" s="39">
        <v>43619.350729166668</v>
      </c>
      <c r="B373" s="40" t="s">
        <v>7</v>
      </c>
      <c r="C373" s="40" t="s">
        <v>74</v>
      </c>
      <c r="D373" s="40" t="s">
        <v>75</v>
      </c>
      <c r="E373" s="40">
        <v>-200</v>
      </c>
      <c r="F373" s="40">
        <v>8590</v>
      </c>
      <c r="G373" s="41">
        <v>-2.3282000000000001E-2</v>
      </c>
      <c r="H373" s="40">
        <v>-2.5000000000000001E-4</v>
      </c>
      <c r="I373" s="40">
        <v>-5.8200000000000002E-6</v>
      </c>
      <c r="J373" s="40" t="s">
        <v>76</v>
      </c>
      <c r="K373" s="40">
        <v>200</v>
      </c>
      <c r="L373" s="40">
        <v>0</v>
      </c>
      <c r="M373" s="40">
        <v>8590</v>
      </c>
      <c r="N373" s="40" t="s">
        <v>77</v>
      </c>
      <c r="O373" s="40" t="s">
        <v>415</v>
      </c>
      <c r="P373" s="35">
        <f t="shared" si="8"/>
        <v>5665</v>
      </c>
      <c r="Q373" s="36">
        <f t="shared" si="9"/>
        <v>0.64861886999999996</v>
      </c>
      <c r="R373" s="36">
        <f t="shared" si="0"/>
        <v>23930</v>
      </c>
      <c r="S373" s="36">
        <f t="shared" si="1"/>
        <v>8527.1421437526114</v>
      </c>
      <c r="T373" s="36">
        <f t="shared" si="2"/>
        <v>29595</v>
      </c>
      <c r="U373" s="36">
        <f t="shared" si="3"/>
        <v>8566.585014360533</v>
      </c>
      <c r="V373" s="38">
        <f t="shared" si="4"/>
        <v>-1.8025732295771661E-3</v>
      </c>
      <c r="W373" s="36">
        <f t="shared" si="5"/>
        <v>1.2921114702659818E-2</v>
      </c>
      <c r="X373" s="38">
        <f t="shared" si="10"/>
        <v>1.5407099999999981E-2</v>
      </c>
      <c r="Y373" s="36">
        <f t="shared" si="6"/>
        <v>2.6525641473082631E-2</v>
      </c>
      <c r="Z373" s="36">
        <f t="shared" si="7"/>
        <v>0.85638948147308269</v>
      </c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</row>
    <row r="374" spans="1:41" ht="15.75" customHeight="1" x14ac:dyDescent="0.2">
      <c r="A374" s="39">
        <v>43619.351412037038</v>
      </c>
      <c r="B374" s="40" t="s">
        <v>7</v>
      </c>
      <c r="C374" s="40" t="s">
        <v>74</v>
      </c>
      <c r="D374" s="40" t="s">
        <v>75</v>
      </c>
      <c r="E374" s="40">
        <v>-200</v>
      </c>
      <c r="F374" s="40">
        <v>8580.5</v>
      </c>
      <c r="G374" s="41">
        <v>-2.3307999999999999E-2</v>
      </c>
      <c r="H374" s="40">
        <v>-2.5000000000000001E-4</v>
      </c>
      <c r="I374" s="40">
        <v>-5.8200000000000002E-6</v>
      </c>
      <c r="J374" s="40" t="s">
        <v>76</v>
      </c>
      <c r="K374" s="40">
        <v>200</v>
      </c>
      <c r="L374" s="40">
        <v>0</v>
      </c>
      <c r="M374" s="40">
        <v>8580.5</v>
      </c>
      <c r="N374" s="40" t="s">
        <v>77</v>
      </c>
      <c r="O374" s="40" t="s">
        <v>416</v>
      </c>
      <c r="P374" s="35">
        <f t="shared" si="8"/>
        <v>5465</v>
      </c>
      <c r="Q374" s="36">
        <f t="shared" si="9"/>
        <v>0.62531086999999996</v>
      </c>
      <c r="R374" s="36">
        <f t="shared" si="0"/>
        <v>24130</v>
      </c>
      <c r="S374" s="36">
        <f t="shared" si="1"/>
        <v>8527.5843970161623</v>
      </c>
      <c r="T374" s="36">
        <f t="shared" si="2"/>
        <v>29595</v>
      </c>
      <c r="U374" s="36">
        <f t="shared" si="3"/>
        <v>8566.585014360533</v>
      </c>
      <c r="V374" s="38">
        <f t="shared" si="4"/>
        <v>-1.0345526653912161E-3</v>
      </c>
      <c r="W374" s="36">
        <f t="shared" si="5"/>
        <v>1.2882348627279827E-2</v>
      </c>
      <c r="X374" s="38">
        <f t="shared" si="10"/>
        <v>1.5412919999999981E-2</v>
      </c>
      <c r="Y374" s="36">
        <f t="shared" si="6"/>
        <v>2.7260715961888594E-2</v>
      </c>
      <c r="Z374" s="36">
        <f t="shared" si="7"/>
        <v>0.85712455596188863</v>
      </c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</row>
    <row r="375" spans="1:41" ht="15.75" customHeight="1" x14ac:dyDescent="0.2">
      <c r="A375" s="39">
        <v>43619.351412037038</v>
      </c>
      <c r="B375" s="40" t="s">
        <v>7</v>
      </c>
      <c r="C375" s="40" t="s">
        <v>74</v>
      </c>
      <c r="D375" s="40" t="s">
        <v>75</v>
      </c>
      <c r="E375" s="40">
        <v>-100</v>
      </c>
      <c r="F375" s="40">
        <v>8623</v>
      </c>
      <c r="G375" s="41">
        <v>-1.1597E-2</v>
      </c>
      <c r="H375" s="40">
        <v>-2.5000000000000001E-4</v>
      </c>
      <c r="I375" s="40">
        <v>-2.8899999999999999E-6</v>
      </c>
      <c r="J375" s="40" t="s">
        <v>76</v>
      </c>
      <c r="K375" s="40">
        <v>100</v>
      </c>
      <c r="L375" s="40">
        <v>0</v>
      </c>
      <c r="M375" s="40">
        <v>8623</v>
      </c>
      <c r="N375" s="40" t="s">
        <v>77</v>
      </c>
      <c r="O375" s="40" t="s">
        <v>417</v>
      </c>
      <c r="P375" s="35">
        <f t="shared" si="8"/>
        <v>5365</v>
      </c>
      <c r="Q375" s="36">
        <f t="shared" si="9"/>
        <v>0.61371386999999999</v>
      </c>
      <c r="R375" s="36">
        <f t="shared" si="0"/>
        <v>24230</v>
      </c>
      <c r="S375" s="36">
        <f t="shared" si="1"/>
        <v>8527.97818819645</v>
      </c>
      <c r="T375" s="36">
        <f t="shared" si="2"/>
        <v>29595</v>
      </c>
      <c r="U375" s="36">
        <f t="shared" si="3"/>
        <v>8566.585014360533</v>
      </c>
      <c r="V375" s="38">
        <f t="shared" si="4"/>
        <v>-4.0973031064375541E-3</v>
      </c>
      <c r="W375" s="36">
        <f t="shared" si="5"/>
        <v>1.2804531833440163E-2</v>
      </c>
      <c r="X375" s="38">
        <f t="shared" si="10"/>
        <v>1.5415809999999981E-2</v>
      </c>
      <c r="Y375" s="36">
        <f t="shared" si="6"/>
        <v>2.4123038727002589E-2</v>
      </c>
      <c r="Z375" s="36">
        <f t="shared" si="7"/>
        <v>0.85398687872700263</v>
      </c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</row>
    <row r="376" spans="1:41" ht="15.75" customHeight="1" x14ac:dyDescent="0.2">
      <c r="A376" s="39">
        <v>43619.351423611108</v>
      </c>
      <c r="B376" s="40" t="s">
        <v>7</v>
      </c>
      <c r="C376" s="40" t="s">
        <v>74</v>
      </c>
      <c r="D376" s="40" t="s">
        <v>75</v>
      </c>
      <c r="E376" s="40">
        <v>-100</v>
      </c>
      <c r="F376" s="40">
        <v>8571.5</v>
      </c>
      <c r="G376" s="41">
        <v>-1.1667E-2</v>
      </c>
      <c r="H376" s="40">
        <v>7.5000000000000002E-4</v>
      </c>
      <c r="I376" s="40">
        <v>8.7499999999999992E-6</v>
      </c>
      <c r="J376" s="40" t="s">
        <v>76</v>
      </c>
      <c r="K376" s="40">
        <v>100</v>
      </c>
      <c r="L376" s="40">
        <v>0</v>
      </c>
      <c r="M376" s="40">
        <v>8623</v>
      </c>
      <c r="N376" s="40" t="s">
        <v>77</v>
      </c>
      <c r="O376" s="40" t="s">
        <v>418</v>
      </c>
      <c r="P376" s="35">
        <f t="shared" si="8"/>
        <v>5265</v>
      </c>
      <c r="Q376" s="36">
        <f t="shared" si="9"/>
        <v>0.60204687000000001</v>
      </c>
      <c r="R376" s="36">
        <f t="shared" si="0"/>
        <v>24330</v>
      </c>
      <c r="S376" s="36">
        <f t="shared" si="1"/>
        <v>8528.1570694615693</v>
      </c>
      <c r="T376" s="36">
        <f t="shared" si="2"/>
        <v>29595</v>
      </c>
      <c r="U376" s="36">
        <f t="shared" si="3"/>
        <v>8566.585014360533</v>
      </c>
      <c r="V376" s="38">
        <f t="shared" si="4"/>
        <v>-3.5241636726983275E-4</v>
      </c>
      <c r="W376" s="36">
        <f t="shared" si="5"/>
        <v>1.2797535666455421E-2</v>
      </c>
      <c r="X376" s="38">
        <f t="shared" si="10"/>
        <v>1.5407059999999981E-2</v>
      </c>
      <c r="Y376" s="36">
        <f t="shared" si="6"/>
        <v>2.785217929918557E-2</v>
      </c>
      <c r="Z376" s="36">
        <f t="shared" si="7"/>
        <v>0.85771601929918562</v>
      </c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</row>
    <row r="377" spans="1:41" ht="15.75" customHeight="1" x14ac:dyDescent="0.2">
      <c r="A377" s="39">
        <v>43619.351678240739</v>
      </c>
      <c r="B377" s="40" t="s">
        <v>7</v>
      </c>
      <c r="C377" s="40" t="s">
        <v>74</v>
      </c>
      <c r="D377" s="40" t="s">
        <v>86</v>
      </c>
      <c r="E377" s="40">
        <v>100</v>
      </c>
      <c r="F377" s="40">
        <v>8631.5</v>
      </c>
      <c r="G377" s="41">
        <v>1.1585E-2</v>
      </c>
      <c r="H377" s="40">
        <v>-2.5000000000000001E-4</v>
      </c>
      <c r="I377" s="40">
        <v>-2.8899999999999999E-6</v>
      </c>
      <c r="J377" s="40" t="s">
        <v>76</v>
      </c>
      <c r="K377" s="40">
        <v>100</v>
      </c>
      <c r="L377" s="40">
        <v>0</v>
      </c>
      <c r="M377" s="40">
        <v>8631.5</v>
      </c>
      <c r="N377" s="40" t="s">
        <v>83</v>
      </c>
      <c r="O377" s="40" t="s">
        <v>419</v>
      </c>
      <c r="P377" s="35">
        <f t="shared" si="8"/>
        <v>5365</v>
      </c>
      <c r="Q377" s="36">
        <f t="shared" si="9"/>
        <v>0.61363186999999997</v>
      </c>
      <c r="R377" s="36">
        <f t="shared" si="0"/>
        <v>24330</v>
      </c>
      <c r="S377" s="36">
        <f t="shared" si="1"/>
        <v>8528.1570694615693</v>
      </c>
      <c r="T377" s="36">
        <f t="shared" si="2"/>
        <v>29695</v>
      </c>
      <c r="U377" s="36">
        <f t="shared" si="3"/>
        <v>8566.803620138071</v>
      </c>
      <c r="V377" s="38">
        <f t="shared" si="4"/>
        <v>-4.6940165874706022E-3</v>
      </c>
      <c r="W377" s="36">
        <f t="shared" si="5"/>
        <v>1.2870008827456219E-2</v>
      </c>
      <c r="X377" s="38">
        <f t="shared" si="10"/>
        <v>1.5409949999999981E-2</v>
      </c>
      <c r="Y377" s="36">
        <f t="shared" si="6"/>
        <v>2.3585942239985599E-2</v>
      </c>
      <c r="Z377" s="36">
        <f t="shared" si="7"/>
        <v>0.85344978223998558</v>
      </c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</row>
    <row r="378" spans="1:41" ht="15.75" customHeight="1" x14ac:dyDescent="0.2">
      <c r="A378" s="39">
        <v>43619.365717592591</v>
      </c>
      <c r="B378" s="40" t="s">
        <v>7</v>
      </c>
      <c r="C378" s="40" t="s">
        <v>74</v>
      </c>
      <c r="D378" s="40" t="s">
        <v>75</v>
      </c>
      <c r="E378" s="40">
        <v>-100</v>
      </c>
      <c r="F378" s="40">
        <v>8528.5</v>
      </c>
      <c r="G378" s="41">
        <v>-1.1724999999999999E-2</v>
      </c>
      <c r="H378" s="40">
        <v>-2.5000000000000001E-4</v>
      </c>
      <c r="I378" s="40">
        <v>-2.9299999999999999E-6</v>
      </c>
      <c r="J378" s="40" t="s">
        <v>76</v>
      </c>
      <c r="K378" s="40">
        <v>100</v>
      </c>
      <c r="L378" s="40">
        <v>0</v>
      </c>
      <c r="M378" s="40">
        <v>8528.5</v>
      </c>
      <c r="N378" s="40" t="s">
        <v>77</v>
      </c>
      <c r="O378" s="40" t="s">
        <v>420</v>
      </c>
      <c r="P378" s="35">
        <f t="shared" si="8"/>
        <v>5265</v>
      </c>
      <c r="Q378" s="36">
        <f t="shared" si="9"/>
        <v>0.60190686999999998</v>
      </c>
      <c r="R378" s="36">
        <f t="shared" si="0"/>
        <v>24430</v>
      </c>
      <c r="S378" s="36">
        <f t="shared" si="1"/>
        <v>8528.1584731887033</v>
      </c>
      <c r="T378" s="36">
        <f t="shared" si="2"/>
        <v>29695</v>
      </c>
      <c r="U378" s="36">
        <f t="shared" si="3"/>
        <v>8566.803620138071</v>
      </c>
      <c r="V378" s="38">
        <f t="shared" si="4"/>
        <v>2.7602392807397694E-3</v>
      </c>
      <c r="W378" s="36">
        <f t="shared" si="5"/>
        <v>1.2922435005738496E-2</v>
      </c>
      <c r="X378" s="38">
        <f t="shared" si="10"/>
        <v>1.5412879999999981E-2</v>
      </c>
      <c r="Y378" s="36">
        <f t="shared" si="6"/>
        <v>3.1095554286478248E-2</v>
      </c>
      <c r="Z378" s="36">
        <f t="shared" si="7"/>
        <v>0.86095939428647827</v>
      </c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</row>
    <row r="379" spans="1:41" ht="15.75" customHeight="1" x14ac:dyDescent="0.2">
      <c r="A379" s="39">
        <v>43619.37296296296</v>
      </c>
      <c r="B379" s="40" t="s">
        <v>7</v>
      </c>
      <c r="C379" s="40" t="s">
        <v>74</v>
      </c>
      <c r="D379" s="40" t="s">
        <v>86</v>
      </c>
      <c r="E379" s="40">
        <v>100</v>
      </c>
      <c r="F379" s="40">
        <v>8647.5</v>
      </c>
      <c r="G379" s="41">
        <v>1.1564E-2</v>
      </c>
      <c r="H379" s="40">
        <v>-2.5000000000000001E-4</v>
      </c>
      <c r="I379" s="40">
        <v>-2.8899999999999999E-6</v>
      </c>
      <c r="J379" s="40" t="s">
        <v>76</v>
      </c>
      <c r="K379" s="40">
        <v>100</v>
      </c>
      <c r="L379" s="40">
        <v>0</v>
      </c>
      <c r="M379" s="40">
        <v>8647.5</v>
      </c>
      <c r="N379" s="40" t="s">
        <v>77</v>
      </c>
      <c r="O379" s="40" t="s">
        <v>421</v>
      </c>
      <c r="P379" s="35">
        <f t="shared" si="8"/>
        <v>5365</v>
      </c>
      <c r="Q379" s="36">
        <f t="shared" si="9"/>
        <v>0.61347087</v>
      </c>
      <c r="R379" s="36">
        <f t="shared" si="0"/>
        <v>24430</v>
      </c>
      <c r="S379" s="36">
        <f t="shared" si="1"/>
        <v>8528.1584731887033</v>
      </c>
      <c r="T379" s="36">
        <f t="shared" si="2"/>
        <v>29795</v>
      </c>
      <c r="U379" s="36">
        <f t="shared" si="3"/>
        <v>8567.0744588018115</v>
      </c>
      <c r="V379" s="38">
        <f t="shared" si="4"/>
        <v>-5.8242580170396454E-3</v>
      </c>
      <c r="W379" s="36">
        <f t="shared" si="5"/>
        <v>1.3012588544040284E-2</v>
      </c>
      <c r="X379" s="38">
        <f t="shared" si="10"/>
        <v>1.5415769999999981E-2</v>
      </c>
      <c r="Y379" s="36">
        <f t="shared" si="6"/>
        <v>2.2604100527000619E-2</v>
      </c>
      <c r="Z379" s="36">
        <f t="shared" si="7"/>
        <v>0.85246794052700059</v>
      </c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</row>
    <row r="380" spans="1:41" ht="15.75" customHeight="1" x14ac:dyDescent="0.2">
      <c r="A380" s="39">
        <v>43619.372997685183</v>
      </c>
      <c r="B380" s="40" t="s">
        <v>7</v>
      </c>
      <c r="C380" s="40" t="s">
        <v>74</v>
      </c>
      <c r="D380" s="40" t="s">
        <v>86</v>
      </c>
      <c r="E380" s="40">
        <v>100</v>
      </c>
      <c r="F380" s="40">
        <v>8614</v>
      </c>
      <c r="G380" s="41">
        <v>1.1609E-2</v>
      </c>
      <c r="H380" s="40">
        <v>7.5000000000000002E-4</v>
      </c>
      <c r="I380" s="40">
        <v>8.6999999999999997E-6</v>
      </c>
      <c r="J380" s="40" t="s">
        <v>76</v>
      </c>
      <c r="K380" s="40">
        <v>100</v>
      </c>
      <c r="L380" s="40">
        <v>0</v>
      </c>
      <c r="M380" s="40">
        <v>8588</v>
      </c>
      <c r="N380" s="40" t="s">
        <v>77</v>
      </c>
      <c r="O380" s="40" t="s">
        <v>422</v>
      </c>
      <c r="P380" s="35">
        <f t="shared" si="8"/>
        <v>5465</v>
      </c>
      <c r="Q380" s="36">
        <f t="shared" si="9"/>
        <v>0.62507986999999998</v>
      </c>
      <c r="R380" s="36">
        <f t="shared" si="0"/>
        <v>24430</v>
      </c>
      <c r="S380" s="36">
        <f t="shared" si="1"/>
        <v>8528.1584731887033</v>
      </c>
      <c r="T380" s="36">
        <f t="shared" si="2"/>
        <v>29895</v>
      </c>
      <c r="U380" s="36">
        <f t="shared" si="3"/>
        <v>8567.2314266599769</v>
      </c>
      <c r="V380" s="38">
        <f t="shared" si="4"/>
        <v>-3.463370251741264E-3</v>
      </c>
      <c r="W380" s="36">
        <f t="shared" si="5"/>
        <v>1.3064835520060327E-2</v>
      </c>
      <c r="X380" s="38">
        <f t="shared" si="10"/>
        <v>1.5407069999999981E-2</v>
      </c>
      <c r="Y380" s="36">
        <f t="shared" si="6"/>
        <v>2.5008535268319046E-2</v>
      </c>
      <c r="Z380" s="36">
        <f t="shared" si="7"/>
        <v>0.85487237526831905</v>
      </c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</row>
    <row r="381" spans="1:41" ht="15.75" customHeight="1" x14ac:dyDescent="0.2">
      <c r="A381" s="39">
        <v>43619.373842592591</v>
      </c>
      <c r="B381" s="40" t="s">
        <v>7</v>
      </c>
      <c r="C381" s="40" t="s">
        <v>74</v>
      </c>
      <c r="D381" s="40" t="s">
        <v>75</v>
      </c>
      <c r="E381" s="40">
        <v>-100</v>
      </c>
      <c r="F381" s="40">
        <v>8588.5</v>
      </c>
      <c r="G381" s="41">
        <v>-1.1643000000000001E-2</v>
      </c>
      <c r="H381" s="40">
        <v>-2.5000000000000001E-4</v>
      </c>
      <c r="I381" s="40">
        <v>-2.9100000000000001E-6</v>
      </c>
      <c r="J381" s="40" t="s">
        <v>76</v>
      </c>
      <c r="K381" s="40">
        <v>100</v>
      </c>
      <c r="L381" s="40">
        <v>0</v>
      </c>
      <c r="M381" s="40">
        <v>8588.5</v>
      </c>
      <c r="N381" s="40" t="s">
        <v>83</v>
      </c>
      <c r="O381" s="40" t="s">
        <v>423</v>
      </c>
      <c r="P381" s="35">
        <f t="shared" si="8"/>
        <v>5365</v>
      </c>
      <c r="Q381" s="36">
        <f t="shared" si="9"/>
        <v>0.61343687000000002</v>
      </c>
      <c r="R381" s="36">
        <f t="shared" si="0"/>
        <v>24530</v>
      </c>
      <c r="S381" s="36">
        <f t="shared" si="1"/>
        <v>8528.4044639217282</v>
      </c>
      <c r="T381" s="36">
        <f t="shared" si="2"/>
        <v>29895</v>
      </c>
      <c r="U381" s="36">
        <f t="shared" si="3"/>
        <v>8567.2314266599769</v>
      </c>
      <c r="V381" s="38">
        <f t="shared" si="4"/>
        <v>-1.550780269254808E-3</v>
      </c>
      <c r="W381" s="36">
        <f t="shared" si="5"/>
        <v>1.303534949516868E-2</v>
      </c>
      <c r="X381" s="38">
        <f t="shared" si="10"/>
        <v>1.5409979999999981E-2</v>
      </c>
      <c r="Y381" s="36">
        <f t="shared" si="6"/>
        <v>2.6894549225913854E-2</v>
      </c>
      <c r="Z381" s="36">
        <f t="shared" si="7"/>
        <v>0.85675838922591385</v>
      </c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</row>
    <row r="382" spans="1:41" ht="15.75" customHeight="1" x14ac:dyDescent="0.2">
      <c r="A382" s="39">
        <v>43619.373877314814</v>
      </c>
      <c r="B382" s="40" t="s">
        <v>7</v>
      </c>
      <c r="C382" s="40" t="s">
        <v>74</v>
      </c>
      <c r="D382" s="40" t="s">
        <v>75</v>
      </c>
      <c r="E382" s="40">
        <v>-3</v>
      </c>
      <c r="F382" s="40">
        <v>8599.5</v>
      </c>
      <c r="G382" s="41">
        <v>-3.4886999999999999E-4</v>
      </c>
      <c r="H382" s="40">
        <v>7.5000000000000002E-4</v>
      </c>
      <c r="I382" s="40">
        <v>2.6E-7</v>
      </c>
      <c r="J382" s="40" t="s">
        <v>76</v>
      </c>
      <c r="K382" s="40">
        <v>100</v>
      </c>
      <c r="L382" s="40">
        <v>0</v>
      </c>
      <c r="M382" s="40">
        <v>8607</v>
      </c>
      <c r="N382" s="40" t="s">
        <v>77</v>
      </c>
      <c r="O382" s="40" t="s">
        <v>424</v>
      </c>
      <c r="P382" s="35">
        <f t="shared" si="8"/>
        <v>5362</v>
      </c>
      <c r="Q382" s="36">
        <f t="shared" si="9"/>
        <v>0.61308800000000008</v>
      </c>
      <c r="R382" s="36">
        <f t="shared" si="0"/>
        <v>24533</v>
      </c>
      <c r="S382" s="36">
        <f t="shared" si="1"/>
        <v>8528.4131577874705</v>
      </c>
      <c r="T382" s="36">
        <f t="shared" si="2"/>
        <v>29895</v>
      </c>
      <c r="U382" s="36">
        <f t="shared" si="3"/>
        <v>8567.2314266599769</v>
      </c>
      <c r="V382" s="38">
        <f t="shared" si="4"/>
        <v>-2.3485124938849261E-3</v>
      </c>
      <c r="W382" s="36">
        <f t="shared" si="5"/>
        <v>1.3034011278897247E-2</v>
      </c>
      <c r="X382" s="38">
        <f t="shared" si="10"/>
        <v>1.5409719999999981E-2</v>
      </c>
      <c r="Y382" s="36">
        <f t="shared" si="6"/>
        <v>2.6095218785012302E-2</v>
      </c>
      <c r="Z382" s="36">
        <f t="shared" si="7"/>
        <v>0.85595905878501233</v>
      </c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</row>
    <row r="383" spans="1:41" ht="15.75" customHeight="1" x14ac:dyDescent="0.2">
      <c r="A383" s="39">
        <v>43619.373877314814</v>
      </c>
      <c r="B383" s="40" t="s">
        <v>7</v>
      </c>
      <c r="C383" s="40" t="s">
        <v>74</v>
      </c>
      <c r="D383" s="40" t="s">
        <v>75</v>
      </c>
      <c r="E383" s="40">
        <v>-71</v>
      </c>
      <c r="F383" s="40">
        <v>8599.5</v>
      </c>
      <c r="G383" s="41">
        <v>-8.2565899999999994E-3</v>
      </c>
      <c r="H383" s="40">
        <v>7.5000000000000002E-4</v>
      </c>
      <c r="I383" s="40">
        <v>6.19E-6</v>
      </c>
      <c r="J383" s="40" t="s">
        <v>76</v>
      </c>
      <c r="K383" s="40">
        <v>100</v>
      </c>
      <c r="L383" s="40">
        <v>3</v>
      </c>
      <c r="M383" s="40">
        <v>8607</v>
      </c>
      <c r="N383" s="40" t="s">
        <v>77</v>
      </c>
      <c r="O383" s="40" t="s">
        <v>424</v>
      </c>
      <c r="P383" s="35">
        <f t="shared" si="8"/>
        <v>5291</v>
      </c>
      <c r="Q383" s="36">
        <f t="shared" si="9"/>
        <v>0.60483141000000007</v>
      </c>
      <c r="R383" s="36">
        <f t="shared" si="0"/>
        <v>24604</v>
      </c>
      <c r="S383" s="36">
        <f t="shared" si="1"/>
        <v>8528.6182937733702</v>
      </c>
      <c r="T383" s="36">
        <f t="shared" si="2"/>
        <v>29895</v>
      </c>
      <c r="U383" s="36">
        <f t="shared" si="3"/>
        <v>8567.2314266599769</v>
      </c>
      <c r="V383" s="38">
        <f t="shared" si="4"/>
        <v>-2.3174150699636596E-3</v>
      </c>
      <c r="W383" s="36">
        <f t="shared" si="5"/>
        <v>1.3002341900287553E-2</v>
      </c>
      <c r="X383" s="38">
        <f t="shared" si="10"/>
        <v>1.5403529999999981E-2</v>
      </c>
      <c r="Y383" s="36">
        <f t="shared" si="6"/>
        <v>2.6088456830323875E-2</v>
      </c>
      <c r="Z383" s="36">
        <f t="shared" si="7"/>
        <v>0.85595229683032392</v>
      </c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</row>
    <row r="384" spans="1:41" ht="15.75" customHeight="1" x14ac:dyDescent="0.2">
      <c r="A384" s="39">
        <v>43619.373877314814</v>
      </c>
      <c r="B384" s="40" t="s">
        <v>7</v>
      </c>
      <c r="C384" s="40" t="s">
        <v>74</v>
      </c>
      <c r="D384" s="40" t="s">
        <v>75</v>
      </c>
      <c r="E384" s="40">
        <v>-1</v>
      </c>
      <c r="F384" s="40">
        <v>8599</v>
      </c>
      <c r="G384" s="41">
        <v>-1.1629E-4</v>
      </c>
      <c r="H384" s="40">
        <v>7.5000000000000002E-4</v>
      </c>
      <c r="I384" s="40">
        <v>8.0000000000000002E-8</v>
      </c>
      <c r="J384" s="40" t="s">
        <v>76</v>
      </c>
      <c r="K384" s="40">
        <v>100</v>
      </c>
      <c r="L384" s="40">
        <v>74</v>
      </c>
      <c r="M384" s="40">
        <v>8607</v>
      </c>
      <c r="N384" s="40" t="s">
        <v>77</v>
      </c>
      <c r="O384" s="40" t="s">
        <v>424</v>
      </c>
      <c r="P384" s="35">
        <f t="shared" si="8"/>
        <v>5290</v>
      </c>
      <c r="Q384" s="36">
        <f t="shared" si="9"/>
        <v>0.60471512000000005</v>
      </c>
      <c r="R384" s="36">
        <f t="shared" si="0"/>
        <v>24605</v>
      </c>
      <c r="S384" s="36">
        <f t="shared" si="1"/>
        <v>8528.6211542369438</v>
      </c>
      <c r="T384" s="36">
        <f t="shared" si="2"/>
        <v>29895</v>
      </c>
      <c r="U384" s="36">
        <f t="shared" si="3"/>
        <v>8567.2314266599769</v>
      </c>
      <c r="V384" s="38">
        <f t="shared" si="4"/>
        <v>-2.2812082652083096E-3</v>
      </c>
      <c r="W384" s="36">
        <f t="shared" si="5"/>
        <v>1.3001902750515089E-2</v>
      </c>
      <c r="X384" s="38">
        <f t="shared" si="10"/>
        <v>1.5403449999999982E-2</v>
      </c>
      <c r="Y384" s="36">
        <f t="shared" si="6"/>
        <v>2.6124144485306762E-2</v>
      </c>
      <c r="Z384" s="36">
        <f t="shared" si="7"/>
        <v>0.85598798448530677</v>
      </c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</row>
    <row r="385" spans="1:41" ht="15.75" customHeight="1" x14ac:dyDescent="0.2">
      <c r="A385" s="39">
        <v>43619.373877314814</v>
      </c>
      <c r="B385" s="40" t="s">
        <v>7</v>
      </c>
      <c r="C385" s="40" t="s">
        <v>74</v>
      </c>
      <c r="D385" s="40" t="s">
        <v>75</v>
      </c>
      <c r="E385" s="40">
        <v>-25</v>
      </c>
      <c r="F385" s="40">
        <v>8599</v>
      </c>
      <c r="G385" s="41">
        <v>-2.9072500000000001E-3</v>
      </c>
      <c r="H385" s="40">
        <v>7.5000000000000002E-4</v>
      </c>
      <c r="I385" s="40">
        <v>2.1799999999999999E-6</v>
      </c>
      <c r="J385" s="40" t="s">
        <v>76</v>
      </c>
      <c r="K385" s="40">
        <v>100</v>
      </c>
      <c r="L385" s="40">
        <v>75</v>
      </c>
      <c r="M385" s="40">
        <v>8607</v>
      </c>
      <c r="N385" s="40" t="s">
        <v>77</v>
      </c>
      <c r="O385" s="40" t="s">
        <v>424</v>
      </c>
      <c r="P385" s="35">
        <f t="shared" si="8"/>
        <v>5265</v>
      </c>
      <c r="Q385" s="36">
        <f t="shared" si="9"/>
        <v>0.60180787000000002</v>
      </c>
      <c r="R385" s="36">
        <f t="shared" si="0"/>
        <v>24630</v>
      </c>
      <c r="S385" s="36">
        <f t="shared" si="1"/>
        <v>8528.6925903369865</v>
      </c>
      <c r="T385" s="36">
        <f t="shared" si="2"/>
        <v>29895</v>
      </c>
      <c r="U385" s="36">
        <f t="shared" si="3"/>
        <v>8567.2314266599769</v>
      </c>
      <c r="V385" s="38">
        <f t="shared" si="4"/>
        <v>-2.270427507811295E-3</v>
      </c>
      <c r="W385" s="36">
        <f t="shared" si="5"/>
        <v>1.2990924216925374E-2</v>
      </c>
      <c r="X385" s="38">
        <f t="shared" si="10"/>
        <v>1.5401269999999983E-2</v>
      </c>
      <c r="Y385" s="36">
        <f t="shared" si="6"/>
        <v>2.6121766709114064E-2</v>
      </c>
      <c r="Z385" s="36">
        <f t="shared" si="7"/>
        <v>0.85598560670911406</v>
      </c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</row>
    <row r="386" spans="1:41" ht="15.75" customHeight="1" x14ac:dyDescent="0.2">
      <c r="A386" s="39">
        <v>43619.374085648145</v>
      </c>
      <c r="B386" s="40" t="s">
        <v>7</v>
      </c>
      <c r="C386" s="40" t="s">
        <v>74</v>
      </c>
      <c r="D386" s="40" t="s">
        <v>75</v>
      </c>
      <c r="E386" s="40">
        <v>-100</v>
      </c>
      <c r="F386" s="40">
        <v>8565</v>
      </c>
      <c r="G386" s="41">
        <v>-1.1675E-2</v>
      </c>
      <c r="H386" s="40">
        <v>-2.5000000000000001E-4</v>
      </c>
      <c r="I386" s="40">
        <v>-2.9100000000000001E-6</v>
      </c>
      <c r="J386" s="40" t="s">
        <v>76</v>
      </c>
      <c r="K386" s="40">
        <v>100</v>
      </c>
      <c r="L386" s="40">
        <v>0</v>
      </c>
      <c r="M386" s="40">
        <v>8565</v>
      </c>
      <c r="N386" s="40" t="s">
        <v>77</v>
      </c>
      <c r="O386" s="40" t="s">
        <v>425</v>
      </c>
      <c r="P386" s="35">
        <f t="shared" si="8"/>
        <v>5165</v>
      </c>
      <c r="Q386" s="36">
        <f t="shared" si="9"/>
        <v>0.59013287000000003</v>
      </c>
      <c r="R386" s="36">
        <f t="shared" si="0"/>
        <v>24730</v>
      </c>
      <c r="S386" s="36">
        <f t="shared" si="1"/>
        <v>8528.8394055802673</v>
      </c>
      <c r="T386" s="36">
        <f t="shared" si="2"/>
        <v>29895</v>
      </c>
      <c r="U386" s="36">
        <f t="shared" si="3"/>
        <v>8567.2314266599769</v>
      </c>
      <c r="V386" s="38">
        <f t="shared" si="4"/>
        <v>1.5706704653422942E-4</v>
      </c>
      <c r="W386" s="36">
        <f t="shared" si="5"/>
        <v>1.2993754472963175E-2</v>
      </c>
      <c r="X386" s="38">
        <f t="shared" si="10"/>
        <v>1.5404179999999983E-2</v>
      </c>
      <c r="Y386" s="36">
        <f t="shared" si="6"/>
        <v>2.8555001519497386E-2</v>
      </c>
      <c r="Z386" s="36">
        <f t="shared" si="7"/>
        <v>0.85841884151949743</v>
      </c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</row>
    <row r="387" spans="1:41" ht="15.75" customHeight="1" x14ac:dyDescent="0.2">
      <c r="A387" s="39">
        <v>43619.374328703707</v>
      </c>
      <c r="B387" s="40" t="s">
        <v>7</v>
      </c>
      <c r="C387" s="40" t="s">
        <v>74</v>
      </c>
      <c r="D387" s="40" t="s">
        <v>86</v>
      </c>
      <c r="E387" s="40">
        <v>100</v>
      </c>
      <c r="F387" s="40">
        <v>8599.5</v>
      </c>
      <c r="G387" s="41">
        <v>1.1629E-2</v>
      </c>
      <c r="H387" s="40">
        <v>-2.5000000000000001E-4</v>
      </c>
      <c r="I387" s="40">
        <v>-2.9000000000000002E-6</v>
      </c>
      <c r="J387" s="40" t="s">
        <v>76</v>
      </c>
      <c r="K387" s="40">
        <v>100</v>
      </c>
      <c r="L387" s="40">
        <v>0</v>
      </c>
      <c r="M387" s="40">
        <v>8599.5</v>
      </c>
      <c r="N387" s="40" t="s">
        <v>83</v>
      </c>
      <c r="O387" s="40" t="s">
        <v>426</v>
      </c>
      <c r="P387" s="35">
        <f t="shared" si="8"/>
        <v>5265</v>
      </c>
      <c r="Q387" s="36">
        <f t="shared" si="9"/>
        <v>0.60176187000000003</v>
      </c>
      <c r="R387" s="36">
        <f t="shared" si="0"/>
        <v>24730</v>
      </c>
      <c r="S387" s="36">
        <f t="shared" si="1"/>
        <v>8528.8394055802673</v>
      </c>
      <c r="T387" s="36">
        <f t="shared" si="2"/>
        <v>29995</v>
      </c>
      <c r="U387" s="36">
        <f t="shared" si="3"/>
        <v>8567.3390065010826</v>
      </c>
      <c r="V387" s="38">
        <f t="shared" si="4"/>
        <v>-2.29831038179643E-3</v>
      </c>
      <c r="W387" s="36">
        <f t="shared" si="5"/>
        <v>1.3030001180537166E-2</v>
      </c>
      <c r="X387" s="38">
        <f t="shared" si="10"/>
        <v>1.5407079999999983E-2</v>
      </c>
      <c r="Y387" s="36">
        <f t="shared" si="6"/>
        <v>2.6138770798740718E-2</v>
      </c>
      <c r="Z387" s="36">
        <f t="shared" si="7"/>
        <v>0.85600261079874074</v>
      </c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</row>
    <row r="388" spans="1:41" ht="15.75" customHeight="1" x14ac:dyDescent="0.2">
      <c r="A388" s="39">
        <v>43619.374791666669</v>
      </c>
      <c r="B388" s="40" t="s">
        <v>7</v>
      </c>
      <c r="C388" s="40" t="s">
        <v>74</v>
      </c>
      <c r="D388" s="40" t="s">
        <v>75</v>
      </c>
      <c r="E388" s="40">
        <v>-100</v>
      </c>
      <c r="F388" s="40">
        <v>8539.5</v>
      </c>
      <c r="G388" s="41">
        <v>-1.171E-2</v>
      </c>
      <c r="H388" s="40">
        <v>-2.5000000000000001E-4</v>
      </c>
      <c r="I388" s="40">
        <v>-2.92E-6</v>
      </c>
      <c r="J388" s="40" t="s">
        <v>76</v>
      </c>
      <c r="K388" s="40">
        <v>100</v>
      </c>
      <c r="L388" s="40">
        <v>0</v>
      </c>
      <c r="M388" s="40">
        <v>8539.5</v>
      </c>
      <c r="N388" s="40" t="s">
        <v>77</v>
      </c>
      <c r="O388" s="40" t="s">
        <v>427</v>
      </c>
      <c r="P388" s="35">
        <f t="shared" si="8"/>
        <v>5165</v>
      </c>
      <c r="Q388" s="36">
        <f t="shared" si="9"/>
        <v>0.59005187000000003</v>
      </c>
      <c r="R388" s="36">
        <f t="shared" si="0"/>
        <v>24830</v>
      </c>
      <c r="S388" s="36">
        <f t="shared" si="1"/>
        <v>8528.8823399113971</v>
      </c>
      <c r="T388" s="36">
        <f t="shared" si="2"/>
        <v>29995</v>
      </c>
      <c r="U388" s="36">
        <f t="shared" si="3"/>
        <v>8567.3390065010826</v>
      </c>
      <c r="V388" s="38">
        <f t="shared" si="4"/>
        <v>1.9653760673733357E-3</v>
      </c>
      <c r="W388" s="36">
        <f t="shared" si="5"/>
        <v>1.3068034770116241E-2</v>
      </c>
      <c r="X388" s="38">
        <f t="shared" si="10"/>
        <v>1.5409999999999983E-2</v>
      </c>
      <c r="Y388" s="36">
        <f t="shared" si="6"/>
        <v>3.0443410837489561E-2</v>
      </c>
      <c r="Z388" s="36">
        <f t="shared" si="7"/>
        <v>0.8603072508374896</v>
      </c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</row>
    <row r="389" spans="1:41" ht="15.75" customHeight="1" x14ac:dyDescent="0.2">
      <c r="A389" s="39">
        <v>43619.424872685187</v>
      </c>
      <c r="B389" s="40" t="s">
        <v>7</v>
      </c>
      <c r="C389" s="40" t="s">
        <v>74</v>
      </c>
      <c r="D389" s="40" t="s">
        <v>75</v>
      </c>
      <c r="E389" s="40">
        <v>-100</v>
      </c>
      <c r="F389" s="40">
        <v>8493.5</v>
      </c>
      <c r="G389" s="41">
        <v>-1.1774E-2</v>
      </c>
      <c r="H389" s="40">
        <v>-2.5000000000000001E-4</v>
      </c>
      <c r="I389" s="40">
        <v>-2.9399999999999998E-6</v>
      </c>
      <c r="J389" s="40" t="s">
        <v>76</v>
      </c>
      <c r="K389" s="40">
        <v>100</v>
      </c>
      <c r="L389" s="40">
        <v>0</v>
      </c>
      <c r="M389" s="40">
        <v>8493.5</v>
      </c>
      <c r="N389" s="40" t="s">
        <v>77</v>
      </c>
      <c r="O389" s="40" t="s">
        <v>428</v>
      </c>
      <c r="P389" s="35">
        <f t="shared" si="8"/>
        <v>5065</v>
      </c>
      <c r="Q389" s="36">
        <f t="shared" si="9"/>
        <v>0.57827787000000008</v>
      </c>
      <c r="R389" s="36">
        <f t="shared" si="0"/>
        <v>24930</v>
      </c>
      <c r="S389" s="36">
        <f t="shared" si="1"/>
        <v>8528.7404131568383</v>
      </c>
      <c r="T389" s="36">
        <f t="shared" si="2"/>
        <v>29995</v>
      </c>
      <c r="U389" s="36">
        <f t="shared" si="3"/>
        <v>8567.3390065010826</v>
      </c>
      <c r="V389" s="38">
        <f t="shared" si="4"/>
        <v>5.1396394164904954E-3</v>
      </c>
      <c r="W389" s="36">
        <f t="shared" si="5"/>
        <v>1.3169306581413924E-2</v>
      </c>
      <c r="X389" s="38">
        <f t="shared" si="10"/>
        <v>1.5412939999999983E-2</v>
      </c>
      <c r="Y389" s="36">
        <f t="shared" si="6"/>
        <v>3.3721885997904405E-2</v>
      </c>
      <c r="Z389" s="36">
        <f t="shared" si="7"/>
        <v>0.8635857259979044</v>
      </c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</row>
    <row r="390" spans="1:41" ht="15.75" customHeight="1" x14ac:dyDescent="0.2">
      <c r="A390" s="39">
        <v>43619.424907407411</v>
      </c>
      <c r="B390" s="40" t="s">
        <v>7</v>
      </c>
      <c r="C390" s="40" t="s">
        <v>74</v>
      </c>
      <c r="D390" s="40" t="s">
        <v>75</v>
      </c>
      <c r="E390" s="40">
        <v>-200</v>
      </c>
      <c r="F390" s="40">
        <v>8486</v>
      </c>
      <c r="G390" s="41">
        <v>-2.3567999999999999E-2</v>
      </c>
      <c r="H390" s="40">
        <v>-2.5000000000000001E-4</v>
      </c>
      <c r="I390" s="40">
        <v>-5.8900000000000004E-6</v>
      </c>
      <c r="J390" s="40" t="s">
        <v>76</v>
      </c>
      <c r="K390" s="40">
        <v>200</v>
      </c>
      <c r="L390" s="40">
        <v>0</v>
      </c>
      <c r="M390" s="40">
        <v>8486</v>
      </c>
      <c r="N390" s="40" t="s">
        <v>77</v>
      </c>
      <c r="O390" s="40" t="s">
        <v>429</v>
      </c>
      <c r="P390" s="35">
        <f t="shared" si="8"/>
        <v>4865</v>
      </c>
      <c r="Q390" s="36">
        <f t="shared" si="9"/>
        <v>0.55470987000000005</v>
      </c>
      <c r="R390" s="36">
        <f t="shared" si="0"/>
        <v>25130</v>
      </c>
      <c r="S390" s="36">
        <f t="shared" si="1"/>
        <v>8528.4002586549941</v>
      </c>
      <c r="T390" s="36">
        <f t="shared" si="2"/>
        <v>29995</v>
      </c>
      <c r="U390" s="36">
        <f t="shared" si="3"/>
        <v>8567.3390065010826</v>
      </c>
      <c r="V390" s="38">
        <f t="shared" si="4"/>
        <v>5.4429297436149569E-3</v>
      </c>
      <c r="W390" s="36">
        <f t="shared" si="5"/>
        <v>1.3392478061205368E-2</v>
      </c>
      <c r="X390" s="38">
        <f t="shared" si="10"/>
        <v>1.5418829999999982E-2</v>
      </c>
      <c r="Y390" s="36">
        <f t="shared" si="6"/>
        <v>3.4254237804820308E-2</v>
      </c>
      <c r="Z390" s="36">
        <f t="shared" si="7"/>
        <v>0.86411807780482031</v>
      </c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</row>
    <row r="391" spans="1:41" ht="15.75" customHeight="1" x14ac:dyDescent="0.2">
      <c r="A391" s="39">
        <v>43619.425381944442</v>
      </c>
      <c r="B391" s="40" t="s">
        <v>7</v>
      </c>
      <c r="C391" s="40" t="s">
        <v>74</v>
      </c>
      <c r="D391" s="40" t="s">
        <v>75</v>
      </c>
      <c r="E391" s="40">
        <v>-100</v>
      </c>
      <c r="F391" s="40">
        <v>8467.5</v>
      </c>
      <c r="G391" s="41">
        <v>-1.1809999999999999E-2</v>
      </c>
      <c r="H391" s="40">
        <v>-2.5000000000000001E-4</v>
      </c>
      <c r="I391" s="40">
        <v>-2.9500000000000001E-6</v>
      </c>
      <c r="J391" s="40" t="s">
        <v>76</v>
      </c>
      <c r="K391" s="40">
        <v>100</v>
      </c>
      <c r="L391" s="40">
        <v>0</v>
      </c>
      <c r="M391" s="40">
        <v>8467.5</v>
      </c>
      <c r="N391" s="40" t="s">
        <v>77</v>
      </c>
      <c r="O391" s="40" t="s">
        <v>430</v>
      </c>
      <c r="P391" s="35">
        <f t="shared" si="8"/>
        <v>4765</v>
      </c>
      <c r="Q391" s="36">
        <f t="shared" si="9"/>
        <v>0.54289987000000006</v>
      </c>
      <c r="R391" s="36">
        <f t="shared" si="0"/>
        <v>25230</v>
      </c>
      <c r="S391" s="36">
        <f t="shared" si="1"/>
        <v>8528.1588783194602</v>
      </c>
      <c r="T391" s="36">
        <f t="shared" si="2"/>
        <v>29995</v>
      </c>
      <c r="U391" s="36">
        <f t="shared" si="3"/>
        <v>8567.3390065010826</v>
      </c>
      <c r="V391" s="38">
        <f t="shared" si="4"/>
        <v>6.5578578452983125E-3</v>
      </c>
      <c r="W391" s="36">
        <f t="shared" si="5"/>
        <v>1.3529503779307225E-2</v>
      </c>
      <c r="X391" s="38">
        <f t="shared" si="10"/>
        <v>1.5421779999999982E-2</v>
      </c>
      <c r="Y391" s="36">
        <f t="shared" si="6"/>
        <v>3.5509141624605521E-2</v>
      </c>
      <c r="Z391" s="36">
        <f t="shared" si="7"/>
        <v>0.86537298162460552</v>
      </c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</row>
    <row r="392" spans="1:41" ht="15.75" customHeight="1" x14ac:dyDescent="0.2">
      <c r="A392" s="39">
        <v>43619.425613425927</v>
      </c>
      <c r="B392" s="40" t="s">
        <v>7</v>
      </c>
      <c r="C392" s="40" t="s">
        <v>74</v>
      </c>
      <c r="D392" s="40" t="s">
        <v>75</v>
      </c>
      <c r="E392" s="40">
        <v>-100</v>
      </c>
      <c r="F392" s="40">
        <v>8466</v>
      </c>
      <c r="G392" s="41">
        <v>-1.1812E-2</v>
      </c>
      <c r="H392" s="40">
        <v>-2.5000000000000001E-4</v>
      </c>
      <c r="I392" s="40">
        <v>-2.9500000000000001E-6</v>
      </c>
      <c r="J392" s="40" t="s">
        <v>76</v>
      </c>
      <c r="K392" s="40">
        <v>100</v>
      </c>
      <c r="L392" s="40">
        <v>0</v>
      </c>
      <c r="M392" s="40">
        <v>8466</v>
      </c>
      <c r="N392" s="40" t="s">
        <v>77</v>
      </c>
      <c r="O392" s="40" t="s">
        <v>431</v>
      </c>
      <c r="P392" s="35">
        <f t="shared" si="8"/>
        <v>4665</v>
      </c>
      <c r="Q392" s="36">
        <f t="shared" si="9"/>
        <v>0.53108787000000002</v>
      </c>
      <c r="R392" s="36">
        <f t="shared" si="0"/>
        <v>25330</v>
      </c>
      <c r="S392" s="36">
        <f t="shared" si="1"/>
        <v>8527.913482037111</v>
      </c>
      <c r="T392" s="36">
        <f t="shared" si="2"/>
        <v>29995</v>
      </c>
      <c r="U392" s="36">
        <f t="shared" si="3"/>
        <v>8567.3390065010826</v>
      </c>
      <c r="V392" s="38">
        <f t="shared" si="4"/>
        <v>6.5178456866233784E-3</v>
      </c>
      <c r="W392" s="36">
        <f t="shared" si="5"/>
        <v>1.36685967543327E-2</v>
      </c>
      <c r="X392" s="38">
        <f t="shared" si="10"/>
        <v>1.5424729999999982E-2</v>
      </c>
      <c r="Y392" s="36">
        <f t="shared" si="6"/>
        <v>3.561117244095606E-2</v>
      </c>
      <c r="Z392" s="36">
        <f t="shared" si="7"/>
        <v>0.86547501244095604</v>
      </c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</row>
    <row r="393" spans="1:41" ht="15.75" customHeight="1" x14ac:dyDescent="0.2">
      <c r="A393" s="39">
        <v>43619.467476851853</v>
      </c>
      <c r="B393" s="40" t="s">
        <v>7</v>
      </c>
      <c r="C393" s="40" t="s">
        <v>74</v>
      </c>
      <c r="D393" s="40" t="s">
        <v>86</v>
      </c>
      <c r="E393" s="40">
        <v>100</v>
      </c>
      <c r="F393" s="40">
        <v>8512</v>
      </c>
      <c r="G393" s="41">
        <v>1.1748E-2</v>
      </c>
      <c r="H393" s="40">
        <v>-2.5000000000000001E-4</v>
      </c>
      <c r="I393" s="40">
        <v>-2.9299999999999999E-6</v>
      </c>
      <c r="J393" s="40" t="s">
        <v>76</v>
      </c>
      <c r="K393" s="40">
        <v>100</v>
      </c>
      <c r="L393" s="40">
        <v>0</v>
      </c>
      <c r="M393" s="40">
        <v>8512</v>
      </c>
      <c r="N393" s="40" t="s">
        <v>83</v>
      </c>
      <c r="O393" s="40" t="s">
        <v>432</v>
      </c>
      <c r="P393" s="35">
        <f t="shared" si="8"/>
        <v>4765</v>
      </c>
      <c r="Q393" s="36">
        <f t="shared" si="9"/>
        <v>0.54283587</v>
      </c>
      <c r="R393" s="36">
        <f t="shared" si="0"/>
        <v>25330</v>
      </c>
      <c r="S393" s="36">
        <f t="shared" si="1"/>
        <v>8527.913482037111</v>
      </c>
      <c r="T393" s="36">
        <f t="shared" si="2"/>
        <v>30095</v>
      </c>
      <c r="U393" s="36">
        <f t="shared" si="3"/>
        <v>8567.1551254361184</v>
      </c>
      <c r="V393" s="38">
        <f t="shared" si="4"/>
        <v>3.6039647612910869E-3</v>
      </c>
      <c r="W393" s="36">
        <f t="shared" si="5"/>
        <v>1.3605138281360998E-2</v>
      </c>
      <c r="X393" s="38">
        <f t="shared" si="10"/>
        <v>1.5427659999999982E-2</v>
      </c>
      <c r="Y393" s="36">
        <f t="shared" si="6"/>
        <v>3.2636763042652069E-2</v>
      </c>
      <c r="Z393" s="36">
        <f t="shared" si="7"/>
        <v>0.86250060304265208</v>
      </c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</row>
    <row r="394" spans="1:41" ht="15.75" customHeight="1" x14ac:dyDescent="0.2">
      <c r="A394" s="39">
        <v>43619.467858796299</v>
      </c>
      <c r="B394" s="40" t="s">
        <v>7</v>
      </c>
      <c r="C394" s="40" t="s">
        <v>74</v>
      </c>
      <c r="D394" s="40" t="s">
        <v>75</v>
      </c>
      <c r="E394" s="40">
        <v>-200</v>
      </c>
      <c r="F394" s="40">
        <v>8425.5</v>
      </c>
      <c r="G394" s="41">
        <v>-2.3737999999999999E-2</v>
      </c>
      <c r="H394" s="40">
        <v>-2.5000000000000001E-4</v>
      </c>
      <c r="I394" s="40">
        <v>-5.93E-6</v>
      </c>
      <c r="J394" s="40" t="s">
        <v>76</v>
      </c>
      <c r="K394" s="40">
        <v>200</v>
      </c>
      <c r="L394" s="40">
        <v>0</v>
      </c>
      <c r="M394" s="40">
        <v>8425.5</v>
      </c>
      <c r="N394" s="40" t="s">
        <v>83</v>
      </c>
      <c r="O394" s="40" t="s">
        <v>433</v>
      </c>
      <c r="P394" s="35">
        <f t="shared" si="8"/>
        <v>4565</v>
      </c>
      <c r="Q394" s="36">
        <f t="shared" si="9"/>
        <v>0.51909786999999996</v>
      </c>
      <c r="R394" s="36">
        <f t="shared" si="0"/>
        <v>25530</v>
      </c>
      <c r="S394" s="36">
        <f t="shared" si="1"/>
        <v>8527.1111829220517</v>
      </c>
      <c r="T394" s="36">
        <f t="shared" si="2"/>
        <v>30095</v>
      </c>
      <c r="U394" s="36">
        <f t="shared" si="3"/>
        <v>8567.1551254361184</v>
      </c>
      <c r="V394" s="38">
        <f t="shared" si="4"/>
        <v>8.9586126934212158E-3</v>
      </c>
      <c r="W394" s="36">
        <f t="shared" si="5"/>
        <v>1.399423258465908E-2</v>
      </c>
      <c r="X394" s="38">
        <f t="shared" si="10"/>
        <v>1.5433589999999981E-2</v>
      </c>
      <c r="Y394" s="36">
        <f t="shared" si="6"/>
        <v>3.8386435278080278E-2</v>
      </c>
      <c r="Z394" s="36">
        <f t="shared" si="7"/>
        <v>0.8682502752780803</v>
      </c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</row>
    <row r="395" spans="1:41" ht="15.75" customHeight="1" x14ac:dyDescent="0.2">
      <c r="A395" s="39">
        <v>43619.467858796299</v>
      </c>
      <c r="B395" s="40" t="s">
        <v>7</v>
      </c>
      <c r="C395" s="40" t="s">
        <v>74</v>
      </c>
      <c r="D395" s="40" t="s">
        <v>75</v>
      </c>
      <c r="E395" s="40">
        <v>-300</v>
      </c>
      <c r="F395" s="40">
        <v>8428.5</v>
      </c>
      <c r="G395" s="41">
        <v>-3.5595000000000002E-2</v>
      </c>
      <c r="H395" s="40">
        <v>-2.5000000000000001E-4</v>
      </c>
      <c r="I395" s="40">
        <v>-8.8899999999999996E-6</v>
      </c>
      <c r="J395" s="40" t="s">
        <v>76</v>
      </c>
      <c r="K395" s="40">
        <v>300</v>
      </c>
      <c r="L395" s="40">
        <v>0</v>
      </c>
      <c r="M395" s="40">
        <v>8428.5</v>
      </c>
      <c r="N395" s="40" t="s">
        <v>83</v>
      </c>
      <c r="O395" s="40" t="s">
        <v>434</v>
      </c>
      <c r="P395" s="35">
        <f t="shared" si="8"/>
        <v>4265</v>
      </c>
      <c r="Q395" s="36">
        <f t="shared" si="9"/>
        <v>0.48350286999999997</v>
      </c>
      <c r="R395" s="36">
        <f t="shared" si="0"/>
        <v>25830</v>
      </c>
      <c r="S395" s="36">
        <f t="shared" si="1"/>
        <v>8525.9658730158735</v>
      </c>
      <c r="T395" s="36">
        <f t="shared" si="2"/>
        <v>30095</v>
      </c>
      <c r="U395" s="36">
        <f t="shared" si="3"/>
        <v>8567.1551254361184</v>
      </c>
      <c r="V395" s="38">
        <f t="shared" si="4"/>
        <v>8.1897009132199348E-3</v>
      </c>
      <c r="W395" s="36">
        <f t="shared" si="5"/>
        <v>1.4565590472036727E-2</v>
      </c>
      <c r="X395" s="38">
        <f t="shared" si="10"/>
        <v>1.5442479999999981E-2</v>
      </c>
      <c r="Y395" s="36">
        <f t="shared" si="6"/>
        <v>3.8197771385256644E-2</v>
      </c>
      <c r="Z395" s="36">
        <f t="shared" si="7"/>
        <v>0.86806161138525662</v>
      </c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</row>
    <row r="396" spans="1:41" ht="15.75" customHeight="1" x14ac:dyDescent="0.2">
      <c r="A396" s="39">
        <v>43619.467858796299</v>
      </c>
      <c r="B396" s="40" t="s">
        <v>7</v>
      </c>
      <c r="C396" s="40" t="s">
        <v>74</v>
      </c>
      <c r="D396" s="40" t="s">
        <v>75</v>
      </c>
      <c r="E396" s="40">
        <v>-100</v>
      </c>
      <c r="F396" s="40">
        <v>8513</v>
      </c>
      <c r="G396" s="41">
        <v>-1.1747E-2</v>
      </c>
      <c r="H396" s="40">
        <v>-2.5000000000000001E-4</v>
      </c>
      <c r="I396" s="40">
        <v>-2.9299999999999999E-6</v>
      </c>
      <c r="J396" s="40" t="s">
        <v>76</v>
      </c>
      <c r="K396" s="40">
        <v>100</v>
      </c>
      <c r="L396" s="40">
        <v>0</v>
      </c>
      <c r="M396" s="40">
        <v>8513</v>
      </c>
      <c r="N396" s="40" t="s">
        <v>83</v>
      </c>
      <c r="O396" s="40" t="s">
        <v>435</v>
      </c>
      <c r="P396" s="35">
        <f t="shared" si="8"/>
        <v>4165</v>
      </c>
      <c r="Q396" s="36">
        <f t="shared" si="9"/>
        <v>0.47175586999999997</v>
      </c>
      <c r="R396" s="36">
        <f t="shared" si="0"/>
        <v>25930</v>
      </c>
      <c r="S396" s="36">
        <f t="shared" si="1"/>
        <v>8525.9158696490558</v>
      </c>
      <c r="T396" s="36">
        <f t="shared" si="2"/>
        <v>30095</v>
      </c>
      <c r="U396" s="36">
        <f t="shared" si="3"/>
        <v>8567.1551254361184</v>
      </c>
      <c r="V396" s="38">
        <f t="shared" si="4"/>
        <v>3.0926822922254069E-3</v>
      </c>
      <c r="W396" s="36">
        <f t="shared" si="5"/>
        <v>1.4639817486789037E-2</v>
      </c>
      <c r="X396" s="38">
        <f t="shared" si="10"/>
        <v>1.5445409999999981E-2</v>
      </c>
      <c r="Y396" s="36">
        <f t="shared" si="6"/>
        <v>3.3177909779014428E-2</v>
      </c>
      <c r="Z396" s="36">
        <f t="shared" si="7"/>
        <v>0.86304174977901449</v>
      </c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</row>
    <row r="397" spans="1:41" ht="15.75" customHeight="1" x14ac:dyDescent="0.2">
      <c r="A397" s="39">
        <v>43619.513009259259</v>
      </c>
      <c r="B397" s="40" t="s">
        <v>7</v>
      </c>
      <c r="C397" s="40" t="s">
        <v>74</v>
      </c>
      <c r="D397" s="40" t="s">
        <v>75</v>
      </c>
      <c r="E397" s="40">
        <v>-100</v>
      </c>
      <c r="F397" s="40">
        <v>8475.5</v>
      </c>
      <c r="G397" s="41">
        <v>-1.1799E-2</v>
      </c>
      <c r="H397" s="40">
        <v>-2.5000000000000001E-4</v>
      </c>
      <c r="I397" s="40">
        <v>-2.9399999999999998E-6</v>
      </c>
      <c r="J397" s="40" t="s">
        <v>76</v>
      </c>
      <c r="K397" s="40">
        <v>100</v>
      </c>
      <c r="L397" s="40">
        <v>0</v>
      </c>
      <c r="M397" s="40">
        <v>8475.5</v>
      </c>
      <c r="N397" s="40" t="s">
        <v>83</v>
      </c>
      <c r="O397" s="40" t="s">
        <v>436</v>
      </c>
      <c r="P397" s="35">
        <f t="shared" si="8"/>
        <v>4065</v>
      </c>
      <c r="Q397" s="36">
        <f t="shared" si="9"/>
        <v>0.45995686999999996</v>
      </c>
      <c r="R397" s="36">
        <f t="shared" si="0"/>
        <v>26030</v>
      </c>
      <c r="S397" s="36">
        <f t="shared" si="1"/>
        <v>8525.7221859393012</v>
      </c>
      <c r="T397" s="36">
        <f t="shared" si="2"/>
        <v>30095</v>
      </c>
      <c r="U397" s="36">
        <f t="shared" si="3"/>
        <v>8567.1551254361184</v>
      </c>
      <c r="V397" s="38">
        <f t="shared" si="4"/>
        <v>5.1311575193006371E-3</v>
      </c>
      <c r="W397" s="36">
        <f t="shared" si="5"/>
        <v>1.4765634239651526E-2</v>
      </c>
      <c r="X397" s="38">
        <f t="shared" si="10"/>
        <v>1.5448349999999981E-2</v>
      </c>
      <c r="Y397" s="36">
        <f t="shared" si="6"/>
        <v>3.5345141758952141E-2</v>
      </c>
      <c r="Z397" s="36">
        <f t="shared" si="7"/>
        <v>0.86520898175895211</v>
      </c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</row>
    <row r="398" spans="1:41" ht="15.75" customHeight="1" x14ac:dyDescent="0.2">
      <c r="A398" s="39">
        <v>43619.571157407408</v>
      </c>
      <c r="B398" s="40" t="s">
        <v>7</v>
      </c>
      <c r="C398" s="40" t="s">
        <v>74</v>
      </c>
      <c r="D398" s="40" t="s">
        <v>75</v>
      </c>
      <c r="E398" s="40">
        <v>-300</v>
      </c>
      <c r="F398" s="40">
        <v>8391.5</v>
      </c>
      <c r="G398" s="41">
        <v>-3.5750999999999998E-2</v>
      </c>
      <c r="H398" s="40">
        <v>-2.5000000000000001E-4</v>
      </c>
      <c r="I398" s="40">
        <v>-8.9299999999999992E-6</v>
      </c>
      <c r="J398" s="40" t="s">
        <v>76</v>
      </c>
      <c r="K398" s="40">
        <v>300</v>
      </c>
      <c r="L398" s="40">
        <v>0</v>
      </c>
      <c r="M398" s="40">
        <v>8391.5</v>
      </c>
      <c r="N398" s="40" t="s">
        <v>83</v>
      </c>
      <c r="O398" s="40" t="s">
        <v>437</v>
      </c>
      <c r="P398" s="35">
        <f t="shared" si="8"/>
        <v>3765</v>
      </c>
      <c r="Q398" s="36">
        <f t="shared" si="9"/>
        <v>0.42420586999999998</v>
      </c>
      <c r="R398" s="36">
        <f t="shared" si="0"/>
        <v>26330</v>
      </c>
      <c r="S398" s="36">
        <f t="shared" si="1"/>
        <v>8524.1928788454243</v>
      </c>
      <c r="T398" s="36">
        <f t="shared" si="2"/>
        <v>30095</v>
      </c>
      <c r="U398" s="36">
        <f t="shared" si="3"/>
        <v>8567.1551254361184</v>
      </c>
      <c r="V398" s="38">
        <f t="shared" si="4"/>
        <v>9.1991897585618331E-3</v>
      </c>
      <c r="W398" s="36">
        <f t="shared" si="5"/>
        <v>1.5489876095896499E-2</v>
      </c>
      <c r="X398" s="38">
        <f t="shared" si="10"/>
        <v>1.5457279999999981E-2</v>
      </c>
      <c r="Y398" s="36">
        <f t="shared" si="6"/>
        <v>4.0146345854458317E-2</v>
      </c>
      <c r="Z398" s="36">
        <f t="shared" si="7"/>
        <v>0.87001018585445833</v>
      </c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</row>
    <row r="399" spans="1:41" ht="15.75" customHeight="1" x14ac:dyDescent="0.2">
      <c r="A399" s="39">
        <v>43619.571157407408</v>
      </c>
      <c r="B399" s="40" t="s">
        <v>7</v>
      </c>
      <c r="C399" s="40" t="s">
        <v>74</v>
      </c>
      <c r="D399" s="40" t="s">
        <v>75</v>
      </c>
      <c r="E399" s="40">
        <v>-200</v>
      </c>
      <c r="F399" s="40">
        <v>8433</v>
      </c>
      <c r="G399" s="41">
        <v>-2.3716000000000001E-2</v>
      </c>
      <c r="H399" s="40">
        <v>-2.5000000000000001E-4</v>
      </c>
      <c r="I399" s="40">
        <v>-5.9200000000000001E-6</v>
      </c>
      <c r="J399" s="40" t="s">
        <v>76</v>
      </c>
      <c r="K399" s="40">
        <v>200</v>
      </c>
      <c r="L399" s="40">
        <v>0</v>
      </c>
      <c r="M399" s="40">
        <v>8433</v>
      </c>
      <c r="N399" s="40" t="s">
        <v>83</v>
      </c>
      <c r="O399" s="40" t="s">
        <v>438</v>
      </c>
      <c r="P399" s="35">
        <f t="shared" si="8"/>
        <v>3565</v>
      </c>
      <c r="Q399" s="36">
        <f t="shared" si="9"/>
        <v>0.40048986999999997</v>
      </c>
      <c r="R399" s="36">
        <f t="shared" si="0"/>
        <v>26530</v>
      </c>
      <c r="S399" s="36">
        <f t="shared" si="1"/>
        <v>8523.5054089709756</v>
      </c>
      <c r="T399" s="36">
        <f t="shared" si="2"/>
        <v>30095</v>
      </c>
      <c r="U399" s="36">
        <f t="shared" si="3"/>
        <v>8567.1551254361184</v>
      </c>
      <c r="V399" s="38">
        <f t="shared" si="4"/>
        <v>6.6198488411764091E-3</v>
      </c>
      <c r="W399" s="36">
        <f t="shared" si="5"/>
        <v>1.5858562026603344E-2</v>
      </c>
      <c r="X399" s="38">
        <f t="shared" si="10"/>
        <v>1.5463199999999981E-2</v>
      </c>
      <c r="Y399" s="36">
        <f t="shared" si="6"/>
        <v>3.7941610867779738E-2</v>
      </c>
      <c r="Z399" s="36">
        <f t="shared" si="7"/>
        <v>0.86780545086777972</v>
      </c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</row>
    <row r="400" spans="1:41" ht="15.75" customHeight="1" x14ac:dyDescent="0.2">
      <c r="A400" s="39">
        <v>43619.571157407408</v>
      </c>
      <c r="B400" s="40" t="s">
        <v>7</v>
      </c>
      <c r="C400" s="40" t="s">
        <v>74</v>
      </c>
      <c r="D400" s="40" t="s">
        <v>75</v>
      </c>
      <c r="E400" s="40">
        <v>-100</v>
      </c>
      <c r="F400" s="40">
        <v>8437</v>
      </c>
      <c r="G400" s="41">
        <v>-1.1853000000000001E-2</v>
      </c>
      <c r="H400" s="40">
        <v>-2.5000000000000001E-4</v>
      </c>
      <c r="I400" s="40">
        <v>-2.96E-6</v>
      </c>
      <c r="J400" s="40" t="s">
        <v>76</v>
      </c>
      <c r="K400" s="40">
        <v>100</v>
      </c>
      <c r="L400" s="40">
        <v>0</v>
      </c>
      <c r="M400" s="40">
        <v>8437</v>
      </c>
      <c r="N400" s="40" t="s">
        <v>77</v>
      </c>
      <c r="O400" s="40" t="s">
        <v>439</v>
      </c>
      <c r="P400" s="35">
        <f t="shared" si="8"/>
        <v>3465</v>
      </c>
      <c r="Q400" s="36">
        <f t="shared" si="9"/>
        <v>0.38863686999999997</v>
      </c>
      <c r="R400" s="36">
        <f t="shared" si="0"/>
        <v>26630</v>
      </c>
      <c r="S400" s="36">
        <f t="shared" si="1"/>
        <v>8523.1805670296653</v>
      </c>
      <c r="T400" s="36">
        <f t="shared" si="2"/>
        <v>30095</v>
      </c>
      <c r="U400" s="36">
        <f t="shared" si="3"/>
        <v>8567.1551254361184</v>
      </c>
      <c r="V400" s="38">
        <f t="shared" si="4"/>
        <v>6.239356979875532E-3</v>
      </c>
      <c r="W400" s="36">
        <f t="shared" si="5"/>
        <v>1.6037413738118535E-2</v>
      </c>
      <c r="X400" s="38">
        <f t="shared" si="10"/>
        <v>1.5466159999999981E-2</v>
      </c>
      <c r="Y400" s="36">
        <f t="shared" si="6"/>
        <v>3.7742930717994047E-2</v>
      </c>
      <c r="Z400" s="36">
        <f t="shared" si="7"/>
        <v>0.86760677071799408</v>
      </c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</row>
    <row r="401" spans="1:41" ht="15.75" customHeight="1" x14ac:dyDescent="0.2">
      <c r="A401" s="39">
        <v>43619.571250000001</v>
      </c>
      <c r="B401" s="40" t="s">
        <v>7</v>
      </c>
      <c r="C401" s="40" t="s">
        <v>74</v>
      </c>
      <c r="D401" s="40" t="s">
        <v>75</v>
      </c>
      <c r="E401" s="40">
        <v>-100</v>
      </c>
      <c r="F401" s="40">
        <v>8358</v>
      </c>
      <c r="G401" s="41">
        <v>-1.1965E-2</v>
      </c>
      <c r="H401" s="40">
        <v>-2.5000000000000001E-4</v>
      </c>
      <c r="I401" s="40">
        <v>-2.9900000000000002E-6</v>
      </c>
      <c r="J401" s="40" t="s">
        <v>76</v>
      </c>
      <c r="K401" s="40">
        <v>100</v>
      </c>
      <c r="L401" s="40">
        <v>0</v>
      </c>
      <c r="M401" s="40">
        <v>8358</v>
      </c>
      <c r="N401" s="40" t="s">
        <v>77</v>
      </c>
      <c r="O401" s="40" t="s">
        <v>440</v>
      </c>
      <c r="P401" s="35">
        <f t="shared" si="8"/>
        <v>3365</v>
      </c>
      <c r="Q401" s="36">
        <f t="shared" si="9"/>
        <v>0.37667186999999996</v>
      </c>
      <c r="R401" s="36">
        <f t="shared" si="0"/>
        <v>26730</v>
      </c>
      <c r="S401" s="36">
        <f t="shared" si="1"/>
        <v>8522.5626075570526</v>
      </c>
      <c r="T401" s="36">
        <f t="shared" si="2"/>
        <v>30095</v>
      </c>
      <c r="U401" s="36">
        <f t="shared" si="3"/>
        <v>8567.1551254361184</v>
      </c>
      <c r="V401" s="38">
        <f t="shared" si="4"/>
        <v>9.8291187641625748E-3</v>
      </c>
      <c r="W401" s="36">
        <f t="shared" si="5"/>
        <v>1.6325035067586466E-2</v>
      </c>
      <c r="X401" s="38">
        <f t="shared" si="10"/>
        <v>1.546914999999998E-2</v>
      </c>
      <c r="Y401" s="36">
        <f t="shared" si="6"/>
        <v>4.1623303831749017E-2</v>
      </c>
      <c r="Z401" s="36">
        <f t="shared" si="7"/>
        <v>0.87148714383174908</v>
      </c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</row>
    <row r="402" spans="1:41" ht="15.75" customHeight="1" x14ac:dyDescent="0.2">
      <c r="A402" s="39">
        <v>43619.571319444447</v>
      </c>
      <c r="B402" s="40" t="s">
        <v>7</v>
      </c>
      <c r="C402" s="40" t="s">
        <v>74</v>
      </c>
      <c r="D402" s="40" t="s">
        <v>75</v>
      </c>
      <c r="E402" s="40">
        <v>-200</v>
      </c>
      <c r="F402" s="40">
        <v>8316.5</v>
      </c>
      <c r="G402" s="41">
        <v>-2.4048E-2</v>
      </c>
      <c r="H402" s="40">
        <v>-2.5000000000000001E-4</v>
      </c>
      <c r="I402" s="40">
        <v>-6.0100000000000001E-6</v>
      </c>
      <c r="J402" s="40" t="s">
        <v>76</v>
      </c>
      <c r="K402" s="40">
        <v>200</v>
      </c>
      <c r="L402" s="40">
        <v>0</v>
      </c>
      <c r="M402" s="40">
        <v>8316.5</v>
      </c>
      <c r="N402" s="40" t="s">
        <v>77</v>
      </c>
      <c r="O402" s="40" t="s">
        <v>441</v>
      </c>
      <c r="P402" s="35">
        <f t="shared" si="8"/>
        <v>3165</v>
      </c>
      <c r="Q402" s="36">
        <f t="shared" si="9"/>
        <v>0.35262386999999995</v>
      </c>
      <c r="R402" s="36">
        <f t="shared" si="0"/>
        <v>26930</v>
      </c>
      <c r="S402" s="36">
        <f t="shared" si="1"/>
        <v>8521.0322502785002</v>
      </c>
      <c r="T402" s="36">
        <f t="shared" si="2"/>
        <v>30095</v>
      </c>
      <c r="U402" s="36">
        <f t="shared" si="3"/>
        <v>8567.1551254361184</v>
      </c>
      <c r="V402" s="38">
        <f t="shared" si="4"/>
        <v>1.1134560550040582E-2</v>
      </c>
      <c r="W402" s="36">
        <f t="shared" si="5"/>
        <v>1.7014683921190914E-2</v>
      </c>
      <c r="X402" s="38">
        <f t="shared" si="10"/>
        <v>1.5475159999999981E-2</v>
      </c>
      <c r="Y402" s="36">
        <f t="shared" si="6"/>
        <v>4.3624404471231476E-2</v>
      </c>
      <c r="Z402" s="36">
        <f t="shared" si="7"/>
        <v>0.87348824447123152</v>
      </c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</row>
    <row r="403" spans="1:41" ht="15.75" customHeight="1" x14ac:dyDescent="0.2">
      <c r="A403" s="39">
        <v>43619.571331018517</v>
      </c>
      <c r="B403" s="40" t="s">
        <v>7</v>
      </c>
      <c r="C403" s="40" t="s">
        <v>74</v>
      </c>
      <c r="D403" s="40" t="s">
        <v>75</v>
      </c>
      <c r="E403" s="40">
        <v>-100</v>
      </c>
      <c r="F403" s="40">
        <v>8304</v>
      </c>
      <c r="G403" s="41">
        <v>-1.2042000000000001E-2</v>
      </c>
      <c r="H403" s="40">
        <v>-2.5000000000000001E-4</v>
      </c>
      <c r="I403" s="40">
        <v>-3.01E-6</v>
      </c>
      <c r="J403" s="40" t="s">
        <v>76</v>
      </c>
      <c r="K403" s="40">
        <v>100</v>
      </c>
      <c r="L403" s="40">
        <v>0</v>
      </c>
      <c r="M403" s="40">
        <v>8304</v>
      </c>
      <c r="N403" s="40" t="s">
        <v>77</v>
      </c>
      <c r="O403" s="40" t="s">
        <v>442</v>
      </c>
      <c r="P403" s="35">
        <f t="shared" si="8"/>
        <v>3065</v>
      </c>
      <c r="Q403" s="36">
        <f t="shared" si="9"/>
        <v>0.34058186999999995</v>
      </c>
      <c r="R403" s="36">
        <f t="shared" si="0"/>
        <v>27030</v>
      </c>
      <c r="S403" s="36">
        <f t="shared" si="1"/>
        <v>8520.2293192748803</v>
      </c>
      <c r="T403" s="36">
        <f t="shared" si="2"/>
        <v>30095</v>
      </c>
      <c r="U403" s="36">
        <f t="shared" si="3"/>
        <v>8567.1551254361184</v>
      </c>
      <c r="V403" s="38">
        <f t="shared" si="4"/>
        <v>1.133752716733658E-2</v>
      </c>
      <c r="W403" s="36">
        <f t="shared" si="5"/>
        <v>1.7376802835190244E-2</v>
      </c>
      <c r="X403" s="38">
        <f t="shared" si="10"/>
        <v>1.547816999999998E-2</v>
      </c>
      <c r="Y403" s="36">
        <f t="shared" si="6"/>
        <v>4.4192500002526801E-2</v>
      </c>
      <c r="Z403" s="36">
        <f t="shared" si="7"/>
        <v>0.87405634000252685</v>
      </c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</row>
    <row r="404" spans="1:41" ht="15.75" customHeight="1" x14ac:dyDescent="0.2">
      <c r="A404" s="39">
        <v>43619.571550925924</v>
      </c>
      <c r="B404" s="40" t="s">
        <v>7</v>
      </c>
      <c r="C404" s="40" t="s">
        <v>74</v>
      </c>
      <c r="D404" s="40" t="s">
        <v>86</v>
      </c>
      <c r="E404" s="40">
        <v>100</v>
      </c>
      <c r="F404" s="40">
        <v>8350.5</v>
      </c>
      <c r="G404" s="41">
        <v>1.1975E-2</v>
      </c>
      <c r="H404" s="40">
        <v>-2.5000000000000001E-4</v>
      </c>
      <c r="I404" s="40">
        <v>-2.9900000000000002E-6</v>
      </c>
      <c r="J404" s="40" t="s">
        <v>76</v>
      </c>
      <c r="K404" s="40">
        <v>100</v>
      </c>
      <c r="L404" s="40">
        <v>0</v>
      </c>
      <c r="M404" s="40">
        <v>8350.5</v>
      </c>
      <c r="N404" s="40" t="s">
        <v>83</v>
      </c>
      <c r="O404" s="40" t="s">
        <v>443</v>
      </c>
      <c r="P404" s="35">
        <f t="shared" si="8"/>
        <v>3165</v>
      </c>
      <c r="Q404" s="36">
        <f t="shared" si="9"/>
        <v>0.35255686999999997</v>
      </c>
      <c r="R404" s="36">
        <f t="shared" si="0"/>
        <v>27030</v>
      </c>
      <c r="S404" s="36">
        <f t="shared" si="1"/>
        <v>8520.2293192748803</v>
      </c>
      <c r="T404" s="36">
        <f t="shared" si="2"/>
        <v>30195</v>
      </c>
      <c r="U404" s="36">
        <f t="shared" si="3"/>
        <v>8566.4376055638349</v>
      </c>
      <c r="V404" s="38">
        <f t="shared" si="4"/>
        <v>9.5540884887759941E-3</v>
      </c>
      <c r="W404" s="36">
        <f t="shared" si="5"/>
        <v>1.7112535738987814E-2</v>
      </c>
      <c r="X404" s="38">
        <f t="shared" si="10"/>
        <v>1.548115999999998E-2</v>
      </c>
      <c r="Y404" s="36">
        <f t="shared" si="6"/>
        <v>4.2147784227763788E-2</v>
      </c>
      <c r="Z404" s="36">
        <f t="shared" si="7"/>
        <v>0.87201162422776379</v>
      </c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</row>
    <row r="405" spans="1:41" ht="15.75" customHeight="1" x14ac:dyDescent="0.2">
      <c r="A405" s="39">
        <v>43619.571932870371</v>
      </c>
      <c r="B405" s="40" t="s">
        <v>7</v>
      </c>
      <c r="C405" s="40" t="s">
        <v>74</v>
      </c>
      <c r="D405" s="40" t="s">
        <v>86</v>
      </c>
      <c r="E405" s="40">
        <v>100</v>
      </c>
      <c r="F405" s="40">
        <v>8350.5</v>
      </c>
      <c r="G405" s="41">
        <v>1.1975E-2</v>
      </c>
      <c r="H405" s="40">
        <v>-2.5000000000000001E-4</v>
      </c>
      <c r="I405" s="40">
        <v>-2.9900000000000002E-6</v>
      </c>
      <c r="J405" s="40" t="s">
        <v>76</v>
      </c>
      <c r="K405" s="40">
        <v>100</v>
      </c>
      <c r="L405" s="40">
        <v>0</v>
      </c>
      <c r="M405" s="40">
        <v>8350.5</v>
      </c>
      <c r="N405" s="40" t="s">
        <v>77</v>
      </c>
      <c r="O405" s="40" t="s">
        <v>444</v>
      </c>
      <c r="P405" s="35">
        <f t="shared" si="8"/>
        <v>3265</v>
      </c>
      <c r="Q405" s="36">
        <f t="shared" si="9"/>
        <v>0.36453186999999998</v>
      </c>
      <c r="R405" s="36">
        <f t="shared" si="0"/>
        <v>27030</v>
      </c>
      <c r="S405" s="36">
        <f t="shared" si="1"/>
        <v>8520.2293192748803</v>
      </c>
      <c r="T405" s="36">
        <f t="shared" si="2"/>
        <v>30295</v>
      </c>
      <c r="U405" s="36">
        <f t="shared" si="3"/>
        <v>8565.724822577984</v>
      </c>
      <c r="V405" s="38">
        <f t="shared" si="4"/>
        <v>9.8242395896766341E-3</v>
      </c>
      <c r="W405" s="36">
        <f t="shared" si="5"/>
        <v>1.6849969432001042E-2</v>
      </c>
      <c r="X405" s="38">
        <f t="shared" si="10"/>
        <v>1.548414999999998E-2</v>
      </c>
      <c r="Y405" s="36">
        <f t="shared" si="6"/>
        <v>4.2158359021677659E-2</v>
      </c>
      <c r="Z405" s="36">
        <f t="shared" si="7"/>
        <v>0.87202219902167766</v>
      </c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</row>
    <row r="406" spans="1:41" ht="15.75" customHeight="1" x14ac:dyDescent="0.2">
      <c r="A406" s="39">
        <v>43619.571967592594</v>
      </c>
      <c r="B406" s="40" t="s">
        <v>7</v>
      </c>
      <c r="C406" s="40" t="s">
        <v>74</v>
      </c>
      <c r="D406" s="40" t="s">
        <v>86</v>
      </c>
      <c r="E406" s="40">
        <v>100</v>
      </c>
      <c r="F406" s="40">
        <v>8351</v>
      </c>
      <c r="G406" s="41">
        <v>1.1975E-2</v>
      </c>
      <c r="H406" s="40">
        <v>-2.5000000000000001E-4</v>
      </c>
      <c r="I406" s="40">
        <v>-2.9900000000000002E-6</v>
      </c>
      <c r="J406" s="40" t="s">
        <v>76</v>
      </c>
      <c r="K406" s="40">
        <v>100</v>
      </c>
      <c r="L406" s="40">
        <v>0</v>
      </c>
      <c r="M406" s="40">
        <v>8351</v>
      </c>
      <c r="N406" s="40" t="s">
        <v>77</v>
      </c>
      <c r="O406" s="42" t="s">
        <v>445</v>
      </c>
      <c r="P406" s="35">
        <f t="shared" si="8"/>
        <v>3365</v>
      </c>
      <c r="Q406" s="36">
        <f t="shared" si="9"/>
        <v>0.37650686999999999</v>
      </c>
      <c r="R406" s="36">
        <f t="shared" si="0"/>
        <v>27030</v>
      </c>
      <c r="S406" s="36">
        <f t="shared" si="1"/>
        <v>8520.2293192748803</v>
      </c>
      <c r="T406" s="36">
        <f t="shared" si="2"/>
        <v>30395</v>
      </c>
      <c r="U406" s="36">
        <f t="shared" si="3"/>
        <v>8565.0183747326864</v>
      </c>
      <c r="V406" s="38">
        <f t="shared" si="4"/>
        <v>1.0068606022470828E-2</v>
      </c>
      <c r="W406" s="36">
        <f t="shared" si="5"/>
        <v>1.6589693666090907E-2</v>
      </c>
      <c r="X406" s="38">
        <f t="shared" si="10"/>
        <v>1.5487139999999979E-2</v>
      </c>
      <c r="Y406" s="36">
        <f t="shared" si="6"/>
        <v>4.2145439688561714E-2</v>
      </c>
      <c r="Z406" s="36">
        <f t="shared" si="7"/>
        <v>0.87200927968856168</v>
      </c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</row>
    <row r="407" spans="1:41" ht="15.75" customHeight="1" x14ac:dyDescent="0.2">
      <c r="A407" s="39">
        <v>43619.572453703702</v>
      </c>
      <c r="B407" s="40" t="s">
        <v>7</v>
      </c>
      <c r="C407" s="40" t="s">
        <v>74</v>
      </c>
      <c r="D407" s="40" t="s">
        <v>86</v>
      </c>
      <c r="E407" s="40">
        <v>100</v>
      </c>
      <c r="F407" s="40">
        <v>8372</v>
      </c>
      <c r="G407" s="41">
        <v>1.1945000000000001E-2</v>
      </c>
      <c r="H407" s="40">
        <v>-2.5000000000000001E-4</v>
      </c>
      <c r="I407" s="40">
        <v>-2.9799999999999998E-6</v>
      </c>
      <c r="J407" s="40" t="s">
        <v>76</v>
      </c>
      <c r="K407" s="40">
        <v>100</v>
      </c>
      <c r="L407" s="40">
        <v>0</v>
      </c>
      <c r="M407" s="40">
        <v>8372</v>
      </c>
      <c r="N407" s="40" t="s">
        <v>77</v>
      </c>
      <c r="O407" s="40" t="s">
        <v>446</v>
      </c>
      <c r="P407" s="35">
        <f t="shared" si="8"/>
        <v>3465</v>
      </c>
      <c r="Q407" s="36">
        <f t="shared" si="9"/>
        <v>0.38845186999999998</v>
      </c>
      <c r="R407" s="36">
        <f t="shared" si="0"/>
        <v>27030</v>
      </c>
      <c r="S407" s="36">
        <f t="shared" si="1"/>
        <v>8520.2293192748803</v>
      </c>
      <c r="T407" s="36">
        <f t="shared" si="2"/>
        <v>30495</v>
      </c>
      <c r="U407" s="36">
        <f t="shared" si="3"/>
        <v>8564.3854238399745</v>
      </c>
      <c r="V407" s="38">
        <f t="shared" si="4"/>
        <v>9.2971530433115686E-3</v>
      </c>
      <c r="W407" s="36">
        <f t="shared" si="5"/>
        <v>1.6356459827631991E-2</v>
      </c>
      <c r="X407" s="38">
        <f t="shared" si="10"/>
        <v>1.5490119999999979E-2</v>
      </c>
      <c r="Y407" s="36">
        <f t="shared" si="6"/>
        <v>4.1143732870943542E-2</v>
      </c>
      <c r="Z407" s="36">
        <f t="shared" si="7"/>
        <v>0.87100757287094355</v>
      </c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</row>
    <row r="408" spans="1:41" ht="15.75" customHeight="1" x14ac:dyDescent="0.2">
      <c r="A408" s="39">
        <v>43619.573298611111</v>
      </c>
      <c r="B408" s="40" t="s">
        <v>7</v>
      </c>
      <c r="C408" s="40" t="s">
        <v>74</v>
      </c>
      <c r="D408" s="40" t="s">
        <v>86</v>
      </c>
      <c r="E408" s="40">
        <v>200</v>
      </c>
      <c r="F408" s="40">
        <v>8392.5</v>
      </c>
      <c r="G408" s="41">
        <v>2.383E-2</v>
      </c>
      <c r="H408" s="40">
        <v>-2.5000000000000001E-4</v>
      </c>
      <c r="I408" s="40">
        <v>-5.9499999999999998E-6</v>
      </c>
      <c r="J408" s="40" t="s">
        <v>76</v>
      </c>
      <c r="K408" s="40">
        <v>200</v>
      </c>
      <c r="L408" s="40">
        <v>0</v>
      </c>
      <c r="M408" s="40">
        <v>8392.5</v>
      </c>
      <c r="N408" s="40" t="s">
        <v>83</v>
      </c>
      <c r="O408" s="40" t="s">
        <v>447</v>
      </c>
      <c r="P408" s="35">
        <f t="shared" si="8"/>
        <v>3665</v>
      </c>
      <c r="Q408" s="36">
        <f t="shared" si="9"/>
        <v>0.41228186999999999</v>
      </c>
      <c r="R408" s="36">
        <f t="shared" si="0"/>
        <v>27030</v>
      </c>
      <c r="S408" s="36">
        <f t="shared" si="1"/>
        <v>8520.2293192748803</v>
      </c>
      <c r="T408" s="36">
        <f t="shared" si="2"/>
        <v>30695</v>
      </c>
      <c r="U408" s="36">
        <f t="shared" si="3"/>
        <v>8563.2654666883864</v>
      </c>
      <c r="V408" s="38">
        <f t="shared" si="4"/>
        <v>8.7084982875764352E-3</v>
      </c>
      <c r="W408" s="36">
        <f t="shared" si="5"/>
        <v>1.5943686295448668E-2</v>
      </c>
      <c r="X408" s="38">
        <f t="shared" si="10"/>
        <v>1.5496069999999978E-2</v>
      </c>
      <c r="Y408" s="36">
        <f t="shared" si="6"/>
        <v>4.0148254583025081E-2</v>
      </c>
      <c r="Z408" s="36">
        <f t="shared" si="7"/>
        <v>0.87001209458302509</v>
      </c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</row>
    <row r="409" spans="1:41" ht="15.75" customHeight="1" x14ac:dyDescent="0.2">
      <c r="A409" s="39">
        <v>43619.583437499998</v>
      </c>
      <c r="B409" s="40" t="s">
        <v>7</v>
      </c>
      <c r="C409" s="40" t="s">
        <v>74</v>
      </c>
      <c r="D409" s="40" t="s">
        <v>86</v>
      </c>
      <c r="E409" s="40">
        <v>100</v>
      </c>
      <c r="F409" s="40">
        <v>8426.5</v>
      </c>
      <c r="G409" s="41">
        <v>1.1867000000000001E-2</v>
      </c>
      <c r="H409" s="40">
        <v>-2.5000000000000001E-4</v>
      </c>
      <c r="I409" s="40">
        <v>-2.96E-6</v>
      </c>
      <c r="J409" s="40" t="s">
        <v>76</v>
      </c>
      <c r="K409" s="40">
        <v>100</v>
      </c>
      <c r="L409" s="40">
        <v>0</v>
      </c>
      <c r="M409" s="40">
        <v>8426.5</v>
      </c>
      <c r="N409" s="40" t="s">
        <v>77</v>
      </c>
      <c r="O409" s="40" t="s">
        <v>448</v>
      </c>
      <c r="P409" s="35">
        <f t="shared" si="8"/>
        <v>3765</v>
      </c>
      <c r="Q409" s="36">
        <f t="shared" si="9"/>
        <v>0.42414887000000001</v>
      </c>
      <c r="R409" s="36">
        <f t="shared" si="0"/>
        <v>27030</v>
      </c>
      <c r="S409" s="36">
        <f t="shared" si="1"/>
        <v>8520.2293192748803</v>
      </c>
      <c r="T409" s="36">
        <f t="shared" si="2"/>
        <v>30795</v>
      </c>
      <c r="U409" s="36">
        <f t="shared" si="3"/>
        <v>8562.8213508686476</v>
      </c>
      <c r="V409" s="38">
        <f t="shared" si="4"/>
        <v>7.1131956331440599E-3</v>
      </c>
      <c r="W409" s="36">
        <f t="shared" si="5"/>
        <v>1.5779972228181949E-2</v>
      </c>
      <c r="X409" s="38">
        <f t="shared" si="10"/>
        <v>1.5499029999999978E-2</v>
      </c>
      <c r="Y409" s="36">
        <f t="shared" si="6"/>
        <v>3.8392197861325986E-2</v>
      </c>
      <c r="Z409" s="36">
        <f t="shared" si="7"/>
        <v>0.86825603786132599</v>
      </c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</row>
    <row r="410" spans="1:41" ht="15.75" customHeight="1" x14ac:dyDescent="0.2">
      <c r="A410" s="39">
        <v>43619.583495370367</v>
      </c>
      <c r="B410" s="40" t="s">
        <v>7</v>
      </c>
      <c r="C410" s="40" t="s">
        <v>74</v>
      </c>
      <c r="D410" s="40" t="s">
        <v>86</v>
      </c>
      <c r="E410" s="40">
        <v>200</v>
      </c>
      <c r="F410" s="40">
        <v>8468.5</v>
      </c>
      <c r="G410" s="41">
        <v>2.3616000000000002E-2</v>
      </c>
      <c r="H410" s="40">
        <v>-2.5000000000000001E-4</v>
      </c>
      <c r="I410" s="40">
        <v>-5.9000000000000003E-6</v>
      </c>
      <c r="J410" s="40" t="s">
        <v>76</v>
      </c>
      <c r="K410" s="40">
        <v>200</v>
      </c>
      <c r="L410" s="40">
        <v>0</v>
      </c>
      <c r="M410" s="40">
        <v>8468.5</v>
      </c>
      <c r="N410" s="40" t="s">
        <v>83</v>
      </c>
      <c r="O410" s="40" t="s">
        <v>449</v>
      </c>
      <c r="P410" s="35">
        <f t="shared" si="8"/>
        <v>3965</v>
      </c>
      <c r="Q410" s="36">
        <f t="shared" si="9"/>
        <v>0.44776487000000004</v>
      </c>
      <c r="R410" s="36">
        <f t="shared" si="0"/>
        <v>27030</v>
      </c>
      <c r="S410" s="36">
        <f t="shared" si="1"/>
        <v>8520.2293192748803</v>
      </c>
      <c r="T410" s="36">
        <f t="shared" si="2"/>
        <v>30995</v>
      </c>
      <c r="U410" s="36">
        <f t="shared" si="3"/>
        <v>8562.2127278593325</v>
      </c>
      <c r="V410" s="38">
        <f t="shared" si="4"/>
        <v>5.1244736691165704E-3</v>
      </c>
      <c r="W410" s="36">
        <f t="shared" si="5"/>
        <v>1.5555588419305565E-2</v>
      </c>
      <c r="X410" s="38">
        <f t="shared" si="10"/>
        <v>1.5504929999999978E-2</v>
      </c>
      <c r="Y410" s="36">
        <f t="shared" si="6"/>
        <v>3.6184992088422116E-2</v>
      </c>
      <c r="Z410" s="36">
        <f t="shared" si="7"/>
        <v>0.86604883208842209</v>
      </c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</row>
    <row r="411" spans="1:41" ht="15.75" customHeight="1" x14ac:dyDescent="0.2">
      <c r="A411" s="39">
        <v>43619.583495370367</v>
      </c>
      <c r="B411" s="40" t="s">
        <v>7</v>
      </c>
      <c r="C411" s="40" t="s">
        <v>74</v>
      </c>
      <c r="D411" s="40" t="s">
        <v>86</v>
      </c>
      <c r="E411" s="40">
        <v>100</v>
      </c>
      <c r="F411" s="40">
        <v>8462.5</v>
      </c>
      <c r="G411" s="41">
        <v>1.1816999999999999E-2</v>
      </c>
      <c r="H411" s="40">
        <v>-2.5000000000000001E-4</v>
      </c>
      <c r="I411" s="40">
        <v>-2.9500000000000001E-6</v>
      </c>
      <c r="J411" s="40" t="s">
        <v>76</v>
      </c>
      <c r="K411" s="40">
        <v>100</v>
      </c>
      <c r="L411" s="40">
        <v>0</v>
      </c>
      <c r="M411" s="40">
        <v>8462.5</v>
      </c>
      <c r="N411" s="40" t="s">
        <v>77</v>
      </c>
      <c r="O411" s="40" t="s">
        <v>450</v>
      </c>
      <c r="P411" s="35">
        <f t="shared" si="8"/>
        <v>4065</v>
      </c>
      <c r="Q411" s="36">
        <f t="shared" si="9"/>
        <v>0.45958187000000006</v>
      </c>
      <c r="R411" s="36">
        <f t="shared" si="0"/>
        <v>27030</v>
      </c>
      <c r="S411" s="36">
        <f t="shared" si="1"/>
        <v>8520.2293192748803</v>
      </c>
      <c r="T411" s="36">
        <f t="shared" si="2"/>
        <v>31095</v>
      </c>
      <c r="U411" s="36">
        <f t="shared" si="3"/>
        <v>8561.89205660074</v>
      </c>
      <c r="V411" s="38">
        <f t="shared" si="4"/>
        <v>5.5762700406222204E-3</v>
      </c>
      <c r="W411" s="36">
        <f t="shared" si="5"/>
        <v>1.5437352258313356E-2</v>
      </c>
      <c r="X411" s="38">
        <f t="shared" si="10"/>
        <v>1.5507879999999977E-2</v>
      </c>
      <c r="Y411" s="36">
        <f t="shared" si="6"/>
        <v>3.6521502298935554E-2</v>
      </c>
      <c r="Z411" s="36">
        <f t="shared" si="7"/>
        <v>0.8663853422989356</v>
      </c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</row>
    <row r="412" spans="1:41" ht="15.75" customHeight="1" x14ac:dyDescent="0.2">
      <c r="A412" s="39">
        <v>43619.583541666667</v>
      </c>
      <c r="B412" s="40" t="s">
        <v>7</v>
      </c>
      <c r="C412" s="40" t="s">
        <v>74</v>
      </c>
      <c r="D412" s="40" t="s">
        <v>86</v>
      </c>
      <c r="E412" s="40">
        <v>100</v>
      </c>
      <c r="F412" s="40">
        <v>8462.5</v>
      </c>
      <c r="G412" s="41">
        <v>1.1816999999999999E-2</v>
      </c>
      <c r="H412" s="40">
        <v>-2.5000000000000001E-4</v>
      </c>
      <c r="I412" s="40">
        <v>-2.9500000000000001E-6</v>
      </c>
      <c r="J412" s="40" t="s">
        <v>76</v>
      </c>
      <c r="K412" s="40">
        <v>100</v>
      </c>
      <c r="L412" s="40">
        <v>0</v>
      </c>
      <c r="M412" s="40">
        <v>8462.5</v>
      </c>
      <c r="N412" s="40" t="s">
        <v>77</v>
      </c>
      <c r="O412" s="40" t="s">
        <v>451</v>
      </c>
      <c r="P412" s="35">
        <f t="shared" si="8"/>
        <v>4165</v>
      </c>
      <c r="Q412" s="36">
        <f t="shared" si="9"/>
        <v>0.47139887000000008</v>
      </c>
      <c r="R412" s="36">
        <f t="shared" si="0"/>
        <v>27030</v>
      </c>
      <c r="S412" s="36">
        <f t="shared" si="1"/>
        <v>8520.2293192748803</v>
      </c>
      <c r="T412" s="36">
        <f t="shared" si="2"/>
        <v>31195</v>
      </c>
      <c r="U412" s="36">
        <f t="shared" si="3"/>
        <v>8561.5734412566107</v>
      </c>
      <c r="V412" s="38">
        <f t="shared" si="4"/>
        <v>5.6953443299792121E-3</v>
      </c>
      <c r="W412" s="36">
        <f t="shared" si="5"/>
        <v>1.5319865370903738E-2</v>
      </c>
      <c r="X412" s="38">
        <f t="shared" si="10"/>
        <v>1.5510829999999977E-2</v>
      </c>
      <c r="Y412" s="36">
        <f t="shared" si="6"/>
        <v>3.6526039700882924E-2</v>
      </c>
      <c r="Z412" s="36">
        <f t="shared" si="7"/>
        <v>0.86638987970088299</v>
      </c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</row>
    <row r="413" spans="1:41" ht="15.75" customHeight="1" x14ac:dyDescent="0.2">
      <c r="A413" s="39">
        <v>43619.583587962959</v>
      </c>
      <c r="B413" s="40" t="s">
        <v>7</v>
      </c>
      <c r="C413" s="40" t="s">
        <v>74</v>
      </c>
      <c r="D413" s="40" t="s">
        <v>86</v>
      </c>
      <c r="E413" s="40">
        <v>200</v>
      </c>
      <c r="F413" s="40">
        <v>8505</v>
      </c>
      <c r="G413" s="41">
        <v>2.3515999999999999E-2</v>
      </c>
      <c r="H413" s="40">
        <v>-2.5000000000000001E-4</v>
      </c>
      <c r="I413" s="40">
        <v>-5.8699999999999997E-6</v>
      </c>
      <c r="J413" s="40" t="s">
        <v>76</v>
      </c>
      <c r="K413" s="40">
        <v>200</v>
      </c>
      <c r="L413" s="40">
        <v>0</v>
      </c>
      <c r="M413" s="40">
        <v>8505</v>
      </c>
      <c r="N413" s="40" t="s">
        <v>77</v>
      </c>
      <c r="O413" s="40" t="s">
        <v>452</v>
      </c>
      <c r="P413" s="35">
        <f t="shared" si="8"/>
        <v>4365</v>
      </c>
      <c r="Q413" s="36">
        <f t="shared" si="9"/>
        <v>0.49491487000000006</v>
      </c>
      <c r="R413" s="36">
        <f t="shared" si="0"/>
        <v>27030</v>
      </c>
      <c r="S413" s="36">
        <f t="shared" si="1"/>
        <v>8520.2293192748803</v>
      </c>
      <c r="T413" s="36">
        <f t="shared" si="2"/>
        <v>31395</v>
      </c>
      <c r="U413" s="36">
        <f t="shared" si="3"/>
        <v>8561.2130434782612</v>
      </c>
      <c r="V413" s="38">
        <f t="shared" si="4"/>
        <v>3.3698589637686299E-3</v>
      </c>
      <c r="W413" s="36">
        <f t="shared" si="5"/>
        <v>1.5186961001267329E-2</v>
      </c>
      <c r="X413" s="38">
        <f t="shared" si="10"/>
        <v>1.5516699999999977E-2</v>
      </c>
      <c r="Y413" s="36">
        <f t="shared" si="6"/>
        <v>3.4073519965035937E-2</v>
      </c>
      <c r="Z413" s="36">
        <f t="shared" si="7"/>
        <v>0.86393735996503596</v>
      </c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</row>
    <row r="414" spans="1:41" ht="15.75" customHeight="1" x14ac:dyDescent="0.2">
      <c r="A414" s="39">
        <v>43619.58384259259</v>
      </c>
      <c r="B414" s="40" t="s">
        <v>7</v>
      </c>
      <c r="C414" s="40" t="s">
        <v>74</v>
      </c>
      <c r="D414" s="40" t="s">
        <v>86</v>
      </c>
      <c r="E414" s="40">
        <v>100</v>
      </c>
      <c r="F414" s="40">
        <v>8532.5</v>
      </c>
      <c r="G414" s="41">
        <v>1.172E-2</v>
      </c>
      <c r="H414" s="40">
        <v>-2.5000000000000001E-4</v>
      </c>
      <c r="I414" s="40">
        <v>-2.9299999999999999E-6</v>
      </c>
      <c r="J414" s="40" t="s">
        <v>76</v>
      </c>
      <c r="K414" s="40">
        <v>100</v>
      </c>
      <c r="L414" s="40">
        <v>0</v>
      </c>
      <c r="M414" s="40">
        <v>8532.5</v>
      </c>
      <c r="N414" s="40" t="s">
        <v>77</v>
      </c>
      <c r="O414" s="40" t="s">
        <v>453</v>
      </c>
      <c r="P414" s="35">
        <f t="shared" si="8"/>
        <v>4465</v>
      </c>
      <c r="Q414" s="36">
        <f t="shared" si="9"/>
        <v>0.50663487000000007</v>
      </c>
      <c r="R414" s="36">
        <f t="shared" si="0"/>
        <v>27030</v>
      </c>
      <c r="S414" s="36">
        <f t="shared" si="1"/>
        <v>8520.2293192748803</v>
      </c>
      <c r="T414" s="36">
        <f t="shared" si="2"/>
        <v>31495</v>
      </c>
      <c r="U414" s="36">
        <f t="shared" si="3"/>
        <v>8561.1218764883306</v>
      </c>
      <c r="V414" s="38">
        <f t="shared" si="4"/>
        <v>1.7494945335377779E-3</v>
      </c>
      <c r="W414" s="36">
        <f t="shared" si="5"/>
        <v>1.5153339455429697E-2</v>
      </c>
      <c r="X414" s="38">
        <f t="shared" si="10"/>
        <v>1.5519629999999977E-2</v>
      </c>
      <c r="Y414" s="36">
        <f t="shared" si="6"/>
        <v>3.2422463988967455E-2</v>
      </c>
      <c r="Z414" s="36">
        <f t="shared" si="7"/>
        <v>0.86228630398896744</v>
      </c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</row>
    <row r="415" spans="1:41" ht="15.75" customHeight="1" x14ac:dyDescent="0.2">
      <c r="A415" s="39">
        <v>43619.625</v>
      </c>
      <c r="B415" s="40" t="s">
        <v>7</v>
      </c>
      <c r="C415" s="40" t="s">
        <v>130</v>
      </c>
      <c r="D415" s="40"/>
      <c r="E415" s="40">
        <v>4465</v>
      </c>
      <c r="F415" s="40">
        <v>8492.15</v>
      </c>
      <c r="G415" s="41">
        <v>0.5257984</v>
      </c>
      <c r="H415" s="40">
        <v>1.33E-3</v>
      </c>
      <c r="I415" s="40">
        <v>6.9930999999999997E-4</v>
      </c>
      <c r="J415" s="40" t="s">
        <v>76</v>
      </c>
      <c r="K415" s="40">
        <v>4465</v>
      </c>
      <c r="L415" s="40">
        <v>0</v>
      </c>
      <c r="M415" s="40">
        <v>8492.15</v>
      </c>
      <c r="N415" s="40" t="s">
        <v>130</v>
      </c>
      <c r="O415" s="40" t="s">
        <v>131</v>
      </c>
      <c r="P415" s="35">
        <f t="shared" si="8"/>
        <v>4465</v>
      </c>
      <c r="Q415" s="36">
        <f t="shared" si="9"/>
        <v>0.50663487000000007</v>
      </c>
      <c r="R415" s="36">
        <f t="shared" si="0"/>
        <v>27030</v>
      </c>
      <c r="S415" s="36">
        <f t="shared" si="1"/>
        <v>8520.2293192748803</v>
      </c>
      <c r="T415" s="36">
        <f t="shared" si="2"/>
        <v>31495</v>
      </c>
      <c r="U415" s="36">
        <f t="shared" si="3"/>
        <v>8561.1218764883306</v>
      </c>
      <c r="V415" s="38">
        <f t="shared" si="4"/>
        <v>4.2358948286387961E-3</v>
      </c>
      <c r="W415" s="36">
        <f t="shared" si="5"/>
        <v>1.5153339455429697E-2</v>
      </c>
      <c r="X415" s="38">
        <f t="shared" si="10"/>
        <v>1.4820319999999977E-2</v>
      </c>
      <c r="Y415" s="36">
        <f t="shared" si="6"/>
        <v>3.4209554284068466E-2</v>
      </c>
      <c r="Z415" s="36">
        <f t="shared" si="7"/>
        <v>0.86407339428406849</v>
      </c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</row>
    <row r="416" spans="1:41" ht="15.75" customHeight="1" x14ac:dyDescent="0.2">
      <c r="A416" s="39">
        <v>43619.63616898148</v>
      </c>
      <c r="B416" s="40" t="s">
        <v>7</v>
      </c>
      <c r="C416" s="40" t="s">
        <v>74</v>
      </c>
      <c r="D416" s="40" t="s">
        <v>86</v>
      </c>
      <c r="E416" s="40">
        <v>200</v>
      </c>
      <c r="F416" s="40">
        <v>8575</v>
      </c>
      <c r="G416" s="41">
        <v>2.3324000000000001E-2</v>
      </c>
      <c r="H416" s="40">
        <v>-2.5000000000000001E-4</v>
      </c>
      <c r="I416" s="40">
        <v>-5.8300000000000001E-6</v>
      </c>
      <c r="J416" s="40" t="s">
        <v>76</v>
      </c>
      <c r="K416" s="40">
        <v>200</v>
      </c>
      <c r="L416" s="40">
        <v>0</v>
      </c>
      <c r="M416" s="40">
        <v>8575</v>
      </c>
      <c r="N416" s="40" t="s">
        <v>83</v>
      </c>
      <c r="O416" s="40" t="s">
        <v>454</v>
      </c>
      <c r="P416" s="35">
        <f t="shared" si="8"/>
        <v>4665</v>
      </c>
      <c r="Q416" s="36">
        <f t="shared" si="9"/>
        <v>0.52995887000000008</v>
      </c>
      <c r="R416" s="36">
        <f t="shared" si="0"/>
        <v>27030</v>
      </c>
      <c r="S416" s="36">
        <f t="shared" si="1"/>
        <v>8520.2293192748803</v>
      </c>
      <c r="T416" s="36">
        <f t="shared" si="2"/>
        <v>31695</v>
      </c>
      <c r="U416" s="36">
        <f t="shared" si="3"/>
        <v>8561.2094494399753</v>
      </c>
      <c r="V416" s="38">
        <f t="shared" si="4"/>
        <v>-8.7632257970723893E-4</v>
      </c>
      <c r="W416" s="36">
        <f t="shared" si="5"/>
        <v>1.5185635566622542E-2</v>
      </c>
      <c r="X416" s="38">
        <f t="shared" si="10"/>
        <v>1.4826149999999977E-2</v>
      </c>
      <c r="Y416" s="36">
        <f t="shared" si="6"/>
        <v>2.913546298691528E-2</v>
      </c>
      <c r="Z416" s="36">
        <f t="shared" si="7"/>
        <v>0.85899930298691529</v>
      </c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</row>
    <row r="417" spans="1:41" ht="15.75" customHeight="1" x14ac:dyDescent="0.2">
      <c r="A417" s="39">
        <v>43619.63616898148</v>
      </c>
      <c r="B417" s="40" t="s">
        <v>7</v>
      </c>
      <c r="C417" s="40" t="s">
        <v>74</v>
      </c>
      <c r="D417" s="40" t="s">
        <v>86</v>
      </c>
      <c r="E417" s="40">
        <v>100</v>
      </c>
      <c r="F417" s="40">
        <v>8567</v>
      </c>
      <c r="G417" s="41">
        <v>1.1672999999999999E-2</v>
      </c>
      <c r="H417" s="40">
        <v>-2.5000000000000001E-4</v>
      </c>
      <c r="I417" s="40">
        <v>-2.9100000000000001E-6</v>
      </c>
      <c r="J417" s="40" t="s">
        <v>76</v>
      </c>
      <c r="K417" s="40">
        <v>100</v>
      </c>
      <c r="L417" s="40">
        <v>0</v>
      </c>
      <c r="M417" s="40">
        <v>8567</v>
      </c>
      <c r="N417" s="40" t="s">
        <v>77</v>
      </c>
      <c r="O417" s="40" t="s">
        <v>455</v>
      </c>
      <c r="P417" s="35">
        <f t="shared" si="8"/>
        <v>4765</v>
      </c>
      <c r="Q417" s="36">
        <f t="shared" si="9"/>
        <v>0.54163187000000013</v>
      </c>
      <c r="R417" s="36">
        <f t="shared" si="0"/>
        <v>27030</v>
      </c>
      <c r="S417" s="36">
        <f t="shared" si="1"/>
        <v>8520.2293192748803</v>
      </c>
      <c r="T417" s="36">
        <f t="shared" si="2"/>
        <v>31795</v>
      </c>
      <c r="U417" s="36">
        <f t="shared" si="3"/>
        <v>8561.2276615820101</v>
      </c>
      <c r="V417" s="38">
        <f t="shared" si="4"/>
        <v>-3.7501606872859344E-4</v>
      </c>
      <c r="W417" s="36">
        <f t="shared" si="5"/>
        <v>1.5192351956619908E-2</v>
      </c>
      <c r="X417" s="38">
        <f t="shared" si="10"/>
        <v>1.4829059999999977E-2</v>
      </c>
      <c r="Y417" s="36">
        <f t="shared" si="6"/>
        <v>2.9646395887891294E-2</v>
      </c>
      <c r="Z417" s="36">
        <f t="shared" si="7"/>
        <v>0.85951023588789133</v>
      </c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</row>
    <row r="418" spans="1:41" ht="15.75" customHeight="1" x14ac:dyDescent="0.2">
      <c r="A418" s="39">
        <v>43619.636273148149</v>
      </c>
      <c r="B418" s="40" t="s">
        <v>7</v>
      </c>
      <c r="C418" s="40" t="s">
        <v>74</v>
      </c>
      <c r="D418" s="40" t="s">
        <v>86</v>
      </c>
      <c r="E418" s="40">
        <v>100</v>
      </c>
      <c r="F418" s="40">
        <v>8573.5</v>
      </c>
      <c r="G418" s="41">
        <v>1.1664000000000001E-2</v>
      </c>
      <c r="H418" s="40">
        <v>-2.5000000000000001E-4</v>
      </c>
      <c r="I418" s="40">
        <v>-2.9100000000000001E-6</v>
      </c>
      <c r="J418" s="40" t="s">
        <v>76</v>
      </c>
      <c r="K418" s="40">
        <v>100</v>
      </c>
      <c r="L418" s="40">
        <v>0</v>
      </c>
      <c r="M418" s="40">
        <v>8573.5</v>
      </c>
      <c r="N418" s="40" t="s">
        <v>77</v>
      </c>
      <c r="O418" s="40" t="s">
        <v>456</v>
      </c>
      <c r="P418" s="35">
        <f t="shared" si="8"/>
        <v>4865</v>
      </c>
      <c r="Q418" s="36">
        <f t="shared" si="9"/>
        <v>0.55329587000000013</v>
      </c>
      <c r="R418" s="36">
        <f t="shared" si="0"/>
        <v>27030</v>
      </c>
      <c r="S418" s="36">
        <f t="shared" si="1"/>
        <v>8520.2293192748803</v>
      </c>
      <c r="T418" s="36">
        <f t="shared" si="2"/>
        <v>31895</v>
      </c>
      <c r="U418" s="36">
        <f t="shared" si="3"/>
        <v>8561.2661388932429</v>
      </c>
      <c r="V418" s="38">
        <f t="shared" si="4"/>
        <v>-8.1086814612099515E-4</v>
      </c>
      <c r="W418" s="36">
        <f t="shared" si="5"/>
        <v>1.5206541771117271E-2</v>
      </c>
      <c r="X418" s="38">
        <f t="shared" si="10"/>
        <v>1.4831969999999977E-2</v>
      </c>
      <c r="Y418" s="36">
        <f t="shared" si="6"/>
        <v>2.9227643624996254E-2</v>
      </c>
      <c r="Z418" s="36">
        <f t="shared" si="7"/>
        <v>0.85909148362499632</v>
      </c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</row>
    <row r="419" spans="1:41" ht="15.75" customHeight="1" x14ac:dyDescent="0.2">
      <c r="A419" s="39">
        <v>43619.697291666664</v>
      </c>
      <c r="B419" s="40" t="s">
        <v>7</v>
      </c>
      <c r="C419" s="40" t="s">
        <v>74</v>
      </c>
      <c r="D419" s="40" t="s">
        <v>75</v>
      </c>
      <c r="E419" s="40">
        <v>-224</v>
      </c>
      <c r="F419" s="40">
        <v>8509.5</v>
      </c>
      <c r="G419" s="41">
        <v>-2.6324480000000001E-2</v>
      </c>
      <c r="H419" s="40">
        <v>-2.5000000000000001E-4</v>
      </c>
      <c r="I419" s="40">
        <v>-6.5799999999999997E-6</v>
      </c>
      <c r="J419" s="40" t="s">
        <v>76</v>
      </c>
      <c r="K419" s="40">
        <v>4865</v>
      </c>
      <c r="L419" s="40">
        <v>4641</v>
      </c>
      <c r="M419" s="40">
        <v>8509.5</v>
      </c>
      <c r="N419" s="40" t="s">
        <v>457</v>
      </c>
      <c r="O419" s="40" t="s">
        <v>458</v>
      </c>
      <c r="P419" s="35">
        <f t="shared" si="8"/>
        <v>4641</v>
      </c>
      <c r="Q419" s="36">
        <f t="shared" si="9"/>
        <v>0.52697139000000015</v>
      </c>
      <c r="R419" s="36">
        <f t="shared" si="0"/>
        <v>27254</v>
      </c>
      <c r="S419" s="36">
        <f t="shared" si="1"/>
        <v>8520.1411352462019</v>
      </c>
      <c r="T419" s="36">
        <f t="shared" si="2"/>
        <v>31895</v>
      </c>
      <c r="U419" s="36">
        <f t="shared" si="3"/>
        <v>8561.2661388932429</v>
      </c>
      <c r="V419" s="38">
        <f t="shared" si="4"/>
        <v>3.2977315643748476E-3</v>
      </c>
      <c r="W419" s="36">
        <f t="shared" si="5"/>
        <v>1.5365666901585371E-2</v>
      </c>
      <c r="X419" s="38">
        <f t="shared" si="10"/>
        <v>1.4838549999999978E-2</v>
      </c>
      <c r="Y419" s="36">
        <f t="shared" si="6"/>
        <v>3.3501948465960198E-2</v>
      </c>
      <c r="Z419" s="36">
        <f t="shared" si="7"/>
        <v>0.86336578846596024</v>
      </c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</row>
    <row r="420" spans="1:41" ht="15.75" customHeight="1" x14ac:dyDescent="0.2">
      <c r="A420" s="39">
        <v>43619.69730324074</v>
      </c>
      <c r="B420" s="40" t="s">
        <v>7</v>
      </c>
      <c r="C420" s="40" t="s">
        <v>74</v>
      </c>
      <c r="D420" s="40" t="s">
        <v>75</v>
      </c>
      <c r="E420" s="40">
        <v>-504</v>
      </c>
      <c r="F420" s="40">
        <v>8509.5</v>
      </c>
      <c r="G420" s="41">
        <v>-5.9230079999999997E-2</v>
      </c>
      <c r="H420" s="40">
        <v>-2.5000000000000001E-4</v>
      </c>
      <c r="I420" s="40">
        <v>-1.4800000000000001E-5</v>
      </c>
      <c r="J420" s="40" t="s">
        <v>76</v>
      </c>
      <c r="K420" s="40">
        <v>4865</v>
      </c>
      <c r="L420" s="40">
        <v>4137</v>
      </c>
      <c r="M420" s="40">
        <v>8509.5</v>
      </c>
      <c r="N420" s="40" t="s">
        <v>457</v>
      </c>
      <c r="O420" s="40" t="s">
        <v>458</v>
      </c>
      <c r="P420" s="35">
        <f t="shared" si="8"/>
        <v>4137</v>
      </c>
      <c r="Q420" s="36">
        <f t="shared" si="9"/>
        <v>0.46774131000000013</v>
      </c>
      <c r="R420" s="36">
        <f t="shared" si="0"/>
        <v>27758</v>
      </c>
      <c r="S420" s="36">
        <f t="shared" si="1"/>
        <v>8519.9479249225442</v>
      </c>
      <c r="T420" s="36">
        <f t="shared" si="2"/>
        <v>31895</v>
      </c>
      <c r="U420" s="36">
        <f t="shared" si="3"/>
        <v>8561.2661388932429</v>
      </c>
      <c r="V420" s="38">
        <f t="shared" si="4"/>
        <v>2.9396068696011086E-3</v>
      </c>
      <c r="W420" s="36">
        <f t="shared" si="5"/>
        <v>1.5723700885188492E-2</v>
      </c>
      <c r="X420" s="38">
        <f t="shared" si="10"/>
        <v>1.4853349999999979E-2</v>
      </c>
      <c r="Y420" s="36">
        <f t="shared" si="6"/>
        <v>3.3516657754789576E-2</v>
      </c>
      <c r="Z420" s="36">
        <f t="shared" si="7"/>
        <v>0.86338049775478964</v>
      </c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</row>
    <row r="421" spans="1:41" ht="15.75" customHeight="1" x14ac:dyDescent="0.2">
      <c r="A421" s="39">
        <v>43619.697395833333</v>
      </c>
      <c r="B421" s="40" t="s">
        <v>7</v>
      </c>
      <c r="C421" s="40" t="s">
        <v>74</v>
      </c>
      <c r="D421" s="40" t="s">
        <v>75</v>
      </c>
      <c r="E421" s="40">
        <v>-81</v>
      </c>
      <c r="F421" s="40">
        <v>8509.5</v>
      </c>
      <c r="G421" s="41">
        <v>-9.5191200000000007E-3</v>
      </c>
      <c r="H421" s="40">
        <v>-2.5000000000000001E-4</v>
      </c>
      <c r="I421" s="40">
        <v>-2.3700000000000002E-6</v>
      </c>
      <c r="J421" s="40" t="s">
        <v>76</v>
      </c>
      <c r="K421" s="40">
        <v>4865</v>
      </c>
      <c r="L421" s="40">
        <v>4056</v>
      </c>
      <c r="M421" s="40">
        <v>8509.5</v>
      </c>
      <c r="N421" s="40" t="s">
        <v>457</v>
      </c>
      <c r="O421" s="40" t="s">
        <v>458</v>
      </c>
      <c r="P421" s="35">
        <f t="shared" si="8"/>
        <v>4056</v>
      </c>
      <c r="Q421" s="36">
        <f t="shared" si="9"/>
        <v>0.45822219000000014</v>
      </c>
      <c r="R421" s="36">
        <f t="shared" si="0"/>
        <v>27839</v>
      </c>
      <c r="S421" s="36">
        <f t="shared" si="1"/>
        <v>8519.9175257731968</v>
      </c>
      <c r="T421" s="36">
        <f t="shared" si="2"/>
        <v>31895</v>
      </c>
      <c r="U421" s="36">
        <f t="shared" si="3"/>
        <v>8561.2661388932429</v>
      </c>
      <c r="V421" s="38">
        <f t="shared" si="4"/>
        <v>2.8820511150839004E-3</v>
      </c>
      <c r="W421" s="36">
        <f t="shared" si="5"/>
        <v>1.5781242367099199E-2</v>
      </c>
      <c r="X421" s="38">
        <f t="shared" si="10"/>
        <v>1.4855719999999979E-2</v>
      </c>
      <c r="Y421" s="36">
        <f t="shared" si="6"/>
        <v>3.3519013482183078E-2</v>
      </c>
      <c r="Z421" s="36">
        <f t="shared" si="7"/>
        <v>0.86338285348218313</v>
      </c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</row>
    <row r="422" spans="1:41" ht="15.75" customHeight="1" x14ac:dyDescent="0.2">
      <c r="A422" s="39">
        <v>43619.697465277779</v>
      </c>
      <c r="B422" s="40" t="s">
        <v>7</v>
      </c>
      <c r="C422" s="40" t="s">
        <v>74</v>
      </c>
      <c r="D422" s="40" t="s">
        <v>75</v>
      </c>
      <c r="E422" s="40">
        <v>-150</v>
      </c>
      <c r="F422" s="40">
        <v>8509.5</v>
      </c>
      <c r="G422" s="41">
        <v>-1.7628000000000001E-2</v>
      </c>
      <c r="H422" s="40">
        <v>-2.5000000000000001E-4</v>
      </c>
      <c r="I422" s="40">
        <v>-4.4000000000000002E-6</v>
      </c>
      <c r="J422" s="40" t="s">
        <v>76</v>
      </c>
      <c r="K422" s="40">
        <v>4865</v>
      </c>
      <c r="L422" s="40">
        <v>3906</v>
      </c>
      <c r="M422" s="40">
        <v>8509.5</v>
      </c>
      <c r="N422" s="40" t="s">
        <v>457</v>
      </c>
      <c r="O422" s="40" t="s">
        <v>458</v>
      </c>
      <c r="P422" s="35">
        <f t="shared" si="8"/>
        <v>3906</v>
      </c>
      <c r="Q422" s="36">
        <f t="shared" si="9"/>
        <v>0.44059419000000016</v>
      </c>
      <c r="R422" s="36">
        <f t="shared" si="0"/>
        <v>27989</v>
      </c>
      <c r="S422" s="36">
        <f t="shared" si="1"/>
        <v>8519.8616956661554</v>
      </c>
      <c r="T422" s="36">
        <f t="shared" si="2"/>
        <v>31895</v>
      </c>
      <c r="U422" s="36">
        <f t="shared" si="3"/>
        <v>8561.2661388932429</v>
      </c>
      <c r="V422" s="38">
        <f t="shared" si="4"/>
        <v>2.7754663844964779E-3</v>
      </c>
      <c r="W422" s="36">
        <f t="shared" si="5"/>
        <v>1.5887800884809511E-2</v>
      </c>
      <c r="X422" s="38">
        <f t="shared" si="10"/>
        <v>1.4860119999999978E-2</v>
      </c>
      <c r="Y422" s="36">
        <f t="shared" si="6"/>
        <v>3.3523387269305968E-2</v>
      </c>
      <c r="Z422" s="36">
        <f t="shared" si="7"/>
        <v>0.86338722726930595</v>
      </c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</row>
    <row r="423" spans="1:41" ht="15.75" customHeight="1" x14ac:dyDescent="0.2">
      <c r="A423" s="39">
        <v>43619.697500000002</v>
      </c>
      <c r="B423" s="40" t="s">
        <v>7</v>
      </c>
      <c r="C423" s="40" t="s">
        <v>74</v>
      </c>
      <c r="D423" s="40" t="s">
        <v>75</v>
      </c>
      <c r="E423" s="40">
        <v>-167</v>
      </c>
      <c r="F423" s="40">
        <v>8509.5</v>
      </c>
      <c r="G423" s="41">
        <v>-1.9625839999999999E-2</v>
      </c>
      <c r="H423" s="40">
        <v>-2.5000000000000001E-4</v>
      </c>
      <c r="I423" s="40">
        <v>-4.8999999999999997E-6</v>
      </c>
      <c r="J423" s="40" t="s">
        <v>76</v>
      </c>
      <c r="K423" s="40">
        <v>4865</v>
      </c>
      <c r="L423" s="40">
        <v>3739</v>
      </c>
      <c r="M423" s="40">
        <v>8509.5</v>
      </c>
      <c r="N423" s="40" t="s">
        <v>457</v>
      </c>
      <c r="O423" s="40" t="s">
        <v>458</v>
      </c>
      <c r="P423" s="35">
        <f t="shared" si="8"/>
        <v>3739</v>
      </c>
      <c r="Q423" s="36">
        <f t="shared" si="9"/>
        <v>0.42096835000000016</v>
      </c>
      <c r="R423" s="36">
        <f t="shared" si="0"/>
        <v>28156</v>
      </c>
      <c r="S423" s="36">
        <f t="shared" si="1"/>
        <v>8519.8002379599384</v>
      </c>
      <c r="T423" s="36">
        <f t="shared" si="2"/>
        <v>31895</v>
      </c>
      <c r="U423" s="36">
        <f t="shared" si="3"/>
        <v>8561.2661388932429</v>
      </c>
      <c r="V423" s="38">
        <f t="shared" si="4"/>
        <v>2.6568020511091479E-3</v>
      </c>
      <c r="W423" s="36">
        <f t="shared" si="5"/>
        <v>1.6006436362699546E-2</v>
      </c>
      <c r="X423" s="38">
        <f t="shared" si="10"/>
        <v>1.4865019999999979E-2</v>
      </c>
      <c r="Y423" s="36">
        <f t="shared" si="6"/>
        <v>3.3528258413808673E-2</v>
      </c>
      <c r="Z423" s="36">
        <f t="shared" si="7"/>
        <v>0.86339209841380871</v>
      </c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</row>
    <row r="424" spans="1:41" ht="15.75" customHeight="1" x14ac:dyDescent="0.2">
      <c r="A424" s="39">
        <v>43619.697835648149</v>
      </c>
      <c r="B424" s="40" t="s">
        <v>7</v>
      </c>
      <c r="C424" s="40" t="s">
        <v>74</v>
      </c>
      <c r="D424" s="40" t="s">
        <v>75</v>
      </c>
      <c r="E424" s="40">
        <v>-2</v>
      </c>
      <c r="F424" s="40">
        <v>8509.5</v>
      </c>
      <c r="G424" s="41">
        <v>-2.3504E-4</v>
      </c>
      <c r="H424" s="40">
        <v>-2.5000000000000001E-4</v>
      </c>
      <c r="I424" s="40">
        <v>-4.9999999999999998E-8</v>
      </c>
      <c r="J424" s="40" t="s">
        <v>76</v>
      </c>
      <c r="K424" s="40">
        <v>4865</v>
      </c>
      <c r="L424" s="40">
        <v>3737</v>
      </c>
      <c r="M424" s="40">
        <v>8509.5</v>
      </c>
      <c r="N424" s="40" t="s">
        <v>457</v>
      </c>
      <c r="O424" s="40" t="s">
        <v>458</v>
      </c>
      <c r="P424" s="35">
        <f t="shared" si="8"/>
        <v>3737</v>
      </c>
      <c r="Q424" s="36">
        <f t="shared" si="9"/>
        <v>0.42073331000000014</v>
      </c>
      <c r="R424" s="36">
        <f t="shared" si="0"/>
        <v>28158</v>
      </c>
      <c r="S424" s="36">
        <f t="shared" si="1"/>
        <v>8519.7995063569851</v>
      </c>
      <c r="T424" s="36">
        <f t="shared" si="2"/>
        <v>31895</v>
      </c>
      <c r="U424" s="36">
        <f t="shared" si="3"/>
        <v>8561.2661388932429</v>
      </c>
      <c r="V424" s="38">
        <f t="shared" si="4"/>
        <v>2.6553809213679821E-3</v>
      </c>
      <c r="W424" s="36">
        <f t="shared" si="5"/>
        <v>1.6007857148937717E-2</v>
      </c>
      <c r="X424" s="38">
        <f t="shared" si="10"/>
        <v>1.4865069999999979E-2</v>
      </c>
      <c r="Y424" s="36">
        <f t="shared" si="6"/>
        <v>3.3528308070305678E-2</v>
      </c>
      <c r="Z424" s="36">
        <f t="shared" si="7"/>
        <v>0.86339214807030573</v>
      </c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</row>
    <row r="425" spans="1:41" ht="15.75" customHeight="1" x14ac:dyDescent="0.2">
      <c r="A425" s="39">
        <v>43619.697893518518</v>
      </c>
      <c r="B425" s="40" t="s">
        <v>7</v>
      </c>
      <c r="C425" s="40" t="s">
        <v>74</v>
      </c>
      <c r="D425" s="40" t="s">
        <v>75</v>
      </c>
      <c r="E425" s="40">
        <v>-1836</v>
      </c>
      <c r="F425" s="40">
        <v>8509.5</v>
      </c>
      <c r="G425" s="41">
        <v>-0.21576672</v>
      </c>
      <c r="H425" s="40">
        <v>-2.5000000000000001E-4</v>
      </c>
      <c r="I425" s="40">
        <v>-5.3940000000000002E-5</v>
      </c>
      <c r="J425" s="40" t="s">
        <v>76</v>
      </c>
      <c r="K425" s="40">
        <v>4865</v>
      </c>
      <c r="L425" s="40">
        <v>1901</v>
      </c>
      <c r="M425" s="40">
        <v>8509.5</v>
      </c>
      <c r="N425" s="40" t="s">
        <v>457</v>
      </c>
      <c r="O425" s="40" t="s">
        <v>458</v>
      </c>
      <c r="P425" s="35">
        <f t="shared" si="8"/>
        <v>1901</v>
      </c>
      <c r="Q425" s="36">
        <f t="shared" si="9"/>
        <v>0.20496659000000014</v>
      </c>
      <c r="R425" s="36">
        <f t="shared" si="0"/>
        <v>29994</v>
      </c>
      <c r="S425" s="36">
        <f t="shared" si="1"/>
        <v>8519.1690504767612</v>
      </c>
      <c r="T425" s="36">
        <f t="shared" si="2"/>
        <v>31895</v>
      </c>
      <c r="U425" s="36">
        <f t="shared" si="3"/>
        <v>8561.2661388932429</v>
      </c>
      <c r="V425" s="38">
        <f t="shared" si="4"/>
        <v>1.3507838189779327E-3</v>
      </c>
      <c r="W425" s="36">
        <f t="shared" si="5"/>
        <v>1.7312158216873104E-2</v>
      </c>
      <c r="X425" s="38">
        <f t="shared" si="10"/>
        <v>1.4919009999999979E-2</v>
      </c>
      <c r="Y425" s="36">
        <f t="shared" si="6"/>
        <v>3.3581952035851015E-2</v>
      </c>
      <c r="Z425" s="36">
        <f t="shared" si="7"/>
        <v>0.86344579203585103</v>
      </c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</row>
    <row r="426" spans="1:41" ht="15.75" customHeight="1" x14ac:dyDescent="0.2">
      <c r="A426" s="39">
        <v>43619.697916666664</v>
      </c>
      <c r="B426" s="40" t="s">
        <v>7</v>
      </c>
      <c r="C426" s="40" t="s">
        <v>74</v>
      </c>
      <c r="D426" s="40" t="s">
        <v>75</v>
      </c>
      <c r="E426" s="40">
        <v>-1901</v>
      </c>
      <c r="F426" s="40">
        <v>8509.5</v>
      </c>
      <c r="G426" s="41">
        <v>-0.22340552</v>
      </c>
      <c r="H426" s="40">
        <v>-2.5000000000000001E-4</v>
      </c>
      <c r="I426" s="40">
        <v>-5.5850000000000002E-5</v>
      </c>
      <c r="J426" s="40" t="s">
        <v>76</v>
      </c>
      <c r="K426" s="40">
        <v>4865</v>
      </c>
      <c r="L426" s="40">
        <v>0</v>
      </c>
      <c r="M426" s="40">
        <v>8509.5</v>
      </c>
      <c r="N426" s="40" t="s">
        <v>457</v>
      </c>
      <c r="O426" s="40" t="s">
        <v>458</v>
      </c>
      <c r="P426" s="35">
        <f t="shared" si="8"/>
        <v>0</v>
      </c>
      <c r="Q426" s="36">
        <f t="shared" si="9"/>
        <v>-1.8438929999999853E-2</v>
      </c>
      <c r="R426" s="36">
        <f t="shared" si="0"/>
        <v>31895</v>
      </c>
      <c r="S426" s="36">
        <f t="shared" si="1"/>
        <v>8518.5927574854995</v>
      </c>
      <c r="T426" s="36">
        <f t="shared" si="2"/>
        <v>31895</v>
      </c>
      <c r="U426" s="36">
        <f t="shared" si="3"/>
        <v>8561.2661388932429</v>
      </c>
      <c r="V426" s="38">
        <f t="shared" si="4"/>
        <v>0</v>
      </c>
      <c r="W426" s="36">
        <f t="shared" si="5"/>
        <v>1.8662671395581393E-2</v>
      </c>
      <c r="X426" s="38">
        <f t="shared" si="10"/>
        <v>1.4974859999999979E-2</v>
      </c>
      <c r="Y426" s="36">
        <f t="shared" si="6"/>
        <v>3.3637531395581372E-2</v>
      </c>
      <c r="Z426" s="36">
        <f t="shared" si="7"/>
        <v>0.86350137139558136</v>
      </c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</row>
    <row r="427" spans="1:41" ht="15.75" customHeight="1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43"/>
      <c r="O427" s="33"/>
      <c r="P427" s="35"/>
      <c r="Q427" s="35"/>
      <c r="R427" s="36"/>
      <c r="S427" s="36"/>
      <c r="T427" s="36"/>
      <c r="U427" s="36"/>
      <c r="V427" s="36"/>
      <c r="W427" s="36"/>
      <c r="X427" s="36"/>
      <c r="Y427" s="36"/>
      <c r="Z427" s="35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</row>
    <row r="428" spans="1:41" ht="15.75" customHeight="1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43"/>
      <c r="O428" s="33"/>
      <c r="P428" s="35"/>
      <c r="Q428" s="35"/>
      <c r="R428" s="36"/>
      <c r="S428" s="36"/>
      <c r="T428" s="36"/>
      <c r="U428" s="36"/>
      <c r="V428" s="36"/>
      <c r="W428" s="36"/>
      <c r="X428" s="36"/>
      <c r="Y428" s="36"/>
      <c r="Z428" s="35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</row>
    <row r="429" spans="1:41" ht="15.75" customHeight="1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43"/>
      <c r="O429" s="33"/>
      <c r="P429" s="35"/>
      <c r="Q429" s="35"/>
      <c r="R429" s="36"/>
      <c r="S429" s="36"/>
      <c r="T429" s="36"/>
      <c r="U429" s="36"/>
      <c r="V429" s="36"/>
      <c r="W429" s="36"/>
      <c r="X429" s="36"/>
      <c r="Y429" s="36"/>
      <c r="Z429" s="35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</row>
    <row r="430" spans="1:41" ht="15.75" customHeight="1" x14ac:dyDescent="0.2">
      <c r="A430" s="33"/>
      <c r="B430" s="33"/>
      <c r="C430" s="33"/>
      <c r="D430" s="33"/>
      <c r="E430" s="33"/>
      <c r="F430" s="33"/>
      <c r="G430" s="33"/>
      <c r="H430" s="33"/>
      <c r="I430" s="33" t="s">
        <v>459</v>
      </c>
      <c r="J430" s="33" t="s">
        <v>460</v>
      </c>
      <c r="K430" s="33"/>
      <c r="L430" s="33"/>
      <c r="M430" s="33"/>
      <c r="N430" s="43"/>
      <c r="O430" s="33"/>
      <c r="P430" s="35"/>
      <c r="Q430" s="35"/>
      <c r="R430" s="36"/>
      <c r="S430" s="36"/>
      <c r="T430" s="36"/>
      <c r="U430" s="36"/>
      <c r="V430" s="36"/>
      <c r="W430" s="36"/>
      <c r="X430" s="36"/>
      <c r="Y430" s="36"/>
      <c r="Z430" s="35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</row>
    <row r="431" spans="1:41" ht="15.75" customHeight="1" x14ac:dyDescent="0.2">
      <c r="A431" s="33"/>
      <c r="B431" s="33"/>
      <c r="C431" s="33"/>
      <c r="D431" s="33"/>
      <c r="E431" s="33"/>
      <c r="F431" s="33"/>
      <c r="G431" s="33">
        <f>-1 * SUMIF($C$5:$C$426, "Trade",$G$5:$G$426)</f>
        <v>1.8438929999999853E-2</v>
      </c>
      <c r="H431" s="33"/>
      <c r="I431" s="33">
        <f>-1 * SUMIF($C$5:$C$426, "Trade",$I$5:$I$426)</f>
        <v>1.4261299999999996E-3</v>
      </c>
      <c r="J431" s="33">
        <f>-1 * SUMIF($C$5:$C$426, "Funding",$I$5:$I$426)</f>
        <v>1.3548730000000002E-2</v>
      </c>
      <c r="K431" s="33"/>
      <c r="L431" s="33"/>
      <c r="M431" s="33"/>
      <c r="N431" s="43"/>
      <c r="O431" s="33"/>
      <c r="P431" s="35"/>
      <c r="Q431" s="35"/>
      <c r="R431" s="36"/>
      <c r="S431" s="36"/>
      <c r="T431" s="36"/>
      <c r="U431" s="36"/>
      <c r="V431" s="36"/>
      <c r="W431" s="36"/>
      <c r="X431" s="36"/>
      <c r="Y431" s="36"/>
      <c r="Z431" s="35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</row>
    <row r="432" spans="1:41" ht="15.75" customHeight="1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43"/>
      <c r="O432" s="33"/>
      <c r="P432" s="35"/>
      <c r="Q432" s="35"/>
      <c r="R432" s="36"/>
      <c r="S432" s="36"/>
      <c r="T432" s="36"/>
      <c r="U432" s="36"/>
      <c r="V432" s="36"/>
      <c r="W432" s="36"/>
      <c r="X432" s="36"/>
      <c r="Y432" s="36"/>
      <c r="Z432" s="35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</row>
    <row r="433" spans="1:41" ht="15.75" customHeight="1" x14ac:dyDescent="0.2">
      <c r="A433" s="33"/>
      <c r="B433" s="33"/>
      <c r="C433" s="33"/>
      <c r="D433" s="33"/>
      <c r="E433" s="33"/>
      <c r="F433" s="33"/>
      <c r="G433" s="33">
        <f>G431+I431+J431</f>
        <v>3.341378999999986E-2</v>
      </c>
      <c r="H433" s="33"/>
      <c r="I433" s="33"/>
      <c r="J433" s="33"/>
      <c r="K433" s="33"/>
      <c r="L433" s="33"/>
      <c r="M433" s="33"/>
      <c r="N433" s="43"/>
      <c r="O433" s="33"/>
      <c r="P433" s="35"/>
      <c r="Q433" s="35"/>
      <c r="R433" s="36"/>
      <c r="S433" s="36"/>
      <c r="T433" s="36"/>
      <c r="U433" s="36"/>
      <c r="V433" s="36"/>
      <c r="W433" s="36"/>
      <c r="X433" s="36"/>
      <c r="Y433" s="36"/>
      <c r="Z433" s="35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</row>
    <row r="434" spans="1:41" ht="15.75" customHeight="1" x14ac:dyDescent="0.2">
      <c r="A434" s="33"/>
      <c r="B434" s="33"/>
      <c r="C434" s="33"/>
      <c r="D434" s="33"/>
      <c r="E434" s="33"/>
      <c r="F434" s="33"/>
      <c r="G434" s="34"/>
      <c r="H434" s="33"/>
      <c r="I434" s="33"/>
      <c r="J434" s="33"/>
      <c r="K434" s="33"/>
      <c r="L434" s="33"/>
      <c r="M434" s="33"/>
      <c r="N434" s="43"/>
      <c r="O434" s="33"/>
      <c r="P434" s="35"/>
      <c r="Q434" s="35"/>
      <c r="R434" s="36"/>
      <c r="S434" s="36"/>
      <c r="T434" s="36"/>
      <c r="U434" s="36"/>
      <c r="V434" s="36"/>
      <c r="W434" s="36"/>
      <c r="X434" s="36"/>
      <c r="Y434" s="36"/>
      <c r="Z434" s="35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</row>
    <row r="435" spans="1:41" ht="15.75" customHeight="1" x14ac:dyDescent="0.2">
      <c r="A435" s="33"/>
      <c r="B435" s="33"/>
      <c r="C435" s="33"/>
      <c r="D435" s="33"/>
      <c r="E435" s="33"/>
      <c r="F435" s="33"/>
      <c r="G435" s="34"/>
      <c r="H435" s="33"/>
      <c r="I435" s="33"/>
      <c r="J435" s="33"/>
      <c r="K435" s="33"/>
      <c r="L435" s="33"/>
      <c r="M435" s="33"/>
      <c r="N435" s="43"/>
      <c r="O435" s="33"/>
      <c r="P435" s="35"/>
      <c r="Q435" s="35"/>
      <c r="R435" s="36"/>
      <c r="S435" s="36"/>
      <c r="T435" s="36"/>
      <c r="U435" s="36"/>
      <c r="V435" s="36"/>
      <c r="W435" s="36"/>
      <c r="X435" s="36"/>
      <c r="Y435" s="36"/>
      <c r="Z435" s="35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</row>
    <row r="436" spans="1:41" ht="15.75" customHeight="1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43"/>
      <c r="O436" s="33"/>
      <c r="P436" s="35"/>
      <c r="Q436" s="35"/>
      <c r="R436" s="36"/>
      <c r="S436" s="36"/>
      <c r="T436" s="36"/>
      <c r="U436" s="36"/>
      <c r="V436" s="36"/>
      <c r="W436" s="36"/>
      <c r="X436" s="36"/>
      <c r="Y436" s="36"/>
      <c r="Z436" s="35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</row>
    <row r="437" spans="1:41" ht="15.75" customHeight="1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43"/>
      <c r="O437" s="33"/>
      <c r="P437" s="35"/>
      <c r="Q437" s="35"/>
      <c r="R437" s="36"/>
      <c r="S437" s="36"/>
      <c r="T437" s="36"/>
      <c r="U437" s="36"/>
      <c r="V437" s="36"/>
      <c r="W437" s="36"/>
      <c r="X437" s="36"/>
      <c r="Y437" s="36"/>
      <c r="Z437" s="35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</row>
    <row r="438" spans="1:41" ht="15.75" customHeight="1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43"/>
      <c r="O438" s="33"/>
      <c r="P438" s="35"/>
      <c r="Q438" s="35"/>
      <c r="R438" s="36"/>
      <c r="S438" s="36"/>
      <c r="T438" s="36"/>
      <c r="U438" s="36"/>
      <c r="V438" s="36"/>
      <c r="W438" s="36"/>
      <c r="X438" s="36"/>
      <c r="Y438" s="36"/>
      <c r="Z438" s="35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</row>
    <row r="439" spans="1:41" ht="15.75" customHeight="1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43"/>
      <c r="O439" s="33"/>
      <c r="P439" s="35"/>
      <c r="Q439" s="35"/>
      <c r="R439" s="36"/>
      <c r="S439" s="36"/>
      <c r="T439" s="36"/>
      <c r="U439" s="36"/>
      <c r="V439" s="36"/>
      <c r="W439" s="36"/>
      <c r="X439" s="36"/>
      <c r="Y439" s="36"/>
      <c r="Z439" s="35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</row>
    <row r="440" spans="1:41" ht="15.75" customHeight="1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43"/>
      <c r="O440" s="33"/>
      <c r="P440" s="35"/>
      <c r="Q440" s="35"/>
      <c r="R440" s="36"/>
      <c r="S440" s="36"/>
      <c r="T440" s="36"/>
      <c r="U440" s="36"/>
      <c r="V440" s="36"/>
      <c r="W440" s="36"/>
      <c r="X440" s="36"/>
      <c r="Y440" s="36"/>
      <c r="Z440" s="35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</row>
    <row r="441" spans="1:41" ht="15.75" customHeight="1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43"/>
      <c r="O441" s="33"/>
      <c r="P441" s="35"/>
      <c r="Q441" s="35"/>
      <c r="R441" s="36"/>
      <c r="S441" s="36"/>
      <c r="T441" s="36"/>
      <c r="U441" s="36"/>
      <c r="V441" s="36"/>
      <c r="W441" s="36"/>
      <c r="X441" s="36"/>
      <c r="Y441" s="36"/>
      <c r="Z441" s="35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</row>
    <row r="442" spans="1:41" ht="15.75" customHeight="1" x14ac:dyDescent="0.2">
      <c r="A442" s="33"/>
      <c r="B442" s="33"/>
      <c r="C442" s="33"/>
      <c r="D442" s="33"/>
      <c r="E442" s="33"/>
      <c r="F442" s="33"/>
      <c r="G442" s="44" t="s">
        <v>461</v>
      </c>
      <c r="H442" s="33"/>
      <c r="I442" s="33"/>
      <c r="J442" s="33"/>
      <c r="K442" s="33"/>
      <c r="L442" s="33"/>
      <c r="M442" s="33"/>
      <c r="N442" s="33"/>
      <c r="O442" s="33"/>
      <c r="P442" s="35"/>
      <c r="Q442" s="35"/>
      <c r="R442" s="36"/>
      <c r="S442" s="36"/>
      <c r="T442" s="36"/>
      <c r="U442" s="36"/>
      <c r="V442" s="36"/>
      <c r="W442" s="36"/>
      <c r="X442" s="36"/>
      <c r="Y442" s="36"/>
      <c r="Z442" s="35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</row>
    <row r="443" spans="1:41" ht="15.75" customHeight="1" x14ac:dyDescent="0.2">
      <c r="A443" s="33"/>
      <c r="B443" s="33"/>
      <c r="C443" s="33"/>
      <c r="D443" s="33"/>
      <c r="E443" s="33"/>
      <c r="F443" s="33"/>
      <c r="G443" s="44" t="s">
        <v>462</v>
      </c>
      <c r="H443" s="33"/>
      <c r="I443" s="33"/>
      <c r="J443" s="33"/>
      <c r="K443" s="33"/>
      <c r="L443" s="33"/>
      <c r="M443" s="33"/>
      <c r="N443" s="33"/>
      <c r="O443" s="33"/>
      <c r="P443" s="35"/>
      <c r="Q443" s="35"/>
      <c r="R443" s="36"/>
      <c r="S443" s="36"/>
      <c r="T443" s="36"/>
      <c r="U443" s="36"/>
      <c r="V443" s="36"/>
      <c r="W443" s="36"/>
      <c r="X443" s="36"/>
      <c r="Y443" s="36"/>
      <c r="Z443" s="35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</row>
    <row r="444" spans="1:41" ht="15.75" customHeight="1" x14ac:dyDescent="0.2">
      <c r="A444" s="33"/>
      <c r="B444" s="33"/>
      <c r="C444" s="33"/>
      <c r="D444" s="33"/>
      <c r="E444" s="33"/>
      <c r="F444" s="33"/>
      <c r="G444" s="44" t="s">
        <v>463</v>
      </c>
      <c r="H444" s="33"/>
      <c r="I444" s="33"/>
      <c r="J444" s="33"/>
      <c r="K444" s="33"/>
      <c r="L444" s="33"/>
      <c r="M444" s="33"/>
      <c r="N444" s="33"/>
      <c r="O444" s="33"/>
      <c r="P444" s="35"/>
      <c r="Q444" s="35"/>
      <c r="R444" s="36"/>
      <c r="S444" s="36"/>
      <c r="T444" s="36"/>
      <c r="U444" s="36"/>
      <c r="V444" s="36"/>
      <c r="W444" s="36"/>
      <c r="X444" s="36"/>
      <c r="Y444" s="36"/>
      <c r="Z444" s="35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</row>
    <row r="445" spans="1:41" ht="15.75" customHeight="1" x14ac:dyDescent="0.2">
      <c r="A445" s="33"/>
      <c r="B445" s="33"/>
      <c r="C445" s="33"/>
      <c r="D445" s="33"/>
      <c r="E445" s="33"/>
      <c r="F445" s="33"/>
      <c r="G445" s="44" t="s">
        <v>464</v>
      </c>
      <c r="H445" s="33"/>
      <c r="I445" s="33"/>
      <c r="J445" s="33"/>
      <c r="K445" s="33"/>
      <c r="L445" s="33"/>
      <c r="M445" s="33"/>
      <c r="N445" s="33"/>
      <c r="O445" s="33"/>
      <c r="P445" s="35"/>
      <c r="Q445" s="35"/>
      <c r="R445" s="36"/>
      <c r="S445" s="36"/>
      <c r="T445" s="36"/>
      <c r="U445" s="36"/>
      <c r="V445" s="36"/>
      <c r="W445" s="36"/>
      <c r="X445" s="36"/>
      <c r="Y445" s="36"/>
      <c r="Z445" s="35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</row>
    <row r="446" spans="1:41" ht="15.75" customHeight="1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5"/>
      <c r="Q446" s="35"/>
      <c r="R446" s="36"/>
      <c r="S446" s="36"/>
      <c r="T446" s="36"/>
      <c r="U446" s="36"/>
      <c r="V446" s="36"/>
      <c r="W446" s="36"/>
      <c r="X446" s="36"/>
      <c r="Y446" s="36"/>
      <c r="Z446" s="35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</row>
    <row r="447" spans="1:41" ht="15.75" customHeight="1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5"/>
      <c r="Q447" s="35"/>
      <c r="R447" s="36"/>
      <c r="S447" s="36"/>
      <c r="T447" s="36"/>
      <c r="U447" s="36"/>
      <c r="V447" s="36"/>
      <c r="W447" s="36"/>
      <c r="X447" s="36"/>
      <c r="Y447" s="36"/>
      <c r="Z447" s="35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</row>
    <row r="448" spans="1:41" ht="15.75" customHeight="1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5"/>
      <c r="Q448" s="35"/>
      <c r="R448" s="36"/>
      <c r="S448" s="36"/>
      <c r="T448" s="36"/>
      <c r="U448" s="36"/>
      <c r="V448" s="36"/>
      <c r="W448" s="36"/>
      <c r="X448" s="36"/>
      <c r="Y448" s="36"/>
      <c r="Z448" s="35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</row>
    <row r="449" spans="1:41" ht="15.75" customHeight="1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5"/>
      <c r="Q449" s="35"/>
      <c r="R449" s="36"/>
      <c r="S449" s="36"/>
      <c r="T449" s="36"/>
      <c r="U449" s="36"/>
      <c r="V449" s="36"/>
      <c r="W449" s="36"/>
      <c r="X449" s="36"/>
      <c r="Y449" s="36"/>
      <c r="Z449" s="35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</row>
    <row r="450" spans="1:41" ht="15.75" customHeight="1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5"/>
      <c r="Q450" s="35"/>
      <c r="R450" s="36"/>
      <c r="S450" s="36"/>
      <c r="T450" s="36"/>
      <c r="U450" s="36"/>
      <c r="V450" s="36"/>
      <c r="W450" s="36"/>
      <c r="X450" s="36"/>
      <c r="Y450" s="36"/>
      <c r="Z450" s="35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</row>
    <row r="451" spans="1:41" ht="15.75" customHeight="1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5"/>
      <c r="Q451" s="35"/>
      <c r="R451" s="36"/>
      <c r="S451" s="36"/>
      <c r="T451" s="36"/>
      <c r="U451" s="36"/>
      <c r="V451" s="36"/>
      <c r="W451" s="36"/>
      <c r="X451" s="36"/>
      <c r="Y451" s="36"/>
      <c r="Z451" s="35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</row>
    <row r="452" spans="1:41" ht="15.75" customHeight="1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5"/>
      <c r="Q452" s="35"/>
      <c r="R452" s="36"/>
      <c r="S452" s="36"/>
      <c r="T452" s="36"/>
      <c r="U452" s="36"/>
      <c r="V452" s="36"/>
      <c r="W452" s="36"/>
      <c r="X452" s="36"/>
      <c r="Y452" s="36"/>
      <c r="Z452" s="35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</row>
    <row r="453" spans="1:41" ht="15.75" customHeight="1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5"/>
      <c r="Q453" s="35"/>
      <c r="R453" s="36"/>
      <c r="S453" s="36"/>
      <c r="T453" s="36"/>
      <c r="U453" s="36"/>
      <c r="V453" s="36"/>
      <c r="W453" s="36"/>
      <c r="X453" s="36"/>
      <c r="Y453" s="36"/>
      <c r="Z453" s="35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</row>
    <row r="454" spans="1:41" ht="15.75" customHeight="1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5"/>
      <c r="Q454" s="35"/>
      <c r="R454" s="36"/>
      <c r="S454" s="36"/>
      <c r="T454" s="36"/>
      <c r="U454" s="36"/>
      <c r="V454" s="36"/>
      <c r="W454" s="36"/>
      <c r="X454" s="36"/>
      <c r="Y454" s="36"/>
      <c r="Z454" s="35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</row>
    <row r="455" spans="1:41" ht="15.75" customHeight="1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5"/>
      <c r="Q455" s="35"/>
      <c r="R455" s="36"/>
      <c r="S455" s="36"/>
      <c r="T455" s="36"/>
      <c r="U455" s="36"/>
      <c r="V455" s="36"/>
      <c r="W455" s="36"/>
      <c r="X455" s="36"/>
      <c r="Y455" s="36"/>
      <c r="Z455" s="35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</row>
    <row r="456" spans="1:41" ht="15.75" customHeight="1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5"/>
      <c r="Q456" s="35"/>
      <c r="R456" s="36"/>
      <c r="S456" s="36"/>
      <c r="T456" s="36"/>
      <c r="U456" s="36"/>
      <c r="V456" s="36"/>
      <c r="W456" s="36"/>
      <c r="X456" s="36"/>
      <c r="Y456" s="36"/>
      <c r="Z456" s="35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</row>
    <row r="457" spans="1:41" ht="15.75" customHeight="1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5"/>
      <c r="Q457" s="35"/>
      <c r="R457" s="36"/>
      <c r="S457" s="36"/>
      <c r="T457" s="36"/>
      <c r="U457" s="36"/>
      <c r="V457" s="36"/>
      <c r="W457" s="36"/>
      <c r="X457" s="36"/>
      <c r="Y457" s="36"/>
      <c r="Z457" s="35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</row>
    <row r="458" spans="1:41" ht="15.75" customHeight="1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5"/>
      <c r="Q458" s="35"/>
      <c r="R458" s="36"/>
      <c r="S458" s="36"/>
      <c r="T458" s="36"/>
      <c r="U458" s="36"/>
      <c r="V458" s="36"/>
      <c r="W458" s="36"/>
      <c r="X458" s="36"/>
      <c r="Y458" s="36"/>
      <c r="Z458" s="35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</row>
    <row r="459" spans="1:41" ht="15.75" customHeight="1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5"/>
      <c r="Q459" s="35"/>
      <c r="R459" s="36"/>
      <c r="S459" s="36"/>
      <c r="T459" s="36"/>
      <c r="U459" s="36"/>
      <c r="V459" s="36"/>
      <c r="W459" s="36"/>
      <c r="X459" s="36"/>
      <c r="Y459" s="36"/>
      <c r="Z459" s="35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</row>
    <row r="460" spans="1:41" ht="15.75" customHeight="1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5"/>
      <c r="Q460" s="35"/>
      <c r="R460" s="36"/>
      <c r="S460" s="36"/>
      <c r="T460" s="36"/>
      <c r="U460" s="36"/>
      <c r="V460" s="36"/>
      <c r="W460" s="36"/>
      <c r="X460" s="36"/>
      <c r="Y460" s="36"/>
      <c r="Z460" s="35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</row>
    <row r="461" spans="1:41" ht="15.75" customHeight="1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5"/>
      <c r="Q461" s="35"/>
      <c r="R461" s="36"/>
      <c r="S461" s="36"/>
      <c r="T461" s="36"/>
      <c r="U461" s="36"/>
      <c r="V461" s="36"/>
      <c r="W461" s="36"/>
      <c r="X461" s="36"/>
      <c r="Y461" s="36"/>
      <c r="Z461" s="35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</row>
    <row r="462" spans="1:41" ht="15.75" customHeight="1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5"/>
      <c r="Q462" s="35"/>
      <c r="R462" s="36"/>
      <c r="S462" s="36"/>
      <c r="T462" s="36"/>
      <c r="U462" s="36"/>
      <c r="V462" s="36"/>
      <c r="W462" s="36"/>
      <c r="X462" s="36"/>
      <c r="Y462" s="36"/>
      <c r="Z462" s="35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</row>
    <row r="463" spans="1:41" ht="15.75" customHeight="1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5"/>
      <c r="Q463" s="35"/>
      <c r="R463" s="36"/>
      <c r="S463" s="36"/>
      <c r="T463" s="36"/>
      <c r="U463" s="36"/>
      <c r="V463" s="36"/>
      <c r="W463" s="36"/>
      <c r="X463" s="36"/>
      <c r="Y463" s="36"/>
      <c r="Z463" s="35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</row>
    <row r="464" spans="1:41" ht="15.75" customHeight="1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5"/>
      <c r="Q464" s="35"/>
      <c r="R464" s="36"/>
      <c r="S464" s="36"/>
      <c r="T464" s="36"/>
      <c r="U464" s="36"/>
      <c r="V464" s="36"/>
      <c r="W464" s="36"/>
      <c r="X464" s="36"/>
      <c r="Y464" s="36"/>
      <c r="Z464" s="35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</row>
    <row r="465" spans="1:41" ht="15.75" customHeight="1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5"/>
      <c r="Q465" s="35"/>
      <c r="R465" s="36"/>
      <c r="S465" s="36"/>
      <c r="T465" s="36"/>
      <c r="U465" s="36"/>
      <c r="V465" s="36"/>
      <c r="W465" s="36"/>
      <c r="X465" s="36"/>
      <c r="Y465" s="36"/>
      <c r="Z465" s="35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</row>
    <row r="466" spans="1:41" ht="15.75" customHeight="1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5"/>
      <c r="Q466" s="35"/>
      <c r="R466" s="36"/>
      <c r="S466" s="36"/>
      <c r="T466" s="36"/>
      <c r="U466" s="36"/>
      <c r="V466" s="36"/>
      <c r="W466" s="36"/>
      <c r="X466" s="36"/>
      <c r="Y466" s="36"/>
      <c r="Z466" s="35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</row>
    <row r="467" spans="1:41" ht="15.75" customHeight="1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5"/>
      <c r="Q467" s="35"/>
      <c r="R467" s="36"/>
      <c r="S467" s="36"/>
      <c r="T467" s="36"/>
      <c r="U467" s="36"/>
      <c r="V467" s="36"/>
      <c r="W467" s="36"/>
      <c r="X467" s="36"/>
      <c r="Y467" s="36"/>
      <c r="Z467" s="35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</row>
    <row r="468" spans="1:41" ht="15.75" customHeight="1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5"/>
      <c r="Q468" s="35"/>
      <c r="R468" s="36"/>
      <c r="S468" s="36"/>
      <c r="T468" s="36"/>
      <c r="U468" s="36"/>
      <c r="V468" s="36"/>
      <c r="W468" s="36"/>
      <c r="X468" s="36"/>
      <c r="Y468" s="36"/>
      <c r="Z468" s="35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</row>
    <row r="469" spans="1:41" ht="15.75" customHeight="1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5"/>
      <c r="Q469" s="35"/>
      <c r="R469" s="36"/>
      <c r="S469" s="36"/>
      <c r="T469" s="36"/>
      <c r="U469" s="36"/>
      <c r="V469" s="36"/>
      <c r="W469" s="36"/>
      <c r="X469" s="36"/>
      <c r="Y469" s="36"/>
      <c r="Z469" s="35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</row>
    <row r="470" spans="1:41" ht="15.75" customHeight="1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5"/>
      <c r="Q470" s="35"/>
      <c r="R470" s="36"/>
      <c r="S470" s="36"/>
      <c r="T470" s="36"/>
      <c r="U470" s="36"/>
      <c r="V470" s="36"/>
      <c r="W470" s="36"/>
      <c r="X470" s="36"/>
      <c r="Y470" s="36"/>
      <c r="Z470" s="35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</row>
    <row r="471" spans="1:41" ht="15.75" customHeight="1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45"/>
      <c r="P471" s="35"/>
      <c r="Q471" s="35"/>
      <c r="R471" s="36"/>
      <c r="S471" s="36"/>
      <c r="T471" s="36"/>
      <c r="U471" s="36"/>
      <c r="V471" s="36"/>
      <c r="W471" s="36"/>
      <c r="X471" s="36"/>
      <c r="Y471" s="36"/>
      <c r="Z471" s="35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</row>
    <row r="472" spans="1:41" ht="15.75" customHeight="1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5"/>
      <c r="Q472" s="35"/>
      <c r="R472" s="36"/>
      <c r="S472" s="36"/>
      <c r="T472" s="36"/>
      <c r="U472" s="36"/>
      <c r="V472" s="36"/>
      <c r="W472" s="36"/>
      <c r="X472" s="36"/>
      <c r="Y472" s="36"/>
      <c r="Z472" s="35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</row>
    <row r="473" spans="1:41" ht="15.75" customHeight="1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5"/>
      <c r="Q473" s="35"/>
      <c r="R473" s="36"/>
      <c r="S473" s="36"/>
      <c r="T473" s="36"/>
      <c r="U473" s="36"/>
      <c r="V473" s="36"/>
      <c r="W473" s="36"/>
      <c r="X473" s="36"/>
      <c r="Y473" s="36"/>
      <c r="Z473" s="35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</row>
    <row r="474" spans="1:41" ht="15.75" customHeight="1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5"/>
      <c r="Q474" s="35"/>
      <c r="R474" s="36"/>
      <c r="S474" s="36"/>
      <c r="T474" s="36"/>
      <c r="U474" s="36"/>
      <c r="V474" s="36"/>
      <c r="W474" s="36"/>
      <c r="X474" s="36"/>
      <c r="Y474" s="36"/>
      <c r="Z474" s="35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</row>
    <row r="475" spans="1:41" ht="15.75" customHeight="1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5"/>
      <c r="Q475" s="35"/>
      <c r="R475" s="36"/>
      <c r="S475" s="36"/>
      <c r="T475" s="36"/>
      <c r="U475" s="36"/>
      <c r="V475" s="36"/>
      <c r="W475" s="36"/>
      <c r="X475" s="36"/>
      <c r="Y475" s="36"/>
      <c r="Z475" s="35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</row>
    <row r="476" spans="1:41" ht="15.75" customHeight="1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5"/>
      <c r="Q476" s="35"/>
      <c r="R476" s="36"/>
      <c r="S476" s="36"/>
      <c r="T476" s="36"/>
      <c r="U476" s="36"/>
      <c r="V476" s="36"/>
      <c r="W476" s="36"/>
      <c r="X476" s="36"/>
      <c r="Y476" s="36"/>
      <c r="Z476" s="35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</row>
    <row r="477" spans="1:41" ht="15.75" customHeight="1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5"/>
      <c r="Q477" s="35"/>
      <c r="R477" s="36"/>
      <c r="S477" s="36"/>
      <c r="T477" s="36"/>
      <c r="U477" s="36"/>
      <c r="V477" s="36"/>
      <c r="W477" s="36"/>
      <c r="X477" s="36"/>
      <c r="Y477" s="36"/>
      <c r="Z477" s="35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</row>
    <row r="478" spans="1:41" ht="15.75" customHeight="1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5"/>
      <c r="Q478" s="35"/>
      <c r="R478" s="36"/>
      <c r="S478" s="36"/>
      <c r="T478" s="36"/>
      <c r="U478" s="36"/>
      <c r="V478" s="36"/>
      <c r="W478" s="36"/>
      <c r="X478" s="36"/>
      <c r="Y478" s="36"/>
      <c r="Z478" s="35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</row>
    <row r="479" spans="1:41" ht="15.75" customHeight="1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5"/>
      <c r="Q479" s="35"/>
      <c r="R479" s="36"/>
      <c r="S479" s="36"/>
      <c r="T479" s="36"/>
      <c r="U479" s="36"/>
      <c r="V479" s="36"/>
      <c r="W479" s="36"/>
      <c r="X479" s="36"/>
      <c r="Y479" s="36"/>
      <c r="Z479" s="35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</row>
    <row r="480" spans="1:41" ht="15.75" customHeight="1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5"/>
      <c r="Q480" s="35"/>
      <c r="R480" s="36"/>
      <c r="S480" s="36"/>
      <c r="T480" s="36"/>
      <c r="U480" s="36"/>
      <c r="V480" s="36"/>
      <c r="W480" s="36"/>
      <c r="X480" s="36"/>
      <c r="Y480" s="36"/>
      <c r="Z480" s="35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</row>
    <row r="481" spans="1:41" ht="15.75" customHeight="1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5"/>
      <c r="Q481" s="35"/>
      <c r="R481" s="36"/>
      <c r="S481" s="36"/>
      <c r="T481" s="36"/>
      <c r="U481" s="36"/>
      <c r="V481" s="36"/>
      <c r="W481" s="36"/>
      <c r="X481" s="36"/>
      <c r="Y481" s="36"/>
      <c r="Z481" s="35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</row>
    <row r="482" spans="1:41" ht="15.75" customHeight="1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5"/>
      <c r="Q482" s="35"/>
      <c r="R482" s="36"/>
      <c r="S482" s="36"/>
      <c r="T482" s="36"/>
      <c r="U482" s="36"/>
      <c r="V482" s="36"/>
      <c r="W482" s="36"/>
      <c r="X482" s="36"/>
      <c r="Y482" s="36"/>
      <c r="Z482" s="35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</row>
    <row r="483" spans="1:41" ht="15.75" customHeight="1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5"/>
      <c r="Q483" s="35"/>
      <c r="R483" s="36"/>
      <c r="S483" s="36"/>
      <c r="T483" s="36"/>
      <c r="U483" s="36"/>
      <c r="V483" s="36"/>
      <c r="W483" s="36"/>
      <c r="X483" s="36"/>
      <c r="Y483" s="36"/>
      <c r="Z483" s="35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</row>
    <row r="484" spans="1:41" ht="15.75" customHeight="1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5"/>
      <c r="Q484" s="35"/>
      <c r="R484" s="36"/>
      <c r="S484" s="36"/>
      <c r="T484" s="36"/>
      <c r="U484" s="36"/>
      <c r="V484" s="36"/>
      <c r="W484" s="36"/>
      <c r="X484" s="36"/>
      <c r="Y484" s="36"/>
      <c r="Z484" s="35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</row>
    <row r="485" spans="1:41" ht="15.75" customHeight="1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5"/>
      <c r="Q485" s="35"/>
      <c r="R485" s="36"/>
      <c r="S485" s="36"/>
      <c r="T485" s="36"/>
      <c r="U485" s="36"/>
      <c r="V485" s="36"/>
      <c r="W485" s="36"/>
      <c r="X485" s="36"/>
      <c r="Y485" s="36"/>
      <c r="Z485" s="35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</row>
    <row r="486" spans="1:41" ht="15.75" customHeight="1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5"/>
      <c r="Q486" s="35"/>
      <c r="R486" s="36"/>
      <c r="S486" s="36"/>
      <c r="T486" s="36"/>
      <c r="U486" s="36"/>
      <c r="V486" s="36"/>
      <c r="W486" s="36"/>
      <c r="X486" s="36"/>
      <c r="Y486" s="36"/>
      <c r="Z486" s="35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</row>
    <row r="487" spans="1:41" ht="15.75" customHeight="1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5"/>
      <c r="Q487" s="35"/>
      <c r="R487" s="36"/>
      <c r="S487" s="36"/>
      <c r="T487" s="36"/>
      <c r="U487" s="36"/>
      <c r="V487" s="36"/>
      <c r="W487" s="36"/>
      <c r="X487" s="36"/>
      <c r="Y487" s="36"/>
      <c r="Z487" s="35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</row>
    <row r="488" spans="1:41" ht="15.75" customHeight="1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5"/>
      <c r="Q488" s="35"/>
      <c r="R488" s="36"/>
      <c r="S488" s="36"/>
      <c r="T488" s="36"/>
      <c r="U488" s="36"/>
      <c r="V488" s="36"/>
      <c r="W488" s="36"/>
      <c r="X488" s="36"/>
      <c r="Y488" s="36"/>
      <c r="Z488" s="35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</row>
    <row r="489" spans="1:41" ht="15.75" customHeight="1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5"/>
      <c r="Q489" s="35"/>
      <c r="R489" s="36"/>
      <c r="S489" s="36"/>
      <c r="T489" s="36"/>
      <c r="U489" s="36"/>
      <c r="V489" s="36"/>
      <c r="W489" s="36"/>
      <c r="X489" s="36"/>
      <c r="Y489" s="36"/>
      <c r="Z489" s="35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</row>
    <row r="490" spans="1:41" ht="15.75" customHeight="1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5"/>
      <c r="Q490" s="35"/>
      <c r="R490" s="36"/>
      <c r="S490" s="36"/>
      <c r="T490" s="36"/>
      <c r="U490" s="36"/>
      <c r="V490" s="36"/>
      <c r="W490" s="36"/>
      <c r="X490" s="36"/>
      <c r="Y490" s="36"/>
      <c r="Z490" s="35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</row>
    <row r="491" spans="1:41" ht="15.75" customHeight="1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5"/>
      <c r="Q491" s="35"/>
      <c r="R491" s="36"/>
      <c r="S491" s="36"/>
      <c r="T491" s="36"/>
      <c r="U491" s="36"/>
      <c r="V491" s="36"/>
      <c r="W491" s="36"/>
      <c r="X491" s="36"/>
      <c r="Y491" s="36"/>
      <c r="Z491" s="35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</row>
    <row r="492" spans="1:41" ht="15.75" customHeight="1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5"/>
      <c r="Q492" s="35"/>
      <c r="R492" s="36"/>
      <c r="S492" s="36"/>
      <c r="T492" s="36"/>
      <c r="U492" s="36"/>
      <c r="V492" s="36"/>
      <c r="W492" s="36"/>
      <c r="X492" s="36"/>
      <c r="Y492" s="36"/>
      <c r="Z492" s="35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</row>
    <row r="493" spans="1:41" ht="15.75" customHeight="1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5"/>
      <c r="Q493" s="35"/>
      <c r="R493" s="36"/>
      <c r="S493" s="36"/>
      <c r="T493" s="36"/>
      <c r="U493" s="36"/>
      <c r="V493" s="36"/>
      <c r="W493" s="36"/>
      <c r="X493" s="36"/>
      <c r="Y493" s="36"/>
      <c r="Z493" s="35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</row>
    <row r="494" spans="1:41" ht="15.75" customHeight="1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5"/>
      <c r="Q494" s="35"/>
      <c r="R494" s="36"/>
      <c r="S494" s="36"/>
      <c r="T494" s="36"/>
      <c r="U494" s="36"/>
      <c r="V494" s="36"/>
      <c r="W494" s="36"/>
      <c r="X494" s="36"/>
      <c r="Y494" s="36"/>
      <c r="Z494" s="35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</row>
    <row r="495" spans="1:41" ht="15.75" customHeight="1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5"/>
      <c r="Q495" s="35"/>
      <c r="R495" s="36"/>
      <c r="S495" s="36"/>
      <c r="T495" s="36"/>
      <c r="U495" s="36"/>
      <c r="V495" s="36"/>
      <c r="W495" s="36"/>
      <c r="X495" s="36"/>
      <c r="Y495" s="36"/>
      <c r="Z495" s="35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</row>
    <row r="496" spans="1:41" ht="15.75" customHeight="1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5"/>
      <c r="Q496" s="35"/>
      <c r="R496" s="36"/>
      <c r="S496" s="36"/>
      <c r="T496" s="36"/>
      <c r="U496" s="36"/>
      <c r="V496" s="36"/>
      <c r="W496" s="36"/>
      <c r="X496" s="36"/>
      <c r="Y496" s="36"/>
      <c r="Z496" s="35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</row>
    <row r="497" spans="1:41" ht="15.75" customHeight="1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5"/>
      <c r="Q497" s="35"/>
      <c r="R497" s="36"/>
      <c r="S497" s="36"/>
      <c r="T497" s="36"/>
      <c r="U497" s="36"/>
      <c r="V497" s="36"/>
      <c r="W497" s="36"/>
      <c r="X497" s="36"/>
      <c r="Y497" s="36"/>
      <c r="Z497" s="35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</row>
    <row r="498" spans="1:41" ht="15.75" customHeight="1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5"/>
      <c r="Q498" s="35"/>
      <c r="R498" s="36"/>
      <c r="S498" s="36"/>
      <c r="T498" s="36"/>
      <c r="U498" s="36"/>
      <c r="V498" s="36"/>
      <c r="W498" s="36"/>
      <c r="X498" s="36"/>
      <c r="Y498" s="36"/>
      <c r="Z498" s="35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</row>
    <row r="499" spans="1:41" ht="15.75" customHeight="1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5"/>
      <c r="Q499" s="35"/>
      <c r="R499" s="36"/>
      <c r="S499" s="36"/>
      <c r="T499" s="36"/>
      <c r="U499" s="36"/>
      <c r="V499" s="36"/>
      <c r="W499" s="36"/>
      <c r="X499" s="36"/>
      <c r="Y499" s="36"/>
      <c r="Z499" s="35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</row>
    <row r="500" spans="1:41" ht="15.75" customHeight="1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5"/>
      <c r="Q500" s="35"/>
      <c r="R500" s="36"/>
      <c r="S500" s="36"/>
      <c r="T500" s="36"/>
      <c r="U500" s="36"/>
      <c r="V500" s="36"/>
      <c r="W500" s="36"/>
      <c r="X500" s="36"/>
      <c r="Y500" s="36"/>
      <c r="Z500" s="35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</row>
    <row r="501" spans="1:41" ht="15.75" customHeight="1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5"/>
      <c r="Q501" s="35"/>
      <c r="R501" s="36"/>
      <c r="S501" s="36"/>
      <c r="T501" s="36"/>
      <c r="U501" s="36"/>
      <c r="V501" s="36"/>
      <c r="W501" s="36"/>
      <c r="X501" s="36"/>
      <c r="Y501" s="36"/>
      <c r="Z501" s="35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</row>
    <row r="502" spans="1:41" ht="15.75" customHeight="1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5"/>
      <c r="Q502" s="35"/>
      <c r="R502" s="36"/>
      <c r="S502" s="36"/>
      <c r="T502" s="36"/>
      <c r="U502" s="36"/>
      <c r="V502" s="36"/>
      <c r="W502" s="36"/>
      <c r="X502" s="36"/>
      <c r="Y502" s="36"/>
      <c r="Z502" s="35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</row>
    <row r="503" spans="1:41" ht="15.75" customHeight="1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5"/>
      <c r="Q503" s="35"/>
      <c r="R503" s="36"/>
      <c r="S503" s="36"/>
      <c r="T503" s="36"/>
      <c r="U503" s="36"/>
      <c r="V503" s="36"/>
      <c r="W503" s="36"/>
      <c r="X503" s="36"/>
      <c r="Y503" s="36"/>
      <c r="Z503" s="35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</row>
    <row r="504" spans="1:41" ht="15.75" customHeight="1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5"/>
      <c r="Q504" s="35"/>
      <c r="R504" s="36"/>
      <c r="S504" s="36"/>
      <c r="T504" s="36"/>
      <c r="U504" s="36"/>
      <c r="V504" s="36"/>
      <c r="W504" s="36"/>
      <c r="X504" s="36"/>
      <c r="Y504" s="36"/>
      <c r="Z504" s="35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</row>
    <row r="505" spans="1:41" ht="15.75" customHeight="1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5"/>
      <c r="Q505" s="35"/>
      <c r="R505" s="36"/>
      <c r="S505" s="36"/>
      <c r="T505" s="36"/>
      <c r="U505" s="36"/>
      <c r="V505" s="36"/>
      <c r="W505" s="36"/>
      <c r="X505" s="36"/>
      <c r="Y505" s="36"/>
      <c r="Z505" s="35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</row>
    <row r="506" spans="1:41" ht="15.75" customHeight="1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5"/>
      <c r="Q506" s="35"/>
      <c r="R506" s="36"/>
      <c r="S506" s="36"/>
      <c r="T506" s="36"/>
      <c r="U506" s="36"/>
      <c r="V506" s="36"/>
      <c r="W506" s="36"/>
      <c r="X506" s="36"/>
      <c r="Y506" s="36"/>
      <c r="Z506" s="35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</row>
    <row r="507" spans="1:41" ht="15.75" customHeight="1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5"/>
      <c r="Q507" s="35"/>
      <c r="R507" s="36"/>
      <c r="S507" s="36"/>
      <c r="T507" s="36"/>
      <c r="U507" s="36"/>
      <c r="V507" s="36"/>
      <c r="W507" s="36"/>
      <c r="X507" s="36"/>
      <c r="Y507" s="36"/>
      <c r="Z507" s="35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</row>
    <row r="508" spans="1:41" ht="15.75" customHeight="1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5"/>
      <c r="Q508" s="35"/>
      <c r="R508" s="36"/>
      <c r="S508" s="36"/>
      <c r="T508" s="36"/>
      <c r="U508" s="36"/>
      <c r="V508" s="36"/>
      <c r="W508" s="36"/>
      <c r="X508" s="36"/>
      <c r="Y508" s="36"/>
      <c r="Z508" s="35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</row>
    <row r="509" spans="1:41" ht="15.75" customHeight="1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5"/>
      <c r="Q509" s="35"/>
      <c r="R509" s="36"/>
      <c r="S509" s="36"/>
      <c r="T509" s="36"/>
      <c r="U509" s="36"/>
      <c r="V509" s="36"/>
      <c r="W509" s="36"/>
      <c r="X509" s="36"/>
      <c r="Y509" s="36"/>
      <c r="Z509" s="35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</row>
    <row r="510" spans="1:41" ht="15.75" customHeight="1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5"/>
      <c r="Q510" s="35"/>
      <c r="R510" s="36"/>
      <c r="S510" s="36"/>
      <c r="T510" s="36"/>
      <c r="U510" s="36"/>
      <c r="V510" s="36"/>
      <c r="W510" s="36"/>
      <c r="X510" s="36"/>
      <c r="Y510" s="36"/>
      <c r="Z510" s="35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</row>
    <row r="511" spans="1:41" ht="15.75" customHeight="1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5"/>
      <c r="Q511" s="35"/>
      <c r="R511" s="36"/>
      <c r="S511" s="36"/>
      <c r="T511" s="36"/>
      <c r="U511" s="36"/>
      <c r="V511" s="36"/>
      <c r="W511" s="36"/>
      <c r="X511" s="36"/>
      <c r="Y511" s="36"/>
      <c r="Z511" s="35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</row>
    <row r="512" spans="1:41" ht="15.75" customHeight="1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5"/>
      <c r="Q512" s="35"/>
      <c r="R512" s="36"/>
      <c r="S512" s="36"/>
      <c r="T512" s="36"/>
      <c r="U512" s="36"/>
      <c r="V512" s="36"/>
      <c r="W512" s="36"/>
      <c r="X512" s="36"/>
      <c r="Y512" s="36"/>
      <c r="Z512" s="35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</row>
    <row r="513" spans="1:41" ht="15.75" customHeight="1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5"/>
      <c r="Q513" s="35"/>
      <c r="R513" s="36"/>
      <c r="S513" s="36"/>
      <c r="T513" s="36"/>
      <c r="U513" s="36"/>
      <c r="V513" s="36"/>
      <c r="W513" s="36"/>
      <c r="X513" s="36"/>
      <c r="Y513" s="36"/>
      <c r="Z513" s="35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</row>
    <row r="514" spans="1:41" ht="15.75" customHeight="1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5"/>
      <c r="Q514" s="35"/>
      <c r="R514" s="36"/>
      <c r="S514" s="36"/>
      <c r="T514" s="36"/>
      <c r="U514" s="36"/>
      <c r="V514" s="36"/>
      <c r="W514" s="36"/>
      <c r="X514" s="36"/>
      <c r="Y514" s="36"/>
      <c r="Z514" s="35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</row>
    <row r="515" spans="1:41" ht="15.75" customHeight="1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5"/>
      <c r="Q515" s="35"/>
      <c r="R515" s="36"/>
      <c r="S515" s="36"/>
      <c r="T515" s="36"/>
      <c r="U515" s="36"/>
      <c r="V515" s="36"/>
      <c r="W515" s="36"/>
      <c r="X515" s="36"/>
      <c r="Y515" s="36"/>
      <c r="Z515" s="35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</row>
    <row r="516" spans="1:41" ht="15.75" customHeight="1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5"/>
      <c r="Q516" s="35"/>
      <c r="R516" s="36"/>
      <c r="S516" s="36"/>
      <c r="T516" s="36"/>
      <c r="U516" s="36"/>
      <c r="V516" s="36"/>
      <c r="W516" s="36"/>
      <c r="X516" s="36"/>
      <c r="Y516" s="36"/>
      <c r="Z516" s="35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</row>
    <row r="517" spans="1:41" ht="15.75" customHeight="1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5"/>
      <c r="Q517" s="35"/>
      <c r="R517" s="36"/>
      <c r="S517" s="36"/>
      <c r="T517" s="36"/>
      <c r="U517" s="36"/>
      <c r="V517" s="36"/>
      <c r="W517" s="36"/>
      <c r="X517" s="36"/>
      <c r="Y517" s="36"/>
      <c r="Z517" s="35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</row>
    <row r="518" spans="1:41" ht="15.75" customHeight="1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5"/>
      <c r="Q518" s="35"/>
      <c r="R518" s="36"/>
      <c r="S518" s="36"/>
      <c r="T518" s="36"/>
      <c r="U518" s="36"/>
      <c r="V518" s="36"/>
      <c r="W518" s="36"/>
      <c r="X518" s="36"/>
      <c r="Y518" s="36"/>
      <c r="Z518" s="35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</row>
    <row r="519" spans="1:41" ht="15.75" customHeight="1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5"/>
      <c r="Q519" s="35"/>
      <c r="R519" s="36"/>
      <c r="S519" s="36"/>
      <c r="T519" s="36"/>
      <c r="U519" s="36"/>
      <c r="V519" s="36"/>
      <c r="W519" s="36"/>
      <c r="X519" s="36"/>
      <c r="Y519" s="36"/>
      <c r="Z519" s="35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</row>
    <row r="520" spans="1:41" ht="15.75" customHeight="1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5"/>
      <c r="Q520" s="35"/>
      <c r="R520" s="36"/>
      <c r="S520" s="36"/>
      <c r="T520" s="36"/>
      <c r="U520" s="36"/>
      <c r="V520" s="36"/>
      <c r="W520" s="36"/>
      <c r="X520" s="36"/>
      <c r="Y520" s="36"/>
      <c r="Z520" s="35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</row>
    <row r="521" spans="1:41" ht="15.75" customHeight="1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5"/>
      <c r="Q521" s="35"/>
      <c r="R521" s="36"/>
      <c r="S521" s="36"/>
      <c r="T521" s="36"/>
      <c r="U521" s="36"/>
      <c r="V521" s="36"/>
      <c r="W521" s="36"/>
      <c r="X521" s="36"/>
      <c r="Y521" s="36"/>
      <c r="Z521" s="35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</row>
    <row r="522" spans="1:41" ht="15.75" customHeight="1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5"/>
      <c r="Q522" s="35"/>
      <c r="R522" s="36"/>
      <c r="S522" s="36"/>
      <c r="T522" s="36"/>
      <c r="U522" s="36"/>
      <c r="V522" s="36"/>
      <c r="W522" s="36"/>
      <c r="X522" s="36"/>
      <c r="Y522" s="36"/>
      <c r="Z522" s="35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</row>
    <row r="523" spans="1:41" ht="15.75" customHeight="1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5"/>
      <c r="Q523" s="35"/>
      <c r="R523" s="36"/>
      <c r="S523" s="36"/>
      <c r="T523" s="36"/>
      <c r="U523" s="36"/>
      <c r="V523" s="36"/>
      <c r="W523" s="36"/>
      <c r="X523" s="36"/>
      <c r="Y523" s="36"/>
      <c r="Z523" s="35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</row>
    <row r="524" spans="1:41" ht="15.75" customHeight="1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5"/>
      <c r="Q524" s="35"/>
      <c r="R524" s="36"/>
      <c r="S524" s="36"/>
      <c r="T524" s="36"/>
      <c r="U524" s="36"/>
      <c r="V524" s="36"/>
      <c r="W524" s="36"/>
      <c r="X524" s="36"/>
      <c r="Y524" s="36"/>
      <c r="Z524" s="35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</row>
    <row r="525" spans="1:41" ht="15.75" customHeight="1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5"/>
      <c r="Q525" s="35"/>
      <c r="R525" s="36"/>
      <c r="S525" s="36"/>
      <c r="T525" s="36"/>
      <c r="U525" s="36"/>
      <c r="V525" s="36"/>
      <c r="W525" s="36"/>
      <c r="X525" s="36"/>
      <c r="Y525" s="36"/>
      <c r="Z525" s="35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</row>
    <row r="526" spans="1:41" ht="15.75" customHeight="1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5"/>
      <c r="Q526" s="35"/>
      <c r="R526" s="36"/>
      <c r="S526" s="36"/>
      <c r="T526" s="36"/>
      <c r="U526" s="36"/>
      <c r="V526" s="36"/>
      <c r="W526" s="36"/>
      <c r="X526" s="36"/>
      <c r="Y526" s="36"/>
      <c r="Z526" s="35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</row>
    <row r="527" spans="1:41" ht="15.75" customHeight="1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5"/>
      <c r="Q527" s="35"/>
      <c r="R527" s="36"/>
      <c r="S527" s="36"/>
      <c r="T527" s="36"/>
      <c r="U527" s="36"/>
      <c r="V527" s="36"/>
      <c r="W527" s="36"/>
      <c r="X527" s="36"/>
      <c r="Y527" s="36"/>
      <c r="Z527" s="35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</row>
    <row r="528" spans="1:41" ht="15.75" customHeight="1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5"/>
      <c r="Q528" s="35"/>
      <c r="R528" s="36"/>
      <c r="S528" s="36"/>
      <c r="T528" s="36"/>
      <c r="U528" s="36"/>
      <c r="V528" s="36"/>
      <c r="W528" s="36"/>
      <c r="X528" s="36"/>
      <c r="Y528" s="36"/>
      <c r="Z528" s="35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</row>
    <row r="529" spans="1:41" ht="15.75" customHeight="1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5"/>
      <c r="Q529" s="35"/>
      <c r="R529" s="36"/>
      <c r="S529" s="36"/>
      <c r="T529" s="36"/>
      <c r="U529" s="36"/>
      <c r="V529" s="36"/>
      <c r="W529" s="36"/>
      <c r="X529" s="36"/>
      <c r="Y529" s="36"/>
      <c r="Z529" s="35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</row>
    <row r="530" spans="1:41" ht="15.75" customHeight="1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5"/>
      <c r="Q530" s="35"/>
      <c r="R530" s="36"/>
      <c r="S530" s="36"/>
      <c r="T530" s="36"/>
      <c r="U530" s="36"/>
      <c r="V530" s="36"/>
      <c r="W530" s="36"/>
      <c r="X530" s="36"/>
      <c r="Y530" s="36"/>
      <c r="Z530" s="35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</row>
    <row r="531" spans="1:41" ht="15.75" customHeight="1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5"/>
      <c r="Q531" s="35"/>
      <c r="R531" s="36"/>
      <c r="S531" s="36"/>
      <c r="T531" s="36"/>
      <c r="U531" s="36"/>
      <c r="V531" s="36"/>
      <c r="W531" s="36"/>
      <c r="X531" s="36"/>
      <c r="Y531" s="36"/>
      <c r="Z531" s="35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</row>
    <row r="532" spans="1:41" ht="15.75" customHeight="1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5"/>
      <c r="Q532" s="35"/>
      <c r="R532" s="36"/>
      <c r="S532" s="36"/>
      <c r="T532" s="36"/>
      <c r="U532" s="36"/>
      <c r="V532" s="36"/>
      <c r="W532" s="36"/>
      <c r="X532" s="36"/>
      <c r="Y532" s="36"/>
      <c r="Z532" s="35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</row>
    <row r="533" spans="1:41" ht="15.75" customHeight="1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5"/>
      <c r="Q533" s="35"/>
      <c r="R533" s="36"/>
      <c r="S533" s="36"/>
      <c r="T533" s="36"/>
      <c r="U533" s="36"/>
      <c r="V533" s="36"/>
      <c r="W533" s="36"/>
      <c r="X533" s="36"/>
      <c r="Y533" s="36"/>
      <c r="Z533" s="35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</row>
    <row r="534" spans="1:41" ht="15.75" customHeight="1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5"/>
      <c r="Q534" s="35"/>
      <c r="R534" s="36"/>
      <c r="S534" s="36"/>
      <c r="T534" s="36"/>
      <c r="U534" s="36"/>
      <c r="V534" s="36"/>
      <c r="W534" s="36"/>
      <c r="X534" s="36"/>
      <c r="Y534" s="36"/>
      <c r="Z534" s="35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</row>
    <row r="535" spans="1:41" ht="15.75" customHeight="1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5"/>
      <c r="Q535" s="35"/>
      <c r="R535" s="36"/>
      <c r="S535" s="36"/>
      <c r="T535" s="36"/>
      <c r="U535" s="36"/>
      <c r="V535" s="36"/>
      <c r="W535" s="36"/>
      <c r="X535" s="36"/>
      <c r="Y535" s="36"/>
      <c r="Z535" s="35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</row>
    <row r="536" spans="1:41" ht="15.75" customHeight="1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5"/>
      <c r="Q536" s="35"/>
      <c r="R536" s="36"/>
      <c r="S536" s="36"/>
      <c r="T536" s="36"/>
      <c r="U536" s="36"/>
      <c r="V536" s="36"/>
      <c r="W536" s="36"/>
      <c r="X536" s="36"/>
      <c r="Y536" s="36"/>
      <c r="Z536" s="35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</row>
    <row r="537" spans="1:41" ht="15.75" customHeight="1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5"/>
      <c r="Q537" s="35"/>
      <c r="R537" s="36"/>
      <c r="S537" s="36"/>
      <c r="T537" s="36"/>
      <c r="U537" s="36"/>
      <c r="V537" s="36"/>
      <c r="W537" s="36"/>
      <c r="X537" s="36"/>
      <c r="Y537" s="36"/>
      <c r="Z537" s="35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</row>
    <row r="538" spans="1:41" ht="15.75" customHeight="1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5"/>
      <c r="Q538" s="35"/>
      <c r="R538" s="36"/>
      <c r="S538" s="36"/>
      <c r="T538" s="36"/>
      <c r="U538" s="36"/>
      <c r="V538" s="36"/>
      <c r="W538" s="36"/>
      <c r="X538" s="36"/>
      <c r="Y538" s="36"/>
      <c r="Z538" s="35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</row>
    <row r="539" spans="1:41" ht="15.75" customHeight="1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5"/>
      <c r="Q539" s="35"/>
      <c r="R539" s="36"/>
      <c r="S539" s="36"/>
      <c r="T539" s="36"/>
      <c r="U539" s="36"/>
      <c r="V539" s="36"/>
      <c r="W539" s="36"/>
      <c r="X539" s="36"/>
      <c r="Y539" s="36"/>
      <c r="Z539" s="35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</row>
    <row r="540" spans="1:41" ht="15.75" customHeight="1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5"/>
      <c r="Q540" s="35"/>
      <c r="R540" s="36"/>
      <c r="S540" s="36"/>
      <c r="T540" s="36"/>
      <c r="U540" s="36"/>
      <c r="V540" s="36"/>
      <c r="W540" s="36"/>
      <c r="X540" s="36"/>
      <c r="Y540" s="36"/>
      <c r="Z540" s="35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</row>
    <row r="541" spans="1:41" ht="15.75" customHeight="1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5"/>
      <c r="Q541" s="35"/>
      <c r="R541" s="36"/>
      <c r="S541" s="36"/>
      <c r="T541" s="36"/>
      <c r="U541" s="36"/>
      <c r="V541" s="36"/>
      <c r="W541" s="36"/>
      <c r="X541" s="36"/>
      <c r="Y541" s="36"/>
      <c r="Z541" s="35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</row>
    <row r="542" spans="1:41" ht="15.75" customHeight="1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5"/>
      <c r="Q542" s="35"/>
      <c r="R542" s="36"/>
      <c r="S542" s="36"/>
      <c r="T542" s="36"/>
      <c r="U542" s="36"/>
      <c r="V542" s="36"/>
      <c r="W542" s="36"/>
      <c r="X542" s="36"/>
      <c r="Y542" s="36"/>
      <c r="Z542" s="35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</row>
    <row r="543" spans="1:41" ht="15.75" customHeight="1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5"/>
      <c r="Q543" s="35"/>
      <c r="R543" s="36"/>
      <c r="S543" s="36"/>
      <c r="T543" s="36"/>
      <c r="U543" s="36"/>
      <c r="V543" s="36"/>
      <c r="W543" s="36"/>
      <c r="X543" s="36"/>
      <c r="Y543" s="36"/>
      <c r="Z543" s="35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</row>
    <row r="544" spans="1:41" ht="15.75" customHeight="1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5"/>
      <c r="Q544" s="35"/>
      <c r="R544" s="36"/>
      <c r="S544" s="36"/>
      <c r="T544" s="36"/>
      <c r="U544" s="36"/>
      <c r="V544" s="36"/>
      <c r="W544" s="36"/>
      <c r="X544" s="36"/>
      <c r="Y544" s="36"/>
      <c r="Z544" s="35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</row>
    <row r="545" spans="1:41" ht="15.75" customHeight="1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5"/>
      <c r="Q545" s="35"/>
      <c r="R545" s="36"/>
      <c r="S545" s="36"/>
      <c r="T545" s="36"/>
      <c r="U545" s="36"/>
      <c r="V545" s="36"/>
      <c r="W545" s="36"/>
      <c r="X545" s="36"/>
      <c r="Y545" s="36"/>
      <c r="Z545" s="35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</row>
    <row r="546" spans="1:41" ht="15.75" customHeight="1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5"/>
      <c r="Q546" s="35"/>
      <c r="R546" s="36"/>
      <c r="S546" s="36"/>
      <c r="T546" s="36"/>
      <c r="U546" s="36"/>
      <c r="V546" s="36"/>
      <c r="W546" s="36"/>
      <c r="X546" s="36"/>
      <c r="Y546" s="36"/>
      <c r="Z546" s="35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</row>
    <row r="547" spans="1:41" ht="15.75" customHeight="1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5"/>
      <c r="Q547" s="35"/>
      <c r="R547" s="36"/>
      <c r="S547" s="36"/>
      <c r="T547" s="36"/>
      <c r="U547" s="36"/>
      <c r="V547" s="36"/>
      <c r="W547" s="36"/>
      <c r="X547" s="36"/>
      <c r="Y547" s="36"/>
      <c r="Z547" s="35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</row>
    <row r="548" spans="1:41" ht="15.75" customHeight="1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5"/>
      <c r="Q548" s="35"/>
      <c r="R548" s="36"/>
      <c r="S548" s="36"/>
      <c r="T548" s="36"/>
      <c r="U548" s="36"/>
      <c r="V548" s="36"/>
      <c r="W548" s="36"/>
      <c r="X548" s="36"/>
      <c r="Y548" s="36"/>
      <c r="Z548" s="35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</row>
    <row r="549" spans="1:41" ht="15.75" customHeight="1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5"/>
      <c r="Q549" s="35"/>
      <c r="R549" s="36"/>
      <c r="S549" s="36"/>
      <c r="T549" s="36"/>
      <c r="U549" s="36"/>
      <c r="V549" s="36"/>
      <c r="W549" s="36"/>
      <c r="X549" s="36"/>
      <c r="Y549" s="36"/>
      <c r="Z549" s="35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</row>
    <row r="550" spans="1:41" ht="15.75" customHeight="1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5"/>
      <c r="Q550" s="35"/>
      <c r="R550" s="36"/>
      <c r="S550" s="36"/>
      <c r="T550" s="36"/>
      <c r="U550" s="36"/>
      <c r="V550" s="36"/>
      <c r="W550" s="36"/>
      <c r="X550" s="36"/>
      <c r="Y550" s="36"/>
      <c r="Z550" s="35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</row>
    <row r="551" spans="1:41" ht="15.75" customHeight="1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5"/>
      <c r="Q551" s="35"/>
      <c r="R551" s="36"/>
      <c r="S551" s="36"/>
      <c r="T551" s="36"/>
      <c r="U551" s="36"/>
      <c r="V551" s="36"/>
      <c r="W551" s="36"/>
      <c r="X551" s="36"/>
      <c r="Y551" s="36"/>
      <c r="Z551" s="35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</row>
    <row r="552" spans="1:41" ht="15.75" customHeight="1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5"/>
      <c r="Q552" s="35"/>
      <c r="R552" s="36"/>
      <c r="S552" s="36"/>
      <c r="T552" s="36"/>
      <c r="U552" s="36"/>
      <c r="V552" s="36"/>
      <c r="W552" s="36"/>
      <c r="X552" s="36"/>
      <c r="Y552" s="36"/>
      <c r="Z552" s="35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</row>
    <row r="553" spans="1:41" ht="15.75" customHeight="1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5"/>
      <c r="Q553" s="35"/>
      <c r="R553" s="36"/>
      <c r="S553" s="36"/>
      <c r="T553" s="36"/>
      <c r="U553" s="36"/>
      <c r="V553" s="36"/>
      <c r="W553" s="36"/>
      <c r="X553" s="36"/>
      <c r="Y553" s="36"/>
      <c r="Z553" s="35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</row>
    <row r="554" spans="1:41" ht="15.75" customHeight="1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5"/>
      <c r="Q554" s="35"/>
      <c r="R554" s="36"/>
      <c r="S554" s="36"/>
      <c r="T554" s="36"/>
      <c r="U554" s="36"/>
      <c r="V554" s="36"/>
      <c r="W554" s="36"/>
      <c r="X554" s="36"/>
      <c r="Y554" s="36"/>
      <c r="Z554" s="35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</row>
    <row r="555" spans="1:41" ht="15.75" customHeight="1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5"/>
      <c r="Q555" s="35"/>
      <c r="R555" s="36"/>
      <c r="S555" s="36"/>
      <c r="T555" s="36"/>
      <c r="U555" s="36"/>
      <c r="V555" s="36"/>
      <c r="W555" s="36"/>
      <c r="X555" s="36"/>
      <c r="Y555" s="36"/>
      <c r="Z555" s="35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</row>
    <row r="556" spans="1:41" ht="15.75" customHeight="1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5"/>
      <c r="Q556" s="35"/>
      <c r="R556" s="36"/>
      <c r="S556" s="36"/>
      <c r="T556" s="36"/>
      <c r="U556" s="36"/>
      <c r="V556" s="36"/>
      <c r="W556" s="36"/>
      <c r="X556" s="36"/>
      <c r="Y556" s="36"/>
      <c r="Z556" s="35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</row>
    <row r="557" spans="1:41" ht="15.75" customHeight="1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5"/>
      <c r="Q557" s="35"/>
      <c r="R557" s="36"/>
      <c r="S557" s="36"/>
      <c r="T557" s="36"/>
      <c r="U557" s="36"/>
      <c r="V557" s="36"/>
      <c r="W557" s="36"/>
      <c r="X557" s="36"/>
      <c r="Y557" s="36"/>
      <c r="Z557" s="35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</row>
    <row r="558" spans="1:41" ht="15.75" customHeight="1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5"/>
      <c r="Q558" s="35"/>
      <c r="R558" s="36"/>
      <c r="S558" s="36"/>
      <c r="T558" s="36"/>
      <c r="U558" s="36"/>
      <c r="V558" s="36"/>
      <c r="W558" s="36"/>
      <c r="X558" s="36"/>
      <c r="Y558" s="36"/>
      <c r="Z558" s="35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</row>
    <row r="559" spans="1:41" ht="15.75" customHeight="1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5"/>
      <c r="Q559" s="35"/>
      <c r="R559" s="36"/>
      <c r="S559" s="36"/>
      <c r="T559" s="36"/>
      <c r="U559" s="36"/>
      <c r="V559" s="36"/>
      <c r="W559" s="36"/>
      <c r="X559" s="36"/>
      <c r="Y559" s="36"/>
      <c r="Z559" s="35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</row>
    <row r="560" spans="1:41" ht="15.75" customHeight="1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5"/>
      <c r="Q560" s="35"/>
      <c r="R560" s="36"/>
      <c r="S560" s="36"/>
      <c r="T560" s="36"/>
      <c r="U560" s="36"/>
      <c r="V560" s="36"/>
      <c r="W560" s="36"/>
      <c r="X560" s="36"/>
      <c r="Y560" s="36"/>
      <c r="Z560" s="35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</row>
    <row r="561" spans="1:41" ht="15.75" customHeight="1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5"/>
      <c r="Q561" s="35"/>
      <c r="R561" s="36"/>
      <c r="S561" s="36"/>
      <c r="T561" s="36"/>
      <c r="U561" s="36"/>
      <c r="V561" s="36"/>
      <c r="W561" s="36"/>
      <c r="X561" s="36"/>
      <c r="Y561" s="36"/>
      <c r="Z561" s="35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</row>
    <row r="562" spans="1:41" ht="15.75" customHeight="1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5"/>
      <c r="Q562" s="35"/>
      <c r="R562" s="36"/>
      <c r="S562" s="36"/>
      <c r="T562" s="36"/>
      <c r="U562" s="36"/>
      <c r="V562" s="36"/>
      <c r="W562" s="36"/>
      <c r="X562" s="36"/>
      <c r="Y562" s="36"/>
      <c r="Z562" s="35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</row>
    <row r="563" spans="1:41" ht="15.75" customHeight="1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5"/>
      <c r="Q563" s="35"/>
      <c r="R563" s="36"/>
      <c r="S563" s="36"/>
      <c r="T563" s="36"/>
      <c r="U563" s="36"/>
      <c r="V563" s="36"/>
      <c r="W563" s="36"/>
      <c r="X563" s="36"/>
      <c r="Y563" s="36"/>
      <c r="Z563" s="35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</row>
    <row r="564" spans="1:41" ht="15.75" customHeight="1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5"/>
      <c r="Q564" s="35"/>
      <c r="R564" s="36"/>
      <c r="S564" s="36"/>
      <c r="T564" s="36"/>
      <c r="U564" s="36"/>
      <c r="V564" s="36"/>
      <c r="W564" s="36"/>
      <c r="X564" s="36"/>
      <c r="Y564" s="36"/>
      <c r="Z564" s="35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</row>
    <row r="565" spans="1:41" ht="15.75" customHeight="1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5"/>
      <c r="Q565" s="35"/>
      <c r="R565" s="36"/>
      <c r="S565" s="36"/>
      <c r="T565" s="36"/>
      <c r="U565" s="36"/>
      <c r="V565" s="36"/>
      <c r="W565" s="36"/>
      <c r="X565" s="36"/>
      <c r="Y565" s="36"/>
      <c r="Z565" s="35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</row>
    <row r="566" spans="1:41" ht="15.75" customHeight="1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5"/>
      <c r="Q566" s="35"/>
      <c r="R566" s="36"/>
      <c r="S566" s="36"/>
      <c r="T566" s="36"/>
      <c r="U566" s="36"/>
      <c r="V566" s="36"/>
      <c r="W566" s="36"/>
      <c r="X566" s="36"/>
      <c r="Y566" s="36"/>
      <c r="Z566" s="35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</row>
    <row r="567" spans="1:41" ht="15.75" customHeight="1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5"/>
      <c r="Q567" s="35"/>
      <c r="R567" s="36"/>
      <c r="S567" s="36"/>
      <c r="T567" s="36"/>
      <c r="U567" s="36"/>
      <c r="V567" s="36"/>
      <c r="W567" s="36"/>
      <c r="X567" s="36"/>
      <c r="Y567" s="36"/>
      <c r="Z567" s="35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</row>
    <row r="568" spans="1:41" ht="15.75" customHeight="1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5"/>
      <c r="Q568" s="35"/>
      <c r="R568" s="36"/>
      <c r="S568" s="36"/>
      <c r="T568" s="36"/>
      <c r="U568" s="36"/>
      <c r="V568" s="36"/>
      <c r="W568" s="36"/>
      <c r="X568" s="36"/>
      <c r="Y568" s="36"/>
      <c r="Z568" s="35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</row>
    <row r="569" spans="1:41" ht="15.75" customHeight="1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5"/>
      <c r="Q569" s="35"/>
      <c r="R569" s="36"/>
      <c r="S569" s="36"/>
      <c r="T569" s="36"/>
      <c r="U569" s="36"/>
      <c r="V569" s="36"/>
      <c r="W569" s="36"/>
      <c r="X569" s="36"/>
      <c r="Y569" s="36"/>
      <c r="Z569" s="35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</row>
    <row r="570" spans="1:41" ht="15.75" customHeight="1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5"/>
      <c r="Q570" s="35"/>
      <c r="R570" s="36"/>
      <c r="S570" s="36"/>
      <c r="T570" s="36"/>
      <c r="U570" s="36"/>
      <c r="V570" s="36"/>
      <c r="W570" s="36"/>
      <c r="X570" s="36"/>
      <c r="Y570" s="36"/>
      <c r="Z570" s="35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</row>
    <row r="571" spans="1:41" ht="15.75" customHeight="1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5"/>
      <c r="Q571" s="35"/>
      <c r="R571" s="36"/>
      <c r="S571" s="36"/>
      <c r="T571" s="36"/>
      <c r="U571" s="36"/>
      <c r="V571" s="36"/>
      <c r="W571" s="36"/>
      <c r="X571" s="36"/>
      <c r="Y571" s="36"/>
      <c r="Z571" s="35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</row>
    <row r="572" spans="1:41" ht="15.75" customHeight="1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5"/>
      <c r="Q572" s="35"/>
      <c r="R572" s="36"/>
      <c r="S572" s="36"/>
      <c r="T572" s="36"/>
      <c r="U572" s="36"/>
      <c r="V572" s="36"/>
      <c r="W572" s="36"/>
      <c r="X572" s="36"/>
      <c r="Y572" s="36"/>
      <c r="Z572" s="35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</row>
    <row r="573" spans="1:41" ht="15.75" customHeight="1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5"/>
      <c r="Q573" s="35"/>
      <c r="R573" s="36"/>
      <c r="S573" s="36"/>
      <c r="T573" s="36"/>
      <c r="U573" s="36"/>
      <c r="V573" s="36"/>
      <c r="W573" s="36"/>
      <c r="X573" s="36"/>
      <c r="Y573" s="36"/>
      <c r="Z573" s="35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</row>
    <row r="574" spans="1:41" ht="15.75" customHeight="1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5"/>
      <c r="Q574" s="35"/>
      <c r="R574" s="36"/>
      <c r="S574" s="36"/>
      <c r="T574" s="36"/>
      <c r="U574" s="36"/>
      <c r="V574" s="36"/>
      <c r="W574" s="36"/>
      <c r="X574" s="36"/>
      <c r="Y574" s="36"/>
      <c r="Z574" s="35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</row>
    <row r="575" spans="1:41" ht="15.75" customHeight="1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5"/>
      <c r="Q575" s="35"/>
      <c r="R575" s="36"/>
      <c r="S575" s="36"/>
      <c r="T575" s="36"/>
      <c r="U575" s="36"/>
      <c r="V575" s="36"/>
      <c r="W575" s="36"/>
      <c r="X575" s="36"/>
      <c r="Y575" s="36"/>
      <c r="Z575" s="35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</row>
    <row r="576" spans="1:41" ht="15.75" customHeight="1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5"/>
      <c r="Q576" s="35"/>
      <c r="R576" s="36"/>
      <c r="S576" s="36"/>
      <c r="T576" s="36"/>
      <c r="U576" s="36"/>
      <c r="V576" s="36"/>
      <c r="W576" s="36"/>
      <c r="X576" s="36"/>
      <c r="Y576" s="36"/>
      <c r="Z576" s="35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</row>
    <row r="577" spans="1:41" ht="15.75" customHeight="1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5"/>
      <c r="Q577" s="35"/>
      <c r="R577" s="36"/>
      <c r="S577" s="36"/>
      <c r="T577" s="36"/>
      <c r="U577" s="36"/>
      <c r="V577" s="36"/>
      <c r="W577" s="36"/>
      <c r="X577" s="36"/>
      <c r="Y577" s="36"/>
      <c r="Z577" s="35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</row>
    <row r="578" spans="1:41" ht="15.75" customHeight="1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5"/>
      <c r="Q578" s="35"/>
      <c r="R578" s="36"/>
      <c r="S578" s="36"/>
      <c r="T578" s="36"/>
      <c r="U578" s="36"/>
      <c r="V578" s="36"/>
      <c r="W578" s="36"/>
      <c r="X578" s="36"/>
      <c r="Y578" s="36"/>
      <c r="Z578" s="35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</row>
    <row r="579" spans="1:41" ht="15.75" customHeight="1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5"/>
      <c r="Q579" s="35"/>
      <c r="R579" s="36"/>
      <c r="S579" s="36"/>
      <c r="T579" s="36"/>
      <c r="U579" s="36"/>
      <c r="V579" s="36"/>
      <c r="W579" s="36"/>
      <c r="X579" s="36"/>
      <c r="Y579" s="36"/>
      <c r="Z579" s="35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</row>
    <row r="580" spans="1:41" ht="15.75" customHeight="1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5"/>
      <c r="Q580" s="35"/>
      <c r="R580" s="36"/>
      <c r="S580" s="36"/>
      <c r="T580" s="36"/>
      <c r="U580" s="36"/>
      <c r="V580" s="36"/>
      <c r="W580" s="36"/>
      <c r="X580" s="36"/>
      <c r="Y580" s="36"/>
      <c r="Z580" s="35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</row>
    <row r="581" spans="1:41" ht="15.75" customHeight="1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5"/>
      <c r="Q581" s="35"/>
      <c r="R581" s="36"/>
      <c r="S581" s="36"/>
      <c r="T581" s="36"/>
      <c r="U581" s="36"/>
      <c r="V581" s="36"/>
      <c r="W581" s="36"/>
      <c r="X581" s="36"/>
      <c r="Y581" s="36"/>
      <c r="Z581" s="35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</row>
    <row r="582" spans="1:41" ht="15.75" customHeight="1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5"/>
      <c r="Q582" s="35"/>
      <c r="R582" s="36"/>
      <c r="S582" s="36"/>
      <c r="T582" s="36"/>
      <c r="U582" s="36"/>
      <c r="V582" s="36"/>
      <c r="W582" s="36"/>
      <c r="X582" s="36"/>
      <c r="Y582" s="36"/>
      <c r="Z582" s="35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</row>
    <row r="583" spans="1:41" ht="15.75" customHeight="1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5"/>
      <c r="Q583" s="35"/>
      <c r="R583" s="36"/>
      <c r="S583" s="36"/>
      <c r="T583" s="36"/>
      <c r="U583" s="36"/>
      <c r="V583" s="36"/>
      <c r="W583" s="36"/>
      <c r="X583" s="36"/>
      <c r="Y583" s="36"/>
      <c r="Z583" s="35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</row>
    <row r="584" spans="1:41" ht="15.75" customHeight="1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5"/>
      <c r="Q584" s="35"/>
      <c r="R584" s="36"/>
      <c r="S584" s="36"/>
      <c r="T584" s="36"/>
      <c r="U584" s="36"/>
      <c r="V584" s="36"/>
      <c r="W584" s="36"/>
      <c r="X584" s="36"/>
      <c r="Y584" s="36"/>
      <c r="Z584" s="35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</row>
    <row r="585" spans="1:41" ht="15.75" customHeight="1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5"/>
      <c r="Q585" s="35"/>
      <c r="R585" s="36"/>
      <c r="S585" s="36"/>
      <c r="T585" s="36"/>
      <c r="U585" s="36"/>
      <c r="V585" s="36"/>
      <c r="W585" s="36"/>
      <c r="X585" s="36"/>
      <c r="Y585" s="36"/>
      <c r="Z585" s="35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</row>
    <row r="586" spans="1:41" ht="15.75" customHeight="1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5"/>
      <c r="Q586" s="35"/>
      <c r="R586" s="36"/>
      <c r="S586" s="36"/>
      <c r="T586" s="36"/>
      <c r="U586" s="36"/>
      <c r="V586" s="36"/>
      <c r="W586" s="36"/>
      <c r="X586" s="36"/>
      <c r="Y586" s="36"/>
      <c r="Z586" s="35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</row>
    <row r="587" spans="1:41" ht="15.75" customHeight="1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5"/>
      <c r="Q587" s="35"/>
      <c r="R587" s="36"/>
      <c r="S587" s="36"/>
      <c r="T587" s="36"/>
      <c r="U587" s="36"/>
      <c r="V587" s="36"/>
      <c r="W587" s="36"/>
      <c r="X587" s="36"/>
      <c r="Y587" s="36"/>
      <c r="Z587" s="35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</row>
    <row r="588" spans="1:41" ht="15.75" customHeight="1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5"/>
      <c r="Q588" s="35"/>
      <c r="R588" s="36"/>
      <c r="S588" s="36"/>
      <c r="T588" s="36"/>
      <c r="U588" s="36"/>
      <c r="V588" s="36"/>
      <c r="W588" s="36"/>
      <c r="X588" s="36"/>
      <c r="Y588" s="36"/>
      <c r="Z588" s="35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</row>
    <row r="589" spans="1:41" ht="15.75" customHeight="1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5"/>
      <c r="Q589" s="35"/>
      <c r="R589" s="36"/>
      <c r="S589" s="36"/>
      <c r="T589" s="36"/>
      <c r="U589" s="36"/>
      <c r="V589" s="36"/>
      <c r="W589" s="36"/>
      <c r="X589" s="36"/>
      <c r="Y589" s="36"/>
      <c r="Z589" s="35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</row>
    <row r="590" spans="1:41" ht="15.75" customHeight="1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5"/>
      <c r="Q590" s="35"/>
      <c r="R590" s="36"/>
      <c r="S590" s="36"/>
      <c r="T590" s="36"/>
      <c r="U590" s="36"/>
      <c r="V590" s="36"/>
      <c r="W590" s="36"/>
      <c r="X590" s="36"/>
      <c r="Y590" s="36"/>
      <c r="Z590" s="35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</row>
    <row r="591" spans="1:41" ht="15.75" customHeight="1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5"/>
      <c r="Q591" s="35"/>
      <c r="R591" s="36"/>
      <c r="S591" s="36"/>
      <c r="T591" s="36"/>
      <c r="U591" s="36"/>
      <c r="V591" s="36"/>
      <c r="W591" s="36"/>
      <c r="X591" s="36"/>
      <c r="Y591" s="36"/>
      <c r="Z591" s="35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</row>
    <row r="592" spans="1:41" ht="15.75" customHeight="1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5"/>
      <c r="Q592" s="35"/>
      <c r="R592" s="36"/>
      <c r="S592" s="36"/>
      <c r="T592" s="36"/>
      <c r="U592" s="36"/>
      <c r="V592" s="36"/>
      <c r="W592" s="36"/>
      <c r="X592" s="36"/>
      <c r="Y592" s="36"/>
      <c r="Z592" s="35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</row>
    <row r="593" spans="1:41" ht="15.75" customHeight="1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5"/>
      <c r="Q593" s="35"/>
      <c r="R593" s="36"/>
      <c r="S593" s="36"/>
      <c r="T593" s="36"/>
      <c r="U593" s="36"/>
      <c r="V593" s="36"/>
      <c r="W593" s="36"/>
      <c r="X593" s="36"/>
      <c r="Y593" s="36"/>
      <c r="Z593" s="35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</row>
    <row r="594" spans="1:41" ht="15.75" customHeight="1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5"/>
      <c r="Q594" s="35"/>
      <c r="R594" s="36"/>
      <c r="S594" s="36"/>
      <c r="T594" s="36"/>
      <c r="U594" s="36"/>
      <c r="V594" s="36"/>
      <c r="W594" s="36"/>
      <c r="X594" s="36"/>
      <c r="Y594" s="36"/>
      <c r="Z594" s="35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</row>
    <row r="595" spans="1:41" ht="15.75" customHeight="1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5"/>
      <c r="Q595" s="35"/>
      <c r="R595" s="36"/>
      <c r="S595" s="36"/>
      <c r="T595" s="36"/>
      <c r="U595" s="36"/>
      <c r="V595" s="36"/>
      <c r="W595" s="36"/>
      <c r="X595" s="36"/>
      <c r="Y595" s="36"/>
      <c r="Z595" s="35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</row>
    <row r="596" spans="1:41" ht="15.75" customHeight="1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5"/>
      <c r="Q596" s="35"/>
      <c r="R596" s="36"/>
      <c r="S596" s="36"/>
      <c r="T596" s="36"/>
      <c r="U596" s="36"/>
      <c r="V596" s="36"/>
      <c r="W596" s="36"/>
      <c r="X596" s="36"/>
      <c r="Y596" s="36"/>
      <c r="Z596" s="35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</row>
    <row r="597" spans="1:41" ht="15.75" customHeight="1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5"/>
      <c r="Q597" s="35"/>
      <c r="R597" s="36"/>
      <c r="S597" s="36"/>
      <c r="T597" s="36"/>
      <c r="U597" s="36"/>
      <c r="V597" s="36"/>
      <c r="W597" s="36"/>
      <c r="X597" s="36"/>
      <c r="Y597" s="36"/>
      <c r="Z597" s="35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</row>
    <row r="598" spans="1:41" ht="15.75" customHeight="1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5"/>
      <c r="Q598" s="35"/>
      <c r="R598" s="36"/>
      <c r="S598" s="36"/>
      <c r="T598" s="36"/>
      <c r="U598" s="36"/>
      <c r="V598" s="36"/>
      <c r="W598" s="36"/>
      <c r="X598" s="36"/>
      <c r="Y598" s="36"/>
      <c r="Z598" s="35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</row>
    <row r="599" spans="1:41" ht="15.75" customHeight="1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5"/>
      <c r="Q599" s="35"/>
      <c r="R599" s="36"/>
      <c r="S599" s="36"/>
      <c r="T599" s="36"/>
      <c r="U599" s="36"/>
      <c r="V599" s="36"/>
      <c r="W599" s="36"/>
      <c r="X599" s="36"/>
      <c r="Y599" s="36"/>
      <c r="Z599" s="35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</row>
    <row r="600" spans="1:41" ht="15.75" customHeight="1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5"/>
      <c r="Q600" s="35"/>
      <c r="R600" s="36"/>
      <c r="S600" s="36"/>
      <c r="T600" s="36"/>
      <c r="U600" s="36"/>
      <c r="V600" s="36"/>
      <c r="W600" s="36"/>
      <c r="X600" s="36"/>
      <c r="Y600" s="36"/>
      <c r="Z600" s="35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</row>
    <row r="601" spans="1:41" ht="15.75" customHeight="1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5"/>
      <c r="Q601" s="35"/>
      <c r="R601" s="36"/>
      <c r="S601" s="36"/>
      <c r="T601" s="36"/>
      <c r="U601" s="36"/>
      <c r="V601" s="36"/>
      <c r="W601" s="36"/>
      <c r="X601" s="36"/>
      <c r="Y601" s="36"/>
      <c r="Z601" s="35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</row>
    <row r="602" spans="1:41" ht="15.75" customHeight="1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5"/>
      <c r="Q602" s="35"/>
      <c r="R602" s="36"/>
      <c r="S602" s="36"/>
      <c r="T602" s="36"/>
      <c r="U602" s="36"/>
      <c r="V602" s="36"/>
      <c r="W602" s="36"/>
      <c r="X602" s="36"/>
      <c r="Y602" s="36"/>
      <c r="Z602" s="35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</row>
    <row r="603" spans="1:41" ht="15.75" customHeight="1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5"/>
      <c r="Q603" s="35"/>
      <c r="R603" s="36"/>
      <c r="S603" s="36"/>
      <c r="T603" s="36"/>
      <c r="U603" s="36"/>
      <c r="V603" s="36"/>
      <c r="W603" s="36"/>
      <c r="X603" s="36"/>
      <c r="Y603" s="36"/>
      <c r="Z603" s="35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</row>
    <row r="604" spans="1:41" ht="15.75" customHeight="1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5"/>
      <c r="Q604" s="35"/>
      <c r="R604" s="36"/>
      <c r="S604" s="36"/>
      <c r="T604" s="36"/>
      <c r="U604" s="36"/>
      <c r="V604" s="36"/>
      <c r="W604" s="36"/>
      <c r="X604" s="36"/>
      <c r="Y604" s="36"/>
      <c r="Z604" s="35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</row>
    <row r="605" spans="1:41" ht="15.75" customHeight="1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5"/>
      <c r="Q605" s="35"/>
      <c r="R605" s="36"/>
      <c r="S605" s="36"/>
      <c r="T605" s="36"/>
      <c r="U605" s="36"/>
      <c r="V605" s="36"/>
      <c r="W605" s="36"/>
      <c r="X605" s="36"/>
      <c r="Y605" s="36"/>
      <c r="Z605" s="35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</row>
    <row r="606" spans="1:41" ht="15.75" customHeight="1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5"/>
      <c r="Q606" s="35"/>
      <c r="R606" s="36"/>
      <c r="S606" s="36"/>
      <c r="T606" s="36"/>
      <c r="U606" s="36"/>
      <c r="V606" s="36"/>
      <c r="W606" s="36"/>
      <c r="X606" s="36"/>
      <c r="Y606" s="36"/>
      <c r="Z606" s="35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</row>
    <row r="607" spans="1:41" ht="15.75" customHeight="1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5"/>
      <c r="Q607" s="35"/>
      <c r="R607" s="36"/>
      <c r="S607" s="36"/>
      <c r="T607" s="36"/>
      <c r="U607" s="36"/>
      <c r="V607" s="36"/>
      <c r="W607" s="36"/>
      <c r="X607" s="36"/>
      <c r="Y607" s="36"/>
      <c r="Z607" s="35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</row>
    <row r="608" spans="1:41" ht="15.75" customHeight="1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5"/>
      <c r="Q608" s="35"/>
      <c r="R608" s="36"/>
      <c r="S608" s="36"/>
      <c r="T608" s="36"/>
      <c r="U608" s="36"/>
      <c r="V608" s="36"/>
      <c r="W608" s="36"/>
      <c r="X608" s="36"/>
      <c r="Y608" s="36"/>
      <c r="Z608" s="35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</row>
    <row r="609" spans="1:41" ht="15.75" customHeight="1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5"/>
      <c r="Q609" s="35"/>
      <c r="R609" s="36"/>
      <c r="S609" s="36"/>
      <c r="T609" s="36"/>
      <c r="U609" s="36"/>
      <c r="V609" s="36"/>
      <c r="W609" s="36"/>
      <c r="X609" s="36"/>
      <c r="Y609" s="36"/>
      <c r="Z609" s="35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</row>
    <row r="610" spans="1:41" ht="15.75" customHeight="1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5"/>
      <c r="Q610" s="35"/>
      <c r="R610" s="36"/>
      <c r="S610" s="36"/>
      <c r="T610" s="36"/>
      <c r="U610" s="36"/>
      <c r="V610" s="36"/>
      <c r="W610" s="36"/>
      <c r="X610" s="36"/>
      <c r="Y610" s="36"/>
      <c r="Z610" s="35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</row>
    <row r="611" spans="1:41" ht="15.75" customHeight="1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5"/>
      <c r="Q611" s="35"/>
      <c r="R611" s="36"/>
      <c r="S611" s="36"/>
      <c r="T611" s="36"/>
      <c r="U611" s="36"/>
      <c r="V611" s="36"/>
      <c r="W611" s="36"/>
      <c r="X611" s="36"/>
      <c r="Y611" s="36"/>
      <c r="Z611" s="35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</row>
    <row r="612" spans="1:41" ht="15.75" customHeight="1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5"/>
      <c r="Q612" s="35"/>
      <c r="R612" s="36"/>
      <c r="S612" s="36"/>
      <c r="T612" s="36"/>
      <c r="U612" s="36"/>
      <c r="V612" s="36"/>
      <c r="W612" s="36"/>
      <c r="X612" s="36"/>
      <c r="Y612" s="36"/>
      <c r="Z612" s="35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</row>
    <row r="613" spans="1:41" ht="15.75" customHeight="1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5"/>
      <c r="Q613" s="35"/>
      <c r="R613" s="36"/>
      <c r="S613" s="36"/>
      <c r="T613" s="36"/>
      <c r="U613" s="36"/>
      <c r="V613" s="36"/>
      <c r="W613" s="36"/>
      <c r="X613" s="36"/>
      <c r="Y613" s="36"/>
      <c r="Z613" s="35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</row>
    <row r="614" spans="1:41" ht="15.75" customHeight="1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5"/>
      <c r="Q614" s="35"/>
      <c r="R614" s="36"/>
      <c r="S614" s="36"/>
      <c r="T614" s="36"/>
      <c r="U614" s="36"/>
      <c r="V614" s="36"/>
      <c r="W614" s="36"/>
      <c r="X614" s="36"/>
      <c r="Y614" s="36"/>
      <c r="Z614" s="35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</row>
    <row r="615" spans="1:41" ht="15.75" customHeight="1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5"/>
      <c r="Q615" s="35"/>
      <c r="R615" s="36"/>
      <c r="S615" s="36"/>
      <c r="T615" s="36"/>
      <c r="U615" s="36"/>
      <c r="V615" s="36"/>
      <c r="W615" s="36"/>
      <c r="X615" s="36"/>
      <c r="Y615" s="36"/>
      <c r="Z615" s="35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</row>
    <row r="616" spans="1:41" ht="15.75" customHeight="1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5"/>
      <c r="Q616" s="35"/>
      <c r="R616" s="36"/>
      <c r="S616" s="36"/>
      <c r="T616" s="36"/>
      <c r="U616" s="36"/>
      <c r="V616" s="36"/>
      <c r="W616" s="36"/>
      <c r="X616" s="36"/>
      <c r="Y616" s="36"/>
      <c r="Z616" s="35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</row>
    <row r="617" spans="1:41" ht="15.75" customHeight="1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5"/>
      <c r="Q617" s="35"/>
      <c r="R617" s="36"/>
      <c r="S617" s="36"/>
      <c r="T617" s="36"/>
      <c r="U617" s="36"/>
      <c r="V617" s="36"/>
      <c r="W617" s="36"/>
      <c r="X617" s="36"/>
      <c r="Y617" s="36"/>
      <c r="Z617" s="35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</row>
    <row r="618" spans="1:41" ht="15.75" customHeight="1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5"/>
      <c r="Q618" s="35"/>
      <c r="R618" s="36"/>
      <c r="S618" s="36"/>
      <c r="T618" s="36"/>
      <c r="U618" s="36"/>
      <c r="V618" s="36"/>
      <c r="W618" s="36"/>
      <c r="X618" s="36"/>
      <c r="Y618" s="36"/>
      <c r="Z618" s="35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</row>
    <row r="619" spans="1:41" ht="15.75" customHeight="1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5"/>
      <c r="Q619" s="35"/>
      <c r="R619" s="36"/>
      <c r="S619" s="36"/>
      <c r="T619" s="36"/>
      <c r="U619" s="36"/>
      <c r="V619" s="36"/>
      <c r="W619" s="36"/>
      <c r="X619" s="36"/>
      <c r="Y619" s="36"/>
      <c r="Z619" s="35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</row>
    <row r="620" spans="1:41" ht="15.75" customHeight="1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5"/>
      <c r="Q620" s="35"/>
      <c r="R620" s="36"/>
      <c r="S620" s="36"/>
      <c r="T620" s="36"/>
      <c r="U620" s="36"/>
      <c r="V620" s="36"/>
      <c r="W620" s="36"/>
      <c r="X620" s="36"/>
      <c r="Y620" s="36"/>
      <c r="Z620" s="35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</row>
    <row r="621" spans="1:41" ht="15.75" customHeight="1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5"/>
      <c r="Q621" s="35"/>
      <c r="R621" s="36"/>
      <c r="S621" s="36"/>
      <c r="T621" s="36"/>
      <c r="U621" s="36"/>
      <c r="V621" s="36"/>
      <c r="W621" s="36"/>
      <c r="X621" s="36"/>
      <c r="Y621" s="36"/>
      <c r="Z621" s="35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</row>
    <row r="622" spans="1:41" ht="15.75" customHeight="1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5"/>
      <c r="Q622" s="35"/>
      <c r="R622" s="36"/>
      <c r="S622" s="36"/>
      <c r="T622" s="36"/>
      <c r="U622" s="36"/>
      <c r="V622" s="36"/>
      <c r="W622" s="36"/>
      <c r="X622" s="36"/>
      <c r="Y622" s="36"/>
      <c r="Z622" s="35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</row>
    <row r="623" spans="1:41" ht="15.75" customHeight="1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5"/>
      <c r="Q623" s="35"/>
      <c r="R623" s="36"/>
      <c r="S623" s="36"/>
      <c r="T623" s="36"/>
      <c r="U623" s="36"/>
      <c r="V623" s="36"/>
      <c r="W623" s="36"/>
      <c r="X623" s="36"/>
      <c r="Y623" s="36"/>
      <c r="Z623" s="35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</row>
    <row r="624" spans="1:41" ht="15.75" customHeight="1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5"/>
      <c r="Q624" s="35"/>
      <c r="R624" s="36"/>
      <c r="S624" s="36"/>
      <c r="T624" s="36"/>
      <c r="U624" s="36"/>
      <c r="V624" s="36"/>
      <c r="W624" s="36"/>
      <c r="X624" s="36"/>
      <c r="Y624" s="36"/>
      <c r="Z624" s="35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</row>
    <row r="625" spans="1:41" ht="15.75" customHeight="1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5"/>
      <c r="Q625" s="35"/>
      <c r="R625" s="36"/>
      <c r="S625" s="36"/>
      <c r="T625" s="36"/>
      <c r="U625" s="36"/>
      <c r="V625" s="36"/>
      <c r="W625" s="36"/>
      <c r="X625" s="36"/>
      <c r="Y625" s="36"/>
      <c r="Z625" s="35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</row>
    <row r="626" spans="1:41" ht="15.75" customHeight="1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5"/>
      <c r="Q626" s="35"/>
      <c r="R626" s="36"/>
      <c r="S626" s="36"/>
      <c r="T626" s="36"/>
      <c r="U626" s="36"/>
      <c r="V626" s="36"/>
      <c r="W626" s="36"/>
      <c r="X626" s="36"/>
      <c r="Y626" s="36"/>
      <c r="Z626" s="35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</row>
    <row r="627" spans="1:41" ht="15.75" customHeight="1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5"/>
      <c r="Q627" s="35"/>
      <c r="R627" s="36"/>
      <c r="S627" s="36"/>
      <c r="T627" s="36"/>
      <c r="U627" s="36"/>
      <c r="V627" s="36"/>
      <c r="W627" s="36"/>
      <c r="X627" s="36"/>
      <c r="Y627" s="36"/>
      <c r="Z627" s="35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</row>
    <row r="628" spans="1:41" ht="15.75" customHeight="1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5"/>
      <c r="Q628" s="35"/>
      <c r="R628" s="36"/>
      <c r="S628" s="36"/>
      <c r="T628" s="36"/>
      <c r="U628" s="36"/>
      <c r="V628" s="36"/>
      <c r="W628" s="36"/>
      <c r="X628" s="36"/>
      <c r="Y628" s="36"/>
      <c r="Z628" s="35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</row>
    <row r="629" spans="1:41" ht="15.75" customHeight="1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5"/>
      <c r="Q629" s="35"/>
      <c r="R629" s="36"/>
      <c r="S629" s="36"/>
      <c r="T629" s="36"/>
      <c r="U629" s="36"/>
      <c r="V629" s="36"/>
      <c r="W629" s="36"/>
      <c r="X629" s="36"/>
      <c r="Y629" s="36"/>
      <c r="Z629" s="35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</row>
    <row r="630" spans="1:41" ht="15.75" customHeight="1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5"/>
      <c r="Q630" s="35"/>
      <c r="R630" s="36"/>
      <c r="S630" s="36"/>
      <c r="T630" s="36"/>
      <c r="U630" s="36"/>
      <c r="V630" s="36"/>
      <c r="W630" s="36"/>
      <c r="X630" s="36"/>
      <c r="Y630" s="36"/>
      <c r="Z630" s="35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</row>
    <row r="631" spans="1:41" ht="15.75" customHeight="1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5"/>
      <c r="Q631" s="35"/>
      <c r="R631" s="36"/>
      <c r="S631" s="36"/>
      <c r="T631" s="36"/>
      <c r="U631" s="36"/>
      <c r="V631" s="36"/>
      <c r="W631" s="36"/>
      <c r="X631" s="36"/>
      <c r="Y631" s="36"/>
      <c r="Z631" s="35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</row>
    <row r="632" spans="1:41" ht="15.75" customHeight="1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5"/>
      <c r="Q632" s="35"/>
      <c r="R632" s="36"/>
      <c r="S632" s="36"/>
      <c r="T632" s="36"/>
      <c r="U632" s="36"/>
      <c r="V632" s="36"/>
      <c r="W632" s="36"/>
      <c r="X632" s="36"/>
      <c r="Y632" s="36"/>
      <c r="Z632" s="35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</row>
    <row r="633" spans="1:41" ht="15.75" customHeight="1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5"/>
      <c r="Q633" s="35"/>
      <c r="R633" s="36"/>
      <c r="S633" s="36"/>
      <c r="T633" s="36"/>
      <c r="U633" s="36"/>
      <c r="V633" s="36"/>
      <c r="W633" s="36"/>
      <c r="X633" s="36"/>
      <c r="Y633" s="36"/>
      <c r="Z633" s="35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</row>
    <row r="634" spans="1:41" ht="15.75" customHeight="1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5"/>
      <c r="Q634" s="35"/>
      <c r="R634" s="36"/>
      <c r="S634" s="36"/>
      <c r="T634" s="36"/>
      <c r="U634" s="36"/>
      <c r="V634" s="36"/>
      <c r="W634" s="36"/>
      <c r="X634" s="36"/>
      <c r="Y634" s="36"/>
      <c r="Z634" s="35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</row>
    <row r="635" spans="1:41" ht="15.75" customHeight="1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5"/>
      <c r="Q635" s="35"/>
      <c r="R635" s="36"/>
      <c r="S635" s="36"/>
      <c r="T635" s="36"/>
      <c r="U635" s="36"/>
      <c r="V635" s="36"/>
      <c r="W635" s="36"/>
      <c r="X635" s="36"/>
      <c r="Y635" s="36"/>
      <c r="Z635" s="35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</row>
    <row r="636" spans="1:41" ht="15.75" customHeight="1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5"/>
      <c r="Q636" s="35"/>
      <c r="R636" s="36"/>
      <c r="S636" s="36"/>
      <c r="T636" s="36"/>
      <c r="U636" s="36"/>
      <c r="V636" s="36"/>
      <c r="W636" s="36"/>
      <c r="X636" s="36"/>
      <c r="Y636" s="36"/>
      <c r="Z636" s="35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</row>
    <row r="637" spans="1:41" ht="15.75" customHeight="1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5"/>
      <c r="Q637" s="35"/>
      <c r="R637" s="36"/>
      <c r="S637" s="36"/>
      <c r="T637" s="36"/>
      <c r="U637" s="36"/>
      <c r="V637" s="36"/>
      <c r="W637" s="36"/>
      <c r="X637" s="36"/>
      <c r="Y637" s="36"/>
      <c r="Z637" s="35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</row>
    <row r="638" spans="1:41" ht="15.75" customHeight="1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5"/>
      <c r="Q638" s="35"/>
      <c r="R638" s="36"/>
      <c r="S638" s="36"/>
      <c r="T638" s="36"/>
      <c r="U638" s="36"/>
      <c r="V638" s="36"/>
      <c r="W638" s="36"/>
      <c r="X638" s="36"/>
      <c r="Y638" s="36"/>
      <c r="Z638" s="35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</row>
    <row r="639" spans="1:41" ht="15.75" customHeight="1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5"/>
      <c r="Q639" s="35"/>
      <c r="R639" s="36"/>
      <c r="S639" s="36"/>
      <c r="T639" s="36"/>
      <c r="U639" s="36"/>
      <c r="V639" s="36"/>
      <c r="W639" s="36"/>
      <c r="X639" s="36"/>
      <c r="Y639" s="36"/>
      <c r="Z639" s="35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</row>
    <row r="640" spans="1:41" ht="15.75" customHeight="1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5"/>
      <c r="Q640" s="35"/>
      <c r="R640" s="36"/>
      <c r="S640" s="36"/>
      <c r="T640" s="36"/>
      <c r="U640" s="36"/>
      <c r="V640" s="36"/>
      <c r="W640" s="36"/>
      <c r="X640" s="36"/>
      <c r="Y640" s="36"/>
      <c r="Z640" s="35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</row>
    <row r="641" spans="1:41" ht="15.75" customHeight="1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5"/>
      <c r="Q641" s="35"/>
      <c r="R641" s="36"/>
      <c r="S641" s="36"/>
      <c r="T641" s="36"/>
      <c r="U641" s="36"/>
      <c r="V641" s="36"/>
      <c r="W641" s="36"/>
      <c r="X641" s="36"/>
      <c r="Y641" s="36"/>
      <c r="Z641" s="35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</row>
    <row r="642" spans="1:41" ht="15.75" customHeight="1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5"/>
      <c r="Q642" s="35"/>
      <c r="R642" s="36"/>
      <c r="S642" s="36"/>
      <c r="T642" s="36"/>
      <c r="U642" s="36"/>
      <c r="V642" s="36"/>
      <c r="W642" s="36"/>
      <c r="X642" s="36"/>
      <c r="Y642" s="36"/>
      <c r="Z642" s="35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</row>
    <row r="643" spans="1:41" ht="15.75" customHeight="1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5"/>
      <c r="Q643" s="35"/>
      <c r="R643" s="36"/>
      <c r="S643" s="36"/>
      <c r="T643" s="36"/>
      <c r="U643" s="36"/>
      <c r="V643" s="36"/>
      <c r="W643" s="36"/>
      <c r="X643" s="36"/>
      <c r="Y643" s="36"/>
      <c r="Z643" s="35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</row>
    <row r="644" spans="1:41" ht="15.75" customHeight="1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5"/>
      <c r="Q644" s="35"/>
      <c r="R644" s="36"/>
      <c r="S644" s="36"/>
      <c r="T644" s="36"/>
      <c r="U644" s="36"/>
      <c r="V644" s="36"/>
      <c r="W644" s="36"/>
      <c r="X644" s="36"/>
      <c r="Y644" s="36"/>
      <c r="Z644" s="35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</row>
    <row r="645" spans="1:41" ht="15.75" customHeight="1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5"/>
      <c r="Q645" s="35"/>
      <c r="R645" s="36"/>
      <c r="S645" s="36"/>
      <c r="T645" s="36"/>
      <c r="U645" s="36"/>
      <c r="V645" s="36"/>
      <c r="W645" s="36"/>
      <c r="X645" s="36"/>
      <c r="Y645" s="36"/>
      <c r="Z645" s="35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</row>
    <row r="646" spans="1:41" ht="15.75" customHeight="1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5"/>
      <c r="Q646" s="35"/>
      <c r="R646" s="36"/>
      <c r="S646" s="36"/>
      <c r="T646" s="36"/>
      <c r="U646" s="36"/>
      <c r="V646" s="36"/>
      <c r="W646" s="36"/>
      <c r="X646" s="36"/>
      <c r="Y646" s="36"/>
      <c r="Z646" s="35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</row>
    <row r="647" spans="1:41" ht="15.75" customHeight="1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5"/>
      <c r="Q647" s="35"/>
      <c r="R647" s="36"/>
      <c r="S647" s="36"/>
      <c r="T647" s="36"/>
      <c r="U647" s="36"/>
      <c r="V647" s="36"/>
      <c r="W647" s="36"/>
      <c r="X647" s="36"/>
      <c r="Y647" s="36"/>
      <c r="Z647" s="35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</row>
    <row r="648" spans="1:41" ht="15.75" customHeight="1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5"/>
      <c r="Q648" s="35"/>
      <c r="R648" s="36"/>
      <c r="S648" s="36"/>
      <c r="T648" s="36"/>
      <c r="U648" s="36"/>
      <c r="V648" s="36"/>
      <c r="W648" s="36"/>
      <c r="X648" s="36"/>
      <c r="Y648" s="36"/>
      <c r="Z648" s="35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</row>
    <row r="649" spans="1:41" ht="15.75" customHeight="1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5"/>
      <c r="Q649" s="35"/>
      <c r="R649" s="36"/>
      <c r="S649" s="36"/>
      <c r="T649" s="36"/>
      <c r="U649" s="36"/>
      <c r="V649" s="36"/>
      <c r="W649" s="36"/>
      <c r="X649" s="36"/>
      <c r="Y649" s="36"/>
      <c r="Z649" s="35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</row>
    <row r="650" spans="1:41" ht="15.75" customHeight="1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5"/>
      <c r="Q650" s="35"/>
      <c r="R650" s="36"/>
      <c r="S650" s="36"/>
      <c r="T650" s="36"/>
      <c r="U650" s="36"/>
      <c r="V650" s="36"/>
      <c r="W650" s="36"/>
      <c r="X650" s="36"/>
      <c r="Y650" s="36"/>
      <c r="Z650" s="35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</row>
    <row r="651" spans="1:41" ht="15.75" customHeight="1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5"/>
      <c r="Q651" s="35"/>
      <c r="R651" s="36"/>
      <c r="S651" s="36"/>
      <c r="T651" s="36"/>
      <c r="U651" s="36"/>
      <c r="V651" s="36"/>
      <c r="W651" s="36"/>
      <c r="X651" s="36"/>
      <c r="Y651" s="36"/>
      <c r="Z651" s="35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</row>
    <row r="652" spans="1:41" ht="15.75" customHeight="1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5"/>
      <c r="Q652" s="35"/>
      <c r="R652" s="36"/>
      <c r="S652" s="36"/>
      <c r="T652" s="36"/>
      <c r="U652" s="36"/>
      <c r="V652" s="36"/>
      <c r="W652" s="36"/>
      <c r="X652" s="36"/>
      <c r="Y652" s="36"/>
      <c r="Z652" s="35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</row>
    <row r="653" spans="1:41" ht="15.75" customHeight="1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5"/>
      <c r="Q653" s="35"/>
      <c r="R653" s="36"/>
      <c r="S653" s="36"/>
      <c r="T653" s="36"/>
      <c r="U653" s="36"/>
      <c r="V653" s="36"/>
      <c r="W653" s="36"/>
      <c r="X653" s="36"/>
      <c r="Y653" s="36"/>
      <c r="Z653" s="35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</row>
    <row r="654" spans="1:41" ht="15.75" customHeight="1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5"/>
      <c r="Q654" s="35"/>
      <c r="R654" s="36"/>
      <c r="S654" s="36"/>
      <c r="T654" s="36"/>
      <c r="U654" s="36"/>
      <c r="V654" s="36"/>
      <c r="W654" s="36"/>
      <c r="X654" s="36"/>
      <c r="Y654" s="36"/>
      <c r="Z654" s="35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</row>
    <row r="655" spans="1:41" ht="15.75" customHeight="1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5"/>
      <c r="Q655" s="35"/>
      <c r="R655" s="36"/>
      <c r="S655" s="36"/>
      <c r="T655" s="36"/>
      <c r="U655" s="36"/>
      <c r="V655" s="36"/>
      <c r="W655" s="36"/>
      <c r="X655" s="36"/>
      <c r="Y655" s="36"/>
      <c r="Z655" s="35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</row>
    <row r="656" spans="1:41" ht="15.75" customHeight="1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5"/>
      <c r="Q656" s="35"/>
      <c r="R656" s="36"/>
      <c r="S656" s="36"/>
      <c r="T656" s="36"/>
      <c r="U656" s="36"/>
      <c r="V656" s="36"/>
      <c r="W656" s="36"/>
      <c r="X656" s="36"/>
      <c r="Y656" s="36"/>
      <c r="Z656" s="35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</row>
    <row r="657" spans="1:41" ht="15.75" customHeight="1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5"/>
      <c r="Q657" s="35"/>
      <c r="R657" s="36"/>
      <c r="S657" s="36"/>
      <c r="T657" s="36"/>
      <c r="U657" s="36"/>
      <c r="V657" s="36"/>
      <c r="W657" s="36"/>
      <c r="X657" s="36"/>
      <c r="Y657" s="36"/>
      <c r="Z657" s="35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</row>
    <row r="658" spans="1:41" ht="15.75" customHeight="1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5"/>
      <c r="Q658" s="35"/>
      <c r="R658" s="36"/>
      <c r="S658" s="36"/>
      <c r="T658" s="36"/>
      <c r="U658" s="36"/>
      <c r="V658" s="36"/>
      <c r="W658" s="36"/>
      <c r="X658" s="36"/>
      <c r="Y658" s="36"/>
      <c r="Z658" s="35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</row>
    <row r="659" spans="1:41" ht="15.75" customHeight="1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5"/>
      <c r="Q659" s="35"/>
      <c r="R659" s="36"/>
      <c r="S659" s="36"/>
      <c r="T659" s="36"/>
      <c r="U659" s="36"/>
      <c r="V659" s="36"/>
      <c r="W659" s="36"/>
      <c r="X659" s="36"/>
      <c r="Y659" s="36"/>
      <c r="Z659" s="35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</row>
    <row r="660" spans="1:41" ht="15.75" customHeight="1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5"/>
      <c r="Q660" s="35"/>
      <c r="R660" s="36"/>
      <c r="S660" s="36"/>
      <c r="T660" s="36"/>
      <c r="U660" s="36"/>
      <c r="V660" s="36"/>
      <c r="W660" s="36"/>
      <c r="X660" s="36"/>
      <c r="Y660" s="36"/>
      <c r="Z660" s="35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</row>
    <row r="661" spans="1:41" ht="15.75" customHeight="1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5"/>
      <c r="Q661" s="35"/>
      <c r="R661" s="36"/>
      <c r="S661" s="36"/>
      <c r="T661" s="36"/>
      <c r="U661" s="36"/>
      <c r="V661" s="36"/>
      <c r="W661" s="36"/>
      <c r="X661" s="36"/>
      <c r="Y661" s="36"/>
      <c r="Z661" s="35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</row>
    <row r="662" spans="1:41" ht="15.75" customHeight="1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5"/>
      <c r="Q662" s="35"/>
      <c r="R662" s="36"/>
      <c r="S662" s="36"/>
      <c r="T662" s="36"/>
      <c r="U662" s="36"/>
      <c r="V662" s="36"/>
      <c r="W662" s="36"/>
      <c r="X662" s="36"/>
      <c r="Y662" s="36"/>
      <c r="Z662" s="35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</row>
    <row r="663" spans="1:41" ht="15.75" customHeight="1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5"/>
      <c r="Q663" s="35"/>
      <c r="R663" s="36"/>
      <c r="S663" s="36"/>
      <c r="T663" s="36"/>
      <c r="U663" s="36"/>
      <c r="V663" s="36"/>
      <c r="W663" s="36"/>
      <c r="X663" s="36"/>
      <c r="Y663" s="36"/>
      <c r="Z663" s="35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</row>
    <row r="664" spans="1:41" ht="15.75" customHeight="1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5"/>
      <c r="Q664" s="35"/>
      <c r="R664" s="36"/>
      <c r="S664" s="36"/>
      <c r="T664" s="36"/>
      <c r="U664" s="36"/>
      <c r="V664" s="36"/>
      <c r="W664" s="36"/>
      <c r="X664" s="36"/>
      <c r="Y664" s="36"/>
      <c r="Z664" s="35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</row>
    <row r="665" spans="1:41" ht="15.75" customHeight="1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5"/>
      <c r="Q665" s="35"/>
      <c r="R665" s="36"/>
      <c r="S665" s="36"/>
      <c r="T665" s="36"/>
      <c r="U665" s="36"/>
      <c r="V665" s="36"/>
      <c r="W665" s="36"/>
      <c r="X665" s="36"/>
      <c r="Y665" s="36"/>
      <c r="Z665" s="35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</row>
    <row r="666" spans="1:41" ht="15.75" customHeight="1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5"/>
      <c r="Q666" s="35"/>
      <c r="R666" s="36"/>
      <c r="S666" s="36"/>
      <c r="T666" s="36"/>
      <c r="U666" s="36"/>
      <c r="V666" s="36"/>
      <c r="W666" s="36"/>
      <c r="X666" s="36"/>
      <c r="Y666" s="36"/>
      <c r="Z666" s="35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</row>
    <row r="667" spans="1:41" ht="15.75" customHeight="1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5"/>
      <c r="Q667" s="35"/>
      <c r="R667" s="36"/>
      <c r="S667" s="36"/>
      <c r="T667" s="36"/>
      <c r="U667" s="36"/>
      <c r="V667" s="36"/>
      <c r="W667" s="36"/>
      <c r="X667" s="36"/>
      <c r="Y667" s="36"/>
      <c r="Z667" s="35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</row>
    <row r="668" spans="1:41" ht="15.75" customHeight="1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5"/>
      <c r="Q668" s="35"/>
      <c r="R668" s="36"/>
      <c r="S668" s="36"/>
      <c r="T668" s="36"/>
      <c r="U668" s="36"/>
      <c r="V668" s="36"/>
      <c r="W668" s="36"/>
      <c r="X668" s="36"/>
      <c r="Y668" s="36"/>
      <c r="Z668" s="35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</row>
    <row r="669" spans="1:41" ht="15.75" customHeight="1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5"/>
      <c r="Q669" s="35"/>
      <c r="R669" s="36"/>
      <c r="S669" s="36"/>
      <c r="T669" s="36"/>
      <c r="U669" s="36"/>
      <c r="V669" s="36"/>
      <c r="W669" s="36"/>
      <c r="X669" s="36"/>
      <c r="Y669" s="36"/>
      <c r="Z669" s="35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</row>
    <row r="670" spans="1:41" ht="15.75" customHeight="1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5"/>
      <c r="Q670" s="35"/>
      <c r="R670" s="36"/>
      <c r="S670" s="36"/>
      <c r="T670" s="36"/>
      <c r="U670" s="36"/>
      <c r="V670" s="36"/>
      <c r="W670" s="36"/>
      <c r="X670" s="36"/>
      <c r="Y670" s="36"/>
      <c r="Z670" s="35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</row>
    <row r="671" spans="1:41" ht="15.75" customHeight="1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5"/>
      <c r="Q671" s="35"/>
      <c r="R671" s="36"/>
      <c r="S671" s="36"/>
      <c r="T671" s="36"/>
      <c r="U671" s="36"/>
      <c r="V671" s="36"/>
      <c r="W671" s="36"/>
      <c r="X671" s="36"/>
      <c r="Y671" s="36"/>
      <c r="Z671" s="35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</row>
    <row r="672" spans="1:41" ht="15.75" customHeight="1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5"/>
      <c r="Q672" s="35"/>
      <c r="R672" s="36"/>
      <c r="S672" s="36"/>
      <c r="T672" s="36"/>
      <c r="U672" s="36"/>
      <c r="V672" s="36"/>
      <c r="W672" s="36"/>
      <c r="X672" s="36"/>
      <c r="Y672" s="36"/>
      <c r="Z672" s="35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</row>
    <row r="673" spans="1:41" ht="15.75" customHeight="1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5"/>
      <c r="Q673" s="35"/>
      <c r="R673" s="36"/>
      <c r="S673" s="36"/>
      <c r="T673" s="36"/>
      <c r="U673" s="36"/>
      <c r="V673" s="36"/>
      <c r="W673" s="36"/>
      <c r="X673" s="36"/>
      <c r="Y673" s="36"/>
      <c r="Z673" s="35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</row>
    <row r="674" spans="1:41" ht="15.75" customHeight="1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5"/>
      <c r="Q674" s="35"/>
      <c r="R674" s="36"/>
      <c r="S674" s="36"/>
      <c r="T674" s="36"/>
      <c r="U674" s="36"/>
      <c r="V674" s="36"/>
      <c r="W674" s="36"/>
      <c r="X674" s="36"/>
      <c r="Y674" s="36"/>
      <c r="Z674" s="35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</row>
    <row r="675" spans="1:41" ht="15.75" customHeight="1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5"/>
      <c r="Q675" s="35"/>
      <c r="R675" s="36"/>
      <c r="S675" s="36"/>
      <c r="T675" s="36"/>
      <c r="U675" s="36"/>
      <c r="V675" s="36"/>
      <c r="W675" s="36"/>
      <c r="X675" s="36"/>
      <c r="Y675" s="36"/>
      <c r="Z675" s="35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</row>
    <row r="676" spans="1:41" ht="15.75" customHeight="1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5"/>
      <c r="Q676" s="35"/>
      <c r="R676" s="36"/>
      <c r="S676" s="36"/>
      <c r="T676" s="36"/>
      <c r="U676" s="36"/>
      <c r="V676" s="36"/>
      <c r="W676" s="36"/>
      <c r="X676" s="36"/>
      <c r="Y676" s="36"/>
      <c r="Z676" s="35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</row>
    <row r="677" spans="1:41" ht="15.75" customHeight="1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5"/>
      <c r="Q677" s="35"/>
      <c r="R677" s="36"/>
      <c r="S677" s="36"/>
      <c r="T677" s="36"/>
      <c r="U677" s="36"/>
      <c r="V677" s="36"/>
      <c r="W677" s="36"/>
      <c r="X677" s="36"/>
      <c r="Y677" s="36"/>
      <c r="Z677" s="35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</row>
    <row r="678" spans="1:41" ht="15.75" customHeight="1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5"/>
      <c r="Q678" s="35"/>
      <c r="R678" s="36"/>
      <c r="S678" s="36"/>
      <c r="T678" s="36"/>
      <c r="U678" s="36"/>
      <c r="V678" s="36"/>
      <c r="W678" s="36"/>
      <c r="X678" s="36"/>
      <c r="Y678" s="36"/>
      <c r="Z678" s="35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</row>
    <row r="679" spans="1:41" ht="15.75" customHeight="1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5"/>
      <c r="Q679" s="35"/>
      <c r="R679" s="36"/>
      <c r="S679" s="36"/>
      <c r="T679" s="36"/>
      <c r="U679" s="36"/>
      <c r="V679" s="36"/>
      <c r="W679" s="36"/>
      <c r="X679" s="36"/>
      <c r="Y679" s="36"/>
      <c r="Z679" s="35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</row>
    <row r="680" spans="1:41" ht="15.75" customHeight="1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5"/>
      <c r="Q680" s="35"/>
      <c r="R680" s="36"/>
      <c r="S680" s="36"/>
      <c r="T680" s="36"/>
      <c r="U680" s="36"/>
      <c r="V680" s="36"/>
      <c r="W680" s="36"/>
      <c r="X680" s="36"/>
      <c r="Y680" s="36"/>
      <c r="Z680" s="35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</row>
    <row r="681" spans="1:41" ht="15.75" customHeight="1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5"/>
      <c r="Q681" s="35"/>
      <c r="R681" s="36"/>
      <c r="S681" s="36"/>
      <c r="T681" s="36"/>
      <c r="U681" s="36"/>
      <c r="V681" s="36"/>
      <c r="W681" s="36"/>
      <c r="X681" s="36"/>
      <c r="Y681" s="36"/>
      <c r="Z681" s="35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</row>
    <row r="682" spans="1:41" ht="15.75" customHeight="1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5"/>
      <c r="Q682" s="35"/>
      <c r="R682" s="36"/>
      <c r="S682" s="36"/>
      <c r="T682" s="36"/>
      <c r="U682" s="36"/>
      <c r="V682" s="36"/>
      <c r="W682" s="36"/>
      <c r="X682" s="36"/>
      <c r="Y682" s="36"/>
      <c r="Z682" s="35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</row>
    <row r="683" spans="1:41" ht="15.75" customHeight="1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5"/>
      <c r="Q683" s="35"/>
      <c r="R683" s="36"/>
      <c r="S683" s="36"/>
      <c r="T683" s="36"/>
      <c r="U683" s="36"/>
      <c r="V683" s="36"/>
      <c r="W683" s="36"/>
      <c r="X683" s="36"/>
      <c r="Y683" s="36"/>
      <c r="Z683" s="35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</row>
    <row r="684" spans="1:41" ht="15.75" customHeight="1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5"/>
      <c r="Q684" s="35"/>
      <c r="R684" s="36"/>
      <c r="S684" s="36"/>
      <c r="T684" s="36"/>
      <c r="U684" s="36"/>
      <c r="V684" s="36"/>
      <c r="W684" s="36"/>
      <c r="X684" s="36"/>
      <c r="Y684" s="36"/>
      <c r="Z684" s="35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</row>
    <row r="685" spans="1:41" ht="15.75" customHeight="1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5"/>
      <c r="Q685" s="35"/>
      <c r="R685" s="36"/>
      <c r="S685" s="36"/>
      <c r="T685" s="36"/>
      <c r="U685" s="36"/>
      <c r="V685" s="36"/>
      <c r="W685" s="36"/>
      <c r="X685" s="36"/>
      <c r="Y685" s="36"/>
      <c r="Z685" s="35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</row>
    <row r="686" spans="1:41" ht="15.75" customHeight="1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5"/>
      <c r="Q686" s="35"/>
      <c r="R686" s="36"/>
      <c r="S686" s="36"/>
      <c r="T686" s="36"/>
      <c r="U686" s="36"/>
      <c r="V686" s="36"/>
      <c r="W686" s="36"/>
      <c r="X686" s="36"/>
      <c r="Y686" s="36"/>
      <c r="Z686" s="35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</row>
    <row r="687" spans="1:41" ht="15.75" customHeight="1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5"/>
      <c r="Q687" s="35"/>
      <c r="R687" s="36"/>
      <c r="S687" s="36"/>
      <c r="T687" s="36"/>
      <c r="U687" s="36"/>
      <c r="V687" s="36"/>
      <c r="W687" s="36"/>
      <c r="X687" s="36"/>
      <c r="Y687" s="36"/>
      <c r="Z687" s="35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</row>
    <row r="688" spans="1:41" ht="15.75" customHeight="1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5"/>
      <c r="Q688" s="35"/>
      <c r="R688" s="36"/>
      <c r="S688" s="36"/>
      <c r="T688" s="36"/>
      <c r="U688" s="36"/>
      <c r="V688" s="36"/>
      <c r="W688" s="36"/>
      <c r="X688" s="36"/>
      <c r="Y688" s="36"/>
      <c r="Z688" s="35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</row>
    <row r="689" spans="1:41" ht="15.75" customHeight="1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5"/>
      <c r="Q689" s="35"/>
      <c r="R689" s="36"/>
      <c r="S689" s="36"/>
      <c r="T689" s="36"/>
      <c r="U689" s="36"/>
      <c r="V689" s="36"/>
      <c r="W689" s="36"/>
      <c r="X689" s="36"/>
      <c r="Y689" s="36"/>
      <c r="Z689" s="35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</row>
    <row r="690" spans="1:41" ht="15.75" customHeight="1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5"/>
      <c r="Q690" s="35"/>
      <c r="R690" s="36"/>
      <c r="S690" s="36"/>
      <c r="T690" s="36"/>
      <c r="U690" s="36"/>
      <c r="V690" s="36"/>
      <c r="W690" s="36"/>
      <c r="X690" s="36"/>
      <c r="Y690" s="36"/>
      <c r="Z690" s="35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</row>
    <row r="691" spans="1:41" ht="15.75" customHeight="1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5"/>
      <c r="Q691" s="35"/>
      <c r="R691" s="36"/>
      <c r="S691" s="36"/>
      <c r="T691" s="36"/>
      <c r="U691" s="36"/>
      <c r="V691" s="36"/>
      <c r="W691" s="36"/>
      <c r="X691" s="36"/>
      <c r="Y691" s="36"/>
      <c r="Z691" s="35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</row>
    <row r="692" spans="1:41" ht="15.75" customHeight="1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5"/>
      <c r="Q692" s="35"/>
      <c r="R692" s="36"/>
      <c r="S692" s="36"/>
      <c r="T692" s="36"/>
      <c r="U692" s="36"/>
      <c r="V692" s="36"/>
      <c r="W692" s="36"/>
      <c r="X692" s="36"/>
      <c r="Y692" s="36"/>
      <c r="Z692" s="35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</row>
    <row r="693" spans="1:41" ht="15.75" customHeight="1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5"/>
      <c r="Q693" s="35"/>
      <c r="R693" s="36"/>
      <c r="S693" s="36"/>
      <c r="T693" s="36"/>
      <c r="U693" s="36"/>
      <c r="V693" s="36"/>
      <c r="W693" s="36"/>
      <c r="X693" s="36"/>
      <c r="Y693" s="36"/>
      <c r="Z693" s="35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</row>
    <row r="694" spans="1:41" ht="15.75" customHeight="1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5"/>
      <c r="Q694" s="35"/>
      <c r="R694" s="36"/>
      <c r="S694" s="36"/>
      <c r="T694" s="36"/>
      <c r="U694" s="36"/>
      <c r="V694" s="36"/>
      <c r="W694" s="36"/>
      <c r="X694" s="36"/>
      <c r="Y694" s="36"/>
      <c r="Z694" s="35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</row>
    <row r="695" spans="1:41" ht="15.75" customHeight="1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5"/>
      <c r="Q695" s="35"/>
      <c r="R695" s="36"/>
      <c r="S695" s="36"/>
      <c r="T695" s="36"/>
      <c r="U695" s="36"/>
      <c r="V695" s="36"/>
      <c r="W695" s="36"/>
      <c r="X695" s="36"/>
      <c r="Y695" s="36"/>
      <c r="Z695" s="35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</row>
    <row r="696" spans="1:41" ht="15.75" customHeight="1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5"/>
      <c r="Q696" s="35"/>
      <c r="R696" s="36"/>
      <c r="S696" s="36"/>
      <c r="T696" s="36"/>
      <c r="U696" s="36"/>
      <c r="V696" s="36"/>
      <c r="W696" s="36"/>
      <c r="X696" s="36"/>
      <c r="Y696" s="36"/>
      <c r="Z696" s="35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</row>
    <row r="697" spans="1:41" ht="15.75" customHeight="1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5"/>
      <c r="Q697" s="35"/>
      <c r="R697" s="36"/>
      <c r="S697" s="36"/>
      <c r="T697" s="36"/>
      <c r="U697" s="36"/>
      <c r="V697" s="36"/>
      <c r="W697" s="36"/>
      <c r="X697" s="36"/>
      <c r="Y697" s="36"/>
      <c r="Z697" s="35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</row>
    <row r="698" spans="1:41" ht="15.75" customHeight="1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5"/>
      <c r="Q698" s="35"/>
      <c r="R698" s="36"/>
      <c r="S698" s="36"/>
      <c r="T698" s="36"/>
      <c r="U698" s="36"/>
      <c r="V698" s="36"/>
      <c r="W698" s="36"/>
      <c r="X698" s="36"/>
      <c r="Y698" s="36"/>
      <c r="Z698" s="35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</row>
    <row r="699" spans="1:41" ht="15.75" customHeight="1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5"/>
      <c r="Q699" s="35"/>
      <c r="R699" s="36"/>
      <c r="S699" s="36"/>
      <c r="T699" s="36"/>
      <c r="U699" s="36"/>
      <c r="V699" s="36"/>
      <c r="W699" s="36"/>
      <c r="X699" s="36"/>
      <c r="Y699" s="36"/>
      <c r="Z699" s="35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</row>
    <row r="700" spans="1:41" ht="15.75" customHeight="1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5"/>
      <c r="Q700" s="35"/>
      <c r="R700" s="36"/>
      <c r="S700" s="36"/>
      <c r="T700" s="36"/>
      <c r="U700" s="36"/>
      <c r="V700" s="36"/>
      <c r="W700" s="36"/>
      <c r="X700" s="36"/>
      <c r="Y700" s="36"/>
      <c r="Z700" s="35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</row>
    <row r="701" spans="1:41" ht="15.75" customHeight="1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5"/>
      <c r="Q701" s="35"/>
      <c r="R701" s="36"/>
      <c r="S701" s="36"/>
      <c r="T701" s="36"/>
      <c r="U701" s="36"/>
      <c r="V701" s="36"/>
      <c r="W701" s="36"/>
      <c r="X701" s="36"/>
      <c r="Y701" s="36"/>
      <c r="Z701" s="35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</row>
    <row r="702" spans="1:41" ht="15.75" customHeight="1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5"/>
      <c r="Q702" s="35"/>
      <c r="R702" s="36"/>
      <c r="S702" s="36"/>
      <c r="T702" s="36"/>
      <c r="U702" s="36"/>
      <c r="V702" s="36"/>
      <c r="W702" s="36"/>
      <c r="X702" s="36"/>
      <c r="Y702" s="36"/>
      <c r="Z702" s="35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</row>
    <row r="703" spans="1:41" ht="15.75" customHeight="1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5"/>
      <c r="Q703" s="35"/>
      <c r="R703" s="36"/>
      <c r="S703" s="36"/>
      <c r="T703" s="36"/>
      <c r="U703" s="36"/>
      <c r="V703" s="36"/>
      <c r="W703" s="36"/>
      <c r="X703" s="36"/>
      <c r="Y703" s="36"/>
      <c r="Z703" s="35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</row>
    <row r="704" spans="1:41" ht="15.75" customHeight="1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5"/>
      <c r="Q704" s="35"/>
      <c r="R704" s="36"/>
      <c r="S704" s="36"/>
      <c r="T704" s="36"/>
      <c r="U704" s="36"/>
      <c r="V704" s="36"/>
      <c r="W704" s="36"/>
      <c r="X704" s="36"/>
      <c r="Y704" s="36"/>
      <c r="Z704" s="35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</row>
    <row r="705" spans="1:41" ht="15.75" customHeight="1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5"/>
      <c r="Q705" s="35"/>
      <c r="R705" s="36"/>
      <c r="S705" s="36"/>
      <c r="T705" s="36"/>
      <c r="U705" s="36"/>
      <c r="V705" s="36"/>
      <c r="W705" s="36"/>
      <c r="X705" s="36"/>
      <c r="Y705" s="36"/>
      <c r="Z705" s="35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</row>
    <row r="706" spans="1:41" ht="15.75" customHeight="1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5"/>
      <c r="Q706" s="35"/>
      <c r="R706" s="36"/>
      <c r="S706" s="36"/>
      <c r="T706" s="36"/>
      <c r="U706" s="36"/>
      <c r="V706" s="36"/>
      <c r="W706" s="36"/>
      <c r="X706" s="36"/>
      <c r="Y706" s="36"/>
      <c r="Z706" s="35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</row>
    <row r="707" spans="1:41" ht="15.75" customHeight="1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5"/>
      <c r="Q707" s="35"/>
      <c r="R707" s="36"/>
      <c r="S707" s="36"/>
      <c r="T707" s="36"/>
      <c r="U707" s="36"/>
      <c r="V707" s="36"/>
      <c r="W707" s="36"/>
      <c r="X707" s="36"/>
      <c r="Y707" s="36"/>
      <c r="Z707" s="35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</row>
    <row r="708" spans="1:41" ht="15.75" customHeight="1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5"/>
      <c r="Q708" s="35"/>
      <c r="R708" s="36"/>
      <c r="S708" s="36"/>
      <c r="T708" s="36"/>
      <c r="U708" s="36"/>
      <c r="V708" s="36"/>
      <c r="W708" s="36"/>
      <c r="X708" s="36"/>
      <c r="Y708" s="36"/>
      <c r="Z708" s="35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</row>
    <row r="709" spans="1:41" ht="15.75" customHeight="1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5"/>
      <c r="Q709" s="35"/>
      <c r="R709" s="36"/>
      <c r="S709" s="36"/>
      <c r="T709" s="36"/>
      <c r="U709" s="36"/>
      <c r="V709" s="36"/>
      <c r="W709" s="36"/>
      <c r="X709" s="36"/>
      <c r="Y709" s="36"/>
      <c r="Z709" s="35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</row>
    <row r="710" spans="1:41" ht="15.75" customHeight="1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5"/>
      <c r="Q710" s="35"/>
      <c r="R710" s="36"/>
      <c r="S710" s="36"/>
      <c r="T710" s="36"/>
      <c r="U710" s="36"/>
      <c r="V710" s="36"/>
      <c r="W710" s="36"/>
      <c r="X710" s="36"/>
      <c r="Y710" s="36"/>
      <c r="Z710" s="35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</row>
    <row r="711" spans="1:41" ht="15.75" customHeight="1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5"/>
      <c r="Q711" s="35"/>
      <c r="R711" s="36"/>
      <c r="S711" s="36"/>
      <c r="T711" s="36"/>
      <c r="U711" s="36"/>
      <c r="V711" s="36"/>
      <c r="W711" s="36"/>
      <c r="X711" s="36"/>
      <c r="Y711" s="36"/>
      <c r="Z711" s="35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</row>
    <row r="712" spans="1:41" ht="15.75" customHeight="1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5"/>
      <c r="Q712" s="35"/>
      <c r="R712" s="36"/>
      <c r="S712" s="36"/>
      <c r="T712" s="36"/>
      <c r="U712" s="36"/>
      <c r="V712" s="36"/>
      <c r="W712" s="36"/>
      <c r="X712" s="36"/>
      <c r="Y712" s="36"/>
      <c r="Z712" s="35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</row>
    <row r="713" spans="1:41" ht="15.75" customHeight="1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5"/>
      <c r="Q713" s="35"/>
      <c r="R713" s="36"/>
      <c r="S713" s="36"/>
      <c r="T713" s="36"/>
      <c r="U713" s="36"/>
      <c r="V713" s="36"/>
      <c r="W713" s="36"/>
      <c r="X713" s="36"/>
      <c r="Y713" s="36"/>
      <c r="Z713" s="35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</row>
    <row r="714" spans="1:41" ht="15.75" customHeight="1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5"/>
      <c r="Q714" s="35"/>
      <c r="R714" s="36"/>
      <c r="S714" s="36"/>
      <c r="T714" s="36"/>
      <c r="U714" s="36"/>
      <c r="V714" s="36"/>
      <c r="W714" s="36"/>
      <c r="X714" s="36"/>
      <c r="Y714" s="36"/>
      <c r="Z714" s="35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</row>
    <row r="715" spans="1:41" ht="15.75" customHeight="1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5"/>
      <c r="Q715" s="35"/>
      <c r="R715" s="36"/>
      <c r="S715" s="36"/>
      <c r="T715" s="36"/>
      <c r="U715" s="36"/>
      <c r="V715" s="36"/>
      <c r="W715" s="36"/>
      <c r="X715" s="36"/>
      <c r="Y715" s="36"/>
      <c r="Z715" s="35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</row>
    <row r="716" spans="1:41" ht="15.75" customHeight="1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5"/>
      <c r="Q716" s="35"/>
      <c r="R716" s="36"/>
      <c r="S716" s="36"/>
      <c r="T716" s="36"/>
      <c r="U716" s="36"/>
      <c r="V716" s="36"/>
      <c r="W716" s="36"/>
      <c r="X716" s="36"/>
      <c r="Y716" s="36"/>
      <c r="Z716" s="35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</row>
    <row r="717" spans="1:41" ht="15.75" customHeight="1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5"/>
      <c r="Q717" s="35"/>
      <c r="R717" s="36"/>
      <c r="S717" s="36"/>
      <c r="T717" s="36"/>
      <c r="U717" s="36"/>
      <c r="V717" s="36"/>
      <c r="W717" s="36"/>
      <c r="X717" s="36"/>
      <c r="Y717" s="36"/>
      <c r="Z717" s="35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</row>
    <row r="718" spans="1:41" ht="15.75" customHeight="1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5"/>
      <c r="Q718" s="35"/>
      <c r="R718" s="36"/>
      <c r="S718" s="36"/>
      <c r="T718" s="36"/>
      <c r="U718" s="36"/>
      <c r="V718" s="36"/>
      <c r="W718" s="36"/>
      <c r="X718" s="36"/>
      <c r="Y718" s="36"/>
      <c r="Z718" s="35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</row>
    <row r="719" spans="1:41" ht="15.75" customHeight="1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5"/>
      <c r="Q719" s="35"/>
      <c r="R719" s="36"/>
      <c r="S719" s="36"/>
      <c r="T719" s="36"/>
      <c r="U719" s="36"/>
      <c r="V719" s="36"/>
      <c r="W719" s="36"/>
      <c r="X719" s="36"/>
      <c r="Y719" s="36"/>
      <c r="Z719" s="35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</row>
    <row r="720" spans="1:41" ht="15.75" customHeight="1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5"/>
      <c r="Q720" s="35"/>
      <c r="R720" s="36"/>
      <c r="S720" s="36"/>
      <c r="T720" s="36"/>
      <c r="U720" s="36"/>
      <c r="V720" s="36"/>
      <c r="W720" s="36"/>
      <c r="X720" s="36"/>
      <c r="Y720" s="36"/>
      <c r="Z720" s="35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</row>
    <row r="721" spans="1:41" ht="15.75" customHeight="1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5"/>
      <c r="Q721" s="35"/>
      <c r="R721" s="36"/>
      <c r="S721" s="36"/>
      <c r="T721" s="36"/>
      <c r="U721" s="36"/>
      <c r="V721" s="36"/>
      <c r="W721" s="36"/>
      <c r="X721" s="36"/>
      <c r="Y721" s="36"/>
      <c r="Z721" s="35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</row>
    <row r="722" spans="1:41" ht="15.75" customHeight="1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5"/>
      <c r="Q722" s="35"/>
      <c r="R722" s="36"/>
      <c r="S722" s="36"/>
      <c r="T722" s="36"/>
      <c r="U722" s="36"/>
      <c r="V722" s="36"/>
      <c r="W722" s="36"/>
      <c r="X722" s="36"/>
      <c r="Y722" s="36"/>
      <c r="Z722" s="35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</row>
    <row r="723" spans="1:41" ht="15.75" customHeight="1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5"/>
      <c r="Q723" s="35"/>
      <c r="R723" s="36"/>
      <c r="S723" s="36"/>
      <c r="T723" s="36"/>
      <c r="U723" s="36"/>
      <c r="V723" s="36"/>
      <c r="W723" s="36"/>
      <c r="X723" s="36"/>
      <c r="Y723" s="36"/>
      <c r="Z723" s="35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</row>
    <row r="724" spans="1:41" ht="15.75" customHeight="1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5"/>
      <c r="Q724" s="35"/>
      <c r="R724" s="36"/>
      <c r="S724" s="36"/>
      <c r="T724" s="36"/>
      <c r="U724" s="36"/>
      <c r="V724" s="36"/>
      <c r="W724" s="36"/>
      <c r="X724" s="36"/>
      <c r="Y724" s="36"/>
      <c r="Z724" s="35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</row>
    <row r="725" spans="1:41" ht="15.75" customHeight="1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5"/>
      <c r="Q725" s="35"/>
      <c r="R725" s="36"/>
      <c r="S725" s="36"/>
      <c r="T725" s="36"/>
      <c r="U725" s="36"/>
      <c r="V725" s="36"/>
      <c r="W725" s="36"/>
      <c r="X725" s="36"/>
      <c r="Y725" s="36"/>
      <c r="Z725" s="35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</row>
    <row r="726" spans="1:41" ht="15.75" customHeight="1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5"/>
      <c r="Q726" s="35"/>
      <c r="R726" s="36"/>
      <c r="S726" s="36"/>
      <c r="T726" s="36"/>
      <c r="U726" s="36"/>
      <c r="V726" s="36"/>
      <c r="W726" s="36"/>
      <c r="X726" s="36"/>
      <c r="Y726" s="36"/>
      <c r="Z726" s="35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</row>
    <row r="727" spans="1:41" ht="15.75" customHeight="1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5"/>
      <c r="Q727" s="35"/>
      <c r="R727" s="36"/>
      <c r="S727" s="36"/>
      <c r="T727" s="36"/>
      <c r="U727" s="36"/>
      <c r="V727" s="36"/>
      <c r="W727" s="36"/>
      <c r="X727" s="36"/>
      <c r="Y727" s="36"/>
      <c r="Z727" s="35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</row>
    <row r="728" spans="1:41" ht="15.75" customHeight="1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5"/>
      <c r="Q728" s="35"/>
      <c r="R728" s="36"/>
      <c r="S728" s="36"/>
      <c r="T728" s="36"/>
      <c r="U728" s="36"/>
      <c r="V728" s="36"/>
      <c r="W728" s="36"/>
      <c r="X728" s="36"/>
      <c r="Y728" s="36"/>
      <c r="Z728" s="35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</row>
    <row r="729" spans="1:41" ht="15.75" customHeight="1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5"/>
      <c r="Q729" s="35"/>
      <c r="R729" s="36"/>
      <c r="S729" s="36"/>
      <c r="T729" s="36"/>
      <c r="U729" s="36"/>
      <c r="V729" s="36"/>
      <c r="W729" s="36"/>
      <c r="X729" s="36"/>
      <c r="Y729" s="36"/>
      <c r="Z729" s="35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</row>
    <row r="730" spans="1:41" ht="15.75" customHeight="1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5"/>
      <c r="Q730" s="35"/>
      <c r="R730" s="36"/>
      <c r="S730" s="36"/>
      <c r="T730" s="36"/>
      <c r="U730" s="36"/>
      <c r="V730" s="36"/>
      <c r="W730" s="36"/>
      <c r="X730" s="36"/>
      <c r="Y730" s="36"/>
      <c r="Z730" s="35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</row>
    <row r="731" spans="1:41" ht="15.75" customHeight="1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5"/>
      <c r="Q731" s="35"/>
      <c r="R731" s="36"/>
      <c r="S731" s="36"/>
      <c r="T731" s="36"/>
      <c r="U731" s="36"/>
      <c r="V731" s="36"/>
      <c r="W731" s="36"/>
      <c r="X731" s="36"/>
      <c r="Y731" s="36"/>
      <c r="Z731" s="35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</row>
    <row r="732" spans="1:41" ht="15.75" customHeight="1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5"/>
      <c r="Q732" s="35"/>
      <c r="R732" s="36"/>
      <c r="S732" s="36"/>
      <c r="T732" s="36"/>
      <c r="U732" s="36"/>
      <c r="V732" s="36"/>
      <c r="W732" s="36"/>
      <c r="X732" s="36"/>
      <c r="Y732" s="36"/>
      <c r="Z732" s="35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</row>
    <row r="733" spans="1:41" ht="15.75" customHeight="1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5"/>
      <c r="Q733" s="35"/>
      <c r="R733" s="36"/>
      <c r="S733" s="36"/>
      <c r="T733" s="36"/>
      <c r="U733" s="36"/>
      <c r="V733" s="36"/>
      <c r="W733" s="36"/>
      <c r="X733" s="36"/>
      <c r="Y733" s="36"/>
      <c r="Z733" s="35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</row>
    <row r="734" spans="1:41" ht="15.75" customHeight="1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5"/>
      <c r="Q734" s="35"/>
      <c r="R734" s="36"/>
      <c r="S734" s="36"/>
      <c r="T734" s="36"/>
      <c r="U734" s="36"/>
      <c r="V734" s="36"/>
      <c r="W734" s="36"/>
      <c r="X734" s="36"/>
      <c r="Y734" s="36"/>
      <c r="Z734" s="35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</row>
    <row r="735" spans="1:41" ht="15.75" customHeight="1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5"/>
      <c r="Q735" s="35"/>
      <c r="R735" s="36"/>
      <c r="S735" s="36"/>
      <c r="T735" s="36"/>
      <c r="U735" s="36"/>
      <c r="V735" s="36"/>
      <c r="W735" s="36"/>
      <c r="X735" s="36"/>
      <c r="Y735" s="36"/>
      <c r="Z735" s="35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</row>
    <row r="736" spans="1:41" ht="15.75" customHeight="1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5"/>
      <c r="Q736" s="35"/>
      <c r="R736" s="36"/>
      <c r="S736" s="36"/>
      <c r="T736" s="36"/>
      <c r="U736" s="36"/>
      <c r="V736" s="36"/>
      <c r="W736" s="36"/>
      <c r="X736" s="36"/>
      <c r="Y736" s="36"/>
      <c r="Z736" s="35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</row>
    <row r="737" spans="1:41" ht="15.75" customHeight="1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5"/>
      <c r="Q737" s="35"/>
      <c r="R737" s="36"/>
      <c r="S737" s="36"/>
      <c r="T737" s="36"/>
      <c r="U737" s="36"/>
      <c r="V737" s="36"/>
      <c r="W737" s="36"/>
      <c r="X737" s="36"/>
      <c r="Y737" s="36"/>
      <c r="Z737" s="35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</row>
    <row r="738" spans="1:41" ht="15.75" customHeight="1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5"/>
      <c r="Q738" s="35"/>
      <c r="R738" s="36"/>
      <c r="S738" s="36"/>
      <c r="T738" s="36"/>
      <c r="U738" s="36"/>
      <c r="V738" s="36"/>
      <c r="W738" s="36"/>
      <c r="X738" s="36"/>
      <c r="Y738" s="36"/>
      <c r="Z738" s="35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</row>
    <row r="739" spans="1:41" ht="15.75" customHeight="1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5"/>
      <c r="Q739" s="35"/>
      <c r="R739" s="36"/>
      <c r="S739" s="36"/>
      <c r="T739" s="36"/>
      <c r="U739" s="36"/>
      <c r="V739" s="36"/>
      <c r="W739" s="36"/>
      <c r="X739" s="36"/>
      <c r="Y739" s="36"/>
      <c r="Z739" s="35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</row>
    <row r="740" spans="1:41" ht="15.75" customHeight="1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5"/>
      <c r="Q740" s="35"/>
      <c r="R740" s="36"/>
      <c r="S740" s="36"/>
      <c r="T740" s="36"/>
      <c r="U740" s="36"/>
      <c r="V740" s="36"/>
      <c r="W740" s="36"/>
      <c r="X740" s="36"/>
      <c r="Y740" s="36"/>
      <c r="Z740" s="35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</row>
    <row r="741" spans="1:41" ht="15.75" customHeight="1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5"/>
      <c r="Q741" s="35"/>
      <c r="R741" s="36"/>
      <c r="S741" s="36"/>
      <c r="T741" s="36"/>
      <c r="U741" s="36"/>
      <c r="V741" s="36"/>
      <c r="W741" s="36"/>
      <c r="X741" s="36"/>
      <c r="Y741" s="36"/>
      <c r="Z741" s="35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</row>
    <row r="742" spans="1:41" ht="15.75" customHeight="1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5"/>
      <c r="Q742" s="35"/>
      <c r="R742" s="36"/>
      <c r="S742" s="36"/>
      <c r="T742" s="36"/>
      <c r="U742" s="36"/>
      <c r="V742" s="36"/>
      <c r="W742" s="36"/>
      <c r="X742" s="36"/>
      <c r="Y742" s="36"/>
      <c r="Z742" s="35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</row>
    <row r="743" spans="1:41" ht="15.75" customHeight="1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5"/>
      <c r="Q743" s="35"/>
      <c r="R743" s="36"/>
      <c r="S743" s="36"/>
      <c r="T743" s="36"/>
      <c r="U743" s="36"/>
      <c r="V743" s="36"/>
      <c r="W743" s="36"/>
      <c r="X743" s="36"/>
      <c r="Y743" s="36"/>
      <c r="Z743" s="35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</row>
    <row r="744" spans="1:41" ht="15.75" customHeight="1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5"/>
      <c r="Q744" s="35"/>
      <c r="R744" s="36"/>
      <c r="S744" s="36"/>
      <c r="T744" s="36"/>
      <c r="U744" s="36"/>
      <c r="V744" s="36"/>
      <c r="W744" s="36"/>
      <c r="X744" s="36"/>
      <c r="Y744" s="36"/>
      <c r="Z744" s="35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</row>
    <row r="745" spans="1:41" ht="15.75" customHeight="1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5"/>
      <c r="Q745" s="35"/>
      <c r="R745" s="36"/>
      <c r="S745" s="36"/>
      <c r="T745" s="36"/>
      <c r="U745" s="36"/>
      <c r="V745" s="36"/>
      <c r="W745" s="36"/>
      <c r="X745" s="36"/>
      <c r="Y745" s="36"/>
      <c r="Z745" s="35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</row>
    <row r="746" spans="1:41" ht="15.75" customHeight="1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5"/>
      <c r="Q746" s="35"/>
      <c r="R746" s="36"/>
      <c r="S746" s="36"/>
      <c r="T746" s="36"/>
      <c r="U746" s="36"/>
      <c r="V746" s="36"/>
      <c r="W746" s="36"/>
      <c r="X746" s="36"/>
      <c r="Y746" s="36"/>
      <c r="Z746" s="35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</row>
    <row r="747" spans="1:41" ht="15.75" customHeight="1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5"/>
      <c r="Q747" s="35"/>
      <c r="R747" s="36"/>
      <c r="S747" s="36"/>
      <c r="T747" s="36"/>
      <c r="U747" s="36"/>
      <c r="V747" s="36"/>
      <c r="W747" s="36"/>
      <c r="X747" s="36"/>
      <c r="Y747" s="36"/>
      <c r="Z747" s="35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</row>
    <row r="748" spans="1:41" ht="15.75" customHeight="1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5"/>
      <c r="Q748" s="35"/>
      <c r="R748" s="36"/>
      <c r="S748" s="36"/>
      <c r="T748" s="36"/>
      <c r="U748" s="36"/>
      <c r="V748" s="36"/>
      <c r="W748" s="36"/>
      <c r="X748" s="36"/>
      <c r="Y748" s="36"/>
      <c r="Z748" s="35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</row>
    <row r="749" spans="1:41" ht="15.75" customHeight="1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5"/>
      <c r="Q749" s="35"/>
      <c r="R749" s="36"/>
      <c r="S749" s="36"/>
      <c r="T749" s="36"/>
      <c r="U749" s="36"/>
      <c r="V749" s="36"/>
      <c r="W749" s="36"/>
      <c r="X749" s="36"/>
      <c r="Y749" s="36"/>
      <c r="Z749" s="35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</row>
    <row r="750" spans="1:41" ht="15.75" customHeight="1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5"/>
      <c r="Q750" s="35"/>
      <c r="R750" s="36"/>
      <c r="S750" s="36"/>
      <c r="T750" s="36"/>
      <c r="U750" s="36"/>
      <c r="V750" s="36"/>
      <c r="W750" s="36"/>
      <c r="X750" s="36"/>
      <c r="Y750" s="36"/>
      <c r="Z750" s="35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</row>
    <row r="751" spans="1:41" ht="15.75" customHeight="1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5"/>
      <c r="Q751" s="35"/>
      <c r="R751" s="36"/>
      <c r="S751" s="36"/>
      <c r="T751" s="36"/>
      <c r="U751" s="36"/>
      <c r="V751" s="36"/>
      <c r="W751" s="36"/>
      <c r="X751" s="36"/>
      <c r="Y751" s="36"/>
      <c r="Z751" s="35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</row>
    <row r="752" spans="1:41" ht="15.75" customHeight="1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5"/>
      <c r="Q752" s="35"/>
      <c r="R752" s="36"/>
      <c r="S752" s="36"/>
      <c r="T752" s="36"/>
      <c r="U752" s="36"/>
      <c r="V752" s="36"/>
      <c r="W752" s="36"/>
      <c r="X752" s="36"/>
      <c r="Y752" s="36"/>
      <c r="Z752" s="35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</row>
    <row r="753" spans="1:41" ht="15.75" customHeight="1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5"/>
      <c r="Q753" s="35"/>
      <c r="R753" s="36"/>
      <c r="S753" s="36"/>
      <c r="T753" s="36"/>
      <c r="U753" s="36"/>
      <c r="V753" s="36"/>
      <c r="W753" s="36"/>
      <c r="X753" s="36"/>
      <c r="Y753" s="36"/>
      <c r="Z753" s="35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</row>
    <row r="754" spans="1:41" ht="15.75" customHeight="1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5"/>
      <c r="Q754" s="35"/>
      <c r="R754" s="36"/>
      <c r="S754" s="36"/>
      <c r="T754" s="36"/>
      <c r="U754" s="36"/>
      <c r="V754" s="36"/>
      <c r="W754" s="36"/>
      <c r="X754" s="36"/>
      <c r="Y754" s="36"/>
      <c r="Z754" s="35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</row>
    <row r="755" spans="1:41" ht="15.75" customHeight="1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5"/>
      <c r="Q755" s="35"/>
      <c r="R755" s="36"/>
      <c r="S755" s="36"/>
      <c r="T755" s="36"/>
      <c r="U755" s="36"/>
      <c r="V755" s="36"/>
      <c r="W755" s="36"/>
      <c r="X755" s="36"/>
      <c r="Y755" s="36"/>
      <c r="Z755" s="35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</row>
    <row r="756" spans="1:41" ht="15.75" customHeight="1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5"/>
      <c r="Q756" s="35"/>
      <c r="R756" s="36"/>
      <c r="S756" s="36"/>
      <c r="T756" s="36"/>
      <c r="U756" s="36"/>
      <c r="V756" s="36"/>
      <c r="W756" s="36"/>
      <c r="X756" s="36"/>
      <c r="Y756" s="36"/>
      <c r="Z756" s="35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</row>
    <row r="757" spans="1:41" ht="15.75" customHeight="1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5"/>
      <c r="Q757" s="35"/>
      <c r="R757" s="36"/>
      <c r="S757" s="36"/>
      <c r="T757" s="36"/>
      <c r="U757" s="36"/>
      <c r="V757" s="36"/>
      <c r="W757" s="36"/>
      <c r="X757" s="36"/>
      <c r="Y757" s="36"/>
      <c r="Z757" s="35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</row>
    <row r="758" spans="1:41" ht="15.75" customHeight="1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5"/>
      <c r="Q758" s="35"/>
      <c r="R758" s="36"/>
      <c r="S758" s="36"/>
      <c r="T758" s="36"/>
      <c r="U758" s="36"/>
      <c r="V758" s="36"/>
      <c r="W758" s="36"/>
      <c r="X758" s="36"/>
      <c r="Y758" s="36"/>
      <c r="Z758" s="35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</row>
    <row r="759" spans="1:41" ht="15.75" customHeight="1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5"/>
      <c r="Q759" s="35"/>
      <c r="R759" s="36"/>
      <c r="S759" s="36"/>
      <c r="T759" s="36"/>
      <c r="U759" s="36"/>
      <c r="V759" s="36"/>
      <c r="W759" s="36"/>
      <c r="X759" s="36"/>
      <c r="Y759" s="36"/>
      <c r="Z759" s="35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</row>
    <row r="760" spans="1:41" ht="15.75" customHeight="1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5"/>
      <c r="Q760" s="35"/>
      <c r="R760" s="36"/>
      <c r="S760" s="36"/>
      <c r="T760" s="36"/>
      <c r="U760" s="36"/>
      <c r="V760" s="36"/>
      <c r="W760" s="36"/>
      <c r="X760" s="36"/>
      <c r="Y760" s="36"/>
      <c r="Z760" s="35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</row>
    <row r="761" spans="1:41" ht="15.75" customHeight="1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5"/>
      <c r="Q761" s="35"/>
      <c r="R761" s="36"/>
      <c r="S761" s="36"/>
      <c r="T761" s="36"/>
      <c r="U761" s="36"/>
      <c r="V761" s="36"/>
      <c r="W761" s="36"/>
      <c r="X761" s="36"/>
      <c r="Y761" s="36"/>
      <c r="Z761" s="35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</row>
    <row r="762" spans="1:41" ht="15.75" customHeight="1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5"/>
      <c r="Q762" s="35"/>
      <c r="R762" s="36"/>
      <c r="S762" s="36"/>
      <c r="T762" s="36"/>
      <c r="U762" s="36"/>
      <c r="V762" s="36"/>
      <c r="W762" s="36"/>
      <c r="X762" s="36"/>
      <c r="Y762" s="36"/>
      <c r="Z762" s="35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</row>
    <row r="763" spans="1:41" ht="15.75" customHeight="1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5"/>
      <c r="Q763" s="35"/>
      <c r="R763" s="36"/>
      <c r="S763" s="36"/>
      <c r="T763" s="36"/>
      <c r="U763" s="36"/>
      <c r="V763" s="36"/>
      <c r="W763" s="36"/>
      <c r="X763" s="36"/>
      <c r="Y763" s="36"/>
      <c r="Z763" s="35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</row>
    <row r="764" spans="1:41" ht="15.75" customHeight="1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5"/>
      <c r="Q764" s="35"/>
      <c r="R764" s="36"/>
      <c r="S764" s="36"/>
      <c r="T764" s="36"/>
      <c r="U764" s="36"/>
      <c r="V764" s="36"/>
      <c r="W764" s="36"/>
      <c r="X764" s="36"/>
      <c r="Y764" s="36"/>
      <c r="Z764" s="35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</row>
    <row r="765" spans="1:41" ht="15.75" customHeight="1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5"/>
      <c r="Q765" s="35"/>
      <c r="R765" s="36"/>
      <c r="S765" s="36"/>
      <c r="T765" s="36"/>
      <c r="U765" s="36"/>
      <c r="V765" s="36"/>
      <c r="W765" s="36"/>
      <c r="X765" s="36"/>
      <c r="Y765" s="36"/>
      <c r="Z765" s="35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</row>
    <row r="766" spans="1:41" ht="15.75" customHeight="1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5"/>
      <c r="Q766" s="35"/>
      <c r="R766" s="36"/>
      <c r="S766" s="36"/>
      <c r="T766" s="36"/>
      <c r="U766" s="36"/>
      <c r="V766" s="36"/>
      <c r="W766" s="36"/>
      <c r="X766" s="36"/>
      <c r="Y766" s="36"/>
      <c r="Z766" s="35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</row>
    <row r="767" spans="1:41" ht="15.75" customHeight="1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5"/>
      <c r="Q767" s="35"/>
      <c r="R767" s="36"/>
      <c r="S767" s="36"/>
      <c r="T767" s="36"/>
      <c r="U767" s="36"/>
      <c r="V767" s="36"/>
      <c r="W767" s="36"/>
      <c r="X767" s="36"/>
      <c r="Y767" s="36"/>
      <c r="Z767" s="35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</row>
    <row r="768" spans="1:41" ht="15.75" customHeight="1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5"/>
      <c r="Q768" s="35"/>
      <c r="R768" s="36"/>
      <c r="S768" s="36"/>
      <c r="T768" s="36"/>
      <c r="U768" s="36"/>
      <c r="V768" s="36"/>
      <c r="W768" s="36"/>
      <c r="X768" s="36"/>
      <c r="Y768" s="36"/>
      <c r="Z768" s="35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</row>
    <row r="769" spans="1:41" ht="15.75" customHeight="1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5"/>
      <c r="Q769" s="35"/>
      <c r="R769" s="36"/>
      <c r="S769" s="36"/>
      <c r="T769" s="36"/>
      <c r="U769" s="36"/>
      <c r="V769" s="36"/>
      <c r="W769" s="36"/>
      <c r="X769" s="36"/>
      <c r="Y769" s="36"/>
      <c r="Z769" s="35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</row>
    <row r="770" spans="1:41" ht="15.75" customHeight="1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5"/>
      <c r="Q770" s="35"/>
      <c r="R770" s="36"/>
      <c r="S770" s="36"/>
      <c r="T770" s="36"/>
      <c r="U770" s="36"/>
      <c r="V770" s="36"/>
      <c r="W770" s="36"/>
      <c r="X770" s="36"/>
      <c r="Y770" s="36"/>
      <c r="Z770" s="35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</row>
    <row r="771" spans="1:41" ht="15.75" customHeight="1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5"/>
      <c r="Q771" s="35"/>
      <c r="R771" s="36"/>
      <c r="S771" s="36"/>
      <c r="T771" s="36"/>
      <c r="U771" s="36"/>
      <c r="V771" s="36"/>
      <c r="W771" s="36"/>
      <c r="X771" s="36"/>
      <c r="Y771" s="36"/>
      <c r="Z771" s="35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</row>
    <row r="772" spans="1:41" ht="15.75" customHeight="1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5"/>
      <c r="Q772" s="35"/>
      <c r="R772" s="36"/>
      <c r="S772" s="36"/>
      <c r="T772" s="36"/>
      <c r="U772" s="36"/>
      <c r="V772" s="36"/>
      <c r="W772" s="36"/>
      <c r="X772" s="36"/>
      <c r="Y772" s="36"/>
      <c r="Z772" s="35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</row>
    <row r="773" spans="1:41" ht="15.75" customHeight="1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5"/>
      <c r="Q773" s="35"/>
      <c r="R773" s="36"/>
      <c r="S773" s="36"/>
      <c r="T773" s="36"/>
      <c r="U773" s="36"/>
      <c r="V773" s="36"/>
      <c r="W773" s="36"/>
      <c r="X773" s="36"/>
      <c r="Y773" s="36"/>
      <c r="Z773" s="35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</row>
    <row r="774" spans="1:41" ht="15.75" customHeight="1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5"/>
      <c r="Q774" s="35"/>
      <c r="R774" s="36"/>
      <c r="S774" s="36"/>
      <c r="T774" s="36"/>
      <c r="U774" s="36"/>
      <c r="V774" s="36"/>
      <c r="W774" s="36"/>
      <c r="X774" s="36"/>
      <c r="Y774" s="36"/>
      <c r="Z774" s="35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</row>
    <row r="775" spans="1:41" ht="15.75" customHeight="1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5"/>
      <c r="Q775" s="35"/>
      <c r="R775" s="36"/>
      <c r="S775" s="36"/>
      <c r="T775" s="36"/>
      <c r="U775" s="36"/>
      <c r="V775" s="36"/>
      <c r="W775" s="36"/>
      <c r="X775" s="36"/>
      <c r="Y775" s="36"/>
      <c r="Z775" s="35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</row>
    <row r="776" spans="1:41" ht="15.75" customHeight="1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5"/>
      <c r="Q776" s="35"/>
      <c r="R776" s="36"/>
      <c r="S776" s="36"/>
      <c r="T776" s="36"/>
      <c r="U776" s="36"/>
      <c r="V776" s="36"/>
      <c r="W776" s="36"/>
      <c r="X776" s="36"/>
      <c r="Y776" s="36"/>
      <c r="Z776" s="35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</row>
    <row r="777" spans="1:41" ht="15.75" customHeight="1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5"/>
      <c r="Q777" s="35"/>
      <c r="R777" s="36"/>
      <c r="S777" s="36"/>
      <c r="T777" s="36"/>
      <c r="U777" s="36"/>
      <c r="V777" s="36"/>
      <c r="W777" s="36"/>
      <c r="X777" s="36"/>
      <c r="Y777" s="36"/>
      <c r="Z777" s="35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</row>
    <row r="778" spans="1:41" ht="15.75" customHeight="1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5"/>
      <c r="Q778" s="35"/>
      <c r="R778" s="36"/>
      <c r="S778" s="36"/>
      <c r="T778" s="36"/>
      <c r="U778" s="36"/>
      <c r="V778" s="36"/>
      <c r="W778" s="36"/>
      <c r="X778" s="36"/>
      <c r="Y778" s="36"/>
      <c r="Z778" s="35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</row>
    <row r="779" spans="1:41" ht="15.75" customHeight="1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5"/>
      <c r="Q779" s="35"/>
      <c r="R779" s="36"/>
      <c r="S779" s="36"/>
      <c r="T779" s="36"/>
      <c r="U779" s="36"/>
      <c r="V779" s="36"/>
      <c r="W779" s="36"/>
      <c r="X779" s="36"/>
      <c r="Y779" s="36"/>
      <c r="Z779" s="35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</row>
    <row r="780" spans="1:41" ht="15.75" customHeight="1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5"/>
      <c r="Q780" s="35"/>
      <c r="R780" s="36"/>
      <c r="S780" s="36"/>
      <c r="T780" s="36"/>
      <c r="U780" s="36"/>
      <c r="V780" s="36"/>
      <c r="W780" s="36"/>
      <c r="X780" s="36"/>
      <c r="Y780" s="36"/>
      <c r="Z780" s="35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</row>
    <row r="781" spans="1:41" ht="15.75" customHeight="1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5"/>
      <c r="Q781" s="35"/>
      <c r="R781" s="36"/>
      <c r="S781" s="36"/>
      <c r="T781" s="36"/>
      <c r="U781" s="36"/>
      <c r="V781" s="36"/>
      <c r="W781" s="36"/>
      <c r="X781" s="36"/>
      <c r="Y781" s="36"/>
      <c r="Z781" s="35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</row>
    <row r="782" spans="1:41" ht="15.75" customHeight="1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5"/>
      <c r="Q782" s="35"/>
      <c r="R782" s="36"/>
      <c r="S782" s="36"/>
      <c r="T782" s="36"/>
      <c r="U782" s="36"/>
      <c r="V782" s="36"/>
      <c r="W782" s="36"/>
      <c r="X782" s="36"/>
      <c r="Y782" s="36"/>
      <c r="Z782" s="35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</row>
    <row r="783" spans="1:41" ht="15.75" customHeight="1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5"/>
      <c r="Q783" s="35"/>
      <c r="R783" s="36"/>
      <c r="S783" s="36"/>
      <c r="T783" s="36"/>
      <c r="U783" s="36"/>
      <c r="V783" s="36"/>
      <c r="W783" s="36"/>
      <c r="X783" s="36"/>
      <c r="Y783" s="36"/>
      <c r="Z783" s="35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</row>
    <row r="784" spans="1:41" ht="15.75" customHeight="1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5"/>
      <c r="Q784" s="35"/>
      <c r="R784" s="36"/>
      <c r="S784" s="36"/>
      <c r="T784" s="36"/>
      <c r="U784" s="36"/>
      <c r="V784" s="36"/>
      <c r="W784" s="36"/>
      <c r="X784" s="36"/>
      <c r="Y784" s="36"/>
      <c r="Z784" s="35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</row>
    <row r="785" spans="1:41" ht="15.75" customHeight="1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5"/>
      <c r="Q785" s="35"/>
      <c r="R785" s="36"/>
      <c r="S785" s="36"/>
      <c r="T785" s="36"/>
      <c r="U785" s="36"/>
      <c r="V785" s="36"/>
      <c r="W785" s="36"/>
      <c r="X785" s="36"/>
      <c r="Y785" s="36"/>
      <c r="Z785" s="35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</row>
    <row r="786" spans="1:41" ht="15.75" customHeight="1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5"/>
      <c r="Q786" s="35"/>
      <c r="R786" s="36"/>
      <c r="S786" s="36"/>
      <c r="T786" s="36"/>
      <c r="U786" s="36"/>
      <c r="V786" s="36"/>
      <c r="W786" s="36"/>
      <c r="X786" s="36"/>
      <c r="Y786" s="36"/>
      <c r="Z786" s="35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</row>
    <row r="787" spans="1:41" ht="15.75" customHeight="1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5"/>
      <c r="Q787" s="35"/>
      <c r="R787" s="36"/>
      <c r="S787" s="36"/>
      <c r="T787" s="36"/>
      <c r="U787" s="36"/>
      <c r="V787" s="36"/>
      <c r="W787" s="36"/>
      <c r="X787" s="36"/>
      <c r="Y787" s="36"/>
      <c r="Z787" s="35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</row>
    <row r="788" spans="1:41" ht="15.75" customHeight="1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5"/>
      <c r="Q788" s="35"/>
      <c r="R788" s="36"/>
      <c r="S788" s="36"/>
      <c r="T788" s="36"/>
      <c r="U788" s="36"/>
      <c r="V788" s="36"/>
      <c r="W788" s="36"/>
      <c r="X788" s="36"/>
      <c r="Y788" s="36"/>
      <c r="Z788" s="35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</row>
    <row r="789" spans="1:41" ht="15.75" customHeight="1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5"/>
      <c r="Q789" s="35"/>
      <c r="R789" s="36"/>
      <c r="S789" s="36"/>
      <c r="T789" s="36"/>
      <c r="U789" s="36"/>
      <c r="V789" s="36"/>
      <c r="W789" s="36"/>
      <c r="X789" s="36"/>
      <c r="Y789" s="36"/>
      <c r="Z789" s="35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</row>
    <row r="790" spans="1:41" ht="15.75" customHeight="1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5"/>
      <c r="Q790" s="35"/>
      <c r="R790" s="36"/>
      <c r="S790" s="36"/>
      <c r="T790" s="36"/>
      <c r="U790" s="36"/>
      <c r="V790" s="36"/>
      <c r="W790" s="36"/>
      <c r="X790" s="36"/>
      <c r="Y790" s="36"/>
      <c r="Z790" s="35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</row>
    <row r="791" spans="1:41" ht="15.75" customHeight="1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5"/>
      <c r="Q791" s="35"/>
      <c r="R791" s="36"/>
      <c r="S791" s="36"/>
      <c r="T791" s="36"/>
      <c r="U791" s="36"/>
      <c r="V791" s="36"/>
      <c r="W791" s="36"/>
      <c r="X791" s="36"/>
      <c r="Y791" s="36"/>
      <c r="Z791" s="35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</row>
    <row r="792" spans="1:41" ht="15.75" customHeight="1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5"/>
      <c r="Q792" s="35"/>
      <c r="R792" s="36"/>
      <c r="S792" s="36"/>
      <c r="T792" s="36"/>
      <c r="U792" s="36"/>
      <c r="V792" s="36"/>
      <c r="W792" s="36"/>
      <c r="X792" s="36"/>
      <c r="Y792" s="36"/>
      <c r="Z792" s="35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</row>
    <row r="793" spans="1:41" ht="15.75" customHeight="1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5"/>
      <c r="Q793" s="35"/>
      <c r="R793" s="36"/>
      <c r="S793" s="36"/>
      <c r="T793" s="36"/>
      <c r="U793" s="36"/>
      <c r="V793" s="36"/>
      <c r="W793" s="36"/>
      <c r="X793" s="36"/>
      <c r="Y793" s="36"/>
      <c r="Z793" s="35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</row>
    <row r="794" spans="1:41" ht="15.75" customHeight="1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5"/>
      <c r="Q794" s="35"/>
      <c r="R794" s="36"/>
      <c r="S794" s="36"/>
      <c r="T794" s="36"/>
      <c r="U794" s="36"/>
      <c r="V794" s="36"/>
      <c r="W794" s="36"/>
      <c r="X794" s="36"/>
      <c r="Y794" s="36"/>
      <c r="Z794" s="35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</row>
    <row r="795" spans="1:41" ht="15.75" customHeight="1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5"/>
      <c r="Q795" s="35"/>
      <c r="R795" s="36"/>
      <c r="S795" s="36"/>
      <c r="T795" s="36"/>
      <c r="U795" s="36"/>
      <c r="V795" s="36"/>
      <c r="W795" s="36"/>
      <c r="X795" s="36"/>
      <c r="Y795" s="36"/>
      <c r="Z795" s="35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</row>
    <row r="796" spans="1:41" ht="15.75" customHeight="1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5"/>
      <c r="Q796" s="35"/>
      <c r="R796" s="36"/>
      <c r="S796" s="36"/>
      <c r="T796" s="36"/>
      <c r="U796" s="36"/>
      <c r="V796" s="36"/>
      <c r="W796" s="36"/>
      <c r="X796" s="36"/>
      <c r="Y796" s="36"/>
      <c r="Z796" s="35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</row>
    <row r="797" spans="1:41" ht="15.75" customHeight="1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5"/>
      <c r="Q797" s="35"/>
      <c r="R797" s="36"/>
      <c r="S797" s="36"/>
      <c r="T797" s="36"/>
      <c r="U797" s="36"/>
      <c r="V797" s="36"/>
      <c r="W797" s="36"/>
      <c r="X797" s="36"/>
      <c r="Y797" s="36"/>
      <c r="Z797" s="35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</row>
    <row r="798" spans="1:41" ht="15.75" customHeight="1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5"/>
      <c r="Q798" s="35"/>
      <c r="R798" s="36"/>
      <c r="S798" s="36"/>
      <c r="T798" s="36"/>
      <c r="U798" s="36"/>
      <c r="V798" s="36"/>
      <c r="W798" s="36"/>
      <c r="X798" s="36"/>
      <c r="Y798" s="36"/>
      <c r="Z798" s="35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</row>
    <row r="799" spans="1:41" ht="15.75" customHeight="1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5"/>
      <c r="Q799" s="35"/>
      <c r="R799" s="36"/>
      <c r="S799" s="36"/>
      <c r="T799" s="36"/>
      <c r="U799" s="36"/>
      <c r="V799" s="36"/>
      <c r="W799" s="36"/>
      <c r="X799" s="36"/>
      <c r="Y799" s="36"/>
      <c r="Z799" s="35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</row>
    <row r="800" spans="1:41" ht="15.75" customHeight="1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5"/>
      <c r="Q800" s="35"/>
      <c r="R800" s="36"/>
      <c r="S800" s="36"/>
      <c r="T800" s="36"/>
      <c r="U800" s="36"/>
      <c r="V800" s="36"/>
      <c r="W800" s="36"/>
      <c r="X800" s="36"/>
      <c r="Y800" s="36"/>
      <c r="Z800" s="35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</row>
    <row r="801" spans="1:41" ht="15.75" customHeight="1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5"/>
      <c r="Q801" s="35"/>
      <c r="R801" s="36"/>
      <c r="S801" s="36"/>
      <c r="T801" s="36"/>
      <c r="U801" s="36"/>
      <c r="V801" s="36"/>
      <c r="W801" s="36"/>
      <c r="X801" s="36"/>
      <c r="Y801" s="36"/>
      <c r="Z801" s="35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</row>
    <row r="802" spans="1:41" ht="15.75" customHeight="1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5"/>
      <c r="Q802" s="35"/>
      <c r="R802" s="36"/>
      <c r="S802" s="36"/>
      <c r="T802" s="36"/>
      <c r="U802" s="36"/>
      <c r="V802" s="36"/>
      <c r="W802" s="36"/>
      <c r="X802" s="36"/>
      <c r="Y802" s="36"/>
      <c r="Z802" s="35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</row>
    <row r="803" spans="1:41" ht="15.75" customHeight="1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5"/>
      <c r="Q803" s="35"/>
      <c r="R803" s="36"/>
      <c r="S803" s="36"/>
      <c r="T803" s="36"/>
      <c r="U803" s="36"/>
      <c r="V803" s="36"/>
      <c r="W803" s="36"/>
      <c r="X803" s="36"/>
      <c r="Y803" s="36"/>
      <c r="Z803" s="35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</row>
    <row r="804" spans="1:41" ht="15.75" customHeight="1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5"/>
      <c r="Q804" s="35"/>
      <c r="R804" s="36"/>
      <c r="S804" s="36"/>
      <c r="T804" s="36"/>
      <c r="U804" s="36"/>
      <c r="V804" s="36"/>
      <c r="W804" s="36"/>
      <c r="X804" s="36"/>
      <c r="Y804" s="36"/>
      <c r="Z804" s="35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</row>
    <row r="805" spans="1:41" ht="15.75" customHeight="1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5"/>
      <c r="Q805" s="35"/>
      <c r="R805" s="36"/>
      <c r="S805" s="36"/>
      <c r="T805" s="36"/>
      <c r="U805" s="36"/>
      <c r="V805" s="36"/>
      <c r="W805" s="36"/>
      <c r="X805" s="36"/>
      <c r="Y805" s="36"/>
      <c r="Z805" s="35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</row>
    <row r="806" spans="1:41" ht="15.75" customHeight="1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5"/>
      <c r="Q806" s="35"/>
      <c r="R806" s="36"/>
      <c r="S806" s="36"/>
      <c r="T806" s="36"/>
      <c r="U806" s="36"/>
      <c r="V806" s="36"/>
      <c r="W806" s="36"/>
      <c r="X806" s="36"/>
      <c r="Y806" s="36"/>
      <c r="Z806" s="35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</row>
    <row r="807" spans="1:41" ht="15.75" customHeight="1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5"/>
      <c r="Q807" s="35"/>
      <c r="R807" s="36"/>
      <c r="S807" s="36"/>
      <c r="T807" s="36"/>
      <c r="U807" s="36"/>
      <c r="V807" s="36"/>
      <c r="W807" s="36"/>
      <c r="X807" s="36"/>
      <c r="Y807" s="36"/>
      <c r="Z807" s="35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</row>
    <row r="808" spans="1:41" ht="15.75" customHeight="1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5"/>
      <c r="Q808" s="35"/>
      <c r="R808" s="36"/>
      <c r="S808" s="36"/>
      <c r="T808" s="36"/>
      <c r="U808" s="36"/>
      <c r="V808" s="36"/>
      <c r="W808" s="36"/>
      <c r="X808" s="36"/>
      <c r="Y808" s="36"/>
      <c r="Z808" s="35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</row>
    <row r="809" spans="1:41" ht="15.75" customHeight="1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5"/>
      <c r="Q809" s="35"/>
      <c r="R809" s="36"/>
      <c r="S809" s="36"/>
      <c r="T809" s="36"/>
      <c r="U809" s="36"/>
      <c r="V809" s="36"/>
      <c r="W809" s="36"/>
      <c r="X809" s="36"/>
      <c r="Y809" s="36"/>
      <c r="Z809" s="35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</row>
    <row r="810" spans="1:41" ht="15.75" customHeight="1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5"/>
      <c r="Q810" s="35"/>
      <c r="R810" s="36"/>
      <c r="S810" s="36"/>
      <c r="T810" s="36"/>
      <c r="U810" s="36"/>
      <c r="V810" s="36"/>
      <c r="W810" s="36"/>
      <c r="X810" s="36"/>
      <c r="Y810" s="36"/>
      <c r="Z810" s="35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</row>
    <row r="811" spans="1:41" ht="15.75" customHeight="1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5"/>
      <c r="Q811" s="35"/>
      <c r="R811" s="36"/>
      <c r="S811" s="36"/>
      <c r="T811" s="36"/>
      <c r="U811" s="36"/>
      <c r="V811" s="36"/>
      <c r="W811" s="36"/>
      <c r="X811" s="36"/>
      <c r="Y811" s="36"/>
      <c r="Z811" s="35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</row>
    <row r="812" spans="1:41" ht="15.75" customHeight="1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5"/>
      <c r="Q812" s="35"/>
      <c r="R812" s="36"/>
      <c r="S812" s="36"/>
      <c r="T812" s="36"/>
      <c r="U812" s="36"/>
      <c r="V812" s="36"/>
      <c r="W812" s="36"/>
      <c r="X812" s="36"/>
      <c r="Y812" s="36"/>
      <c r="Z812" s="35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</row>
    <row r="813" spans="1:41" ht="15.75" customHeight="1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5"/>
      <c r="Q813" s="35"/>
      <c r="R813" s="36"/>
      <c r="S813" s="36"/>
      <c r="T813" s="36"/>
      <c r="U813" s="36"/>
      <c r="V813" s="36"/>
      <c r="W813" s="36"/>
      <c r="X813" s="36"/>
      <c r="Y813" s="36"/>
      <c r="Z813" s="35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</row>
    <row r="814" spans="1:41" ht="15.75" customHeight="1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5"/>
      <c r="Q814" s="35"/>
      <c r="R814" s="36"/>
      <c r="S814" s="36"/>
      <c r="T814" s="36"/>
      <c r="U814" s="36"/>
      <c r="V814" s="36"/>
      <c r="W814" s="36"/>
      <c r="X814" s="36"/>
      <c r="Y814" s="36"/>
      <c r="Z814" s="35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</row>
    <row r="815" spans="1:41" ht="15.75" customHeight="1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5"/>
      <c r="Q815" s="35"/>
      <c r="R815" s="36"/>
      <c r="S815" s="36"/>
      <c r="T815" s="36"/>
      <c r="U815" s="36"/>
      <c r="V815" s="36"/>
      <c r="W815" s="36"/>
      <c r="X815" s="36"/>
      <c r="Y815" s="36"/>
      <c r="Z815" s="35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</row>
    <row r="816" spans="1:41" ht="15.75" customHeight="1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5"/>
      <c r="Q816" s="35"/>
      <c r="R816" s="36"/>
      <c r="S816" s="36"/>
      <c r="T816" s="36"/>
      <c r="U816" s="36"/>
      <c r="V816" s="36"/>
      <c r="W816" s="36"/>
      <c r="X816" s="36"/>
      <c r="Y816" s="36"/>
      <c r="Z816" s="35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</row>
    <row r="817" spans="1:41" ht="15.75" customHeight="1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5"/>
      <c r="Q817" s="35"/>
      <c r="R817" s="36"/>
      <c r="S817" s="36"/>
      <c r="T817" s="36"/>
      <c r="U817" s="36"/>
      <c r="V817" s="36"/>
      <c r="W817" s="36"/>
      <c r="X817" s="36"/>
      <c r="Y817" s="36"/>
      <c r="Z817" s="35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</row>
    <row r="818" spans="1:41" ht="15.75" customHeight="1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5"/>
      <c r="Q818" s="35"/>
      <c r="R818" s="36"/>
      <c r="S818" s="36"/>
      <c r="T818" s="36"/>
      <c r="U818" s="36"/>
      <c r="V818" s="36"/>
      <c r="W818" s="36"/>
      <c r="X818" s="36"/>
      <c r="Y818" s="36"/>
      <c r="Z818" s="35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</row>
    <row r="819" spans="1:41" ht="15.75" customHeight="1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5"/>
      <c r="Q819" s="35"/>
      <c r="R819" s="36"/>
      <c r="S819" s="36"/>
      <c r="T819" s="36"/>
      <c r="U819" s="36"/>
      <c r="V819" s="36"/>
      <c r="W819" s="36"/>
      <c r="X819" s="36"/>
      <c r="Y819" s="36"/>
      <c r="Z819" s="35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</row>
    <row r="820" spans="1:41" ht="15.75" customHeight="1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5"/>
      <c r="Q820" s="35"/>
      <c r="R820" s="36"/>
      <c r="S820" s="36"/>
      <c r="T820" s="36"/>
      <c r="U820" s="36"/>
      <c r="V820" s="36"/>
      <c r="W820" s="36"/>
      <c r="X820" s="36"/>
      <c r="Y820" s="36"/>
      <c r="Z820" s="35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</row>
    <row r="821" spans="1:41" ht="15.75" customHeight="1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5"/>
      <c r="Q821" s="35"/>
      <c r="R821" s="36"/>
      <c r="S821" s="36"/>
      <c r="T821" s="36"/>
      <c r="U821" s="36"/>
      <c r="V821" s="36"/>
      <c r="W821" s="36"/>
      <c r="X821" s="36"/>
      <c r="Y821" s="36"/>
      <c r="Z821" s="35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</row>
    <row r="822" spans="1:41" ht="15.75" customHeight="1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5"/>
      <c r="Q822" s="35"/>
      <c r="R822" s="36"/>
      <c r="S822" s="36"/>
      <c r="T822" s="36"/>
      <c r="U822" s="36"/>
      <c r="V822" s="36"/>
      <c r="W822" s="36"/>
      <c r="X822" s="36"/>
      <c r="Y822" s="36"/>
      <c r="Z822" s="35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</row>
    <row r="823" spans="1:41" ht="15.75" customHeight="1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5"/>
      <c r="Q823" s="35"/>
      <c r="R823" s="36"/>
      <c r="S823" s="36"/>
      <c r="T823" s="36"/>
      <c r="U823" s="36"/>
      <c r="V823" s="36"/>
      <c r="W823" s="36"/>
      <c r="X823" s="36"/>
      <c r="Y823" s="36"/>
      <c r="Z823" s="35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</row>
    <row r="824" spans="1:41" ht="15.75" customHeight="1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5"/>
      <c r="Q824" s="35"/>
      <c r="R824" s="36"/>
      <c r="S824" s="36"/>
      <c r="T824" s="36"/>
      <c r="U824" s="36"/>
      <c r="V824" s="36"/>
      <c r="W824" s="36"/>
      <c r="X824" s="36"/>
      <c r="Y824" s="36"/>
      <c r="Z824" s="35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</row>
    <row r="825" spans="1:41" ht="15.75" customHeight="1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5"/>
      <c r="Q825" s="35"/>
      <c r="R825" s="36"/>
      <c r="S825" s="36"/>
      <c r="T825" s="36"/>
      <c r="U825" s="36"/>
      <c r="V825" s="36"/>
      <c r="W825" s="36"/>
      <c r="X825" s="36"/>
      <c r="Y825" s="36"/>
      <c r="Z825" s="35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</row>
    <row r="826" spans="1:41" ht="15.75" customHeight="1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5"/>
      <c r="Q826" s="35"/>
      <c r="R826" s="36"/>
      <c r="S826" s="36"/>
      <c r="T826" s="36"/>
      <c r="U826" s="36"/>
      <c r="V826" s="36"/>
      <c r="W826" s="36"/>
      <c r="X826" s="36"/>
      <c r="Y826" s="36"/>
      <c r="Z826" s="35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</row>
    <row r="827" spans="1:41" ht="15.75" customHeight="1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5"/>
      <c r="Q827" s="35"/>
      <c r="R827" s="36"/>
      <c r="S827" s="36"/>
      <c r="T827" s="36"/>
      <c r="U827" s="36"/>
      <c r="V827" s="36"/>
      <c r="W827" s="36"/>
      <c r="X827" s="36"/>
      <c r="Y827" s="36"/>
      <c r="Z827" s="35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</row>
    <row r="828" spans="1:41" ht="15.75" customHeight="1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5"/>
      <c r="Q828" s="35"/>
      <c r="R828" s="36"/>
      <c r="S828" s="36"/>
      <c r="T828" s="36"/>
      <c r="U828" s="36"/>
      <c r="V828" s="36"/>
      <c r="W828" s="36"/>
      <c r="X828" s="36"/>
      <c r="Y828" s="36"/>
      <c r="Z828" s="35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</row>
    <row r="829" spans="1:41" ht="15.75" customHeight="1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5"/>
      <c r="Q829" s="35"/>
      <c r="R829" s="36"/>
      <c r="S829" s="36"/>
      <c r="T829" s="36"/>
      <c r="U829" s="36"/>
      <c r="V829" s="36"/>
      <c r="W829" s="36"/>
      <c r="X829" s="36"/>
      <c r="Y829" s="36"/>
      <c r="Z829" s="35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</row>
    <row r="830" spans="1:41" ht="15.75" customHeight="1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5"/>
      <c r="Q830" s="35"/>
      <c r="R830" s="36"/>
      <c r="S830" s="36"/>
      <c r="T830" s="36"/>
      <c r="U830" s="36"/>
      <c r="V830" s="36"/>
      <c r="W830" s="36"/>
      <c r="X830" s="36"/>
      <c r="Y830" s="36"/>
      <c r="Z830" s="35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</row>
    <row r="831" spans="1:41" ht="15.75" customHeight="1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5"/>
      <c r="Q831" s="35"/>
      <c r="R831" s="36"/>
      <c r="S831" s="36"/>
      <c r="T831" s="36"/>
      <c r="U831" s="36"/>
      <c r="V831" s="36"/>
      <c r="W831" s="36"/>
      <c r="X831" s="36"/>
      <c r="Y831" s="36"/>
      <c r="Z831" s="35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</row>
    <row r="832" spans="1:41" ht="15.75" customHeight="1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5"/>
      <c r="Q832" s="35"/>
      <c r="R832" s="36"/>
      <c r="S832" s="36"/>
      <c r="T832" s="36"/>
      <c r="U832" s="36"/>
      <c r="V832" s="36"/>
      <c r="W832" s="36"/>
      <c r="X832" s="36"/>
      <c r="Y832" s="36"/>
      <c r="Z832" s="35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</row>
    <row r="833" spans="1:41" ht="15.75" customHeight="1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5"/>
      <c r="Q833" s="35"/>
      <c r="R833" s="36"/>
      <c r="S833" s="36"/>
      <c r="T833" s="36"/>
      <c r="U833" s="36"/>
      <c r="V833" s="36"/>
      <c r="W833" s="36"/>
      <c r="X833" s="36"/>
      <c r="Y833" s="36"/>
      <c r="Z833" s="35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</row>
    <row r="834" spans="1:41" ht="15.75" customHeight="1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5"/>
      <c r="Q834" s="35"/>
      <c r="R834" s="36"/>
      <c r="S834" s="36"/>
      <c r="T834" s="36"/>
      <c r="U834" s="36"/>
      <c r="V834" s="36"/>
      <c r="W834" s="36"/>
      <c r="X834" s="36"/>
      <c r="Y834" s="36"/>
      <c r="Z834" s="35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</row>
    <row r="835" spans="1:41" ht="15.75" customHeight="1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5"/>
      <c r="Q835" s="35"/>
      <c r="R835" s="36"/>
      <c r="S835" s="36"/>
      <c r="T835" s="36"/>
      <c r="U835" s="36"/>
      <c r="V835" s="36"/>
      <c r="W835" s="36"/>
      <c r="X835" s="36"/>
      <c r="Y835" s="36"/>
      <c r="Z835" s="35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</row>
    <row r="836" spans="1:41" ht="15.75" customHeight="1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5"/>
      <c r="Q836" s="35"/>
      <c r="R836" s="36"/>
      <c r="S836" s="36"/>
      <c r="T836" s="36"/>
      <c r="U836" s="36"/>
      <c r="V836" s="36"/>
      <c r="W836" s="36"/>
      <c r="X836" s="36"/>
      <c r="Y836" s="36"/>
      <c r="Z836" s="35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</row>
    <row r="837" spans="1:41" ht="15.75" customHeight="1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5"/>
      <c r="Q837" s="35"/>
      <c r="R837" s="36"/>
      <c r="S837" s="36"/>
      <c r="T837" s="36"/>
      <c r="U837" s="36"/>
      <c r="V837" s="36"/>
      <c r="W837" s="36"/>
      <c r="X837" s="36"/>
      <c r="Y837" s="36"/>
      <c r="Z837" s="35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</row>
    <row r="838" spans="1:41" ht="15.75" customHeight="1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5"/>
      <c r="Q838" s="35"/>
      <c r="R838" s="36"/>
      <c r="S838" s="36"/>
      <c r="T838" s="36"/>
      <c r="U838" s="36"/>
      <c r="V838" s="36"/>
      <c r="W838" s="36"/>
      <c r="X838" s="36"/>
      <c r="Y838" s="36"/>
      <c r="Z838" s="35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</row>
    <row r="839" spans="1:41" ht="15.75" customHeight="1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5"/>
      <c r="Q839" s="35"/>
      <c r="R839" s="36"/>
      <c r="S839" s="36"/>
      <c r="T839" s="36"/>
      <c r="U839" s="36"/>
      <c r="V839" s="36"/>
      <c r="W839" s="36"/>
      <c r="X839" s="36"/>
      <c r="Y839" s="36"/>
      <c r="Z839" s="35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</row>
    <row r="840" spans="1:41" ht="15.75" customHeight="1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5"/>
      <c r="Q840" s="35"/>
      <c r="R840" s="36"/>
      <c r="S840" s="36"/>
      <c r="T840" s="36"/>
      <c r="U840" s="36"/>
      <c r="V840" s="36"/>
      <c r="W840" s="36"/>
      <c r="X840" s="36"/>
      <c r="Y840" s="36"/>
      <c r="Z840" s="35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</row>
    <row r="841" spans="1:41" ht="15.75" customHeight="1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5"/>
      <c r="Q841" s="35"/>
      <c r="R841" s="36"/>
      <c r="S841" s="36"/>
      <c r="T841" s="36"/>
      <c r="U841" s="36"/>
      <c r="V841" s="36"/>
      <c r="W841" s="36"/>
      <c r="X841" s="36"/>
      <c r="Y841" s="36"/>
      <c r="Z841" s="35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</row>
    <row r="842" spans="1:41" ht="15.75" customHeight="1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5"/>
      <c r="Q842" s="35"/>
      <c r="R842" s="36"/>
      <c r="S842" s="36"/>
      <c r="T842" s="36"/>
      <c r="U842" s="36"/>
      <c r="V842" s="36"/>
      <c r="W842" s="36"/>
      <c r="X842" s="36"/>
      <c r="Y842" s="36"/>
      <c r="Z842" s="35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</row>
    <row r="843" spans="1:41" ht="15.75" customHeight="1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5"/>
      <c r="Q843" s="35"/>
      <c r="R843" s="36"/>
      <c r="S843" s="36"/>
      <c r="T843" s="36"/>
      <c r="U843" s="36"/>
      <c r="V843" s="36"/>
      <c r="W843" s="36"/>
      <c r="X843" s="36"/>
      <c r="Y843" s="36"/>
      <c r="Z843" s="35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</row>
    <row r="844" spans="1:41" ht="15.75" customHeight="1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5"/>
      <c r="Q844" s="35"/>
      <c r="R844" s="36"/>
      <c r="S844" s="36"/>
      <c r="T844" s="36"/>
      <c r="U844" s="36"/>
      <c r="V844" s="36"/>
      <c r="W844" s="36"/>
      <c r="X844" s="36"/>
      <c r="Y844" s="36"/>
      <c r="Z844" s="35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</row>
    <row r="845" spans="1:41" ht="15.75" customHeight="1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5"/>
      <c r="Q845" s="35"/>
      <c r="R845" s="36"/>
      <c r="S845" s="36"/>
      <c r="T845" s="36"/>
      <c r="U845" s="36"/>
      <c r="V845" s="36"/>
      <c r="W845" s="36"/>
      <c r="X845" s="36"/>
      <c r="Y845" s="36"/>
      <c r="Z845" s="35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</row>
    <row r="846" spans="1:41" ht="15.75" customHeight="1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5"/>
      <c r="Q846" s="35"/>
      <c r="R846" s="36"/>
      <c r="S846" s="36"/>
      <c r="T846" s="36"/>
      <c r="U846" s="36"/>
      <c r="V846" s="36"/>
      <c r="W846" s="36"/>
      <c r="X846" s="36"/>
      <c r="Y846" s="36"/>
      <c r="Z846" s="35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</row>
    <row r="847" spans="1:41" ht="15.75" customHeight="1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5"/>
      <c r="Q847" s="35"/>
      <c r="R847" s="36"/>
      <c r="S847" s="36"/>
      <c r="T847" s="36"/>
      <c r="U847" s="36"/>
      <c r="V847" s="36"/>
      <c r="W847" s="36"/>
      <c r="X847" s="36"/>
      <c r="Y847" s="36"/>
      <c r="Z847" s="35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</row>
    <row r="848" spans="1:41" ht="15.75" customHeight="1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5"/>
      <c r="Q848" s="35"/>
      <c r="R848" s="36"/>
      <c r="S848" s="36"/>
      <c r="T848" s="36"/>
      <c r="U848" s="36"/>
      <c r="V848" s="36"/>
      <c r="W848" s="36"/>
      <c r="X848" s="36"/>
      <c r="Y848" s="36"/>
      <c r="Z848" s="35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</row>
    <row r="849" spans="1:41" ht="15.75" customHeight="1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5"/>
      <c r="Q849" s="35"/>
      <c r="R849" s="36"/>
      <c r="S849" s="36"/>
      <c r="T849" s="36"/>
      <c r="U849" s="36"/>
      <c r="V849" s="36"/>
      <c r="W849" s="36"/>
      <c r="X849" s="36"/>
      <c r="Y849" s="36"/>
      <c r="Z849" s="35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</row>
    <row r="850" spans="1:41" ht="15.75" customHeight="1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5"/>
      <c r="Q850" s="35"/>
      <c r="R850" s="36"/>
      <c r="S850" s="36"/>
      <c r="T850" s="36"/>
      <c r="U850" s="36"/>
      <c r="V850" s="36"/>
      <c r="W850" s="36"/>
      <c r="X850" s="36"/>
      <c r="Y850" s="36"/>
      <c r="Z850" s="35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</row>
    <row r="851" spans="1:41" ht="15.75" customHeight="1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5"/>
      <c r="Q851" s="35"/>
      <c r="R851" s="36"/>
      <c r="S851" s="36"/>
      <c r="T851" s="36"/>
      <c r="U851" s="36"/>
      <c r="V851" s="36"/>
      <c r="W851" s="36"/>
      <c r="X851" s="36"/>
      <c r="Y851" s="36"/>
      <c r="Z851" s="35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</row>
    <row r="852" spans="1:41" ht="15.75" customHeight="1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5"/>
      <c r="Q852" s="35"/>
      <c r="R852" s="36"/>
      <c r="S852" s="36"/>
      <c r="T852" s="36"/>
      <c r="U852" s="36"/>
      <c r="V852" s="36"/>
      <c r="W852" s="36"/>
      <c r="X852" s="36"/>
      <c r="Y852" s="36"/>
      <c r="Z852" s="35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</row>
    <row r="853" spans="1:41" ht="15.75" customHeight="1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5"/>
      <c r="Q853" s="35"/>
      <c r="R853" s="36"/>
      <c r="S853" s="36"/>
      <c r="T853" s="36"/>
      <c r="U853" s="36"/>
      <c r="V853" s="36"/>
      <c r="W853" s="36"/>
      <c r="X853" s="36"/>
      <c r="Y853" s="36"/>
      <c r="Z853" s="35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</row>
    <row r="854" spans="1:41" ht="15.75" customHeight="1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5"/>
      <c r="Q854" s="35"/>
      <c r="R854" s="36"/>
      <c r="S854" s="36"/>
      <c r="T854" s="36"/>
      <c r="U854" s="36"/>
      <c r="V854" s="36"/>
      <c r="W854" s="36"/>
      <c r="X854" s="36"/>
      <c r="Y854" s="36"/>
      <c r="Z854" s="35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</row>
    <row r="855" spans="1:41" ht="15.75" customHeight="1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5"/>
      <c r="Q855" s="35"/>
      <c r="R855" s="36"/>
      <c r="S855" s="36"/>
      <c r="T855" s="36"/>
      <c r="U855" s="36"/>
      <c r="V855" s="36"/>
      <c r="W855" s="36"/>
      <c r="X855" s="36"/>
      <c r="Y855" s="36"/>
      <c r="Z855" s="35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</row>
    <row r="856" spans="1:41" ht="15.75" customHeight="1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5"/>
      <c r="Q856" s="35"/>
      <c r="R856" s="36"/>
      <c r="S856" s="36"/>
      <c r="T856" s="36"/>
      <c r="U856" s="36"/>
      <c r="V856" s="36"/>
      <c r="W856" s="36"/>
      <c r="X856" s="36"/>
      <c r="Y856" s="36"/>
      <c r="Z856" s="35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</row>
    <row r="857" spans="1:41" ht="15.75" customHeight="1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5"/>
      <c r="Q857" s="35"/>
      <c r="R857" s="36"/>
      <c r="S857" s="36"/>
      <c r="T857" s="36"/>
      <c r="U857" s="36"/>
      <c r="V857" s="36"/>
      <c r="W857" s="36"/>
      <c r="X857" s="36"/>
      <c r="Y857" s="36"/>
      <c r="Z857" s="35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</row>
    <row r="858" spans="1:41" ht="15.75" customHeight="1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5"/>
      <c r="Q858" s="35"/>
      <c r="R858" s="36"/>
      <c r="S858" s="36"/>
      <c r="T858" s="36"/>
      <c r="U858" s="36"/>
      <c r="V858" s="36"/>
      <c r="W858" s="36"/>
      <c r="X858" s="36"/>
      <c r="Y858" s="36"/>
      <c r="Z858" s="35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</row>
    <row r="859" spans="1:41" ht="15.75" customHeight="1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5"/>
      <c r="Q859" s="35"/>
      <c r="R859" s="36"/>
      <c r="S859" s="36"/>
      <c r="T859" s="36"/>
      <c r="U859" s="36"/>
      <c r="V859" s="36"/>
      <c r="W859" s="36"/>
      <c r="X859" s="36"/>
      <c r="Y859" s="36"/>
      <c r="Z859" s="35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</row>
    <row r="860" spans="1:41" ht="15.75" customHeight="1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5"/>
      <c r="Q860" s="35"/>
      <c r="R860" s="36"/>
      <c r="S860" s="36"/>
      <c r="T860" s="36"/>
      <c r="U860" s="36"/>
      <c r="V860" s="36"/>
      <c r="W860" s="36"/>
      <c r="X860" s="36"/>
      <c r="Y860" s="36"/>
      <c r="Z860" s="35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</row>
    <row r="861" spans="1:41" ht="15.75" customHeight="1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5"/>
      <c r="Q861" s="35"/>
      <c r="R861" s="36"/>
      <c r="S861" s="36"/>
      <c r="T861" s="36"/>
      <c r="U861" s="36"/>
      <c r="V861" s="36"/>
      <c r="W861" s="36"/>
      <c r="X861" s="36"/>
      <c r="Y861" s="36"/>
      <c r="Z861" s="35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</row>
    <row r="862" spans="1:41" ht="15.75" customHeight="1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5"/>
      <c r="Q862" s="35"/>
      <c r="R862" s="36"/>
      <c r="S862" s="36"/>
      <c r="T862" s="36"/>
      <c r="U862" s="36"/>
      <c r="V862" s="36"/>
      <c r="W862" s="36"/>
      <c r="X862" s="36"/>
      <c r="Y862" s="36"/>
      <c r="Z862" s="35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</row>
    <row r="863" spans="1:41" ht="15.75" customHeight="1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5"/>
      <c r="Q863" s="35"/>
      <c r="R863" s="36"/>
      <c r="S863" s="36"/>
      <c r="T863" s="36"/>
      <c r="U863" s="36"/>
      <c r="V863" s="36"/>
      <c r="W863" s="36"/>
      <c r="X863" s="36"/>
      <c r="Y863" s="36"/>
      <c r="Z863" s="35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</row>
    <row r="864" spans="1:41" ht="15.75" customHeight="1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5"/>
      <c r="Q864" s="35"/>
      <c r="R864" s="36"/>
      <c r="S864" s="36"/>
      <c r="T864" s="36"/>
      <c r="U864" s="36"/>
      <c r="V864" s="36"/>
      <c r="W864" s="36"/>
      <c r="X864" s="36"/>
      <c r="Y864" s="36"/>
      <c r="Z864" s="35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</row>
    <row r="865" spans="1:41" ht="15.75" customHeight="1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5"/>
      <c r="Q865" s="35"/>
      <c r="R865" s="36"/>
      <c r="S865" s="36"/>
      <c r="T865" s="36"/>
      <c r="U865" s="36"/>
      <c r="V865" s="36"/>
      <c r="W865" s="36"/>
      <c r="X865" s="36"/>
      <c r="Y865" s="36"/>
      <c r="Z865" s="35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</row>
    <row r="866" spans="1:41" ht="15.75" customHeight="1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5"/>
      <c r="Q866" s="35"/>
      <c r="R866" s="36"/>
      <c r="S866" s="36"/>
      <c r="T866" s="36"/>
      <c r="U866" s="36"/>
      <c r="V866" s="36"/>
      <c r="W866" s="36"/>
      <c r="X866" s="36"/>
      <c r="Y866" s="36"/>
      <c r="Z866" s="35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</row>
    <row r="867" spans="1:41" ht="15.75" customHeight="1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5"/>
      <c r="Q867" s="35"/>
      <c r="R867" s="36"/>
      <c r="S867" s="36"/>
      <c r="T867" s="36"/>
      <c r="U867" s="36"/>
      <c r="V867" s="36"/>
      <c r="W867" s="36"/>
      <c r="X867" s="36"/>
      <c r="Y867" s="36"/>
      <c r="Z867" s="35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</row>
    <row r="868" spans="1:41" ht="15.75" customHeight="1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5"/>
      <c r="Q868" s="35"/>
      <c r="R868" s="36"/>
      <c r="S868" s="36"/>
      <c r="T868" s="36"/>
      <c r="U868" s="36"/>
      <c r="V868" s="36"/>
      <c r="W868" s="36"/>
      <c r="X868" s="36"/>
      <c r="Y868" s="36"/>
      <c r="Z868" s="35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</row>
    <row r="869" spans="1:41" ht="15.75" customHeight="1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5"/>
      <c r="Q869" s="35"/>
      <c r="R869" s="36"/>
      <c r="S869" s="36"/>
      <c r="T869" s="36"/>
      <c r="U869" s="36"/>
      <c r="V869" s="36"/>
      <c r="W869" s="36"/>
      <c r="X869" s="36"/>
      <c r="Y869" s="36"/>
      <c r="Z869" s="35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</row>
    <row r="870" spans="1:41" ht="15.75" customHeight="1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5"/>
      <c r="Q870" s="35"/>
      <c r="R870" s="36"/>
      <c r="S870" s="36"/>
      <c r="T870" s="36"/>
      <c r="U870" s="36"/>
      <c r="V870" s="36"/>
      <c r="W870" s="36"/>
      <c r="X870" s="36"/>
      <c r="Y870" s="36"/>
      <c r="Z870" s="35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</row>
    <row r="871" spans="1:41" ht="15.75" customHeight="1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5"/>
      <c r="Q871" s="35"/>
      <c r="R871" s="36"/>
      <c r="S871" s="36"/>
      <c r="T871" s="36"/>
      <c r="U871" s="36"/>
      <c r="V871" s="36"/>
      <c r="W871" s="36"/>
      <c r="X871" s="36"/>
      <c r="Y871" s="36"/>
      <c r="Z871" s="35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</row>
    <row r="872" spans="1:41" ht="15.75" customHeight="1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5"/>
      <c r="Q872" s="35"/>
      <c r="R872" s="36"/>
      <c r="S872" s="36"/>
      <c r="T872" s="36"/>
      <c r="U872" s="36"/>
      <c r="V872" s="36"/>
      <c r="W872" s="36"/>
      <c r="X872" s="36"/>
      <c r="Y872" s="36"/>
      <c r="Z872" s="35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</row>
    <row r="873" spans="1:41" ht="15.75" customHeight="1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5"/>
      <c r="Q873" s="35"/>
      <c r="R873" s="36"/>
      <c r="S873" s="36"/>
      <c r="T873" s="36"/>
      <c r="U873" s="36"/>
      <c r="V873" s="36"/>
      <c r="W873" s="36"/>
      <c r="X873" s="36"/>
      <c r="Y873" s="36"/>
      <c r="Z873" s="35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</row>
    <row r="874" spans="1:41" ht="15.75" customHeight="1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5"/>
      <c r="Q874" s="35"/>
      <c r="R874" s="36"/>
      <c r="S874" s="36"/>
      <c r="T874" s="36"/>
      <c r="U874" s="36"/>
      <c r="V874" s="36"/>
      <c r="W874" s="36"/>
      <c r="X874" s="36"/>
      <c r="Y874" s="36"/>
      <c r="Z874" s="35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</row>
    <row r="875" spans="1:41" ht="15.75" customHeight="1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5"/>
      <c r="Q875" s="35"/>
      <c r="R875" s="36"/>
      <c r="S875" s="36"/>
      <c r="T875" s="36"/>
      <c r="U875" s="36"/>
      <c r="V875" s="36"/>
      <c r="W875" s="36"/>
      <c r="X875" s="36"/>
      <c r="Y875" s="36"/>
      <c r="Z875" s="35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</row>
    <row r="876" spans="1:41" ht="15.75" customHeight="1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5"/>
      <c r="Q876" s="35"/>
      <c r="R876" s="36"/>
      <c r="S876" s="36"/>
      <c r="T876" s="36"/>
      <c r="U876" s="36"/>
      <c r="V876" s="36"/>
      <c r="W876" s="36"/>
      <c r="X876" s="36"/>
      <c r="Y876" s="36"/>
      <c r="Z876" s="35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</row>
    <row r="877" spans="1:41" ht="15.75" customHeight="1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5"/>
      <c r="Q877" s="35"/>
      <c r="R877" s="36"/>
      <c r="S877" s="36"/>
      <c r="T877" s="36"/>
      <c r="U877" s="36"/>
      <c r="V877" s="36"/>
      <c r="W877" s="36"/>
      <c r="X877" s="36"/>
      <c r="Y877" s="36"/>
      <c r="Z877" s="35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</row>
    <row r="878" spans="1:41" ht="15.75" customHeight="1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5"/>
      <c r="Q878" s="35"/>
      <c r="R878" s="36"/>
      <c r="S878" s="36"/>
      <c r="T878" s="36"/>
      <c r="U878" s="36"/>
      <c r="V878" s="36"/>
      <c r="W878" s="36"/>
      <c r="X878" s="36"/>
      <c r="Y878" s="36"/>
      <c r="Z878" s="35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</row>
    <row r="879" spans="1:41" ht="15.75" customHeight="1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5"/>
      <c r="Q879" s="35"/>
      <c r="R879" s="36"/>
      <c r="S879" s="36"/>
      <c r="T879" s="36"/>
      <c r="U879" s="36"/>
      <c r="V879" s="36"/>
      <c r="W879" s="36"/>
      <c r="X879" s="36"/>
      <c r="Y879" s="36"/>
      <c r="Z879" s="35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</row>
    <row r="880" spans="1:41" ht="15.75" customHeight="1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5"/>
      <c r="Q880" s="35"/>
      <c r="R880" s="36"/>
      <c r="S880" s="36"/>
      <c r="T880" s="36"/>
      <c r="U880" s="36"/>
      <c r="V880" s="36"/>
      <c r="W880" s="36"/>
      <c r="X880" s="36"/>
      <c r="Y880" s="36"/>
      <c r="Z880" s="35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</row>
    <row r="881" spans="1:41" ht="15.75" customHeight="1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5"/>
      <c r="Q881" s="35"/>
      <c r="R881" s="36"/>
      <c r="S881" s="36"/>
      <c r="T881" s="36"/>
      <c r="U881" s="36"/>
      <c r="V881" s="36"/>
      <c r="W881" s="36"/>
      <c r="X881" s="36"/>
      <c r="Y881" s="36"/>
      <c r="Z881" s="35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</row>
    <row r="882" spans="1:41" ht="15.75" customHeight="1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5"/>
      <c r="Q882" s="35"/>
      <c r="R882" s="36"/>
      <c r="S882" s="36"/>
      <c r="T882" s="36"/>
      <c r="U882" s="36"/>
      <c r="V882" s="36"/>
      <c r="W882" s="36"/>
      <c r="X882" s="36"/>
      <c r="Y882" s="36"/>
      <c r="Z882" s="35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</row>
    <row r="883" spans="1:41" ht="15.75" customHeight="1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5"/>
      <c r="Q883" s="35"/>
      <c r="R883" s="36"/>
      <c r="S883" s="36"/>
      <c r="T883" s="36"/>
      <c r="U883" s="36"/>
      <c r="V883" s="36"/>
      <c r="W883" s="36"/>
      <c r="X883" s="36"/>
      <c r="Y883" s="36"/>
      <c r="Z883" s="35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</row>
    <row r="884" spans="1:41" ht="15.75" customHeight="1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5"/>
      <c r="Q884" s="35"/>
      <c r="R884" s="36"/>
      <c r="S884" s="36"/>
      <c r="T884" s="36"/>
      <c r="U884" s="36"/>
      <c r="V884" s="36"/>
      <c r="W884" s="36"/>
      <c r="X884" s="36"/>
      <c r="Y884" s="36"/>
      <c r="Z884" s="35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</row>
    <row r="885" spans="1:41" ht="15.75" customHeight="1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5"/>
      <c r="Q885" s="35"/>
      <c r="R885" s="36"/>
      <c r="S885" s="36"/>
      <c r="T885" s="36"/>
      <c r="U885" s="36"/>
      <c r="V885" s="36"/>
      <c r="W885" s="36"/>
      <c r="X885" s="36"/>
      <c r="Y885" s="36"/>
      <c r="Z885" s="35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</row>
    <row r="886" spans="1:41" ht="15.75" customHeight="1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5"/>
      <c r="Q886" s="35"/>
      <c r="R886" s="36"/>
      <c r="S886" s="36"/>
      <c r="T886" s="36"/>
      <c r="U886" s="36"/>
      <c r="V886" s="36"/>
      <c r="W886" s="36"/>
      <c r="X886" s="36"/>
      <c r="Y886" s="36"/>
      <c r="Z886" s="35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</row>
    <row r="887" spans="1:41" ht="15.75" customHeight="1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5"/>
      <c r="Q887" s="35"/>
      <c r="R887" s="36"/>
      <c r="S887" s="36"/>
      <c r="T887" s="36"/>
      <c r="U887" s="36"/>
      <c r="V887" s="36"/>
      <c r="W887" s="36"/>
      <c r="X887" s="36"/>
      <c r="Y887" s="36"/>
      <c r="Z887" s="35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</row>
    <row r="888" spans="1:41" ht="15.75" customHeight="1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5"/>
      <c r="Q888" s="35"/>
      <c r="R888" s="36"/>
      <c r="S888" s="36"/>
      <c r="T888" s="36"/>
      <c r="U888" s="36"/>
      <c r="V888" s="36"/>
      <c r="W888" s="36"/>
      <c r="X888" s="36"/>
      <c r="Y888" s="36"/>
      <c r="Z888" s="35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</row>
    <row r="889" spans="1:41" ht="15.75" customHeight="1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5"/>
      <c r="Q889" s="35"/>
      <c r="R889" s="36"/>
      <c r="S889" s="36"/>
      <c r="T889" s="36"/>
      <c r="U889" s="36"/>
      <c r="V889" s="36"/>
      <c r="W889" s="36"/>
      <c r="X889" s="36"/>
      <c r="Y889" s="36"/>
      <c r="Z889" s="35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</row>
    <row r="890" spans="1:41" ht="15.75" customHeight="1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5"/>
      <c r="Q890" s="35"/>
      <c r="R890" s="36"/>
      <c r="S890" s="36"/>
      <c r="T890" s="36"/>
      <c r="U890" s="36"/>
      <c r="V890" s="36"/>
      <c r="W890" s="36"/>
      <c r="X890" s="36"/>
      <c r="Y890" s="36"/>
      <c r="Z890" s="35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</row>
    <row r="891" spans="1:41" ht="15.75" customHeight="1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5"/>
      <c r="Q891" s="35"/>
      <c r="R891" s="36"/>
      <c r="S891" s="36"/>
      <c r="T891" s="36"/>
      <c r="U891" s="36"/>
      <c r="V891" s="36"/>
      <c r="W891" s="36"/>
      <c r="X891" s="36"/>
      <c r="Y891" s="36"/>
      <c r="Z891" s="35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</row>
    <row r="892" spans="1:41" ht="15.75" customHeight="1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5"/>
      <c r="Q892" s="35"/>
      <c r="R892" s="36"/>
      <c r="S892" s="36"/>
      <c r="T892" s="36"/>
      <c r="U892" s="36"/>
      <c r="V892" s="36"/>
      <c r="W892" s="36"/>
      <c r="X892" s="36"/>
      <c r="Y892" s="36"/>
      <c r="Z892" s="35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</row>
    <row r="893" spans="1:41" ht="15.75" customHeight="1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5"/>
      <c r="Q893" s="35"/>
      <c r="R893" s="36"/>
      <c r="S893" s="36"/>
      <c r="T893" s="36"/>
      <c r="U893" s="36"/>
      <c r="V893" s="36"/>
      <c r="W893" s="36"/>
      <c r="X893" s="36"/>
      <c r="Y893" s="36"/>
      <c r="Z893" s="35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</row>
    <row r="894" spans="1:41" ht="15.75" customHeight="1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5"/>
      <c r="Q894" s="35"/>
      <c r="R894" s="36"/>
      <c r="S894" s="36"/>
      <c r="T894" s="36"/>
      <c r="U894" s="36"/>
      <c r="V894" s="36"/>
      <c r="W894" s="36"/>
      <c r="X894" s="36"/>
      <c r="Y894" s="36"/>
      <c r="Z894" s="35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</row>
    <row r="895" spans="1:41" ht="15.75" customHeight="1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5"/>
      <c r="Q895" s="35"/>
      <c r="R895" s="36"/>
      <c r="S895" s="36"/>
      <c r="T895" s="36"/>
      <c r="U895" s="36"/>
      <c r="V895" s="36"/>
      <c r="W895" s="36"/>
      <c r="X895" s="36"/>
      <c r="Y895" s="36"/>
      <c r="Z895" s="35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</row>
    <row r="896" spans="1:41" ht="15.75" customHeight="1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5"/>
      <c r="Q896" s="35"/>
      <c r="R896" s="36"/>
      <c r="S896" s="36"/>
      <c r="T896" s="36"/>
      <c r="U896" s="36"/>
      <c r="V896" s="36"/>
      <c r="W896" s="36"/>
      <c r="X896" s="36"/>
      <c r="Y896" s="36"/>
      <c r="Z896" s="35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</row>
    <row r="897" spans="1:41" ht="15.75" customHeight="1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5"/>
      <c r="Q897" s="35"/>
      <c r="R897" s="36"/>
      <c r="S897" s="36"/>
      <c r="T897" s="36"/>
      <c r="U897" s="36"/>
      <c r="V897" s="36"/>
      <c r="W897" s="36"/>
      <c r="X897" s="36"/>
      <c r="Y897" s="36"/>
      <c r="Z897" s="35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</row>
    <row r="898" spans="1:41" ht="15.75" customHeight="1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5"/>
      <c r="Q898" s="35"/>
      <c r="R898" s="36"/>
      <c r="S898" s="36"/>
      <c r="T898" s="36"/>
      <c r="U898" s="36"/>
      <c r="V898" s="36"/>
      <c r="W898" s="36"/>
      <c r="X898" s="36"/>
      <c r="Y898" s="36"/>
      <c r="Z898" s="35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</row>
    <row r="899" spans="1:41" ht="15.75" customHeight="1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5"/>
      <c r="Q899" s="35"/>
      <c r="R899" s="36"/>
      <c r="S899" s="36"/>
      <c r="T899" s="36"/>
      <c r="U899" s="36"/>
      <c r="V899" s="36"/>
      <c r="W899" s="36"/>
      <c r="X899" s="36"/>
      <c r="Y899" s="36"/>
      <c r="Z899" s="35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</row>
    <row r="900" spans="1:41" ht="15.75" customHeight="1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5"/>
      <c r="Q900" s="35"/>
      <c r="R900" s="36"/>
      <c r="S900" s="36"/>
      <c r="T900" s="36"/>
      <c r="U900" s="36"/>
      <c r="V900" s="36"/>
      <c r="W900" s="36"/>
      <c r="X900" s="36"/>
      <c r="Y900" s="36"/>
      <c r="Z900" s="35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</row>
    <row r="901" spans="1:41" ht="15.75" customHeight="1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5"/>
      <c r="Q901" s="35"/>
      <c r="R901" s="36"/>
      <c r="S901" s="36"/>
      <c r="T901" s="36"/>
      <c r="U901" s="36"/>
      <c r="V901" s="36"/>
      <c r="W901" s="36"/>
      <c r="X901" s="36"/>
      <c r="Y901" s="36"/>
      <c r="Z901" s="35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</row>
    <row r="902" spans="1:41" ht="15.75" customHeight="1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5"/>
      <c r="Q902" s="35"/>
      <c r="R902" s="36"/>
      <c r="S902" s="36"/>
      <c r="T902" s="36"/>
      <c r="U902" s="36"/>
      <c r="V902" s="36"/>
      <c r="W902" s="36"/>
      <c r="X902" s="36"/>
      <c r="Y902" s="36"/>
      <c r="Z902" s="35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</row>
    <row r="903" spans="1:41" ht="15.75" customHeight="1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5"/>
      <c r="Q903" s="35"/>
      <c r="R903" s="36"/>
      <c r="S903" s="36"/>
      <c r="T903" s="36"/>
      <c r="U903" s="36"/>
      <c r="V903" s="36"/>
      <c r="W903" s="36"/>
      <c r="X903" s="36"/>
      <c r="Y903" s="36"/>
      <c r="Z903" s="35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</row>
    <row r="904" spans="1:41" ht="15.75" customHeight="1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5"/>
      <c r="Q904" s="35"/>
      <c r="R904" s="36"/>
      <c r="S904" s="36"/>
      <c r="T904" s="36"/>
      <c r="U904" s="36"/>
      <c r="V904" s="36"/>
      <c r="W904" s="36"/>
      <c r="X904" s="36"/>
      <c r="Y904" s="36"/>
      <c r="Z904" s="35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</row>
    <row r="905" spans="1:41" ht="15.75" customHeight="1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5"/>
      <c r="Q905" s="35"/>
      <c r="R905" s="36"/>
      <c r="S905" s="36"/>
      <c r="T905" s="36"/>
      <c r="U905" s="36"/>
      <c r="V905" s="36"/>
      <c r="W905" s="36"/>
      <c r="X905" s="36"/>
      <c r="Y905" s="36"/>
      <c r="Z905" s="35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</row>
    <row r="906" spans="1:41" ht="15.75" customHeight="1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5"/>
      <c r="Q906" s="35"/>
      <c r="R906" s="36"/>
      <c r="S906" s="36"/>
      <c r="T906" s="36"/>
      <c r="U906" s="36"/>
      <c r="V906" s="36"/>
      <c r="W906" s="36"/>
      <c r="X906" s="36"/>
      <c r="Y906" s="36"/>
      <c r="Z906" s="35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</row>
    <row r="907" spans="1:41" ht="15.75" customHeight="1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5"/>
      <c r="Q907" s="35"/>
      <c r="R907" s="36"/>
      <c r="S907" s="36"/>
      <c r="T907" s="36"/>
      <c r="U907" s="36"/>
      <c r="V907" s="36"/>
      <c r="W907" s="36"/>
      <c r="X907" s="36"/>
      <c r="Y907" s="36"/>
      <c r="Z907" s="35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</row>
    <row r="908" spans="1:41" ht="15.75" customHeight="1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5"/>
      <c r="Q908" s="35"/>
      <c r="R908" s="36"/>
      <c r="S908" s="36"/>
      <c r="T908" s="36"/>
      <c r="U908" s="36"/>
      <c r="V908" s="36"/>
      <c r="W908" s="36"/>
      <c r="X908" s="36"/>
      <c r="Y908" s="36"/>
      <c r="Z908" s="35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</row>
    <row r="909" spans="1:41" ht="15.75" customHeight="1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5"/>
      <c r="Q909" s="35"/>
      <c r="R909" s="36"/>
      <c r="S909" s="36"/>
      <c r="T909" s="36"/>
      <c r="U909" s="36"/>
      <c r="V909" s="36"/>
      <c r="W909" s="36"/>
      <c r="X909" s="36"/>
      <c r="Y909" s="36"/>
      <c r="Z909" s="35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</row>
    <row r="910" spans="1:41" ht="15.75" customHeight="1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5"/>
      <c r="Q910" s="35"/>
      <c r="R910" s="36"/>
      <c r="S910" s="36"/>
      <c r="T910" s="36"/>
      <c r="U910" s="36"/>
      <c r="V910" s="36"/>
      <c r="W910" s="36"/>
      <c r="X910" s="36"/>
      <c r="Y910" s="36"/>
      <c r="Z910" s="35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</row>
    <row r="911" spans="1:41" ht="15.75" customHeight="1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5"/>
      <c r="Q911" s="35"/>
      <c r="R911" s="36"/>
      <c r="S911" s="36"/>
      <c r="T911" s="36"/>
      <c r="U911" s="36"/>
      <c r="V911" s="36"/>
      <c r="W911" s="36"/>
      <c r="X911" s="36"/>
      <c r="Y911" s="36"/>
      <c r="Z911" s="35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</row>
    <row r="912" spans="1:41" ht="15.75" customHeight="1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5"/>
      <c r="Q912" s="35"/>
      <c r="R912" s="36"/>
      <c r="S912" s="36"/>
      <c r="T912" s="36"/>
      <c r="U912" s="36"/>
      <c r="V912" s="36"/>
      <c r="W912" s="36"/>
      <c r="X912" s="36"/>
      <c r="Y912" s="36"/>
      <c r="Z912" s="35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</row>
    <row r="913" spans="1:41" ht="15.75" customHeight="1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5"/>
      <c r="Q913" s="35"/>
      <c r="R913" s="36"/>
      <c r="S913" s="36"/>
      <c r="T913" s="36"/>
      <c r="U913" s="36"/>
      <c r="V913" s="36"/>
      <c r="W913" s="36"/>
      <c r="X913" s="36"/>
      <c r="Y913" s="36"/>
      <c r="Z913" s="35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</row>
    <row r="914" spans="1:41" ht="15.75" customHeight="1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5"/>
      <c r="Q914" s="35"/>
      <c r="R914" s="36"/>
      <c r="S914" s="36"/>
      <c r="T914" s="36"/>
      <c r="U914" s="36"/>
      <c r="V914" s="36"/>
      <c r="W914" s="36"/>
      <c r="X914" s="36"/>
      <c r="Y914" s="36"/>
      <c r="Z914" s="35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</row>
    <row r="915" spans="1:41" ht="15.75" customHeight="1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5"/>
      <c r="Q915" s="35"/>
      <c r="R915" s="36"/>
      <c r="S915" s="36"/>
      <c r="T915" s="36"/>
      <c r="U915" s="36"/>
      <c r="V915" s="36"/>
      <c r="W915" s="36"/>
      <c r="X915" s="36"/>
      <c r="Y915" s="36"/>
      <c r="Z915" s="35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</row>
    <row r="916" spans="1:41" ht="15.75" customHeight="1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5"/>
      <c r="Q916" s="35"/>
      <c r="R916" s="36"/>
      <c r="S916" s="36"/>
      <c r="T916" s="36"/>
      <c r="U916" s="36"/>
      <c r="V916" s="36"/>
      <c r="W916" s="36"/>
      <c r="X916" s="36"/>
      <c r="Y916" s="36"/>
      <c r="Z916" s="35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</row>
    <row r="917" spans="1:41" ht="15.75" customHeight="1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5"/>
      <c r="Q917" s="35"/>
      <c r="R917" s="36"/>
      <c r="S917" s="36"/>
      <c r="T917" s="36"/>
      <c r="U917" s="36"/>
      <c r="V917" s="36"/>
      <c r="W917" s="36"/>
      <c r="X917" s="36"/>
      <c r="Y917" s="36"/>
      <c r="Z917" s="35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</row>
    <row r="918" spans="1:41" ht="15.75" customHeight="1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5"/>
      <c r="Q918" s="35"/>
      <c r="R918" s="36"/>
      <c r="S918" s="36"/>
      <c r="T918" s="36"/>
      <c r="U918" s="36"/>
      <c r="V918" s="36"/>
      <c r="W918" s="36"/>
      <c r="X918" s="36"/>
      <c r="Y918" s="36"/>
      <c r="Z918" s="35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</row>
    <row r="919" spans="1:41" ht="15.75" customHeight="1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5"/>
      <c r="Q919" s="35"/>
      <c r="R919" s="36"/>
      <c r="S919" s="36"/>
      <c r="T919" s="36"/>
      <c r="U919" s="36"/>
      <c r="V919" s="36"/>
      <c r="W919" s="36"/>
      <c r="X919" s="36"/>
      <c r="Y919" s="36"/>
      <c r="Z919" s="35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</row>
    <row r="920" spans="1:41" ht="15.75" customHeight="1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5"/>
      <c r="Q920" s="35"/>
      <c r="R920" s="36"/>
      <c r="S920" s="36"/>
      <c r="T920" s="36"/>
      <c r="U920" s="36"/>
      <c r="V920" s="36"/>
      <c r="W920" s="36"/>
      <c r="X920" s="36"/>
      <c r="Y920" s="36"/>
      <c r="Z920" s="35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</row>
    <row r="921" spans="1:41" ht="15.75" customHeight="1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5"/>
      <c r="Q921" s="35"/>
      <c r="R921" s="36"/>
      <c r="S921" s="36"/>
      <c r="T921" s="36"/>
      <c r="U921" s="36"/>
      <c r="V921" s="36"/>
      <c r="W921" s="36"/>
      <c r="X921" s="36"/>
      <c r="Y921" s="36"/>
      <c r="Z921" s="35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</row>
    <row r="922" spans="1:41" ht="15.75" customHeight="1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5"/>
      <c r="Q922" s="35"/>
      <c r="R922" s="36"/>
      <c r="S922" s="36"/>
      <c r="T922" s="36"/>
      <c r="U922" s="36"/>
      <c r="V922" s="36"/>
      <c r="W922" s="36"/>
      <c r="X922" s="36"/>
      <c r="Y922" s="36"/>
      <c r="Z922" s="35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</row>
    <row r="923" spans="1:41" ht="15.75" customHeight="1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5"/>
      <c r="Q923" s="35"/>
      <c r="R923" s="36"/>
      <c r="S923" s="36"/>
      <c r="T923" s="36"/>
      <c r="U923" s="36"/>
      <c r="V923" s="36"/>
      <c r="W923" s="36"/>
      <c r="X923" s="36"/>
      <c r="Y923" s="36"/>
      <c r="Z923" s="35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</row>
    <row r="924" spans="1:41" ht="15.75" customHeight="1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5"/>
      <c r="Q924" s="35"/>
      <c r="R924" s="36"/>
      <c r="S924" s="36"/>
      <c r="T924" s="36"/>
      <c r="U924" s="36"/>
      <c r="V924" s="36"/>
      <c r="W924" s="36"/>
      <c r="X924" s="36"/>
      <c r="Y924" s="36"/>
      <c r="Z924" s="35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</row>
    <row r="925" spans="1:41" ht="15.75" customHeight="1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5"/>
      <c r="Q925" s="35"/>
      <c r="R925" s="36"/>
      <c r="S925" s="36"/>
      <c r="T925" s="36"/>
      <c r="U925" s="36"/>
      <c r="V925" s="36"/>
      <c r="W925" s="36"/>
      <c r="X925" s="36"/>
      <c r="Y925" s="36"/>
      <c r="Z925" s="35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</row>
    <row r="926" spans="1:41" ht="15.75" customHeight="1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5"/>
      <c r="Q926" s="35"/>
      <c r="R926" s="36"/>
      <c r="S926" s="36"/>
      <c r="T926" s="36"/>
      <c r="U926" s="36"/>
      <c r="V926" s="36"/>
      <c r="W926" s="36"/>
      <c r="X926" s="36"/>
      <c r="Y926" s="36"/>
      <c r="Z926" s="35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</row>
    <row r="927" spans="1:41" ht="15.75" customHeight="1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5"/>
      <c r="Q927" s="35"/>
      <c r="R927" s="36"/>
      <c r="S927" s="36"/>
      <c r="T927" s="36"/>
      <c r="U927" s="36"/>
      <c r="V927" s="36"/>
      <c r="W927" s="36"/>
      <c r="X927" s="36"/>
      <c r="Y927" s="36"/>
      <c r="Z927" s="35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</row>
    <row r="928" spans="1:41" ht="15.75" customHeight="1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5"/>
      <c r="Q928" s="35"/>
      <c r="R928" s="36"/>
      <c r="S928" s="36"/>
      <c r="T928" s="36"/>
      <c r="U928" s="36"/>
      <c r="V928" s="36"/>
      <c r="W928" s="36"/>
      <c r="X928" s="36"/>
      <c r="Y928" s="36"/>
      <c r="Z928" s="35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</row>
    <row r="929" spans="1:41" ht="15.75" customHeight="1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5"/>
      <c r="Q929" s="35"/>
      <c r="R929" s="36"/>
      <c r="S929" s="36"/>
      <c r="T929" s="36"/>
      <c r="U929" s="36"/>
      <c r="V929" s="36"/>
      <c r="W929" s="36"/>
      <c r="X929" s="36"/>
      <c r="Y929" s="36"/>
      <c r="Z929" s="35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</row>
    <row r="930" spans="1:41" ht="15.75" customHeight="1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5"/>
      <c r="Q930" s="35"/>
      <c r="R930" s="36"/>
      <c r="S930" s="36"/>
      <c r="T930" s="36"/>
      <c r="U930" s="36"/>
      <c r="V930" s="36"/>
      <c r="W930" s="36"/>
      <c r="X930" s="36"/>
      <c r="Y930" s="36"/>
      <c r="Z930" s="35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</row>
    <row r="931" spans="1:41" ht="15.75" customHeight="1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5"/>
      <c r="Q931" s="35"/>
      <c r="R931" s="36"/>
      <c r="S931" s="36"/>
      <c r="T931" s="36"/>
      <c r="U931" s="36"/>
      <c r="V931" s="36"/>
      <c r="W931" s="36"/>
      <c r="X931" s="36"/>
      <c r="Y931" s="36"/>
      <c r="Z931" s="35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</row>
    <row r="932" spans="1:41" ht="15.75" customHeight="1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5"/>
      <c r="Q932" s="35"/>
      <c r="R932" s="36"/>
      <c r="S932" s="36"/>
      <c r="T932" s="36"/>
      <c r="U932" s="36"/>
      <c r="V932" s="36"/>
      <c r="W932" s="36"/>
      <c r="X932" s="36"/>
      <c r="Y932" s="36"/>
      <c r="Z932" s="35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</row>
    <row r="933" spans="1:41" ht="15.75" customHeight="1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5"/>
      <c r="Q933" s="35"/>
      <c r="R933" s="36"/>
      <c r="S933" s="36"/>
      <c r="T933" s="36"/>
      <c r="U933" s="36"/>
      <c r="V933" s="36"/>
      <c r="W933" s="36"/>
      <c r="X933" s="36"/>
      <c r="Y933" s="36"/>
      <c r="Z933" s="35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</row>
    <row r="934" spans="1:41" ht="15.75" customHeight="1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5"/>
      <c r="Q934" s="35"/>
      <c r="R934" s="36"/>
      <c r="S934" s="36"/>
      <c r="T934" s="36"/>
      <c r="U934" s="36"/>
      <c r="V934" s="36"/>
      <c r="W934" s="36"/>
      <c r="X934" s="36"/>
      <c r="Y934" s="36"/>
      <c r="Z934" s="35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</row>
    <row r="935" spans="1:41" ht="15.75" customHeight="1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5"/>
      <c r="Q935" s="35"/>
      <c r="R935" s="36"/>
      <c r="S935" s="36"/>
      <c r="T935" s="36"/>
      <c r="U935" s="36"/>
      <c r="V935" s="36"/>
      <c r="W935" s="36"/>
      <c r="X935" s="36"/>
      <c r="Y935" s="36"/>
      <c r="Z935" s="35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</row>
    <row r="936" spans="1:41" ht="15.75" customHeight="1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5"/>
      <c r="Q936" s="35"/>
      <c r="R936" s="36"/>
      <c r="S936" s="36"/>
      <c r="T936" s="36"/>
      <c r="U936" s="36"/>
      <c r="V936" s="36"/>
      <c r="W936" s="36"/>
      <c r="X936" s="36"/>
      <c r="Y936" s="36"/>
      <c r="Z936" s="35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</row>
    <row r="937" spans="1:41" ht="15.75" customHeight="1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5"/>
      <c r="Q937" s="35"/>
      <c r="R937" s="36"/>
      <c r="S937" s="36"/>
      <c r="T937" s="36"/>
      <c r="U937" s="36"/>
      <c r="V937" s="36"/>
      <c r="W937" s="36"/>
      <c r="X937" s="36"/>
      <c r="Y937" s="36"/>
      <c r="Z937" s="35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</row>
    <row r="938" spans="1:41" ht="15.75" customHeight="1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5"/>
      <c r="Q938" s="35"/>
      <c r="R938" s="36"/>
      <c r="S938" s="36"/>
      <c r="T938" s="36"/>
      <c r="U938" s="36"/>
      <c r="V938" s="36"/>
      <c r="W938" s="36"/>
      <c r="X938" s="36"/>
      <c r="Y938" s="36"/>
      <c r="Z938" s="35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</row>
    <row r="939" spans="1:41" ht="15.75" customHeight="1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5"/>
      <c r="Q939" s="35"/>
      <c r="R939" s="36"/>
      <c r="S939" s="36"/>
      <c r="T939" s="36"/>
      <c r="U939" s="36"/>
      <c r="V939" s="36"/>
      <c r="W939" s="36"/>
      <c r="X939" s="36"/>
      <c r="Y939" s="36"/>
      <c r="Z939" s="35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</row>
    <row r="940" spans="1:41" ht="15.75" customHeight="1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5"/>
      <c r="Q940" s="35"/>
      <c r="R940" s="36"/>
      <c r="S940" s="36"/>
      <c r="T940" s="36"/>
      <c r="U940" s="36"/>
      <c r="V940" s="36"/>
      <c r="W940" s="36"/>
      <c r="X940" s="36"/>
      <c r="Y940" s="36"/>
      <c r="Z940" s="35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</row>
    <row r="941" spans="1:41" ht="15.75" customHeight="1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5"/>
      <c r="Q941" s="35"/>
      <c r="R941" s="36"/>
      <c r="S941" s="36"/>
      <c r="T941" s="36"/>
      <c r="U941" s="36"/>
      <c r="V941" s="36"/>
      <c r="W941" s="36"/>
      <c r="X941" s="36"/>
      <c r="Y941" s="36"/>
      <c r="Z941" s="35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</row>
    <row r="942" spans="1:41" ht="15.75" customHeight="1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5"/>
      <c r="Q942" s="35"/>
      <c r="R942" s="36"/>
      <c r="S942" s="36"/>
      <c r="T942" s="36"/>
      <c r="U942" s="36"/>
      <c r="V942" s="36"/>
      <c r="W942" s="36"/>
      <c r="X942" s="36"/>
      <c r="Y942" s="36"/>
      <c r="Z942" s="35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</row>
    <row r="943" spans="1:41" ht="15.75" customHeight="1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5"/>
      <c r="Q943" s="35"/>
      <c r="R943" s="36"/>
      <c r="S943" s="36"/>
      <c r="T943" s="36"/>
      <c r="U943" s="36"/>
      <c r="V943" s="36"/>
      <c r="W943" s="36"/>
      <c r="X943" s="36"/>
      <c r="Y943" s="36"/>
      <c r="Z943" s="35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</row>
    <row r="944" spans="1:41" ht="15.75" customHeight="1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5"/>
      <c r="Q944" s="35"/>
      <c r="R944" s="36"/>
      <c r="S944" s="36"/>
      <c r="T944" s="36"/>
      <c r="U944" s="36"/>
      <c r="V944" s="36"/>
      <c r="W944" s="36"/>
      <c r="X944" s="36"/>
      <c r="Y944" s="36"/>
      <c r="Z944" s="35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</row>
    <row r="945" spans="1:41" ht="15.75" customHeight="1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5"/>
      <c r="Q945" s="35"/>
      <c r="R945" s="36"/>
      <c r="S945" s="36"/>
      <c r="T945" s="36"/>
      <c r="U945" s="36"/>
      <c r="V945" s="36"/>
      <c r="W945" s="36"/>
      <c r="X945" s="36"/>
      <c r="Y945" s="36"/>
      <c r="Z945" s="35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</row>
    <row r="946" spans="1:41" ht="15.75" customHeight="1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5"/>
      <c r="Q946" s="35"/>
      <c r="R946" s="36"/>
      <c r="S946" s="36"/>
      <c r="T946" s="36"/>
      <c r="U946" s="36"/>
      <c r="V946" s="36"/>
      <c r="W946" s="36"/>
      <c r="X946" s="36"/>
      <c r="Y946" s="36"/>
      <c r="Z946" s="35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</row>
    <row r="947" spans="1:41" ht="15.75" customHeight="1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5"/>
      <c r="Q947" s="35"/>
      <c r="R947" s="36"/>
      <c r="S947" s="36"/>
      <c r="T947" s="36"/>
      <c r="U947" s="36"/>
      <c r="V947" s="36"/>
      <c r="W947" s="36"/>
      <c r="X947" s="36"/>
      <c r="Y947" s="36"/>
      <c r="Z947" s="35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</row>
    <row r="948" spans="1:41" ht="15.75" customHeight="1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5"/>
      <c r="Q948" s="35"/>
      <c r="R948" s="36"/>
      <c r="S948" s="36"/>
      <c r="T948" s="36"/>
      <c r="U948" s="36"/>
      <c r="V948" s="36"/>
      <c r="W948" s="36"/>
      <c r="X948" s="36"/>
      <c r="Y948" s="36"/>
      <c r="Z948" s="35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</row>
    <row r="949" spans="1:41" ht="15.75" customHeight="1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5"/>
      <c r="Q949" s="35"/>
      <c r="R949" s="36"/>
      <c r="S949" s="36"/>
      <c r="T949" s="36"/>
      <c r="U949" s="36"/>
      <c r="V949" s="36"/>
      <c r="W949" s="36"/>
      <c r="X949" s="36"/>
      <c r="Y949" s="36"/>
      <c r="Z949" s="35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</row>
    <row r="950" spans="1:41" ht="15.75" customHeight="1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5"/>
      <c r="Q950" s="35"/>
      <c r="R950" s="36"/>
      <c r="S950" s="36"/>
      <c r="T950" s="36"/>
      <c r="U950" s="36"/>
      <c r="V950" s="36"/>
      <c r="W950" s="36"/>
      <c r="X950" s="36"/>
      <c r="Y950" s="36"/>
      <c r="Z950" s="35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</row>
    <row r="951" spans="1:41" ht="15.75" customHeight="1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5"/>
      <c r="Q951" s="35"/>
      <c r="R951" s="36"/>
      <c r="S951" s="36"/>
      <c r="T951" s="36"/>
      <c r="U951" s="36"/>
      <c r="V951" s="36"/>
      <c r="W951" s="36"/>
      <c r="X951" s="36"/>
      <c r="Y951" s="36"/>
      <c r="Z951" s="35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</row>
    <row r="952" spans="1:41" ht="15.75" customHeight="1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5"/>
      <c r="Q952" s="35"/>
      <c r="R952" s="36"/>
      <c r="S952" s="36"/>
      <c r="T952" s="36"/>
      <c r="U952" s="36"/>
      <c r="V952" s="36"/>
      <c r="W952" s="36"/>
      <c r="X952" s="36"/>
      <c r="Y952" s="36"/>
      <c r="Z952" s="35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</row>
    <row r="953" spans="1:41" ht="15.75" customHeight="1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5"/>
      <c r="Q953" s="35"/>
      <c r="R953" s="36"/>
      <c r="S953" s="36"/>
      <c r="T953" s="36"/>
      <c r="U953" s="36"/>
      <c r="V953" s="36"/>
      <c r="W953" s="36"/>
      <c r="X953" s="36"/>
      <c r="Y953" s="36"/>
      <c r="Z953" s="35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</row>
    <row r="954" spans="1:41" ht="15.75" customHeight="1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5"/>
      <c r="Q954" s="35"/>
      <c r="R954" s="36"/>
      <c r="S954" s="36"/>
      <c r="T954" s="36"/>
      <c r="U954" s="36"/>
      <c r="V954" s="36"/>
      <c r="W954" s="36"/>
      <c r="X954" s="36"/>
      <c r="Y954" s="36"/>
      <c r="Z954" s="35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</row>
    <row r="955" spans="1:41" ht="15.75" customHeight="1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5"/>
      <c r="Q955" s="35"/>
      <c r="R955" s="36"/>
      <c r="S955" s="36"/>
      <c r="T955" s="36"/>
      <c r="U955" s="36"/>
      <c r="V955" s="36"/>
      <c r="W955" s="36"/>
      <c r="X955" s="36"/>
      <c r="Y955" s="36"/>
      <c r="Z955" s="35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</row>
    <row r="956" spans="1:41" ht="15.75" customHeight="1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5"/>
      <c r="Q956" s="35"/>
      <c r="R956" s="36"/>
      <c r="S956" s="36"/>
      <c r="T956" s="36"/>
      <c r="U956" s="36"/>
      <c r="V956" s="36"/>
      <c r="W956" s="36"/>
      <c r="X956" s="36"/>
      <c r="Y956" s="36"/>
      <c r="Z956" s="35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</row>
    <row r="957" spans="1:41" ht="15.75" customHeight="1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5"/>
      <c r="Q957" s="35"/>
      <c r="R957" s="36"/>
      <c r="S957" s="36"/>
      <c r="T957" s="36"/>
      <c r="U957" s="36"/>
      <c r="V957" s="36"/>
      <c r="W957" s="36"/>
      <c r="X957" s="36"/>
      <c r="Y957" s="36"/>
      <c r="Z957" s="35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</row>
    <row r="958" spans="1:41" ht="15.75" customHeight="1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5"/>
      <c r="Q958" s="35"/>
      <c r="R958" s="36"/>
      <c r="S958" s="36"/>
      <c r="T958" s="36"/>
      <c r="U958" s="36"/>
      <c r="V958" s="36"/>
      <c r="W958" s="36"/>
      <c r="X958" s="36"/>
      <c r="Y958" s="36"/>
      <c r="Z958" s="35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</row>
    <row r="959" spans="1:41" ht="15.75" customHeight="1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5"/>
      <c r="Q959" s="35"/>
      <c r="R959" s="36"/>
      <c r="S959" s="36"/>
      <c r="T959" s="36"/>
      <c r="U959" s="36"/>
      <c r="V959" s="36"/>
      <c r="W959" s="36"/>
      <c r="X959" s="36"/>
      <c r="Y959" s="36"/>
      <c r="Z959" s="35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</row>
    <row r="960" spans="1:41" ht="15.75" customHeight="1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5"/>
      <c r="Q960" s="35"/>
      <c r="R960" s="36"/>
      <c r="S960" s="36"/>
      <c r="T960" s="36"/>
      <c r="U960" s="36"/>
      <c r="V960" s="36"/>
      <c r="W960" s="36"/>
      <c r="X960" s="36"/>
      <c r="Y960" s="36"/>
      <c r="Z960" s="35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</row>
    <row r="961" spans="1:41" ht="15.75" customHeight="1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5"/>
      <c r="Q961" s="35"/>
      <c r="R961" s="36"/>
      <c r="S961" s="36"/>
      <c r="T961" s="36"/>
      <c r="U961" s="36"/>
      <c r="V961" s="36"/>
      <c r="W961" s="36"/>
      <c r="X961" s="36"/>
      <c r="Y961" s="36"/>
      <c r="Z961" s="35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</row>
    <row r="962" spans="1:41" ht="15.75" customHeight="1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5"/>
      <c r="Q962" s="35"/>
      <c r="R962" s="36"/>
      <c r="S962" s="36"/>
      <c r="T962" s="36"/>
      <c r="U962" s="36"/>
      <c r="V962" s="36"/>
      <c r="W962" s="36"/>
      <c r="X962" s="36"/>
      <c r="Y962" s="36"/>
      <c r="Z962" s="35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</row>
    <row r="963" spans="1:41" ht="15.75" customHeight="1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5"/>
      <c r="Q963" s="35"/>
      <c r="R963" s="36"/>
      <c r="S963" s="36"/>
      <c r="T963" s="36"/>
      <c r="U963" s="36"/>
      <c r="V963" s="36"/>
      <c r="W963" s="36"/>
      <c r="X963" s="36"/>
      <c r="Y963" s="36"/>
      <c r="Z963" s="35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</row>
    <row r="964" spans="1:41" ht="15.75" customHeight="1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5"/>
      <c r="Q964" s="35"/>
      <c r="R964" s="36"/>
      <c r="S964" s="36"/>
      <c r="T964" s="36"/>
      <c r="U964" s="36"/>
      <c r="V964" s="36"/>
      <c r="W964" s="36"/>
      <c r="X964" s="36"/>
      <c r="Y964" s="36"/>
      <c r="Z964" s="35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</row>
    <row r="965" spans="1:41" ht="15.75" customHeight="1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5"/>
      <c r="Q965" s="35"/>
      <c r="R965" s="36"/>
      <c r="S965" s="36"/>
      <c r="T965" s="36"/>
      <c r="U965" s="36"/>
      <c r="V965" s="36"/>
      <c r="W965" s="36"/>
      <c r="X965" s="36"/>
      <c r="Y965" s="36"/>
      <c r="Z965" s="35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</row>
    <row r="966" spans="1:41" ht="15.75" customHeight="1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5"/>
      <c r="Q966" s="35"/>
      <c r="R966" s="36"/>
      <c r="S966" s="36"/>
      <c r="T966" s="36"/>
      <c r="U966" s="36"/>
      <c r="V966" s="36"/>
      <c r="W966" s="36"/>
      <c r="X966" s="36"/>
      <c r="Y966" s="36"/>
      <c r="Z966" s="35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</row>
    <row r="967" spans="1:41" ht="15.75" customHeight="1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5"/>
      <c r="Q967" s="35"/>
      <c r="R967" s="36"/>
      <c r="S967" s="36"/>
      <c r="T967" s="36"/>
      <c r="U967" s="36"/>
      <c r="V967" s="36"/>
      <c r="W967" s="36"/>
      <c r="X967" s="36"/>
      <c r="Y967" s="36"/>
      <c r="Z967" s="35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</row>
    <row r="968" spans="1:41" ht="15.75" customHeight="1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5"/>
      <c r="Q968" s="35"/>
      <c r="R968" s="36"/>
      <c r="S968" s="36"/>
      <c r="T968" s="36"/>
      <c r="U968" s="36"/>
      <c r="V968" s="36"/>
      <c r="W968" s="36"/>
      <c r="X968" s="36"/>
      <c r="Y968" s="36"/>
      <c r="Z968" s="35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</row>
    <row r="969" spans="1:41" ht="15.75" customHeight="1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5"/>
      <c r="Q969" s="35"/>
      <c r="R969" s="36"/>
      <c r="S969" s="36"/>
      <c r="T969" s="36"/>
      <c r="U969" s="36"/>
      <c r="V969" s="36"/>
      <c r="W969" s="36"/>
      <c r="X969" s="36"/>
      <c r="Y969" s="36"/>
      <c r="Z969" s="35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</row>
    <row r="970" spans="1:41" ht="15.75" customHeight="1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5"/>
      <c r="Q970" s="35"/>
      <c r="R970" s="36"/>
      <c r="S970" s="36"/>
      <c r="T970" s="36"/>
      <c r="U970" s="36"/>
      <c r="V970" s="36"/>
      <c r="W970" s="36"/>
      <c r="X970" s="36"/>
      <c r="Y970" s="36"/>
      <c r="Z970" s="35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</row>
    <row r="971" spans="1:41" ht="15.75" customHeight="1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5"/>
      <c r="Q971" s="35"/>
      <c r="R971" s="36"/>
      <c r="S971" s="36"/>
      <c r="T971" s="36"/>
      <c r="U971" s="36"/>
      <c r="V971" s="36"/>
      <c r="W971" s="36"/>
      <c r="X971" s="36"/>
      <c r="Y971" s="36"/>
      <c r="Z971" s="35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</row>
    <row r="972" spans="1:41" ht="15.75" customHeight="1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5"/>
      <c r="Q972" s="35"/>
      <c r="R972" s="36"/>
      <c r="S972" s="36"/>
      <c r="T972" s="36"/>
      <c r="U972" s="36"/>
      <c r="V972" s="36"/>
      <c r="W972" s="36"/>
      <c r="X972" s="36"/>
      <c r="Y972" s="36"/>
      <c r="Z972" s="35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</row>
    <row r="973" spans="1:41" ht="15.75" customHeight="1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5"/>
      <c r="Q973" s="35"/>
      <c r="R973" s="36"/>
      <c r="S973" s="36"/>
      <c r="T973" s="36"/>
      <c r="U973" s="36"/>
      <c r="V973" s="36"/>
      <c r="W973" s="36"/>
      <c r="X973" s="36"/>
      <c r="Y973" s="36"/>
      <c r="Z973" s="35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</row>
    <row r="974" spans="1:41" ht="15.75" customHeight="1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5"/>
      <c r="Q974" s="35"/>
      <c r="R974" s="36"/>
      <c r="S974" s="36"/>
      <c r="T974" s="36"/>
      <c r="U974" s="36"/>
      <c r="V974" s="36"/>
      <c r="W974" s="36"/>
      <c r="X974" s="36"/>
      <c r="Y974" s="36"/>
      <c r="Z974" s="35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</row>
    <row r="975" spans="1:41" ht="15.75" customHeight="1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5"/>
      <c r="Q975" s="35"/>
      <c r="R975" s="36"/>
      <c r="S975" s="36"/>
      <c r="T975" s="36"/>
      <c r="U975" s="36"/>
      <c r="V975" s="36"/>
      <c r="W975" s="36"/>
      <c r="X975" s="36"/>
      <c r="Y975" s="36"/>
      <c r="Z975" s="35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</row>
    <row r="976" spans="1:41" ht="15.75" customHeight="1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5"/>
      <c r="Q976" s="35"/>
      <c r="R976" s="36"/>
      <c r="S976" s="36"/>
      <c r="T976" s="36"/>
      <c r="U976" s="36"/>
      <c r="V976" s="36"/>
      <c r="W976" s="36"/>
      <c r="X976" s="36"/>
      <c r="Y976" s="36"/>
      <c r="Z976" s="35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</row>
    <row r="977" spans="1:41" ht="15.75" customHeight="1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5"/>
      <c r="Q977" s="35"/>
      <c r="R977" s="36"/>
      <c r="S977" s="36"/>
      <c r="T977" s="36"/>
      <c r="U977" s="36"/>
      <c r="V977" s="36"/>
      <c r="W977" s="36"/>
      <c r="X977" s="36"/>
      <c r="Y977" s="36"/>
      <c r="Z977" s="35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</row>
    <row r="978" spans="1:41" ht="15.75" customHeight="1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5"/>
      <c r="Q978" s="35"/>
      <c r="R978" s="36"/>
      <c r="S978" s="36"/>
      <c r="T978" s="36"/>
      <c r="U978" s="36"/>
      <c r="V978" s="36"/>
      <c r="W978" s="36"/>
      <c r="X978" s="36"/>
      <c r="Y978" s="36"/>
      <c r="Z978" s="35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</row>
    <row r="979" spans="1:41" ht="15.75" customHeight="1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5"/>
      <c r="Q979" s="35"/>
      <c r="R979" s="36"/>
      <c r="S979" s="36"/>
      <c r="T979" s="36"/>
      <c r="U979" s="36"/>
      <c r="V979" s="36"/>
      <c r="W979" s="36"/>
      <c r="X979" s="36"/>
      <c r="Y979" s="36"/>
      <c r="Z979" s="35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</row>
    <row r="980" spans="1:41" ht="15.75" customHeight="1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5"/>
      <c r="Q980" s="35"/>
      <c r="R980" s="36"/>
      <c r="S980" s="36"/>
      <c r="T980" s="36"/>
      <c r="U980" s="36"/>
      <c r="V980" s="36"/>
      <c r="W980" s="36"/>
      <c r="X980" s="36"/>
      <c r="Y980" s="36"/>
      <c r="Z980" s="35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</row>
    <row r="981" spans="1:41" ht="15.75" customHeight="1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5"/>
      <c r="Q981" s="35"/>
      <c r="R981" s="36"/>
      <c r="S981" s="36"/>
      <c r="T981" s="36"/>
      <c r="U981" s="36"/>
      <c r="V981" s="36"/>
      <c r="W981" s="36"/>
      <c r="X981" s="36"/>
      <c r="Y981" s="36"/>
      <c r="Z981" s="35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</row>
    <row r="982" spans="1:41" ht="15.75" customHeight="1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5"/>
      <c r="Q982" s="35"/>
      <c r="R982" s="36"/>
      <c r="S982" s="36"/>
      <c r="T982" s="36"/>
      <c r="U982" s="36"/>
      <c r="V982" s="36"/>
      <c r="W982" s="36"/>
      <c r="X982" s="36"/>
      <c r="Y982" s="36"/>
      <c r="Z982" s="35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</row>
    <row r="983" spans="1:41" ht="15.75" customHeight="1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5"/>
      <c r="Q983" s="35"/>
      <c r="R983" s="36"/>
      <c r="S983" s="36"/>
      <c r="T983" s="36"/>
      <c r="U983" s="36"/>
      <c r="V983" s="36"/>
      <c r="W983" s="36"/>
      <c r="X983" s="36"/>
      <c r="Y983" s="36"/>
      <c r="Z983" s="35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</row>
    <row r="984" spans="1:41" ht="15.75" customHeight="1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5"/>
      <c r="Q984" s="35"/>
      <c r="R984" s="36"/>
      <c r="S984" s="36"/>
      <c r="T984" s="36"/>
      <c r="U984" s="36"/>
      <c r="V984" s="36"/>
      <c r="W984" s="36"/>
      <c r="X984" s="36"/>
      <c r="Y984" s="36"/>
      <c r="Z984" s="35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</row>
    <row r="985" spans="1:41" ht="15.75" customHeight="1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5"/>
      <c r="Q985" s="35"/>
      <c r="R985" s="36"/>
      <c r="S985" s="36"/>
      <c r="T985" s="36"/>
      <c r="U985" s="36"/>
      <c r="V985" s="36"/>
      <c r="W985" s="36"/>
      <c r="X985" s="36"/>
      <c r="Y985" s="36"/>
      <c r="Z985" s="35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</row>
    <row r="986" spans="1:41" ht="15.75" customHeight="1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5"/>
      <c r="Q986" s="35"/>
      <c r="R986" s="36"/>
      <c r="S986" s="36"/>
      <c r="T986" s="36"/>
      <c r="U986" s="36"/>
      <c r="V986" s="36"/>
      <c r="W986" s="36"/>
      <c r="X986" s="36"/>
      <c r="Y986" s="36"/>
      <c r="Z986" s="35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</row>
    <row r="987" spans="1:41" ht="15.75" customHeight="1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5"/>
      <c r="Q987" s="35"/>
      <c r="R987" s="36"/>
      <c r="S987" s="36"/>
      <c r="T987" s="36"/>
      <c r="U987" s="36"/>
      <c r="V987" s="36"/>
      <c r="W987" s="36"/>
      <c r="X987" s="36"/>
      <c r="Y987" s="36"/>
      <c r="Z987" s="35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</row>
    <row r="988" spans="1:41" ht="15.75" customHeight="1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5"/>
      <c r="Q988" s="35"/>
      <c r="R988" s="36"/>
      <c r="S988" s="36"/>
      <c r="T988" s="36"/>
      <c r="U988" s="36"/>
      <c r="V988" s="36"/>
      <c r="W988" s="36"/>
      <c r="X988" s="36"/>
      <c r="Y988" s="36"/>
      <c r="Z988" s="35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</row>
    <row r="989" spans="1:41" ht="15.75" customHeight="1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5"/>
      <c r="Q989" s="35"/>
      <c r="R989" s="36"/>
      <c r="S989" s="36"/>
      <c r="T989" s="36"/>
      <c r="U989" s="36"/>
      <c r="V989" s="36"/>
      <c r="W989" s="36"/>
      <c r="X989" s="36"/>
      <c r="Y989" s="36"/>
      <c r="Z989" s="35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</row>
    <row r="990" spans="1:41" ht="15.75" customHeight="1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5"/>
      <c r="Q990" s="35"/>
      <c r="R990" s="36"/>
      <c r="S990" s="36"/>
      <c r="T990" s="36"/>
      <c r="U990" s="36"/>
      <c r="V990" s="36"/>
      <c r="W990" s="36"/>
      <c r="X990" s="36"/>
      <c r="Y990" s="36"/>
      <c r="Z990" s="35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</row>
    <row r="991" spans="1:41" ht="15.75" customHeight="1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5"/>
      <c r="Q991" s="35"/>
      <c r="R991" s="36"/>
      <c r="S991" s="36"/>
      <c r="T991" s="36"/>
      <c r="U991" s="36"/>
      <c r="V991" s="36"/>
      <c r="W991" s="36"/>
      <c r="X991" s="36"/>
      <c r="Y991" s="36"/>
      <c r="Z991" s="35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</row>
    <row r="992" spans="1:41" ht="15.75" customHeight="1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5"/>
      <c r="Q992" s="35"/>
      <c r="R992" s="36"/>
      <c r="S992" s="36"/>
      <c r="T992" s="36"/>
      <c r="U992" s="36"/>
      <c r="V992" s="36"/>
      <c r="W992" s="36"/>
      <c r="X992" s="36"/>
      <c r="Y992" s="36"/>
      <c r="Z992" s="35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</row>
    <row r="993" spans="1:41" ht="15.75" customHeight="1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5"/>
      <c r="Q993" s="35"/>
      <c r="R993" s="36"/>
      <c r="S993" s="36"/>
      <c r="T993" s="36"/>
      <c r="U993" s="36"/>
      <c r="V993" s="36"/>
      <c r="W993" s="36"/>
      <c r="X993" s="36"/>
      <c r="Y993" s="36"/>
      <c r="Z993" s="35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</row>
    <row r="994" spans="1:41" ht="15.75" customHeight="1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5"/>
      <c r="Q994" s="35"/>
      <c r="R994" s="36"/>
      <c r="S994" s="36"/>
      <c r="T994" s="36"/>
      <c r="U994" s="36"/>
      <c r="V994" s="36"/>
      <c r="W994" s="36"/>
      <c r="X994" s="36"/>
      <c r="Y994" s="36"/>
      <c r="Z994" s="35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</row>
    <row r="995" spans="1:41" ht="15.75" customHeight="1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5"/>
      <c r="Q995" s="35"/>
      <c r="R995" s="36"/>
      <c r="S995" s="36"/>
      <c r="T995" s="36"/>
      <c r="U995" s="36"/>
      <c r="V995" s="36"/>
      <c r="W995" s="36"/>
      <c r="X995" s="36"/>
      <c r="Y995" s="36"/>
      <c r="Z995" s="35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</row>
    <row r="996" spans="1:41" ht="15.75" customHeight="1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5"/>
      <c r="Q996" s="35"/>
      <c r="R996" s="36"/>
      <c r="S996" s="36"/>
      <c r="T996" s="36"/>
      <c r="U996" s="36"/>
      <c r="V996" s="36"/>
      <c r="W996" s="36"/>
      <c r="X996" s="36"/>
      <c r="Y996" s="36"/>
      <c r="Z996" s="35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</row>
    <row r="997" spans="1:41" ht="15.75" customHeight="1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5"/>
      <c r="Q997" s="35"/>
      <c r="R997" s="36"/>
      <c r="S997" s="36"/>
      <c r="T997" s="36"/>
      <c r="U997" s="36"/>
      <c r="V997" s="36"/>
      <c r="W997" s="36"/>
      <c r="X997" s="36"/>
      <c r="Y997" s="36"/>
      <c r="Z997" s="35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</row>
    <row r="998" spans="1:41" ht="15.75" customHeight="1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5"/>
      <c r="Q998" s="35"/>
      <c r="R998" s="36"/>
      <c r="S998" s="36"/>
      <c r="T998" s="36"/>
      <c r="U998" s="36"/>
      <c r="V998" s="36"/>
      <c r="W998" s="36"/>
      <c r="X998" s="36"/>
      <c r="Y998" s="36"/>
      <c r="Z998" s="35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</row>
    <row r="999" spans="1:41" ht="15.75" customHeight="1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5"/>
      <c r="Q999" s="35"/>
      <c r="R999" s="36"/>
      <c r="S999" s="36"/>
      <c r="T999" s="36"/>
      <c r="U999" s="36"/>
      <c r="V999" s="36"/>
      <c r="W999" s="36"/>
      <c r="X999" s="36"/>
      <c r="Y999" s="36"/>
      <c r="Z999" s="35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</row>
    <row r="1000" spans="1:41" ht="15.75" customHeight="1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5"/>
      <c r="Q1000" s="35"/>
      <c r="R1000" s="36"/>
      <c r="S1000" s="36"/>
      <c r="T1000" s="36"/>
      <c r="U1000" s="36"/>
      <c r="V1000" s="36"/>
      <c r="W1000" s="36"/>
      <c r="X1000" s="36"/>
      <c r="Y1000" s="36"/>
      <c r="Z1000" s="35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13"/>
  <sheetViews>
    <sheetView workbookViewId="0"/>
  </sheetViews>
  <sheetFormatPr baseColWidth="10" defaultColWidth="11.1640625" defaultRowHeight="15" customHeight="1" x14ac:dyDescent="0.2"/>
  <cols>
    <col min="1" max="1" width="33.33203125" customWidth="1"/>
    <col min="2" max="4" width="16" customWidth="1"/>
    <col min="5" max="5" width="18.83203125" customWidth="1"/>
    <col min="6" max="6" width="18.1640625" customWidth="1"/>
    <col min="7" max="7" width="11.6640625" customWidth="1"/>
    <col min="8" max="13" width="10.5" customWidth="1"/>
    <col min="14" max="14" width="19.33203125" customWidth="1"/>
    <col min="15" max="15" width="30.83203125" customWidth="1"/>
    <col min="16" max="18" width="16.83203125" customWidth="1"/>
    <col min="19" max="19" width="18.1640625" customWidth="1"/>
    <col min="20" max="20" width="22" customWidth="1"/>
    <col min="21" max="22" width="19.1640625" customWidth="1"/>
    <col min="23" max="23" width="20.1640625" customWidth="1"/>
    <col min="24" max="25" width="18.83203125" customWidth="1"/>
    <col min="26" max="26" width="21.1640625" customWidth="1"/>
    <col min="27" max="27" width="19.5" customWidth="1"/>
    <col min="28" max="28" width="13.1640625" customWidth="1"/>
    <col min="29" max="29" width="13.5" customWidth="1"/>
    <col min="30" max="52" width="10.5" customWidth="1"/>
  </cols>
  <sheetData>
    <row r="1" spans="1:52" ht="15.75" customHeight="1" x14ac:dyDescent="0.2">
      <c r="A1" s="33" t="s">
        <v>46</v>
      </c>
      <c r="B1" s="33">
        <v>0</v>
      </c>
      <c r="C1" s="33"/>
      <c r="D1" s="33"/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6"/>
      <c r="Q1" s="35"/>
      <c r="R1" s="35"/>
      <c r="S1" s="35"/>
      <c r="T1" s="36"/>
      <c r="U1" s="36"/>
      <c r="V1" s="36"/>
      <c r="W1" s="36"/>
      <c r="X1" s="36"/>
      <c r="Y1" s="36"/>
      <c r="Z1" s="36"/>
      <c r="AA1" s="36"/>
      <c r="AB1" s="36"/>
      <c r="AC1" s="35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</row>
    <row r="2" spans="1:52" ht="15.75" customHeight="1" x14ac:dyDescent="0.2">
      <c r="A2" s="33" t="s">
        <v>47</v>
      </c>
      <c r="B2" s="46">
        <v>0.86327763000000002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6"/>
      <c r="Q2" s="35"/>
      <c r="R2" s="35"/>
      <c r="S2" s="35"/>
      <c r="T2" s="36"/>
      <c r="U2" s="36"/>
      <c r="V2" s="36"/>
      <c r="W2" s="36"/>
      <c r="X2" s="36"/>
      <c r="Y2" s="36"/>
      <c r="Z2" s="36"/>
      <c r="AA2" s="36"/>
      <c r="AB2" s="36"/>
      <c r="AC2" s="35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</row>
    <row r="3" spans="1:52" ht="15.75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8"/>
      <c r="Q3" s="38"/>
      <c r="R3" s="38"/>
      <c r="S3" s="37"/>
      <c r="T3" s="38"/>
      <c r="U3" s="38"/>
      <c r="V3" s="38"/>
      <c r="W3" s="38"/>
      <c r="X3" s="38"/>
      <c r="Y3" s="38"/>
      <c r="Z3" s="38"/>
      <c r="AA3" s="38"/>
      <c r="AB3" s="37"/>
      <c r="AC3" s="37"/>
      <c r="AD3" s="46"/>
      <c r="AE3" s="46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</row>
    <row r="4" spans="1:52" ht="15.75" customHeight="1" x14ac:dyDescent="0.2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  <c r="M4" s="47" t="s">
        <v>60</v>
      </c>
      <c r="N4" s="47" t="s">
        <v>61</v>
      </c>
      <c r="O4" s="47" t="s">
        <v>62</v>
      </c>
      <c r="P4" s="48" t="s">
        <v>63</v>
      </c>
      <c r="Q4" s="48" t="s">
        <v>465</v>
      </c>
      <c r="R4" s="48" t="s">
        <v>466</v>
      </c>
      <c r="S4" s="48" t="s">
        <v>467</v>
      </c>
      <c r="T4" s="48" t="s">
        <v>468</v>
      </c>
      <c r="U4" s="48" t="s">
        <v>469</v>
      </c>
      <c r="V4" s="48" t="s">
        <v>69</v>
      </c>
      <c r="W4" s="48" t="s">
        <v>70</v>
      </c>
      <c r="X4" s="48" t="s">
        <v>470</v>
      </c>
      <c r="Y4" s="48" t="s">
        <v>471</v>
      </c>
      <c r="Z4" s="48" t="s">
        <v>472</v>
      </c>
      <c r="AA4" s="48" t="s">
        <v>71</v>
      </c>
      <c r="AB4" s="48" t="s">
        <v>72</v>
      </c>
      <c r="AC4" s="48" t="s">
        <v>73</v>
      </c>
    </row>
    <row r="5" spans="1:52" ht="15.75" customHeight="1" x14ac:dyDescent="0.2">
      <c r="A5" s="52">
        <v>43620.497847222221</v>
      </c>
      <c r="B5" s="49" t="s">
        <v>7</v>
      </c>
      <c r="C5" s="49" t="s">
        <v>74</v>
      </c>
      <c r="D5" s="49" t="s">
        <v>75</v>
      </c>
      <c r="E5" s="50">
        <v>-100</v>
      </c>
      <c r="F5" s="50">
        <v>7896.5</v>
      </c>
      <c r="G5" s="50">
        <v>-1.2664E-2</v>
      </c>
      <c r="H5" s="50">
        <v>-2.5000000000000001E-4</v>
      </c>
      <c r="I5" s="50">
        <v>-3.1599999999999998E-6</v>
      </c>
      <c r="J5" s="49" t="s">
        <v>76</v>
      </c>
      <c r="K5" s="50">
        <v>100</v>
      </c>
      <c r="L5" s="50">
        <v>0</v>
      </c>
      <c r="M5" s="50">
        <v>7896.5</v>
      </c>
      <c r="N5" s="49" t="s">
        <v>77</v>
      </c>
      <c r="O5" s="49" t="s">
        <v>487</v>
      </c>
      <c r="P5" s="36" t="e">
        <f ca="1">calculateProfitLossData(B2, C5:I820)</f>
        <v>#NAME?</v>
      </c>
      <c r="Q5" s="36">
        <v>7896.5</v>
      </c>
      <c r="R5" s="36">
        <v>1.2663999999999999E-4</v>
      </c>
      <c r="S5" s="36">
        <v>-1.2664E-2</v>
      </c>
      <c r="T5" s="36">
        <v>1.2663999999999999E-4</v>
      </c>
      <c r="U5" s="38">
        <v>-1.2664E-2</v>
      </c>
      <c r="V5" s="38">
        <v>0</v>
      </c>
      <c r="W5" s="38">
        <v>0</v>
      </c>
      <c r="X5" s="36">
        <v>0</v>
      </c>
      <c r="Y5" s="36">
        <v>-3.1599999999999998E-6</v>
      </c>
      <c r="Z5" s="36">
        <v>0</v>
      </c>
      <c r="AA5" s="38">
        <v>-3.1599999999999998E-6</v>
      </c>
      <c r="AB5" s="36">
        <v>3.1599999999999998E-6</v>
      </c>
      <c r="AC5" s="36">
        <v>0.86328079000000002</v>
      </c>
    </row>
    <row r="6" spans="1:52" ht="15.75" customHeight="1" x14ac:dyDescent="0.2">
      <c r="A6" s="52">
        <v>43620.507094907407</v>
      </c>
      <c r="B6" s="49" t="s">
        <v>7</v>
      </c>
      <c r="C6" s="49" t="s">
        <v>74</v>
      </c>
      <c r="D6" s="49" t="s">
        <v>75</v>
      </c>
      <c r="E6" s="50">
        <v>-100</v>
      </c>
      <c r="F6" s="50">
        <v>7850</v>
      </c>
      <c r="G6" s="50">
        <v>-1.2739E-2</v>
      </c>
      <c r="H6" s="50">
        <v>-2.5000000000000001E-4</v>
      </c>
      <c r="I6" s="50">
        <v>-3.18E-6</v>
      </c>
      <c r="J6" s="49" t="s">
        <v>76</v>
      </c>
      <c r="K6" s="50">
        <v>100</v>
      </c>
      <c r="L6" s="50">
        <v>0</v>
      </c>
      <c r="M6" s="50">
        <v>7850</v>
      </c>
      <c r="N6" s="49" t="s">
        <v>77</v>
      </c>
      <c r="O6" s="49" t="s">
        <v>488</v>
      </c>
      <c r="P6" s="36">
        <v>-200</v>
      </c>
      <c r="Q6" s="36">
        <v>7850</v>
      </c>
      <c r="R6" s="36">
        <v>1.2739000000000001E-4</v>
      </c>
      <c r="S6" s="36">
        <v>-2.5403000000000002E-2</v>
      </c>
      <c r="T6" s="36">
        <v>1.2701500000000002E-4</v>
      </c>
      <c r="U6" s="38">
        <v>-2.5478000000000001E-2</v>
      </c>
      <c r="V6" s="38">
        <v>-7.4999999999998679E-5</v>
      </c>
      <c r="W6" s="36">
        <v>0</v>
      </c>
      <c r="X6" s="36">
        <v>0</v>
      </c>
      <c r="Y6" s="36">
        <v>-6.3400000000000003E-6</v>
      </c>
      <c r="Z6" s="36">
        <v>0</v>
      </c>
      <c r="AA6" s="38">
        <v>-6.3400000000000003E-6</v>
      </c>
      <c r="AB6" s="36">
        <v>-6.8659999999998682E-5</v>
      </c>
      <c r="AC6" s="36">
        <v>0.86320896999999996</v>
      </c>
    </row>
    <row r="7" spans="1:52" ht="15.75" customHeight="1" x14ac:dyDescent="0.2">
      <c r="A7" s="52">
        <v>43620.507094907407</v>
      </c>
      <c r="B7" s="49" t="s">
        <v>7</v>
      </c>
      <c r="C7" s="49" t="s">
        <v>74</v>
      </c>
      <c r="D7" s="49" t="s">
        <v>75</v>
      </c>
      <c r="E7" s="50">
        <v>-200</v>
      </c>
      <c r="F7" s="50">
        <v>7857</v>
      </c>
      <c r="G7" s="50">
        <v>-2.5455999999999999E-2</v>
      </c>
      <c r="H7" s="50">
        <v>-2.5000000000000001E-4</v>
      </c>
      <c r="I7" s="50">
        <v>-6.3600000000000001E-6</v>
      </c>
      <c r="J7" s="49" t="s">
        <v>76</v>
      </c>
      <c r="K7" s="50">
        <v>200</v>
      </c>
      <c r="L7" s="50">
        <v>0</v>
      </c>
      <c r="M7" s="50">
        <v>7857</v>
      </c>
      <c r="N7" s="49" t="s">
        <v>77</v>
      </c>
      <c r="O7" s="49" t="s">
        <v>489</v>
      </c>
      <c r="P7" s="36">
        <v>-400</v>
      </c>
      <c r="Q7" s="36">
        <v>7857</v>
      </c>
      <c r="R7" s="36">
        <v>1.2727999999999999E-4</v>
      </c>
      <c r="S7" s="36">
        <v>-5.0859000000000001E-2</v>
      </c>
      <c r="T7" s="36">
        <v>1.2714750000000002E-4</v>
      </c>
      <c r="U7" s="38">
        <v>-5.0911999999999992E-2</v>
      </c>
      <c r="V7" s="38">
        <v>-5.2999999999990555E-5</v>
      </c>
      <c r="W7" s="36">
        <v>0</v>
      </c>
      <c r="X7" s="36">
        <v>0</v>
      </c>
      <c r="Y7" s="36">
        <v>-1.27E-5</v>
      </c>
      <c r="Z7" s="36">
        <v>0</v>
      </c>
      <c r="AA7" s="38">
        <v>-1.27E-5</v>
      </c>
      <c r="AB7" s="36">
        <v>-4.0299999999990558E-5</v>
      </c>
      <c r="AC7" s="36">
        <v>0.86323733000000002</v>
      </c>
    </row>
    <row r="8" spans="1:52" ht="15.75" customHeight="1" x14ac:dyDescent="0.2">
      <c r="A8" s="52">
        <v>43620.5075</v>
      </c>
      <c r="B8" s="49" t="s">
        <v>7</v>
      </c>
      <c r="C8" s="49" t="s">
        <v>74</v>
      </c>
      <c r="D8" s="49" t="s">
        <v>75</v>
      </c>
      <c r="E8" s="50">
        <v>-100</v>
      </c>
      <c r="F8" s="50">
        <v>7877.5</v>
      </c>
      <c r="G8" s="50">
        <v>-1.2694E-2</v>
      </c>
      <c r="H8" s="50">
        <v>-2.5000000000000001E-4</v>
      </c>
      <c r="I8" s="50">
        <v>-3.1700000000000001E-6</v>
      </c>
      <c r="J8" s="49" t="s">
        <v>76</v>
      </c>
      <c r="K8" s="50">
        <v>100</v>
      </c>
      <c r="L8" s="50">
        <v>0</v>
      </c>
      <c r="M8" s="50">
        <v>7877.5</v>
      </c>
      <c r="N8" s="49" t="s">
        <v>77</v>
      </c>
      <c r="O8" s="49" t="s">
        <v>490</v>
      </c>
      <c r="P8" s="36">
        <v>-500</v>
      </c>
      <c r="Q8" s="36">
        <v>7877.5</v>
      </c>
      <c r="R8" s="36">
        <v>1.2694E-4</v>
      </c>
      <c r="S8" s="36">
        <v>-6.3552999999999998E-2</v>
      </c>
      <c r="T8" s="36">
        <v>1.2710599999999999E-4</v>
      </c>
      <c r="U8" s="38">
        <v>-6.3469999999999999E-2</v>
      </c>
      <c r="V8" s="38">
        <v>8.2999999999999741E-5</v>
      </c>
      <c r="W8" s="36">
        <v>0</v>
      </c>
      <c r="X8" s="36">
        <v>0</v>
      </c>
      <c r="Y8" s="36">
        <v>-1.5870000000000002E-5</v>
      </c>
      <c r="Z8" s="36">
        <v>0</v>
      </c>
      <c r="AA8" s="38">
        <v>-1.5870000000000002E-5</v>
      </c>
      <c r="AB8" s="36">
        <v>9.8869999999999736E-5</v>
      </c>
      <c r="AC8" s="36">
        <v>0.86337649999999999</v>
      </c>
    </row>
    <row r="9" spans="1:52" ht="15.75" customHeight="1" x14ac:dyDescent="0.2">
      <c r="A9" s="52">
        <v>43620.516643518517</v>
      </c>
      <c r="B9" s="49" t="s">
        <v>7</v>
      </c>
      <c r="C9" s="49" t="s">
        <v>74</v>
      </c>
      <c r="D9" s="49" t="s">
        <v>86</v>
      </c>
      <c r="E9" s="50">
        <v>100</v>
      </c>
      <c r="F9" s="50">
        <v>7879</v>
      </c>
      <c r="G9" s="50">
        <v>1.2692E-2</v>
      </c>
      <c r="H9" s="50">
        <v>-2.5000000000000001E-4</v>
      </c>
      <c r="I9" s="50">
        <v>-3.1700000000000001E-6</v>
      </c>
      <c r="J9" s="49" t="s">
        <v>76</v>
      </c>
      <c r="K9" s="50">
        <v>100</v>
      </c>
      <c r="L9" s="50">
        <v>0</v>
      </c>
      <c r="M9" s="50">
        <v>7879</v>
      </c>
      <c r="N9" s="49" t="s">
        <v>83</v>
      </c>
      <c r="O9" s="49" t="s">
        <v>491</v>
      </c>
      <c r="P9" s="36">
        <v>-400</v>
      </c>
      <c r="Q9" s="36">
        <v>7879</v>
      </c>
      <c r="R9" s="36">
        <v>1.2692000000000001E-4</v>
      </c>
      <c r="S9" s="36">
        <v>-5.0842399999999996E-2</v>
      </c>
      <c r="T9" s="36">
        <v>1.2710599999999999E-4</v>
      </c>
      <c r="U9" s="38">
        <v>-5.0768000000000008E-2</v>
      </c>
      <c r="V9" s="38">
        <v>7.4399999999988364E-5</v>
      </c>
      <c r="W9" s="36">
        <v>1.8599999999997416E-5</v>
      </c>
      <c r="X9" s="36">
        <v>1.8599999999997416E-5</v>
      </c>
      <c r="Y9" s="36">
        <v>-1.9040000000000001E-5</v>
      </c>
      <c r="Z9" s="36">
        <v>0</v>
      </c>
      <c r="AA9" s="38">
        <v>-1.9040000000000001E-5</v>
      </c>
      <c r="AB9" s="36">
        <v>1.1203999999998579E-4</v>
      </c>
      <c r="AC9" s="36">
        <v>0.86338967</v>
      </c>
    </row>
    <row r="10" spans="1:52" ht="15.75" customHeight="1" x14ac:dyDescent="0.2">
      <c r="A10" s="52">
        <v>43620.52244212963</v>
      </c>
      <c r="B10" s="49" t="s">
        <v>7</v>
      </c>
      <c r="C10" s="49" t="s">
        <v>74</v>
      </c>
      <c r="D10" s="49" t="s">
        <v>86</v>
      </c>
      <c r="E10" s="50">
        <v>100</v>
      </c>
      <c r="F10" s="50">
        <v>7918.5</v>
      </c>
      <c r="G10" s="50">
        <v>1.2629E-2</v>
      </c>
      <c r="H10" s="50">
        <v>-2.5000000000000001E-4</v>
      </c>
      <c r="I10" s="50">
        <v>-3.1499999999999999E-6</v>
      </c>
      <c r="J10" s="49" t="s">
        <v>76</v>
      </c>
      <c r="K10" s="50">
        <v>100</v>
      </c>
      <c r="L10" s="50">
        <v>0</v>
      </c>
      <c r="M10" s="50">
        <v>7918.5</v>
      </c>
      <c r="N10" s="49" t="s">
        <v>77</v>
      </c>
      <c r="O10" s="49" t="s">
        <v>492</v>
      </c>
      <c r="P10" s="36">
        <v>-300</v>
      </c>
      <c r="Q10" s="36">
        <v>7918.5</v>
      </c>
      <c r="R10" s="36">
        <v>1.2629000000000001E-4</v>
      </c>
      <c r="S10" s="36">
        <v>-3.8131799999999993E-2</v>
      </c>
      <c r="T10" s="36">
        <v>1.2710599999999999E-4</v>
      </c>
      <c r="U10" s="38">
        <v>-3.7887000000000004E-2</v>
      </c>
      <c r="V10" s="38">
        <v>2.4479999999998947E-4</v>
      </c>
      <c r="W10" s="36">
        <v>1.0019999999999474E-4</v>
      </c>
      <c r="X10" s="36">
        <v>8.1599999999997321E-5</v>
      </c>
      <c r="Y10" s="36">
        <v>-2.2189999999999999E-5</v>
      </c>
      <c r="Z10" s="36">
        <v>0</v>
      </c>
      <c r="AA10" s="38">
        <v>-2.2189999999999999E-5</v>
      </c>
      <c r="AB10" s="36">
        <v>3.6718999999998421E-4</v>
      </c>
      <c r="AC10" s="36">
        <v>0.86364481999999998</v>
      </c>
    </row>
    <row r="11" spans="1:52" ht="15.75" customHeight="1" x14ac:dyDescent="0.2">
      <c r="A11" s="52">
        <v>43620.52244212963</v>
      </c>
      <c r="B11" s="49" t="s">
        <v>7</v>
      </c>
      <c r="C11" s="49" t="s">
        <v>74</v>
      </c>
      <c r="D11" s="49" t="s">
        <v>86</v>
      </c>
      <c r="E11" s="50">
        <v>200</v>
      </c>
      <c r="F11" s="50">
        <v>7918.5</v>
      </c>
      <c r="G11" s="50">
        <v>2.5257999999999999E-2</v>
      </c>
      <c r="H11" s="50">
        <v>-2.5000000000000001E-4</v>
      </c>
      <c r="I11" s="50">
        <v>-6.3099999999999997E-6</v>
      </c>
      <c r="J11" s="49" t="s">
        <v>76</v>
      </c>
      <c r="K11" s="50">
        <v>200</v>
      </c>
      <c r="L11" s="50">
        <v>0</v>
      </c>
      <c r="M11" s="50">
        <v>7918.5</v>
      </c>
      <c r="N11" s="49" t="s">
        <v>83</v>
      </c>
      <c r="O11" s="49" t="s">
        <v>493</v>
      </c>
      <c r="P11" s="36">
        <v>-100</v>
      </c>
      <c r="Q11" s="36">
        <v>7918.5</v>
      </c>
      <c r="R11" s="36">
        <v>1.2629000000000001E-4</v>
      </c>
      <c r="S11" s="36">
        <v>-1.2710599999999999E-2</v>
      </c>
      <c r="T11" s="36">
        <v>1.2710599999999999E-4</v>
      </c>
      <c r="U11" s="38">
        <v>-1.2629000000000001E-2</v>
      </c>
      <c r="V11" s="38">
        <v>8.1599999999997647E-5</v>
      </c>
      <c r="W11" s="36">
        <v>2.6339999999998938E-4</v>
      </c>
      <c r="X11" s="36">
        <v>1.6319999999999464E-4</v>
      </c>
      <c r="Y11" s="36">
        <v>-2.8499999999999998E-5</v>
      </c>
      <c r="Z11" s="36">
        <v>0</v>
      </c>
      <c r="AA11" s="38">
        <v>-2.8499999999999998E-5</v>
      </c>
      <c r="AB11" s="36">
        <v>3.7349999999998702E-4</v>
      </c>
      <c r="AC11" s="36">
        <v>0.86365113000000004</v>
      </c>
    </row>
    <row r="12" spans="1:52" ht="15.75" customHeight="1" x14ac:dyDescent="0.2">
      <c r="A12" s="52">
        <v>43620.542638888888</v>
      </c>
      <c r="B12" s="49" t="s">
        <v>7</v>
      </c>
      <c r="C12" s="49" t="s">
        <v>74</v>
      </c>
      <c r="D12" s="49" t="s">
        <v>86</v>
      </c>
      <c r="E12" s="50">
        <v>100</v>
      </c>
      <c r="F12" s="50">
        <v>7941.5</v>
      </c>
      <c r="G12" s="50">
        <v>1.2592000000000001E-2</v>
      </c>
      <c r="H12" s="50">
        <v>-2.5000000000000001E-4</v>
      </c>
      <c r="I12" s="50">
        <v>-3.14E-6</v>
      </c>
      <c r="J12" s="49" t="s">
        <v>76</v>
      </c>
      <c r="K12" s="50">
        <v>100</v>
      </c>
      <c r="L12" s="50">
        <v>0</v>
      </c>
      <c r="M12" s="50">
        <v>7941.5</v>
      </c>
      <c r="N12" s="49" t="s">
        <v>77</v>
      </c>
      <c r="O12" s="49" t="s">
        <v>494</v>
      </c>
      <c r="P12" s="36">
        <v>0</v>
      </c>
      <c r="Q12" s="36">
        <v>7941.5</v>
      </c>
      <c r="R12" s="36">
        <v>1.2591999999999999E-4</v>
      </c>
      <c r="S12" s="36">
        <v>0</v>
      </c>
      <c r="T12" s="36">
        <v>0</v>
      </c>
      <c r="U12" s="38">
        <v>0</v>
      </c>
      <c r="V12" s="38">
        <v>0</v>
      </c>
      <c r="W12" s="36">
        <v>3.8199999999998923E-4</v>
      </c>
      <c r="X12" s="36">
        <v>1.1859999999999985E-4</v>
      </c>
      <c r="Y12" s="36">
        <v>-3.1639999999999995E-5</v>
      </c>
      <c r="Z12" s="36">
        <v>0</v>
      </c>
      <c r="AA12" s="38">
        <v>-3.1639999999999995E-5</v>
      </c>
      <c r="AB12" s="36">
        <v>4.1363999999998922E-4</v>
      </c>
      <c r="AC12" s="36">
        <v>0.86369127000000001</v>
      </c>
    </row>
    <row r="13" spans="1:52" ht="15.75" customHeight="1" x14ac:dyDescent="0.2">
      <c r="A13" s="52">
        <v>43620.553541666668</v>
      </c>
      <c r="B13" s="49" t="s">
        <v>7</v>
      </c>
      <c r="C13" s="49" t="s">
        <v>74</v>
      </c>
      <c r="D13" s="49" t="s">
        <v>75</v>
      </c>
      <c r="E13" s="50">
        <v>-100</v>
      </c>
      <c r="F13" s="50">
        <v>7888.5</v>
      </c>
      <c r="G13" s="50">
        <v>-1.2677000000000001E-2</v>
      </c>
      <c r="H13" s="50">
        <v>-2.5000000000000001E-4</v>
      </c>
      <c r="I13" s="50">
        <v>-3.1599999999999998E-6</v>
      </c>
      <c r="J13" s="49" t="s">
        <v>76</v>
      </c>
      <c r="K13" s="50">
        <v>100</v>
      </c>
      <c r="L13" s="50">
        <v>0</v>
      </c>
      <c r="M13" s="50">
        <v>7888.5</v>
      </c>
      <c r="N13" s="49" t="s">
        <v>83</v>
      </c>
      <c r="O13" s="49" t="s">
        <v>495</v>
      </c>
      <c r="P13" s="36">
        <v>-100</v>
      </c>
      <c r="Q13" s="36">
        <v>7888.5</v>
      </c>
      <c r="R13" s="36">
        <v>1.2677000000000001E-4</v>
      </c>
      <c r="S13" s="36">
        <v>-1.2677000000000001E-2</v>
      </c>
      <c r="T13" s="36">
        <v>1.2677000000000001E-4</v>
      </c>
      <c r="U13" s="38">
        <v>-1.2677000000000001E-2</v>
      </c>
      <c r="V13" s="38">
        <v>0</v>
      </c>
      <c r="W13" s="36">
        <v>3.8199999999998923E-4</v>
      </c>
      <c r="X13" s="36">
        <v>0</v>
      </c>
      <c r="Y13" s="36">
        <v>-3.4799999999999992E-5</v>
      </c>
      <c r="Z13" s="36">
        <v>0</v>
      </c>
      <c r="AA13" s="38">
        <v>-3.4799999999999992E-5</v>
      </c>
      <c r="AB13" s="36">
        <v>4.1679999999998921E-4</v>
      </c>
      <c r="AC13" s="36">
        <v>0.86369443000000001</v>
      </c>
    </row>
    <row r="14" spans="1:52" ht="15.75" customHeight="1" x14ac:dyDescent="0.2">
      <c r="A14" s="52">
        <v>43620.553796296299</v>
      </c>
      <c r="B14" s="49" t="s">
        <v>7</v>
      </c>
      <c r="C14" s="49" t="s">
        <v>74</v>
      </c>
      <c r="D14" s="49" t="s">
        <v>75</v>
      </c>
      <c r="E14" s="50">
        <v>-100</v>
      </c>
      <c r="F14" s="50">
        <v>7882.5</v>
      </c>
      <c r="G14" s="50">
        <v>-1.2685999999999999E-2</v>
      </c>
      <c r="H14" s="50">
        <v>-2.5000000000000001E-4</v>
      </c>
      <c r="I14" s="50">
        <v>-3.1700000000000001E-6</v>
      </c>
      <c r="J14" s="49" t="s">
        <v>76</v>
      </c>
      <c r="K14" s="50">
        <v>100</v>
      </c>
      <c r="L14" s="50">
        <v>0</v>
      </c>
      <c r="M14" s="50">
        <v>7882.5</v>
      </c>
      <c r="N14" s="49" t="s">
        <v>77</v>
      </c>
      <c r="O14" s="49" t="s">
        <v>496</v>
      </c>
      <c r="P14" s="36">
        <v>-200</v>
      </c>
      <c r="Q14" s="36">
        <v>7882.5</v>
      </c>
      <c r="R14" s="36">
        <v>1.2685999999999999E-4</v>
      </c>
      <c r="S14" s="36">
        <v>-2.5363E-2</v>
      </c>
      <c r="T14" s="36">
        <v>1.2681500000000001E-4</v>
      </c>
      <c r="U14" s="38">
        <v>-2.5371999999999999E-2</v>
      </c>
      <c r="V14" s="38">
        <v>-8.9999999999985925E-6</v>
      </c>
      <c r="W14" s="36">
        <v>3.8199999999998923E-4</v>
      </c>
      <c r="X14" s="36">
        <v>0</v>
      </c>
      <c r="Y14" s="36">
        <v>-3.7969999999999991E-5</v>
      </c>
      <c r="Z14" s="36">
        <v>0</v>
      </c>
      <c r="AA14" s="38">
        <v>-3.7969999999999991E-5</v>
      </c>
      <c r="AB14" s="36">
        <v>4.1096999999999065E-4</v>
      </c>
      <c r="AC14" s="36">
        <v>0.86368860000000003</v>
      </c>
    </row>
    <row r="15" spans="1:52" ht="15.75" customHeight="1" x14ac:dyDescent="0.2">
      <c r="A15" s="52">
        <v>43620.553819444445</v>
      </c>
      <c r="B15" s="49" t="s">
        <v>7</v>
      </c>
      <c r="C15" s="49" t="s">
        <v>74</v>
      </c>
      <c r="D15" s="49" t="s">
        <v>75</v>
      </c>
      <c r="E15" s="50">
        <v>-100</v>
      </c>
      <c r="F15" s="50">
        <v>7867.5</v>
      </c>
      <c r="G15" s="50">
        <v>-1.2711E-2</v>
      </c>
      <c r="H15" s="50">
        <v>7.5000000000000002E-4</v>
      </c>
      <c r="I15" s="50">
        <v>9.5300000000000002E-6</v>
      </c>
      <c r="J15" s="49" t="s">
        <v>76</v>
      </c>
      <c r="K15" s="50">
        <v>100</v>
      </c>
      <c r="L15" s="50">
        <v>0</v>
      </c>
      <c r="M15" s="50">
        <v>7886</v>
      </c>
      <c r="N15" s="49" t="s">
        <v>77</v>
      </c>
      <c r="O15" s="49" t="s">
        <v>497</v>
      </c>
      <c r="P15" s="36">
        <v>-300</v>
      </c>
      <c r="Q15" s="36">
        <v>7867.5</v>
      </c>
      <c r="R15" s="36">
        <v>1.2710999999999999E-4</v>
      </c>
      <c r="S15" s="36">
        <v>-3.8073999999999997E-2</v>
      </c>
      <c r="T15" s="36">
        <v>1.2691333333333333E-4</v>
      </c>
      <c r="U15" s="38">
        <v>-3.8133E-2</v>
      </c>
      <c r="V15" s="38">
        <v>-5.9000000000003494E-5</v>
      </c>
      <c r="W15" s="36">
        <v>3.8199999999998923E-4</v>
      </c>
      <c r="X15" s="36">
        <v>0</v>
      </c>
      <c r="Y15" s="36">
        <v>-2.8439999999999992E-5</v>
      </c>
      <c r="Z15" s="36">
        <v>0</v>
      </c>
      <c r="AA15" s="38">
        <v>-2.8439999999999992E-5</v>
      </c>
      <c r="AB15" s="36">
        <v>3.5143999999998575E-4</v>
      </c>
      <c r="AC15" s="36">
        <v>0.86362907</v>
      </c>
    </row>
    <row r="16" spans="1:52" ht="15.75" customHeight="1" x14ac:dyDescent="0.2">
      <c r="A16" s="52">
        <v>43620.625</v>
      </c>
      <c r="B16" s="49" t="s">
        <v>7</v>
      </c>
      <c r="C16" s="49" t="s">
        <v>130</v>
      </c>
      <c r="D16" s="53"/>
      <c r="E16" s="50">
        <v>300</v>
      </c>
      <c r="F16" s="50">
        <v>7904.97</v>
      </c>
      <c r="G16" s="50">
        <v>-3.7949999999999998E-2</v>
      </c>
      <c r="H16" s="50">
        <v>-4.5399999999999998E-4</v>
      </c>
      <c r="I16" s="50">
        <v>-1.7229999999999999E-5</v>
      </c>
      <c r="J16" s="49" t="s">
        <v>76</v>
      </c>
      <c r="K16" s="50">
        <v>300</v>
      </c>
      <c r="L16" s="50">
        <v>0</v>
      </c>
      <c r="M16" s="50">
        <v>7904.97</v>
      </c>
      <c r="N16" s="49" t="s">
        <v>130</v>
      </c>
      <c r="O16" s="49" t="s">
        <v>131</v>
      </c>
      <c r="P16" s="36">
        <v>-300</v>
      </c>
      <c r="Q16" s="36">
        <v>7904.97</v>
      </c>
      <c r="R16" s="36">
        <v>1.2650000000000001E-4</v>
      </c>
      <c r="S16" s="36">
        <v>-3.8073999999999997E-2</v>
      </c>
      <c r="T16" s="36">
        <v>1.2691333333333333E-4</v>
      </c>
      <c r="U16" s="38">
        <v>-3.8133E-2</v>
      </c>
      <c r="V16" s="38">
        <v>-5.9000000000003494E-5</v>
      </c>
      <c r="W16" s="36">
        <v>3.8199999999998923E-4</v>
      </c>
      <c r="X16" s="36">
        <v>0</v>
      </c>
      <c r="Y16" s="36">
        <v>-2.8439999999999992E-5</v>
      </c>
      <c r="Z16" s="36">
        <v>-1.7229999999999999E-5</v>
      </c>
      <c r="AA16" s="38">
        <v>-4.5669999999999988E-5</v>
      </c>
      <c r="AB16" s="36">
        <v>3.6866999999998572E-4</v>
      </c>
      <c r="AC16" s="36">
        <v>0.86364629999999998</v>
      </c>
    </row>
    <row r="17" spans="1:29" ht="15.75" customHeight="1" x14ac:dyDescent="0.2">
      <c r="A17" s="52">
        <v>43620.71980324074</v>
      </c>
      <c r="B17" s="49" t="s">
        <v>7</v>
      </c>
      <c r="C17" s="49" t="s">
        <v>74</v>
      </c>
      <c r="D17" s="49" t="s">
        <v>86</v>
      </c>
      <c r="E17" s="50">
        <v>400</v>
      </c>
      <c r="F17" s="50">
        <v>8087</v>
      </c>
      <c r="G17" s="50">
        <v>4.9464000000000001E-2</v>
      </c>
      <c r="H17" s="50">
        <v>-2.5000000000000001E-4</v>
      </c>
      <c r="I17" s="50">
        <v>-1.236E-5</v>
      </c>
      <c r="J17" s="49" t="s">
        <v>76</v>
      </c>
      <c r="K17" s="50">
        <v>400</v>
      </c>
      <c r="L17" s="50">
        <v>0</v>
      </c>
      <c r="M17" s="50">
        <v>8087</v>
      </c>
      <c r="N17" s="49" t="s">
        <v>83</v>
      </c>
      <c r="O17" s="49" t="s">
        <v>498</v>
      </c>
      <c r="P17" s="36">
        <v>100</v>
      </c>
      <c r="Q17" s="36">
        <v>8087</v>
      </c>
      <c r="R17" s="36">
        <v>1.2365999999999999E-4</v>
      </c>
      <c r="S17" s="36">
        <v>1.2365999999999999E-2</v>
      </c>
      <c r="T17" s="36">
        <v>1.2365999999999999E-4</v>
      </c>
      <c r="U17" s="38">
        <v>1.2365999999999999E-2</v>
      </c>
      <c r="V17" s="38">
        <v>0</v>
      </c>
      <c r="W17" s="36">
        <v>1.3579999999999907E-3</v>
      </c>
      <c r="X17" s="36">
        <v>9.760000000000015E-4</v>
      </c>
      <c r="Y17" s="36">
        <v>-4.0799999999999989E-5</v>
      </c>
      <c r="Z17" s="36">
        <v>-1.7229999999999999E-5</v>
      </c>
      <c r="AA17" s="38">
        <v>-5.8029999999999985E-5</v>
      </c>
      <c r="AB17" s="36">
        <v>1.4160299999999907E-3</v>
      </c>
      <c r="AC17" s="36">
        <v>0.86469366000000003</v>
      </c>
    </row>
    <row r="18" spans="1:29" ht="15.75" customHeight="1" x14ac:dyDescent="0.2">
      <c r="A18" s="52">
        <v>43620.71980324074</v>
      </c>
      <c r="B18" s="49" t="s">
        <v>7</v>
      </c>
      <c r="C18" s="49" t="s">
        <v>74</v>
      </c>
      <c r="D18" s="49" t="s">
        <v>86</v>
      </c>
      <c r="E18" s="50">
        <v>300</v>
      </c>
      <c r="F18" s="50">
        <v>8047</v>
      </c>
      <c r="G18" s="50">
        <v>3.7281000000000002E-2</v>
      </c>
      <c r="H18" s="50">
        <v>-2.5000000000000001E-4</v>
      </c>
      <c r="I18" s="50">
        <v>-9.3200000000000006E-6</v>
      </c>
      <c r="J18" s="49" t="s">
        <v>76</v>
      </c>
      <c r="K18" s="50">
        <v>300</v>
      </c>
      <c r="L18" s="50">
        <v>0</v>
      </c>
      <c r="M18" s="50">
        <v>8047</v>
      </c>
      <c r="N18" s="49" t="s">
        <v>83</v>
      </c>
      <c r="O18" s="49" t="s">
        <v>499</v>
      </c>
      <c r="P18" s="36">
        <v>400</v>
      </c>
      <c r="Q18" s="36">
        <v>8047</v>
      </c>
      <c r="R18" s="36">
        <v>1.2427E-4</v>
      </c>
      <c r="S18" s="36">
        <v>4.9646999999999997E-2</v>
      </c>
      <c r="T18" s="36">
        <v>1.2411749999999999E-4</v>
      </c>
      <c r="U18" s="38">
        <v>4.9708000000000002E-2</v>
      </c>
      <c r="V18" s="38">
        <v>6.1000000000005494E-5</v>
      </c>
      <c r="W18" s="36">
        <v>1.3579999999999907E-3</v>
      </c>
      <c r="X18" s="36">
        <v>0</v>
      </c>
      <c r="Y18" s="36">
        <v>-5.0119999999999988E-5</v>
      </c>
      <c r="Z18" s="36">
        <v>-1.7229999999999999E-5</v>
      </c>
      <c r="AA18" s="38">
        <v>-6.7349999999999984E-5</v>
      </c>
      <c r="AB18" s="36">
        <v>1.4863499999999961E-3</v>
      </c>
      <c r="AC18" s="36">
        <v>0.86476397999999999</v>
      </c>
    </row>
    <row r="19" spans="1:29" ht="15.75" customHeight="1" x14ac:dyDescent="0.2">
      <c r="A19" s="52">
        <v>43620.71980324074</v>
      </c>
      <c r="B19" s="49" t="s">
        <v>7</v>
      </c>
      <c r="C19" s="49" t="s">
        <v>74</v>
      </c>
      <c r="D19" s="49" t="s">
        <v>86</v>
      </c>
      <c r="E19" s="50">
        <v>200</v>
      </c>
      <c r="F19" s="50">
        <v>7981</v>
      </c>
      <c r="G19" s="50">
        <v>2.5059999999999999E-2</v>
      </c>
      <c r="H19" s="50">
        <v>-2.5000000000000001E-4</v>
      </c>
      <c r="I19" s="50">
        <v>-6.2600000000000002E-6</v>
      </c>
      <c r="J19" s="49" t="s">
        <v>76</v>
      </c>
      <c r="K19" s="50">
        <v>200</v>
      </c>
      <c r="L19" s="50">
        <v>0</v>
      </c>
      <c r="M19" s="50">
        <v>7981</v>
      </c>
      <c r="N19" s="49" t="s">
        <v>77</v>
      </c>
      <c r="O19" s="49" t="s">
        <v>500</v>
      </c>
      <c r="P19" s="36">
        <v>600</v>
      </c>
      <c r="Q19" s="36">
        <v>7981</v>
      </c>
      <c r="R19" s="36">
        <v>1.2530000000000001E-4</v>
      </c>
      <c r="S19" s="36">
        <v>7.4706999999999996E-2</v>
      </c>
      <c r="T19" s="36">
        <v>1.2451166666666667E-4</v>
      </c>
      <c r="U19" s="38">
        <v>7.5180000000000011E-2</v>
      </c>
      <c r="V19" s="38">
        <v>4.7300000000001508E-4</v>
      </c>
      <c r="W19" s="36">
        <v>1.3579999999999907E-3</v>
      </c>
      <c r="X19" s="36">
        <v>0</v>
      </c>
      <c r="Y19" s="36">
        <v>-5.6379999999999985E-5</v>
      </c>
      <c r="Z19" s="36">
        <v>-1.7229999999999999E-5</v>
      </c>
      <c r="AA19" s="38">
        <v>-7.3609999999999981E-5</v>
      </c>
      <c r="AB19" s="36">
        <v>1.9046100000000058E-3</v>
      </c>
      <c r="AC19" s="36">
        <v>0.86518223999999999</v>
      </c>
    </row>
    <row r="20" spans="1:29" ht="15.75" customHeight="1" x14ac:dyDescent="0.2">
      <c r="A20" s="52">
        <v>43620.71980324074</v>
      </c>
      <c r="B20" s="49" t="s">
        <v>7</v>
      </c>
      <c r="C20" s="49" t="s">
        <v>74</v>
      </c>
      <c r="D20" s="49" t="s">
        <v>86</v>
      </c>
      <c r="E20" s="50">
        <v>100</v>
      </c>
      <c r="F20" s="50">
        <v>7980.5</v>
      </c>
      <c r="G20" s="50">
        <v>1.2531E-2</v>
      </c>
      <c r="H20" s="50">
        <v>-2.5000000000000001E-4</v>
      </c>
      <c r="I20" s="50">
        <v>-3.1300000000000001E-6</v>
      </c>
      <c r="J20" s="49" t="s">
        <v>76</v>
      </c>
      <c r="K20" s="50">
        <v>100</v>
      </c>
      <c r="L20" s="50">
        <v>0</v>
      </c>
      <c r="M20" s="50">
        <v>7980.5</v>
      </c>
      <c r="N20" s="49" t="s">
        <v>77</v>
      </c>
      <c r="O20" s="49" t="s">
        <v>501</v>
      </c>
      <c r="P20" s="36">
        <v>700</v>
      </c>
      <c r="Q20" s="36">
        <v>7980.5</v>
      </c>
      <c r="R20" s="36">
        <v>1.2531E-4</v>
      </c>
      <c r="S20" s="36">
        <v>8.7237999999999996E-2</v>
      </c>
      <c r="T20" s="36">
        <v>1.2462571428571427E-4</v>
      </c>
      <c r="U20" s="38">
        <v>8.7717000000000003E-2</v>
      </c>
      <c r="V20" s="38">
        <v>4.790000000000072E-4</v>
      </c>
      <c r="W20" s="36">
        <v>1.3579999999999907E-3</v>
      </c>
      <c r="X20" s="36">
        <v>0</v>
      </c>
      <c r="Y20" s="36">
        <v>-5.9509999999999984E-5</v>
      </c>
      <c r="Z20" s="36">
        <v>-1.7229999999999999E-5</v>
      </c>
      <c r="AA20" s="38">
        <v>-7.6739999999999987E-5</v>
      </c>
      <c r="AB20" s="36">
        <v>1.913739999999998E-3</v>
      </c>
      <c r="AC20" s="36">
        <v>0.86519137000000002</v>
      </c>
    </row>
    <row r="21" spans="1:29" ht="15.75" customHeight="1" x14ac:dyDescent="0.2">
      <c r="A21" s="52">
        <v>43620.71980324074</v>
      </c>
      <c r="B21" s="49" t="s">
        <v>7</v>
      </c>
      <c r="C21" s="49" t="s">
        <v>74</v>
      </c>
      <c r="D21" s="49" t="s">
        <v>86</v>
      </c>
      <c r="E21" s="50">
        <v>600</v>
      </c>
      <c r="F21" s="50">
        <v>8168.5</v>
      </c>
      <c r="G21" s="50">
        <v>7.3452000000000003E-2</v>
      </c>
      <c r="H21" s="50">
        <v>-2.5000000000000001E-4</v>
      </c>
      <c r="I21" s="50">
        <v>-1.836E-5</v>
      </c>
      <c r="J21" s="49" t="s">
        <v>76</v>
      </c>
      <c r="K21" s="50">
        <v>600</v>
      </c>
      <c r="L21" s="50">
        <v>0</v>
      </c>
      <c r="M21" s="50">
        <v>8168.5</v>
      </c>
      <c r="N21" s="49" t="s">
        <v>83</v>
      </c>
      <c r="O21" s="49" t="s">
        <v>502</v>
      </c>
      <c r="P21" s="36">
        <v>1300</v>
      </c>
      <c r="Q21" s="36">
        <v>8168.5</v>
      </c>
      <c r="R21" s="36">
        <v>1.2242000000000001E-4</v>
      </c>
      <c r="S21" s="36">
        <v>0.16069</v>
      </c>
      <c r="T21" s="36">
        <v>1.2360769230769232E-4</v>
      </c>
      <c r="U21" s="38">
        <v>0.15914600000000001</v>
      </c>
      <c r="V21" s="38">
        <v>-1.5439999999999898E-3</v>
      </c>
      <c r="W21" s="36">
        <v>1.3579999999999907E-3</v>
      </c>
      <c r="X21" s="36">
        <v>0</v>
      </c>
      <c r="Y21" s="36">
        <v>-7.7869999999999985E-5</v>
      </c>
      <c r="Z21" s="36">
        <v>-1.7229999999999999E-5</v>
      </c>
      <c r="AA21" s="38">
        <v>-9.5099999999999981E-5</v>
      </c>
      <c r="AB21" s="36">
        <v>-9.089999999999912E-5</v>
      </c>
      <c r="AC21" s="36">
        <v>0.86318673000000001</v>
      </c>
    </row>
    <row r="22" spans="1:29" ht="15.75" customHeight="1" x14ac:dyDescent="0.2">
      <c r="A22" s="52">
        <v>43620.71980324074</v>
      </c>
      <c r="B22" s="49" t="s">
        <v>7</v>
      </c>
      <c r="C22" s="49" t="s">
        <v>74</v>
      </c>
      <c r="D22" s="49" t="s">
        <v>86</v>
      </c>
      <c r="E22" s="50">
        <v>500</v>
      </c>
      <c r="F22" s="50">
        <v>8127.5</v>
      </c>
      <c r="G22" s="50">
        <v>6.1519999999999998E-2</v>
      </c>
      <c r="H22" s="50">
        <v>-2.5000000000000001E-4</v>
      </c>
      <c r="I22" s="50">
        <v>-1.5379999999999998E-5</v>
      </c>
      <c r="J22" s="49" t="s">
        <v>76</v>
      </c>
      <c r="K22" s="50">
        <v>500</v>
      </c>
      <c r="L22" s="50">
        <v>0</v>
      </c>
      <c r="M22" s="50">
        <v>8127.5</v>
      </c>
      <c r="N22" s="49" t="s">
        <v>83</v>
      </c>
      <c r="O22" s="49" t="s">
        <v>503</v>
      </c>
      <c r="P22" s="36">
        <v>1800</v>
      </c>
      <c r="Q22" s="36">
        <v>8127.5</v>
      </c>
      <c r="R22" s="36">
        <v>1.2303999999999999E-4</v>
      </c>
      <c r="S22" s="36">
        <v>0.22220999999999999</v>
      </c>
      <c r="T22" s="36">
        <v>1.2344999999999999E-4</v>
      </c>
      <c r="U22" s="38">
        <v>0.22147199999999997</v>
      </c>
      <c r="V22" s="38">
        <v>-7.3800000000001642E-4</v>
      </c>
      <c r="W22" s="36">
        <v>1.3579999999999907E-3</v>
      </c>
      <c r="X22" s="36">
        <v>0</v>
      </c>
      <c r="Y22" s="36">
        <v>-9.324999999999999E-5</v>
      </c>
      <c r="Z22" s="36">
        <v>-1.7229999999999999E-5</v>
      </c>
      <c r="AA22" s="38">
        <v>-1.1047999999999999E-4</v>
      </c>
      <c r="AB22" s="36">
        <v>7.3047999999997434E-4</v>
      </c>
      <c r="AC22" s="36">
        <v>0.86400811</v>
      </c>
    </row>
    <row r="23" spans="1:29" ht="15.75" customHeight="1" x14ac:dyDescent="0.2">
      <c r="A23" s="52">
        <v>43620.719814814816</v>
      </c>
      <c r="B23" s="49" t="s">
        <v>7</v>
      </c>
      <c r="C23" s="49" t="s">
        <v>74</v>
      </c>
      <c r="D23" s="49" t="s">
        <v>86</v>
      </c>
      <c r="E23" s="50">
        <v>96</v>
      </c>
      <c r="F23" s="50">
        <v>8449</v>
      </c>
      <c r="G23" s="50">
        <v>1.1362560000000001E-2</v>
      </c>
      <c r="H23" s="50">
        <v>7.5000000000000002E-4</v>
      </c>
      <c r="I23" s="50">
        <v>8.5199999999999997E-6</v>
      </c>
      <c r="J23" s="49" t="s">
        <v>76</v>
      </c>
      <c r="K23" s="50">
        <v>500</v>
      </c>
      <c r="L23" s="50">
        <v>0</v>
      </c>
      <c r="M23" s="50">
        <v>8144</v>
      </c>
      <c r="N23" s="49" t="s">
        <v>83</v>
      </c>
      <c r="O23" s="49" t="s">
        <v>500</v>
      </c>
      <c r="P23" s="36">
        <v>1896</v>
      </c>
      <c r="Q23" s="36">
        <v>8449</v>
      </c>
      <c r="R23" s="36">
        <v>1.1836E-4</v>
      </c>
      <c r="S23" s="36">
        <v>0.23357255999999998</v>
      </c>
      <c r="T23" s="36">
        <v>1.2319227848101266E-4</v>
      </c>
      <c r="U23" s="38">
        <v>0.22441056000000001</v>
      </c>
      <c r="V23" s="38">
        <v>-9.1619999999999757E-3</v>
      </c>
      <c r="W23" s="36">
        <v>1.3579999999999907E-3</v>
      </c>
      <c r="X23" s="36">
        <v>0</v>
      </c>
      <c r="Y23" s="36">
        <v>-8.4729999999999983E-5</v>
      </c>
      <c r="Z23" s="36">
        <v>-1.7229999999999999E-5</v>
      </c>
      <c r="AA23" s="38">
        <v>-1.0195999999999998E-4</v>
      </c>
      <c r="AB23" s="36">
        <v>-7.7020399999999847E-3</v>
      </c>
      <c r="AC23" s="36">
        <v>0.85557559000000005</v>
      </c>
    </row>
    <row r="24" spans="1:29" ht="15.75" customHeight="1" x14ac:dyDescent="0.2">
      <c r="A24" s="52">
        <v>43620.719814814816</v>
      </c>
      <c r="B24" s="49" t="s">
        <v>7</v>
      </c>
      <c r="C24" s="49" t="s">
        <v>74</v>
      </c>
      <c r="D24" s="49" t="s">
        <v>86</v>
      </c>
      <c r="E24" s="50">
        <v>37</v>
      </c>
      <c r="F24" s="50">
        <v>8471.5</v>
      </c>
      <c r="G24" s="50">
        <v>4.36748E-3</v>
      </c>
      <c r="H24" s="50">
        <v>7.5000000000000002E-4</v>
      </c>
      <c r="I24" s="50">
        <v>3.27E-6</v>
      </c>
      <c r="J24" s="49" t="s">
        <v>76</v>
      </c>
      <c r="K24" s="50">
        <v>500</v>
      </c>
      <c r="L24" s="50">
        <v>96</v>
      </c>
      <c r="M24" s="50">
        <v>8144</v>
      </c>
      <c r="N24" s="49" t="s">
        <v>83</v>
      </c>
      <c r="O24" s="49" t="s">
        <v>500</v>
      </c>
      <c r="P24" s="36">
        <v>1933</v>
      </c>
      <c r="Q24" s="36">
        <v>8471.5</v>
      </c>
      <c r="R24" s="36">
        <v>1.1804E-4</v>
      </c>
      <c r="S24" s="36">
        <v>0.23794003999999999</v>
      </c>
      <c r="T24" s="36">
        <v>1.2309365752715984E-4</v>
      </c>
      <c r="U24" s="38">
        <v>0.22817132000000001</v>
      </c>
      <c r="V24" s="38">
        <v>-9.7687199999999808E-3</v>
      </c>
      <c r="W24" s="36">
        <v>1.3579999999999907E-3</v>
      </c>
      <c r="X24" s="36">
        <v>0</v>
      </c>
      <c r="Y24" s="36">
        <v>-8.1459999999999982E-5</v>
      </c>
      <c r="Z24" s="36">
        <v>-1.7229999999999999E-5</v>
      </c>
      <c r="AA24" s="38">
        <v>-9.8689999999999978E-5</v>
      </c>
      <c r="AB24" s="36">
        <v>-8.3120299999999894E-3</v>
      </c>
      <c r="AC24" s="36">
        <v>0.85496559999999999</v>
      </c>
    </row>
    <row r="25" spans="1:29" ht="15.75" customHeight="1" x14ac:dyDescent="0.2">
      <c r="A25" s="52">
        <v>43620.719814814816</v>
      </c>
      <c r="B25" s="49" t="s">
        <v>7</v>
      </c>
      <c r="C25" s="49" t="s">
        <v>74</v>
      </c>
      <c r="D25" s="49" t="s">
        <v>86</v>
      </c>
      <c r="E25" s="50">
        <v>167</v>
      </c>
      <c r="F25" s="50">
        <v>8471.5</v>
      </c>
      <c r="G25" s="50">
        <v>1.971268E-2</v>
      </c>
      <c r="H25" s="50">
        <v>7.5000000000000002E-4</v>
      </c>
      <c r="I25" s="50">
        <v>1.4780000000000001E-5</v>
      </c>
      <c r="J25" s="49" t="s">
        <v>76</v>
      </c>
      <c r="K25" s="50">
        <v>500</v>
      </c>
      <c r="L25" s="50">
        <v>133</v>
      </c>
      <c r="M25" s="50">
        <v>8144</v>
      </c>
      <c r="N25" s="49" t="s">
        <v>83</v>
      </c>
      <c r="O25" s="49" t="s">
        <v>500</v>
      </c>
      <c r="P25" s="36">
        <v>2100</v>
      </c>
      <c r="Q25" s="36">
        <v>8471.5</v>
      </c>
      <c r="R25" s="36">
        <v>1.1804E-4</v>
      </c>
      <c r="S25" s="36">
        <v>0.25765272</v>
      </c>
      <c r="T25" s="36">
        <v>1.2269177142857143E-4</v>
      </c>
      <c r="U25" s="38">
        <v>0.24788399999999999</v>
      </c>
      <c r="V25" s="38">
        <v>-9.7687200000000085E-3</v>
      </c>
      <c r="W25" s="36">
        <v>1.3579999999999907E-3</v>
      </c>
      <c r="X25" s="36">
        <v>0</v>
      </c>
      <c r="Y25" s="36">
        <v>-6.6679999999999978E-5</v>
      </c>
      <c r="Z25" s="36">
        <v>-1.7229999999999999E-5</v>
      </c>
      <c r="AA25" s="38">
        <v>-8.3909999999999974E-5</v>
      </c>
      <c r="AB25" s="36">
        <v>-8.3268100000000178E-3</v>
      </c>
      <c r="AC25" s="36">
        <v>0.85495082</v>
      </c>
    </row>
    <row r="26" spans="1:29" ht="15.75" customHeight="1" x14ac:dyDescent="0.2">
      <c r="A26" s="52">
        <v>43620.719814814816</v>
      </c>
      <c r="B26" s="49" t="s">
        <v>7</v>
      </c>
      <c r="C26" s="49" t="s">
        <v>74</v>
      </c>
      <c r="D26" s="49" t="s">
        <v>86</v>
      </c>
      <c r="E26" s="50">
        <v>200</v>
      </c>
      <c r="F26" s="50">
        <v>8471.5</v>
      </c>
      <c r="G26" s="50">
        <v>2.3608000000000001E-2</v>
      </c>
      <c r="H26" s="50">
        <v>7.5000000000000002E-4</v>
      </c>
      <c r="I26" s="50">
        <v>1.77E-5</v>
      </c>
      <c r="J26" s="49" t="s">
        <v>76</v>
      </c>
      <c r="K26" s="50">
        <v>600</v>
      </c>
      <c r="L26" s="50">
        <v>0</v>
      </c>
      <c r="M26" s="50">
        <v>8185</v>
      </c>
      <c r="N26" s="49" t="s">
        <v>83</v>
      </c>
      <c r="O26" s="49" t="s">
        <v>498</v>
      </c>
      <c r="P26" s="36">
        <v>2300</v>
      </c>
      <c r="Q26" s="36">
        <v>8471.5</v>
      </c>
      <c r="R26" s="36">
        <v>1.1804E-4</v>
      </c>
      <c r="S26" s="36">
        <v>0.28126072000000002</v>
      </c>
      <c r="T26" s="36">
        <v>1.222872695652174E-4</v>
      </c>
      <c r="U26" s="38">
        <v>0.27149200000000001</v>
      </c>
      <c r="V26" s="38">
        <v>-9.7687200000000085E-3</v>
      </c>
      <c r="W26" s="36">
        <v>1.3579999999999907E-3</v>
      </c>
      <c r="X26" s="36">
        <v>0</v>
      </c>
      <c r="Y26" s="36">
        <v>-4.8979999999999982E-5</v>
      </c>
      <c r="Z26" s="36">
        <v>-1.7229999999999999E-5</v>
      </c>
      <c r="AA26" s="38">
        <v>-6.6209999999999978E-5</v>
      </c>
      <c r="AB26" s="36">
        <v>-8.3445100000000168E-3</v>
      </c>
      <c r="AC26" s="36">
        <v>0.85493311999999999</v>
      </c>
    </row>
    <row r="27" spans="1:29" ht="15.75" customHeight="1" x14ac:dyDescent="0.2">
      <c r="A27" s="52">
        <v>43620.719826388886</v>
      </c>
      <c r="B27" s="49" t="s">
        <v>7</v>
      </c>
      <c r="C27" s="49" t="s">
        <v>74</v>
      </c>
      <c r="D27" s="49" t="s">
        <v>86</v>
      </c>
      <c r="E27" s="50">
        <v>400</v>
      </c>
      <c r="F27" s="50">
        <v>8103.5</v>
      </c>
      <c r="G27" s="50">
        <v>4.9360000000000001E-2</v>
      </c>
      <c r="H27" s="50">
        <v>-2.5000000000000001E-4</v>
      </c>
      <c r="I27" s="50">
        <v>-1.234E-5</v>
      </c>
      <c r="J27" s="49" t="s">
        <v>76</v>
      </c>
      <c r="K27" s="50">
        <v>400</v>
      </c>
      <c r="L27" s="50">
        <v>0</v>
      </c>
      <c r="M27" s="50">
        <v>8103.5</v>
      </c>
      <c r="N27" s="49" t="s">
        <v>77</v>
      </c>
      <c r="O27" s="49" t="s">
        <v>504</v>
      </c>
      <c r="P27" s="36">
        <v>2700</v>
      </c>
      <c r="Q27" s="36">
        <v>8103.5</v>
      </c>
      <c r="R27" s="36">
        <v>1.2339999999999999E-4</v>
      </c>
      <c r="S27" s="36">
        <v>0.33062072000000003</v>
      </c>
      <c r="T27" s="36">
        <v>1.2245211851851854E-4</v>
      </c>
      <c r="U27" s="38">
        <v>0.33317999999999998</v>
      </c>
      <c r="V27" s="38">
        <v>2.5592799999999416E-3</v>
      </c>
      <c r="W27" s="36">
        <v>1.3579999999999907E-3</v>
      </c>
      <c r="X27" s="36">
        <v>0</v>
      </c>
      <c r="Y27" s="36">
        <v>-6.1319999999999989E-5</v>
      </c>
      <c r="Z27" s="36">
        <v>-1.7229999999999999E-5</v>
      </c>
      <c r="AA27" s="38">
        <v>-7.8549999999999985E-5</v>
      </c>
      <c r="AB27" s="36">
        <v>3.9958299999999329E-3</v>
      </c>
      <c r="AC27" s="36">
        <v>0.86727345999999994</v>
      </c>
    </row>
    <row r="28" spans="1:29" ht="15.75" customHeight="1" x14ac:dyDescent="0.2">
      <c r="A28" s="52">
        <v>43620.719826388886</v>
      </c>
      <c r="B28" s="49" t="s">
        <v>7</v>
      </c>
      <c r="C28" s="49" t="s">
        <v>74</v>
      </c>
      <c r="D28" s="49" t="s">
        <v>86</v>
      </c>
      <c r="E28" s="50">
        <v>300</v>
      </c>
      <c r="F28" s="50">
        <v>8063</v>
      </c>
      <c r="G28" s="50">
        <v>3.7206000000000003E-2</v>
      </c>
      <c r="H28" s="50">
        <v>-2.5000000000000001E-4</v>
      </c>
      <c r="I28" s="50">
        <v>-9.3000000000000007E-6</v>
      </c>
      <c r="J28" s="49" t="s">
        <v>76</v>
      </c>
      <c r="K28" s="50">
        <v>300</v>
      </c>
      <c r="L28" s="50">
        <v>0</v>
      </c>
      <c r="M28" s="50">
        <v>8063</v>
      </c>
      <c r="N28" s="49" t="s">
        <v>77</v>
      </c>
      <c r="O28" s="49" t="s">
        <v>505</v>
      </c>
      <c r="P28" s="36">
        <v>3000</v>
      </c>
      <c r="Q28" s="36">
        <v>8063</v>
      </c>
      <c r="R28" s="36">
        <v>1.2402E-4</v>
      </c>
      <c r="S28" s="36">
        <v>0.36782672000000005</v>
      </c>
      <c r="T28" s="36">
        <v>1.2260890666666667E-4</v>
      </c>
      <c r="U28" s="38">
        <v>0.37206</v>
      </c>
      <c r="V28" s="38">
        <v>4.2332799999999504E-3</v>
      </c>
      <c r="W28" s="36">
        <v>1.3579999999999907E-3</v>
      </c>
      <c r="X28" s="36">
        <v>0</v>
      </c>
      <c r="Y28" s="36">
        <v>-7.0619999999999985E-5</v>
      </c>
      <c r="Z28" s="36">
        <v>-1.7229999999999999E-5</v>
      </c>
      <c r="AA28" s="38">
        <v>-8.7849999999999981E-5</v>
      </c>
      <c r="AB28" s="36">
        <v>5.6791299999999411E-3</v>
      </c>
      <c r="AC28" s="36">
        <v>0.86895675999999999</v>
      </c>
    </row>
    <row r="29" spans="1:29" ht="15.75" customHeight="1" x14ac:dyDescent="0.2">
      <c r="A29" s="52">
        <v>43620.719826388886</v>
      </c>
      <c r="B29" s="49" t="s">
        <v>7</v>
      </c>
      <c r="C29" s="49" t="s">
        <v>74</v>
      </c>
      <c r="D29" s="49" t="s">
        <v>86</v>
      </c>
      <c r="E29" s="50">
        <v>200</v>
      </c>
      <c r="F29" s="50">
        <v>8023</v>
      </c>
      <c r="G29" s="50">
        <v>2.4927999999999999E-2</v>
      </c>
      <c r="H29" s="50">
        <v>-2.5000000000000001E-4</v>
      </c>
      <c r="I29" s="50">
        <v>-6.2299999999999996E-6</v>
      </c>
      <c r="J29" s="49" t="s">
        <v>76</v>
      </c>
      <c r="K29" s="50">
        <v>200</v>
      </c>
      <c r="L29" s="50">
        <v>0</v>
      </c>
      <c r="M29" s="50">
        <v>8023</v>
      </c>
      <c r="N29" s="49" t="s">
        <v>77</v>
      </c>
      <c r="O29" s="49" t="s">
        <v>506</v>
      </c>
      <c r="P29" s="36">
        <v>3200</v>
      </c>
      <c r="Q29" s="36">
        <v>8023</v>
      </c>
      <c r="R29" s="36">
        <v>1.2464E-4</v>
      </c>
      <c r="S29" s="36">
        <v>0.39275472000000006</v>
      </c>
      <c r="T29" s="36">
        <v>1.2273585000000003E-4</v>
      </c>
      <c r="U29" s="38">
        <v>0.39884799999999998</v>
      </c>
      <c r="V29" s="38">
        <v>6.0932799999999232E-3</v>
      </c>
      <c r="W29" s="36">
        <v>1.3579999999999907E-3</v>
      </c>
      <c r="X29" s="36">
        <v>0</v>
      </c>
      <c r="Y29" s="36">
        <v>-7.6849999999999984E-5</v>
      </c>
      <c r="Z29" s="36">
        <v>-1.7229999999999999E-5</v>
      </c>
      <c r="AA29" s="38">
        <v>-9.407999999999998E-5</v>
      </c>
      <c r="AB29" s="36">
        <v>7.5453599999999142E-3</v>
      </c>
      <c r="AC29" s="36">
        <v>0.87082298999999996</v>
      </c>
    </row>
    <row r="30" spans="1:29" ht="15.75" customHeight="1" x14ac:dyDescent="0.2">
      <c r="A30" s="52">
        <v>43620.719826388886</v>
      </c>
      <c r="B30" s="49" t="s">
        <v>7</v>
      </c>
      <c r="C30" s="49" t="s">
        <v>74</v>
      </c>
      <c r="D30" s="49" t="s">
        <v>86</v>
      </c>
      <c r="E30" s="50">
        <v>100</v>
      </c>
      <c r="F30" s="50">
        <v>7986</v>
      </c>
      <c r="G30" s="50">
        <v>1.2522E-2</v>
      </c>
      <c r="H30" s="50">
        <v>7.5000000000000002E-4</v>
      </c>
      <c r="I30" s="50">
        <v>9.3899999999999999E-6</v>
      </c>
      <c r="J30" s="49" t="s">
        <v>76</v>
      </c>
      <c r="K30" s="50">
        <v>100</v>
      </c>
      <c r="L30" s="50">
        <v>0</v>
      </c>
      <c r="M30" s="50">
        <v>7983</v>
      </c>
      <c r="N30" s="49" t="s">
        <v>77</v>
      </c>
      <c r="O30" s="49" t="s">
        <v>507</v>
      </c>
      <c r="P30" s="36">
        <v>3300</v>
      </c>
      <c r="Q30" s="36">
        <v>7986</v>
      </c>
      <c r="R30" s="36">
        <v>1.2522E-4</v>
      </c>
      <c r="S30" s="36">
        <v>0.40527672000000003</v>
      </c>
      <c r="T30" s="36">
        <v>1.2281112727272728E-4</v>
      </c>
      <c r="U30" s="38">
        <v>0.41322599999999998</v>
      </c>
      <c r="V30" s="38">
        <v>7.9492799999999475E-3</v>
      </c>
      <c r="W30" s="36">
        <v>1.3579999999999907E-3</v>
      </c>
      <c r="X30" s="36">
        <v>0</v>
      </c>
      <c r="Y30" s="36">
        <v>-6.7459999999999981E-5</v>
      </c>
      <c r="Z30" s="36">
        <v>-1.7229999999999999E-5</v>
      </c>
      <c r="AA30" s="38">
        <v>-8.4689999999999977E-5</v>
      </c>
      <c r="AB30" s="36">
        <v>9.3919699999999388E-3</v>
      </c>
      <c r="AC30" s="36">
        <v>0.87266959999999993</v>
      </c>
    </row>
    <row r="31" spans="1:29" ht="15.75" customHeight="1" x14ac:dyDescent="0.2">
      <c r="A31" s="52">
        <v>43620.720347222225</v>
      </c>
      <c r="B31" s="49" t="s">
        <v>7</v>
      </c>
      <c r="C31" s="49" t="s">
        <v>74</v>
      </c>
      <c r="D31" s="49" t="s">
        <v>86</v>
      </c>
      <c r="E31" s="50">
        <v>100</v>
      </c>
      <c r="F31" s="50">
        <v>8075.5</v>
      </c>
      <c r="G31" s="50">
        <v>1.2383E-2</v>
      </c>
      <c r="H31" s="50">
        <v>-2.5000000000000001E-4</v>
      </c>
      <c r="I31" s="50">
        <v>-3.0900000000000001E-6</v>
      </c>
      <c r="J31" s="49" t="s">
        <v>76</v>
      </c>
      <c r="K31" s="50">
        <v>100</v>
      </c>
      <c r="L31" s="50">
        <v>0</v>
      </c>
      <c r="M31" s="50">
        <v>8075.5</v>
      </c>
      <c r="N31" s="49" t="s">
        <v>77</v>
      </c>
      <c r="O31" s="49" t="s">
        <v>508</v>
      </c>
      <c r="P31" s="36">
        <v>3400</v>
      </c>
      <c r="Q31" s="36">
        <v>8075.5</v>
      </c>
      <c r="R31" s="36">
        <v>1.2383000000000001E-4</v>
      </c>
      <c r="S31" s="36">
        <v>0.41765972000000001</v>
      </c>
      <c r="T31" s="36">
        <v>1.2284109411764705E-4</v>
      </c>
      <c r="U31" s="38">
        <v>0.42102200000000006</v>
      </c>
      <c r="V31" s="38">
        <v>3.3622800000000508E-3</v>
      </c>
      <c r="W31" s="36">
        <v>1.3579999999999907E-3</v>
      </c>
      <c r="X31" s="36">
        <v>0</v>
      </c>
      <c r="Y31" s="36">
        <v>-7.054999999999998E-5</v>
      </c>
      <c r="Z31" s="36">
        <v>-1.7229999999999999E-5</v>
      </c>
      <c r="AA31" s="38">
        <v>-8.7779999999999976E-5</v>
      </c>
      <c r="AB31" s="36">
        <v>4.8080600000000419E-3</v>
      </c>
      <c r="AC31" s="36">
        <v>0.86808569000000002</v>
      </c>
    </row>
    <row r="32" spans="1:29" ht="15.75" customHeight="1" x14ac:dyDescent="0.2">
      <c r="A32" s="52">
        <v>43620.720358796294</v>
      </c>
      <c r="B32" s="49" t="s">
        <v>7</v>
      </c>
      <c r="C32" s="49" t="s">
        <v>74</v>
      </c>
      <c r="D32" s="49" t="s">
        <v>86</v>
      </c>
      <c r="E32" s="50">
        <v>400</v>
      </c>
      <c r="F32" s="50">
        <v>8197.5</v>
      </c>
      <c r="G32" s="50">
        <v>4.8795999999999999E-2</v>
      </c>
      <c r="H32" s="50">
        <v>-2.5000000000000001E-4</v>
      </c>
      <c r="I32" s="50">
        <v>-1.219E-5</v>
      </c>
      <c r="J32" s="49" t="s">
        <v>76</v>
      </c>
      <c r="K32" s="50">
        <v>400</v>
      </c>
      <c r="L32" s="50">
        <v>0</v>
      </c>
      <c r="M32" s="50">
        <v>8197.5</v>
      </c>
      <c r="N32" s="49" t="s">
        <v>77</v>
      </c>
      <c r="O32" s="49" t="s">
        <v>509</v>
      </c>
      <c r="P32" s="36">
        <v>3800</v>
      </c>
      <c r="Q32" s="36">
        <v>8197.5</v>
      </c>
      <c r="R32" s="36">
        <v>1.2199E-4</v>
      </c>
      <c r="S32" s="36">
        <v>0.46645572000000002</v>
      </c>
      <c r="T32" s="36">
        <v>1.2275150526315791E-4</v>
      </c>
      <c r="U32" s="38">
        <v>0.46356200000000003</v>
      </c>
      <c r="V32" s="38">
        <v>-2.8937199999999885E-3</v>
      </c>
      <c r="W32" s="36">
        <v>1.3579999999999907E-3</v>
      </c>
      <c r="X32" s="36">
        <v>0</v>
      </c>
      <c r="Y32" s="36">
        <v>-8.2739999999999984E-5</v>
      </c>
      <c r="Z32" s="36">
        <v>-1.7229999999999999E-5</v>
      </c>
      <c r="AA32" s="38">
        <v>-9.996999999999998E-5</v>
      </c>
      <c r="AB32" s="36">
        <v>-1.4357499999999978E-3</v>
      </c>
      <c r="AC32" s="36">
        <v>0.86184188000000006</v>
      </c>
    </row>
    <row r="33" spans="1:29" ht="15.75" customHeight="1" x14ac:dyDescent="0.2">
      <c r="A33" s="52">
        <v>43620.720358796294</v>
      </c>
      <c r="B33" s="49" t="s">
        <v>7</v>
      </c>
      <c r="C33" s="49" t="s">
        <v>74</v>
      </c>
      <c r="D33" s="49" t="s">
        <v>86</v>
      </c>
      <c r="E33" s="50">
        <v>300</v>
      </c>
      <c r="F33" s="50">
        <v>8156.5</v>
      </c>
      <c r="G33" s="50">
        <v>3.678E-2</v>
      </c>
      <c r="H33" s="50">
        <v>-2.5000000000000001E-4</v>
      </c>
      <c r="I33" s="50">
        <v>-9.1900000000000001E-6</v>
      </c>
      <c r="J33" s="49" t="s">
        <v>76</v>
      </c>
      <c r="K33" s="50">
        <v>300</v>
      </c>
      <c r="L33" s="50">
        <v>0</v>
      </c>
      <c r="M33" s="50">
        <v>8156.5</v>
      </c>
      <c r="N33" s="49" t="s">
        <v>77</v>
      </c>
      <c r="O33" s="49" t="s">
        <v>510</v>
      </c>
      <c r="P33" s="36">
        <v>4100</v>
      </c>
      <c r="Q33" s="36">
        <v>8156.5</v>
      </c>
      <c r="R33" s="36">
        <v>1.226E-4</v>
      </c>
      <c r="S33" s="36">
        <v>0.50323572000000005</v>
      </c>
      <c r="T33" s="36">
        <v>1.2274041951219514E-4</v>
      </c>
      <c r="U33" s="38">
        <v>0.50266</v>
      </c>
      <c r="V33" s="38">
        <v>-5.757200000000573E-4</v>
      </c>
      <c r="W33" s="36">
        <v>1.3579999999999907E-3</v>
      </c>
      <c r="X33" s="36">
        <v>0</v>
      </c>
      <c r="Y33" s="36">
        <v>-9.1929999999999982E-5</v>
      </c>
      <c r="Z33" s="36">
        <v>-1.7229999999999999E-5</v>
      </c>
      <c r="AA33" s="38">
        <v>-1.0915999999999998E-4</v>
      </c>
      <c r="AB33" s="36">
        <v>8.9143999999993339E-4</v>
      </c>
      <c r="AC33" s="36">
        <v>0.86416906999999998</v>
      </c>
    </row>
    <row r="34" spans="1:29" ht="15.75" customHeight="1" x14ac:dyDescent="0.2">
      <c r="A34" s="52">
        <v>43620.720358796294</v>
      </c>
      <c r="B34" s="49" t="s">
        <v>7</v>
      </c>
      <c r="C34" s="49" t="s">
        <v>74</v>
      </c>
      <c r="D34" s="49" t="s">
        <v>86</v>
      </c>
      <c r="E34" s="50">
        <v>200</v>
      </c>
      <c r="F34" s="50">
        <v>8116</v>
      </c>
      <c r="G34" s="50">
        <v>2.4642000000000001E-2</v>
      </c>
      <c r="H34" s="50">
        <v>-2.5000000000000001E-4</v>
      </c>
      <c r="I34" s="50">
        <v>-6.1600000000000003E-6</v>
      </c>
      <c r="J34" s="49" t="s">
        <v>76</v>
      </c>
      <c r="K34" s="50">
        <v>200</v>
      </c>
      <c r="L34" s="50">
        <v>0</v>
      </c>
      <c r="M34" s="50">
        <v>8116</v>
      </c>
      <c r="N34" s="49" t="s">
        <v>77</v>
      </c>
      <c r="O34" s="49" t="s">
        <v>511</v>
      </c>
      <c r="P34" s="36">
        <v>4300</v>
      </c>
      <c r="Q34" s="36">
        <v>8116</v>
      </c>
      <c r="R34" s="36">
        <v>1.2321000000000001E-4</v>
      </c>
      <c r="S34" s="36">
        <v>0.52787772000000011</v>
      </c>
      <c r="T34" s="36">
        <v>1.227622604651163E-4</v>
      </c>
      <c r="U34" s="38">
        <v>0.52980300000000002</v>
      </c>
      <c r="V34" s="38">
        <v>1.9252799999999182E-3</v>
      </c>
      <c r="W34" s="36">
        <v>1.3579999999999907E-3</v>
      </c>
      <c r="X34" s="36">
        <v>0</v>
      </c>
      <c r="Y34" s="36">
        <v>-9.8089999999999977E-5</v>
      </c>
      <c r="Z34" s="36">
        <v>-1.7229999999999999E-5</v>
      </c>
      <c r="AA34" s="38">
        <v>-1.1531999999999997E-4</v>
      </c>
      <c r="AB34" s="36">
        <v>3.3985999999999088E-3</v>
      </c>
      <c r="AC34" s="36">
        <v>0.86667622999999994</v>
      </c>
    </row>
    <row r="35" spans="1:29" ht="15.75" customHeight="1" x14ac:dyDescent="0.2">
      <c r="A35" s="52">
        <v>43620.720370370371</v>
      </c>
      <c r="B35" s="49" t="s">
        <v>7</v>
      </c>
      <c r="C35" s="49" t="s">
        <v>74</v>
      </c>
      <c r="D35" s="49" t="s">
        <v>86</v>
      </c>
      <c r="E35" s="50">
        <v>600</v>
      </c>
      <c r="F35" s="50">
        <v>8279.5</v>
      </c>
      <c r="G35" s="50">
        <v>7.2468000000000005E-2</v>
      </c>
      <c r="H35" s="50">
        <v>-2.5000000000000001E-4</v>
      </c>
      <c r="I35" s="50">
        <v>-1.8110000000000001E-5</v>
      </c>
      <c r="J35" s="49" t="s">
        <v>76</v>
      </c>
      <c r="K35" s="50">
        <v>600</v>
      </c>
      <c r="L35" s="50">
        <v>0</v>
      </c>
      <c r="M35" s="50">
        <v>8279.5</v>
      </c>
      <c r="N35" s="49" t="s">
        <v>77</v>
      </c>
      <c r="O35" s="49" t="s">
        <v>512</v>
      </c>
      <c r="P35" s="36">
        <v>4900</v>
      </c>
      <c r="Q35" s="36">
        <v>8279.5</v>
      </c>
      <c r="R35" s="36">
        <v>1.2078000000000001E-4</v>
      </c>
      <c r="S35" s="36">
        <v>0.60034572000000008</v>
      </c>
      <c r="T35" s="36">
        <v>1.2251953469387758E-4</v>
      </c>
      <c r="U35" s="38">
        <v>0.59182200000000007</v>
      </c>
      <c r="V35" s="38">
        <v>-8.5237200000000124E-3</v>
      </c>
      <c r="W35" s="36">
        <v>1.3579999999999907E-3</v>
      </c>
      <c r="X35" s="36">
        <v>0</v>
      </c>
      <c r="Y35" s="36">
        <v>-1.1619999999999998E-4</v>
      </c>
      <c r="Z35" s="36">
        <v>-1.7229999999999999E-5</v>
      </c>
      <c r="AA35" s="38">
        <v>-1.3342999999999997E-4</v>
      </c>
      <c r="AB35" s="36">
        <v>-7.0322900000000209E-3</v>
      </c>
      <c r="AC35" s="36">
        <v>0.85624533999999997</v>
      </c>
    </row>
    <row r="36" spans="1:29" ht="15.75" customHeight="1" x14ac:dyDescent="0.2">
      <c r="A36" s="52">
        <v>43620.720370370371</v>
      </c>
      <c r="B36" s="49" t="s">
        <v>7</v>
      </c>
      <c r="C36" s="49" t="s">
        <v>74</v>
      </c>
      <c r="D36" s="49" t="s">
        <v>86</v>
      </c>
      <c r="E36" s="50">
        <v>500</v>
      </c>
      <c r="F36" s="50">
        <v>8238.5</v>
      </c>
      <c r="G36" s="50">
        <v>6.0690000000000001E-2</v>
      </c>
      <c r="H36" s="50">
        <v>-2.5000000000000001E-4</v>
      </c>
      <c r="I36" s="50">
        <v>-1.517E-5</v>
      </c>
      <c r="J36" s="49" t="s">
        <v>76</v>
      </c>
      <c r="K36" s="50">
        <v>500</v>
      </c>
      <c r="L36" s="50">
        <v>0</v>
      </c>
      <c r="M36" s="50">
        <v>8238.5</v>
      </c>
      <c r="N36" s="49" t="s">
        <v>77</v>
      </c>
      <c r="O36" s="49" t="s">
        <v>513</v>
      </c>
      <c r="P36" s="36">
        <v>5400</v>
      </c>
      <c r="Q36" s="36">
        <v>8238.5</v>
      </c>
      <c r="R36" s="36">
        <v>1.2138000000000001E-4</v>
      </c>
      <c r="S36" s="36">
        <v>0.6610357200000001</v>
      </c>
      <c r="T36" s="36">
        <v>1.2241402222222224E-4</v>
      </c>
      <c r="U36" s="38">
        <v>0.65545200000000003</v>
      </c>
      <c r="V36" s="38">
        <v>-5.5837200000000697E-3</v>
      </c>
      <c r="W36" s="36">
        <v>1.3579999999999907E-3</v>
      </c>
      <c r="X36" s="36">
        <v>0</v>
      </c>
      <c r="Y36" s="36">
        <v>-1.3136999999999998E-4</v>
      </c>
      <c r="Z36" s="36">
        <v>-1.7229999999999999E-5</v>
      </c>
      <c r="AA36" s="38">
        <v>-1.4859999999999998E-4</v>
      </c>
      <c r="AB36" s="36">
        <v>-4.077120000000079E-3</v>
      </c>
      <c r="AC36" s="36">
        <v>0.85920050999999997</v>
      </c>
    </row>
    <row r="37" spans="1:29" ht="15.75" customHeight="1" x14ac:dyDescent="0.2">
      <c r="A37" s="52">
        <v>43620.720405092594</v>
      </c>
      <c r="B37" s="49" t="s">
        <v>7</v>
      </c>
      <c r="C37" s="49" t="s">
        <v>74</v>
      </c>
      <c r="D37" s="49" t="s">
        <v>86</v>
      </c>
      <c r="E37" s="50">
        <v>100</v>
      </c>
      <c r="F37" s="50">
        <v>8160</v>
      </c>
      <c r="G37" s="50">
        <v>1.2255E-2</v>
      </c>
      <c r="H37" s="50">
        <v>7.5000000000000002E-4</v>
      </c>
      <c r="I37" s="50">
        <v>9.1900000000000001E-6</v>
      </c>
      <c r="J37" s="49" t="s">
        <v>76</v>
      </c>
      <c r="K37" s="50">
        <v>100</v>
      </c>
      <c r="L37" s="50">
        <v>0</v>
      </c>
      <c r="M37" s="50">
        <v>8076</v>
      </c>
      <c r="N37" s="49" t="s">
        <v>77</v>
      </c>
      <c r="O37" s="49" t="s">
        <v>514</v>
      </c>
      <c r="P37" s="36">
        <v>5500</v>
      </c>
      <c r="Q37" s="36">
        <v>8160</v>
      </c>
      <c r="R37" s="36">
        <v>1.2255E-4</v>
      </c>
      <c r="S37" s="36">
        <v>0.67329072000000012</v>
      </c>
      <c r="T37" s="36">
        <v>1.2241649454545456E-4</v>
      </c>
      <c r="U37" s="38">
        <v>0.67402499999999999</v>
      </c>
      <c r="V37" s="38">
        <v>7.3427999999986504E-4</v>
      </c>
      <c r="W37" s="36">
        <v>1.3579999999999907E-3</v>
      </c>
      <c r="X37" s="36">
        <v>0</v>
      </c>
      <c r="Y37" s="36">
        <v>-1.2217999999999997E-4</v>
      </c>
      <c r="Z37" s="36">
        <v>-1.7229999999999999E-5</v>
      </c>
      <c r="AA37" s="38">
        <v>-1.3940999999999997E-4</v>
      </c>
      <c r="AB37" s="36">
        <v>2.2316899999998557E-3</v>
      </c>
      <c r="AC37" s="36">
        <v>0.86550931999999992</v>
      </c>
    </row>
    <row r="38" spans="1:29" ht="15.75" customHeight="1" x14ac:dyDescent="0.2">
      <c r="A38" s="52">
        <v>43620.720405092594</v>
      </c>
      <c r="B38" s="49" t="s">
        <v>7</v>
      </c>
      <c r="C38" s="49" t="s">
        <v>74</v>
      </c>
      <c r="D38" s="49" t="s">
        <v>86</v>
      </c>
      <c r="E38" s="50">
        <v>200</v>
      </c>
      <c r="F38" s="50">
        <v>8160</v>
      </c>
      <c r="G38" s="50">
        <v>2.4510000000000001E-2</v>
      </c>
      <c r="H38" s="50">
        <v>7.5000000000000002E-4</v>
      </c>
      <c r="I38" s="50">
        <v>1.838E-5</v>
      </c>
      <c r="J38" s="49" t="s">
        <v>76</v>
      </c>
      <c r="K38" s="50">
        <v>200</v>
      </c>
      <c r="L38" s="50">
        <v>0</v>
      </c>
      <c r="M38" s="50">
        <v>8116.5</v>
      </c>
      <c r="N38" s="49" t="s">
        <v>77</v>
      </c>
      <c r="O38" s="49" t="s">
        <v>515</v>
      </c>
      <c r="P38" s="36">
        <v>5700</v>
      </c>
      <c r="Q38" s="36">
        <v>8160</v>
      </c>
      <c r="R38" s="36">
        <v>1.2255E-4</v>
      </c>
      <c r="S38" s="36">
        <v>0.69780072000000015</v>
      </c>
      <c r="T38" s="36">
        <v>1.2242117894736845E-4</v>
      </c>
      <c r="U38" s="38">
        <v>0.69853500000000002</v>
      </c>
      <c r="V38" s="38">
        <v>7.3427999999986504E-4</v>
      </c>
      <c r="W38" s="36">
        <v>1.3579999999999907E-3</v>
      </c>
      <c r="X38" s="36">
        <v>0</v>
      </c>
      <c r="Y38" s="36">
        <v>-1.0379999999999998E-4</v>
      </c>
      <c r="Z38" s="36">
        <v>-1.7229999999999999E-5</v>
      </c>
      <c r="AA38" s="38">
        <v>-1.2102999999999997E-4</v>
      </c>
      <c r="AB38" s="36">
        <v>2.2133099999998556E-3</v>
      </c>
      <c r="AC38" s="36">
        <v>0.86549093999999982</v>
      </c>
    </row>
    <row r="39" spans="1:29" ht="15.75" customHeight="1" x14ac:dyDescent="0.2">
      <c r="A39" s="52">
        <v>43620.720405092594</v>
      </c>
      <c r="B39" s="49" t="s">
        <v>7</v>
      </c>
      <c r="C39" s="49" t="s">
        <v>74</v>
      </c>
      <c r="D39" s="49" t="s">
        <v>86</v>
      </c>
      <c r="E39" s="50">
        <v>300</v>
      </c>
      <c r="F39" s="50">
        <v>8160</v>
      </c>
      <c r="G39" s="50">
        <v>3.6764999999999999E-2</v>
      </c>
      <c r="H39" s="50">
        <v>7.5000000000000002E-4</v>
      </c>
      <c r="I39" s="50">
        <v>2.7569999999999999E-5</v>
      </c>
      <c r="J39" s="49" t="s">
        <v>76</v>
      </c>
      <c r="K39" s="50">
        <v>300</v>
      </c>
      <c r="L39" s="50">
        <v>0</v>
      </c>
      <c r="M39" s="50">
        <v>8157</v>
      </c>
      <c r="N39" s="49" t="s">
        <v>77</v>
      </c>
      <c r="O39" s="49" t="s">
        <v>516</v>
      </c>
      <c r="P39" s="36">
        <v>6000</v>
      </c>
      <c r="Q39" s="36">
        <v>8160</v>
      </c>
      <c r="R39" s="36">
        <v>1.2255E-4</v>
      </c>
      <c r="S39" s="36">
        <v>0.7345657200000002</v>
      </c>
      <c r="T39" s="36">
        <v>1.2242762000000003E-4</v>
      </c>
      <c r="U39" s="38">
        <v>0.73529999999999995</v>
      </c>
      <c r="V39" s="38">
        <v>7.3427999999975402E-4</v>
      </c>
      <c r="W39" s="36">
        <v>1.3579999999999907E-3</v>
      </c>
      <c r="X39" s="36">
        <v>0</v>
      </c>
      <c r="Y39" s="36">
        <v>-7.622999999999998E-5</v>
      </c>
      <c r="Z39" s="36">
        <v>-1.7229999999999999E-5</v>
      </c>
      <c r="AA39" s="38">
        <v>-9.3459999999999976E-5</v>
      </c>
      <c r="AB39" s="36">
        <v>2.1857399999997448E-3</v>
      </c>
      <c r="AC39" s="36">
        <v>0.86546336999999973</v>
      </c>
    </row>
    <row r="40" spans="1:29" ht="15.75" customHeight="1" x14ac:dyDescent="0.2">
      <c r="A40" s="52">
        <v>43620.725578703707</v>
      </c>
      <c r="B40" s="49" t="s">
        <v>7</v>
      </c>
      <c r="C40" s="49" t="s">
        <v>74</v>
      </c>
      <c r="D40" s="49" t="s">
        <v>75</v>
      </c>
      <c r="E40" s="50">
        <v>-500</v>
      </c>
      <c r="F40" s="50">
        <v>7959.5</v>
      </c>
      <c r="G40" s="50">
        <v>-6.2820000000000001E-2</v>
      </c>
      <c r="H40" s="50">
        <v>-2.5000000000000001E-4</v>
      </c>
      <c r="I40" s="50">
        <v>-1.5699999999999999E-5</v>
      </c>
      <c r="J40" s="49" t="s">
        <v>76</v>
      </c>
      <c r="K40" s="50">
        <v>500</v>
      </c>
      <c r="L40" s="50">
        <v>0</v>
      </c>
      <c r="M40" s="50">
        <v>7959.5</v>
      </c>
      <c r="N40" s="49" t="s">
        <v>83</v>
      </c>
      <c r="O40" s="49" t="s">
        <v>517</v>
      </c>
      <c r="P40" s="36">
        <v>5500</v>
      </c>
      <c r="Q40" s="36">
        <v>7959.5</v>
      </c>
      <c r="R40" s="36">
        <v>1.2564E-4</v>
      </c>
      <c r="S40" s="36">
        <v>0.67335191000000016</v>
      </c>
      <c r="T40" s="36">
        <v>1.2242762000000003E-4</v>
      </c>
      <c r="U40" s="38">
        <v>0.69101999999999997</v>
      </c>
      <c r="V40" s="38">
        <v>1.7668089999999803E-2</v>
      </c>
      <c r="W40" s="36">
        <v>2.9641899999999746E-3</v>
      </c>
      <c r="X40" s="36">
        <v>1.6061899999999839E-3</v>
      </c>
      <c r="Y40" s="36">
        <v>-9.1929999999999982E-5</v>
      </c>
      <c r="Z40" s="36">
        <v>-1.7229999999999999E-5</v>
      </c>
      <c r="AA40" s="38">
        <v>-1.0915999999999998E-4</v>
      </c>
      <c r="AB40" s="36">
        <v>2.0741439999999778E-2</v>
      </c>
      <c r="AC40" s="36">
        <v>0.8840190699999998</v>
      </c>
    </row>
    <row r="41" spans="1:29" ht="15.75" customHeight="1" x14ac:dyDescent="0.2">
      <c r="A41" s="52">
        <v>43620.725578703707</v>
      </c>
      <c r="B41" s="49" t="s">
        <v>7</v>
      </c>
      <c r="C41" s="49" t="s">
        <v>74</v>
      </c>
      <c r="D41" s="49" t="s">
        <v>75</v>
      </c>
      <c r="E41" s="50">
        <v>-400</v>
      </c>
      <c r="F41" s="50">
        <v>7999</v>
      </c>
      <c r="G41" s="50">
        <v>-5.0007999999999997E-2</v>
      </c>
      <c r="H41" s="50">
        <v>-2.5000000000000001E-4</v>
      </c>
      <c r="I41" s="50">
        <v>-1.2500000000000001E-5</v>
      </c>
      <c r="J41" s="49" t="s">
        <v>76</v>
      </c>
      <c r="K41" s="50">
        <v>400</v>
      </c>
      <c r="L41" s="50">
        <v>0</v>
      </c>
      <c r="M41" s="50">
        <v>7999</v>
      </c>
      <c r="N41" s="49" t="s">
        <v>83</v>
      </c>
      <c r="O41" s="49" t="s">
        <v>518</v>
      </c>
      <c r="P41" s="36">
        <v>5100</v>
      </c>
      <c r="Q41" s="36">
        <v>7999</v>
      </c>
      <c r="R41" s="36">
        <v>1.2501999999999999E-4</v>
      </c>
      <c r="S41" s="36">
        <v>0.6243808620000002</v>
      </c>
      <c r="T41" s="36">
        <v>1.2242762000000003E-4</v>
      </c>
      <c r="U41" s="38">
        <v>0.637602</v>
      </c>
      <c r="V41" s="38">
        <v>1.3221137999999799E-2</v>
      </c>
      <c r="W41" s="36">
        <v>4.0011419999999602E-3</v>
      </c>
      <c r="X41" s="36">
        <v>1.0369519999999855E-3</v>
      </c>
      <c r="Y41" s="36">
        <v>-1.0442999999999999E-4</v>
      </c>
      <c r="Z41" s="36">
        <v>-1.7229999999999999E-5</v>
      </c>
      <c r="AA41" s="38">
        <v>-1.2165999999999998E-4</v>
      </c>
      <c r="AB41" s="36">
        <v>1.7343939999999759E-2</v>
      </c>
      <c r="AC41" s="36">
        <v>0.88062156999999974</v>
      </c>
    </row>
    <row r="42" spans="1:29" ht="15.75" customHeight="1" x14ac:dyDescent="0.2">
      <c r="A42" s="52">
        <v>43620.725578703707</v>
      </c>
      <c r="B42" s="49" t="s">
        <v>7</v>
      </c>
      <c r="C42" s="49" t="s">
        <v>74</v>
      </c>
      <c r="D42" s="49" t="s">
        <v>75</v>
      </c>
      <c r="E42" s="50">
        <v>-300</v>
      </c>
      <c r="F42" s="50">
        <v>8039</v>
      </c>
      <c r="G42" s="50">
        <v>-3.7317000000000003E-2</v>
      </c>
      <c r="H42" s="50">
        <v>-2.5000000000000001E-4</v>
      </c>
      <c r="I42" s="50">
        <v>-9.3200000000000006E-6</v>
      </c>
      <c r="J42" s="49" t="s">
        <v>76</v>
      </c>
      <c r="K42" s="50">
        <v>300</v>
      </c>
      <c r="L42" s="50">
        <v>0</v>
      </c>
      <c r="M42" s="50">
        <v>8039</v>
      </c>
      <c r="N42" s="49" t="s">
        <v>83</v>
      </c>
      <c r="O42" s="49" t="s">
        <v>519</v>
      </c>
      <c r="P42" s="36">
        <v>4800</v>
      </c>
      <c r="Q42" s="36">
        <v>8039</v>
      </c>
      <c r="R42" s="36">
        <v>1.2438999999999999E-4</v>
      </c>
      <c r="S42" s="36">
        <v>0.5876525760000002</v>
      </c>
      <c r="T42" s="36">
        <v>1.2242762000000006E-4</v>
      </c>
      <c r="U42" s="38">
        <v>0.59707199999999994</v>
      </c>
      <c r="V42" s="38">
        <v>9.419423999999732E-3</v>
      </c>
      <c r="W42" s="36">
        <v>4.5898559999999495E-3</v>
      </c>
      <c r="X42" s="36">
        <v>5.8871399999998932E-4</v>
      </c>
      <c r="Y42" s="36">
        <v>-1.1374999999999999E-4</v>
      </c>
      <c r="Z42" s="36">
        <v>-1.7229999999999999E-5</v>
      </c>
      <c r="AA42" s="38">
        <v>-1.3098E-4</v>
      </c>
      <c r="AB42" s="36">
        <v>1.4140259999999681E-2</v>
      </c>
      <c r="AC42" s="36">
        <v>0.8774178899999997</v>
      </c>
    </row>
    <row r="43" spans="1:29" ht="15.75" customHeight="1" x14ac:dyDescent="0.2">
      <c r="A43" s="52">
        <v>43620.725578703707</v>
      </c>
      <c r="B43" s="49" t="s">
        <v>7</v>
      </c>
      <c r="C43" s="49" t="s">
        <v>74</v>
      </c>
      <c r="D43" s="49" t="s">
        <v>75</v>
      </c>
      <c r="E43" s="50">
        <v>-200</v>
      </c>
      <c r="F43" s="50">
        <v>8079.5</v>
      </c>
      <c r="G43" s="50">
        <v>-2.4754000000000002E-2</v>
      </c>
      <c r="H43" s="50">
        <v>-2.5000000000000001E-4</v>
      </c>
      <c r="I43" s="50">
        <v>-6.1800000000000001E-6</v>
      </c>
      <c r="J43" s="49" t="s">
        <v>76</v>
      </c>
      <c r="K43" s="50">
        <v>200</v>
      </c>
      <c r="L43" s="50">
        <v>0</v>
      </c>
      <c r="M43" s="50">
        <v>8079.5</v>
      </c>
      <c r="N43" s="49" t="s">
        <v>83</v>
      </c>
      <c r="O43" s="49" t="s">
        <v>520</v>
      </c>
      <c r="P43" s="36">
        <v>4600</v>
      </c>
      <c r="Q43" s="36">
        <v>8079.5</v>
      </c>
      <c r="R43" s="36">
        <v>1.2376999999999999E-4</v>
      </c>
      <c r="S43" s="36">
        <v>0.56316705200000017</v>
      </c>
      <c r="T43" s="36">
        <v>1.2242762000000003E-4</v>
      </c>
      <c r="U43" s="38">
        <v>0.5693419999999999</v>
      </c>
      <c r="V43" s="38">
        <v>6.1749479999997359E-3</v>
      </c>
      <c r="W43" s="36">
        <v>4.8583319999999357E-3</v>
      </c>
      <c r="X43" s="36">
        <v>2.6847599999998625E-4</v>
      </c>
      <c r="Y43" s="36">
        <v>-1.1992999999999999E-4</v>
      </c>
      <c r="Z43" s="36">
        <v>-1.7229999999999999E-5</v>
      </c>
      <c r="AA43" s="38">
        <v>-1.3715999999999999E-4</v>
      </c>
      <c r="AB43" s="36">
        <v>1.1170439999999672E-2</v>
      </c>
      <c r="AC43" s="36">
        <v>0.87444806999999969</v>
      </c>
    </row>
    <row r="44" spans="1:29" ht="15.75" customHeight="1" x14ac:dyDescent="0.2">
      <c r="A44" s="52">
        <v>43620.725578703707</v>
      </c>
      <c r="B44" s="49" t="s">
        <v>7</v>
      </c>
      <c r="C44" s="49" t="s">
        <v>74</v>
      </c>
      <c r="D44" s="49" t="s">
        <v>75</v>
      </c>
      <c r="E44" s="50">
        <v>-100</v>
      </c>
      <c r="F44" s="50">
        <v>8119.5</v>
      </c>
      <c r="G44" s="50">
        <v>-1.2316000000000001E-2</v>
      </c>
      <c r="H44" s="50">
        <v>-2.5000000000000001E-4</v>
      </c>
      <c r="I44" s="50">
        <v>-3.0699999999999998E-6</v>
      </c>
      <c r="J44" s="49" t="s">
        <v>76</v>
      </c>
      <c r="K44" s="50">
        <v>100</v>
      </c>
      <c r="L44" s="50">
        <v>0</v>
      </c>
      <c r="M44" s="50">
        <v>8119.5</v>
      </c>
      <c r="N44" s="49" t="s">
        <v>83</v>
      </c>
      <c r="O44" s="49" t="s">
        <v>521</v>
      </c>
      <c r="P44" s="36">
        <v>4500</v>
      </c>
      <c r="Q44" s="36">
        <v>8119.5</v>
      </c>
      <c r="R44" s="36">
        <v>1.2316000000000001E-4</v>
      </c>
      <c r="S44" s="36">
        <v>0.55092429000000021</v>
      </c>
      <c r="T44" s="36">
        <v>1.2242762000000006E-4</v>
      </c>
      <c r="U44" s="38">
        <v>0.55422000000000005</v>
      </c>
      <c r="V44" s="38">
        <v>3.2957099999998407E-3</v>
      </c>
      <c r="W44" s="36">
        <v>4.9315699999999338E-3</v>
      </c>
      <c r="X44" s="36">
        <v>7.3237999999998041E-5</v>
      </c>
      <c r="Y44" s="36">
        <v>-1.2299999999999998E-4</v>
      </c>
      <c r="Z44" s="36">
        <v>-1.7229999999999999E-5</v>
      </c>
      <c r="AA44" s="38">
        <v>-1.4023E-4</v>
      </c>
      <c r="AB44" s="36">
        <v>8.3675099999997744E-3</v>
      </c>
      <c r="AC44" s="36">
        <v>0.87164513999999982</v>
      </c>
    </row>
    <row r="45" spans="1:29" ht="15.75" customHeight="1" x14ac:dyDescent="0.2">
      <c r="A45" s="52">
        <v>43620.725671296299</v>
      </c>
      <c r="B45" s="49" t="s">
        <v>7</v>
      </c>
      <c r="C45" s="49" t="s">
        <v>74</v>
      </c>
      <c r="D45" s="49" t="s">
        <v>75</v>
      </c>
      <c r="E45" s="50">
        <v>-179</v>
      </c>
      <c r="F45" s="50">
        <v>8054.5</v>
      </c>
      <c r="G45" s="50">
        <v>-2.2222849999999999E-2</v>
      </c>
      <c r="H45" s="50">
        <v>-2.5000000000000001E-4</v>
      </c>
      <c r="I45" s="50">
        <v>-5.5500000000000002E-6</v>
      </c>
      <c r="J45" s="49" t="s">
        <v>76</v>
      </c>
      <c r="K45" s="50">
        <v>200</v>
      </c>
      <c r="L45" s="50">
        <v>21</v>
      </c>
      <c r="M45" s="50">
        <v>8054.5</v>
      </c>
      <c r="N45" s="49" t="s">
        <v>77</v>
      </c>
      <c r="O45" s="49" t="s">
        <v>522</v>
      </c>
      <c r="P45" s="36">
        <v>4321</v>
      </c>
      <c r="Q45" s="36">
        <v>8054.5</v>
      </c>
      <c r="R45" s="36">
        <v>1.2415000000000001E-4</v>
      </c>
      <c r="S45" s="36">
        <v>0.52900974602000017</v>
      </c>
      <c r="T45" s="36">
        <v>1.2242762000000003E-4</v>
      </c>
      <c r="U45" s="38">
        <v>0.53645215000000002</v>
      </c>
      <c r="V45" s="38">
        <v>7.4424039799998454E-3</v>
      </c>
      <c r="W45" s="36">
        <v>5.2398760199999254E-3</v>
      </c>
      <c r="X45" s="36">
        <v>3.0830601999999162E-4</v>
      </c>
      <c r="Y45" s="36">
        <v>-1.2854999999999998E-4</v>
      </c>
      <c r="Z45" s="36">
        <v>-1.7229999999999999E-5</v>
      </c>
      <c r="AA45" s="38">
        <v>-1.4578E-4</v>
      </c>
      <c r="AB45" s="36">
        <v>1.2828059999999772E-2</v>
      </c>
      <c r="AC45" s="36">
        <v>0.87610568999999983</v>
      </c>
    </row>
    <row r="46" spans="1:29" ht="15.75" customHeight="1" x14ac:dyDescent="0.2">
      <c r="A46" s="52">
        <v>43620.725671296299</v>
      </c>
      <c r="B46" s="49" t="s">
        <v>7</v>
      </c>
      <c r="C46" s="49" t="s">
        <v>74</v>
      </c>
      <c r="D46" s="49" t="s">
        <v>75</v>
      </c>
      <c r="E46" s="50">
        <v>-100</v>
      </c>
      <c r="F46" s="50">
        <v>8095</v>
      </c>
      <c r="G46" s="50">
        <v>-1.2352999999999999E-2</v>
      </c>
      <c r="H46" s="50">
        <v>-2.5000000000000001E-4</v>
      </c>
      <c r="I46" s="50">
        <v>-3.0800000000000002E-6</v>
      </c>
      <c r="J46" s="49" t="s">
        <v>76</v>
      </c>
      <c r="K46" s="50">
        <v>100</v>
      </c>
      <c r="L46" s="50">
        <v>0</v>
      </c>
      <c r="M46" s="50">
        <v>8095</v>
      </c>
      <c r="N46" s="49" t="s">
        <v>77</v>
      </c>
      <c r="O46" s="49" t="s">
        <v>523</v>
      </c>
      <c r="P46" s="36">
        <v>4221</v>
      </c>
      <c r="Q46" s="36">
        <v>8095</v>
      </c>
      <c r="R46" s="36">
        <v>1.2353E-4</v>
      </c>
      <c r="S46" s="36">
        <v>0.51676698402000021</v>
      </c>
      <c r="T46" s="36">
        <v>1.2242762000000006E-4</v>
      </c>
      <c r="U46" s="38">
        <v>0.52142012999999998</v>
      </c>
      <c r="V46" s="38">
        <v>4.6531459799997732E-3</v>
      </c>
      <c r="W46" s="36">
        <v>5.3501140199999232E-3</v>
      </c>
      <c r="X46" s="36">
        <v>1.1023799999999775E-4</v>
      </c>
      <c r="Y46" s="36">
        <v>-1.3162999999999998E-4</v>
      </c>
      <c r="Z46" s="36">
        <v>-1.7229999999999999E-5</v>
      </c>
      <c r="AA46" s="38">
        <v>-1.4886000000000001E-4</v>
      </c>
      <c r="AB46" s="36">
        <v>1.0152119999999697E-2</v>
      </c>
      <c r="AC46" s="36">
        <v>0.87342974999999967</v>
      </c>
    </row>
    <row r="47" spans="1:29" ht="15.75" customHeight="1" x14ac:dyDescent="0.2">
      <c r="A47" s="52">
        <v>43620.725844907407</v>
      </c>
      <c r="B47" s="49" t="s">
        <v>7</v>
      </c>
      <c r="C47" s="49" t="s">
        <v>74</v>
      </c>
      <c r="D47" s="49" t="s">
        <v>75</v>
      </c>
      <c r="E47" s="50">
        <v>-200</v>
      </c>
      <c r="F47" s="50">
        <v>7974.5</v>
      </c>
      <c r="G47" s="50">
        <v>-2.5080000000000002E-2</v>
      </c>
      <c r="H47" s="50">
        <v>-2.5000000000000001E-4</v>
      </c>
      <c r="I47" s="50">
        <v>-6.2700000000000001E-6</v>
      </c>
      <c r="J47" s="49" t="s">
        <v>76</v>
      </c>
      <c r="K47" s="50">
        <v>379</v>
      </c>
      <c r="L47" s="50">
        <v>0</v>
      </c>
      <c r="M47" s="50">
        <v>7974.5</v>
      </c>
      <c r="N47" s="49" t="s">
        <v>83</v>
      </c>
      <c r="O47" s="49" t="s">
        <v>522</v>
      </c>
      <c r="P47" s="36">
        <v>4021</v>
      </c>
      <c r="Q47" s="36">
        <v>7974.5</v>
      </c>
      <c r="R47" s="36">
        <v>1.2540000000000001E-4</v>
      </c>
      <c r="S47" s="36">
        <v>0.49228146002000017</v>
      </c>
      <c r="T47" s="36">
        <v>1.2242762000000006E-4</v>
      </c>
      <c r="U47" s="38">
        <v>0.50423340000000005</v>
      </c>
      <c r="V47" s="38">
        <v>1.1951939979999882E-2</v>
      </c>
      <c r="W47" s="36">
        <v>5.9445900199999145E-3</v>
      </c>
      <c r="X47" s="36">
        <v>5.9447599999999136E-4</v>
      </c>
      <c r="Y47" s="36">
        <v>-1.3789999999999999E-4</v>
      </c>
      <c r="Z47" s="36">
        <v>-1.7229999999999999E-5</v>
      </c>
      <c r="AA47" s="38">
        <v>-1.5513000000000001E-4</v>
      </c>
      <c r="AB47" s="36">
        <v>1.8051659999999796E-2</v>
      </c>
      <c r="AC47" s="36">
        <v>0.88132928999999982</v>
      </c>
    </row>
    <row r="48" spans="1:29" ht="15.75" customHeight="1" x14ac:dyDescent="0.2">
      <c r="A48" s="52">
        <v>43620.725844907407</v>
      </c>
      <c r="B48" s="49" t="s">
        <v>7</v>
      </c>
      <c r="C48" s="49" t="s">
        <v>74</v>
      </c>
      <c r="D48" s="49" t="s">
        <v>75</v>
      </c>
      <c r="E48" s="50">
        <v>-400</v>
      </c>
      <c r="F48" s="50">
        <v>7974.5</v>
      </c>
      <c r="G48" s="50">
        <v>-5.0160000000000003E-2</v>
      </c>
      <c r="H48" s="50">
        <v>-2.5000000000000001E-4</v>
      </c>
      <c r="I48" s="50">
        <v>-1.254E-5</v>
      </c>
      <c r="J48" s="49" t="s">
        <v>76</v>
      </c>
      <c r="K48" s="50">
        <v>400</v>
      </c>
      <c r="L48" s="50">
        <v>0</v>
      </c>
      <c r="M48" s="50">
        <v>7974.5</v>
      </c>
      <c r="N48" s="49" t="s">
        <v>77</v>
      </c>
      <c r="O48" s="49" t="s">
        <v>524</v>
      </c>
      <c r="P48" s="36">
        <v>3621</v>
      </c>
      <c r="Q48" s="36">
        <v>7974.5</v>
      </c>
      <c r="R48" s="36">
        <v>1.2540000000000001E-4</v>
      </c>
      <c r="S48" s="36">
        <v>0.44331041202000016</v>
      </c>
      <c r="T48" s="36">
        <v>1.2242762000000006E-4</v>
      </c>
      <c r="U48" s="38">
        <v>0.45407340000000007</v>
      </c>
      <c r="V48" s="38">
        <v>1.0762987979999916E-2</v>
      </c>
      <c r="W48" s="36">
        <v>7.1335420199998972E-3</v>
      </c>
      <c r="X48" s="36">
        <v>1.1889519999999827E-3</v>
      </c>
      <c r="Y48" s="36">
        <v>-1.5044E-4</v>
      </c>
      <c r="Z48" s="36">
        <v>-1.7229999999999999E-5</v>
      </c>
      <c r="AA48" s="38">
        <v>-1.6767000000000003E-4</v>
      </c>
      <c r="AB48" s="36">
        <v>1.8064199999999815E-2</v>
      </c>
      <c r="AC48" s="36">
        <v>0.88134182999999988</v>
      </c>
    </row>
    <row r="49" spans="1:29" ht="15.75" customHeight="1" x14ac:dyDescent="0.2">
      <c r="A49" s="52">
        <v>43620.725844907407</v>
      </c>
      <c r="B49" s="49" t="s">
        <v>7</v>
      </c>
      <c r="C49" s="49" t="s">
        <v>74</v>
      </c>
      <c r="D49" s="49" t="s">
        <v>75</v>
      </c>
      <c r="E49" s="50">
        <v>-100</v>
      </c>
      <c r="F49" s="50">
        <v>8014</v>
      </c>
      <c r="G49" s="50">
        <v>-1.2478E-2</v>
      </c>
      <c r="H49" s="50">
        <v>-2.5000000000000001E-4</v>
      </c>
      <c r="I49" s="50">
        <v>-3.1099999999999999E-6</v>
      </c>
      <c r="J49" s="49" t="s">
        <v>76</v>
      </c>
      <c r="K49" s="50">
        <v>100</v>
      </c>
      <c r="L49" s="50">
        <v>0</v>
      </c>
      <c r="M49" s="50">
        <v>8014</v>
      </c>
      <c r="N49" s="49" t="s">
        <v>77</v>
      </c>
      <c r="O49" s="49" t="s">
        <v>525</v>
      </c>
      <c r="P49" s="36">
        <v>3521</v>
      </c>
      <c r="Q49" s="36">
        <v>8014</v>
      </c>
      <c r="R49" s="36">
        <v>1.2478000000000001E-4</v>
      </c>
      <c r="S49" s="36">
        <v>0.43106765002000014</v>
      </c>
      <c r="T49" s="36">
        <v>1.2242762000000003E-4</v>
      </c>
      <c r="U49" s="38">
        <v>0.43935038000000004</v>
      </c>
      <c r="V49" s="38">
        <v>8.2827299799999032E-3</v>
      </c>
      <c r="W49" s="36">
        <v>7.3687800199998925E-3</v>
      </c>
      <c r="X49" s="36">
        <v>2.3523799999999526E-4</v>
      </c>
      <c r="Y49" s="36">
        <v>-1.5354999999999999E-4</v>
      </c>
      <c r="Z49" s="36">
        <v>-1.7229999999999999E-5</v>
      </c>
      <c r="AA49" s="38">
        <v>-1.7078000000000001E-4</v>
      </c>
      <c r="AB49" s="36">
        <v>1.5822289999999795E-2</v>
      </c>
      <c r="AC49" s="36">
        <v>0.87909991999999981</v>
      </c>
    </row>
    <row r="50" spans="1:29" ht="15.75" customHeight="1" x14ac:dyDescent="0.2">
      <c r="A50" s="52">
        <v>43620.725844907407</v>
      </c>
      <c r="B50" s="49" t="s">
        <v>7</v>
      </c>
      <c r="C50" s="49" t="s">
        <v>74</v>
      </c>
      <c r="D50" s="49" t="s">
        <v>75</v>
      </c>
      <c r="E50" s="50">
        <v>-300</v>
      </c>
      <c r="F50" s="50">
        <v>8014.5</v>
      </c>
      <c r="G50" s="50">
        <v>-3.7430999999999999E-2</v>
      </c>
      <c r="H50" s="50">
        <v>-2.5000000000000001E-4</v>
      </c>
      <c r="I50" s="50">
        <v>-9.3500000000000003E-6</v>
      </c>
      <c r="J50" s="49" t="s">
        <v>76</v>
      </c>
      <c r="K50" s="50">
        <v>300</v>
      </c>
      <c r="L50" s="50">
        <v>0</v>
      </c>
      <c r="M50" s="50">
        <v>8014.5</v>
      </c>
      <c r="N50" s="49" t="s">
        <v>77</v>
      </c>
      <c r="O50" s="49" t="s">
        <v>526</v>
      </c>
      <c r="P50" s="36">
        <v>3221</v>
      </c>
      <c r="Q50" s="36">
        <v>8014.5</v>
      </c>
      <c r="R50" s="36">
        <v>1.2477000000000001E-4</v>
      </c>
      <c r="S50" s="36">
        <v>0.39433936402000014</v>
      </c>
      <c r="T50" s="36">
        <v>1.2242762000000006E-4</v>
      </c>
      <c r="U50" s="38">
        <v>0.40188417000000004</v>
      </c>
      <c r="V50" s="38">
        <v>7.5448059799999023E-3</v>
      </c>
      <c r="W50" s="36">
        <v>8.0714940199998874E-3</v>
      </c>
      <c r="X50" s="36">
        <v>7.0271399999999491E-4</v>
      </c>
      <c r="Y50" s="36">
        <v>-1.629E-4</v>
      </c>
      <c r="Z50" s="36">
        <v>-1.7229999999999999E-5</v>
      </c>
      <c r="AA50" s="38">
        <v>-1.8013000000000003E-4</v>
      </c>
      <c r="AB50" s="36">
        <v>1.5796429999999789E-2</v>
      </c>
      <c r="AC50" s="36">
        <v>0.87907405999999977</v>
      </c>
    </row>
    <row r="51" spans="1:29" ht="15.75" customHeight="1" x14ac:dyDescent="0.2">
      <c r="A51" s="52">
        <v>43620.726087962961</v>
      </c>
      <c r="B51" s="49" t="s">
        <v>7</v>
      </c>
      <c r="C51" s="49" t="s">
        <v>74</v>
      </c>
      <c r="D51" s="49" t="s">
        <v>75</v>
      </c>
      <c r="E51" s="50">
        <v>-100</v>
      </c>
      <c r="F51" s="50">
        <v>8072</v>
      </c>
      <c r="G51" s="50">
        <v>-1.2389000000000001E-2</v>
      </c>
      <c r="H51" s="50">
        <v>-2.5000000000000001E-4</v>
      </c>
      <c r="I51" s="50">
        <v>-3.0900000000000001E-6</v>
      </c>
      <c r="J51" s="49" t="s">
        <v>76</v>
      </c>
      <c r="K51" s="50">
        <v>100</v>
      </c>
      <c r="L51" s="50">
        <v>0</v>
      </c>
      <c r="M51" s="50">
        <v>8072</v>
      </c>
      <c r="N51" s="49" t="s">
        <v>77</v>
      </c>
      <c r="O51" s="49" t="s">
        <v>527</v>
      </c>
      <c r="P51" s="36">
        <v>3121</v>
      </c>
      <c r="Q51" s="36">
        <v>8072</v>
      </c>
      <c r="R51" s="36">
        <v>1.2389000000000001E-4</v>
      </c>
      <c r="S51" s="36">
        <v>0.38209660202000012</v>
      </c>
      <c r="T51" s="36">
        <v>1.2242762000000003E-4</v>
      </c>
      <c r="U51" s="38">
        <v>0.38666069000000003</v>
      </c>
      <c r="V51" s="38">
        <v>4.564087979999909E-3</v>
      </c>
      <c r="W51" s="36">
        <v>8.2177320199998821E-3</v>
      </c>
      <c r="X51" s="36">
        <v>1.4623799999999472E-4</v>
      </c>
      <c r="Y51" s="36">
        <v>-1.6599E-4</v>
      </c>
      <c r="Z51" s="36">
        <v>-1.7229999999999999E-5</v>
      </c>
      <c r="AA51" s="38">
        <v>-1.8322000000000002E-4</v>
      </c>
      <c r="AB51" s="36">
        <v>1.2965039999999791E-2</v>
      </c>
      <c r="AC51" s="36">
        <v>0.87624266999999978</v>
      </c>
    </row>
    <row r="52" spans="1:29" ht="15.75" customHeight="1" x14ac:dyDescent="0.2">
      <c r="A52" s="52">
        <v>43620.726504629631</v>
      </c>
      <c r="B52" s="49" t="s">
        <v>7</v>
      </c>
      <c r="C52" s="49" t="s">
        <v>74</v>
      </c>
      <c r="D52" s="49" t="s">
        <v>75</v>
      </c>
      <c r="E52" s="50">
        <v>-400</v>
      </c>
      <c r="F52" s="50">
        <v>7952</v>
      </c>
      <c r="G52" s="50">
        <v>-5.0299999999999997E-2</v>
      </c>
      <c r="H52" s="50">
        <v>-2.5000000000000001E-4</v>
      </c>
      <c r="I52" s="50">
        <v>-1.257E-5</v>
      </c>
      <c r="J52" s="49" t="s">
        <v>76</v>
      </c>
      <c r="K52" s="50">
        <v>400</v>
      </c>
      <c r="L52" s="50">
        <v>0</v>
      </c>
      <c r="M52" s="50">
        <v>7952</v>
      </c>
      <c r="N52" s="49" t="s">
        <v>77</v>
      </c>
      <c r="O52" s="49" t="s">
        <v>528</v>
      </c>
      <c r="P52" s="36">
        <v>2721</v>
      </c>
      <c r="Q52" s="36">
        <v>7952</v>
      </c>
      <c r="R52" s="36">
        <v>1.2574999999999999E-4</v>
      </c>
      <c r="S52" s="36">
        <v>0.3331255540200001</v>
      </c>
      <c r="T52" s="36">
        <v>1.2242762000000003E-4</v>
      </c>
      <c r="U52" s="38">
        <v>0.34216574999999999</v>
      </c>
      <c r="V52" s="38">
        <v>9.0401959799998877E-3</v>
      </c>
      <c r="W52" s="36">
        <v>9.5466840199998678E-3</v>
      </c>
      <c r="X52" s="36">
        <v>1.3289519999999857E-3</v>
      </c>
      <c r="Y52" s="36">
        <v>-1.7856E-4</v>
      </c>
      <c r="Z52" s="36">
        <v>-1.7229999999999999E-5</v>
      </c>
      <c r="AA52" s="38">
        <v>-1.9579000000000002E-4</v>
      </c>
      <c r="AB52" s="36">
        <v>1.8782669999999758E-2</v>
      </c>
      <c r="AC52" s="36">
        <v>0.8820602999999998</v>
      </c>
    </row>
    <row r="53" spans="1:29" ht="15.75" customHeight="1" x14ac:dyDescent="0.2">
      <c r="A53" s="52">
        <v>43620.726504629631</v>
      </c>
      <c r="B53" s="49" t="s">
        <v>7</v>
      </c>
      <c r="C53" s="49" t="s">
        <v>74</v>
      </c>
      <c r="D53" s="49" t="s">
        <v>75</v>
      </c>
      <c r="E53" s="50">
        <v>-300</v>
      </c>
      <c r="F53" s="50">
        <v>7992</v>
      </c>
      <c r="G53" s="50">
        <v>-3.7539000000000003E-2</v>
      </c>
      <c r="H53" s="50">
        <v>-2.5000000000000001E-4</v>
      </c>
      <c r="I53" s="50">
        <v>-9.38E-6</v>
      </c>
      <c r="J53" s="49" t="s">
        <v>76</v>
      </c>
      <c r="K53" s="50">
        <v>300</v>
      </c>
      <c r="L53" s="50">
        <v>0</v>
      </c>
      <c r="M53" s="50">
        <v>7992</v>
      </c>
      <c r="N53" s="49" t="s">
        <v>77</v>
      </c>
      <c r="O53" s="49" t="s">
        <v>529</v>
      </c>
      <c r="P53" s="36">
        <v>2421</v>
      </c>
      <c r="Q53" s="36">
        <v>7992</v>
      </c>
      <c r="R53" s="36">
        <v>1.2512999999999999E-4</v>
      </c>
      <c r="S53" s="36">
        <v>0.2963972680200001</v>
      </c>
      <c r="T53" s="36">
        <v>1.2242762000000006E-4</v>
      </c>
      <c r="U53" s="38">
        <v>0.30293972999999996</v>
      </c>
      <c r="V53" s="38">
        <v>6.5424619799998585E-3</v>
      </c>
      <c r="W53" s="36">
        <v>1.0357398019999856E-2</v>
      </c>
      <c r="X53" s="36">
        <v>8.1071399999998843E-4</v>
      </c>
      <c r="Y53" s="36">
        <v>-1.8793999999999999E-4</v>
      </c>
      <c r="Z53" s="36">
        <v>-1.7229999999999999E-5</v>
      </c>
      <c r="AA53" s="38">
        <v>-2.0517000000000002E-4</v>
      </c>
      <c r="AB53" s="36">
        <v>1.7105029999999716E-2</v>
      </c>
      <c r="AC53" s="36">
        <v>0.88038265999999976</v>
      </c>
    </row>
    <row r="54" spans="1:29" ht="15.75" customHeight="1" x14ac:dyDescent="0.2">
      <c r="A54" s="52">
        <v>43620.726504629631</v>
      </c>
      <c r="B54" s="49" t="s">
        <v>7</v>
      </c>
      <c r="C54" s="49" t="s">
        <v>74</v>
      </c>
      <c r="D54" s="49" t="s">
        <v>75</v>
      </c>
      <c r="E54" s="50">
        <v>-200</v>
      </c>
      <c r="F54" s="50">
        <v>8032</v>
      </c>
      <c r="G54" s="50">
        <v>-2.4899999999999999E-2</v>
      </c>
      <c r="H54" s="50">
        <v>-2.5000000000000001E-4</v>
      </c>
      <c r="I54" s="50">
        <v>-6.2199999999999997E-6</v>
      </c>
      <c r="J54" s="49" t="s">
        <v>76</v>
      </c>
      <c r="K54" s="50">
        <v>200</v>
      </c>
      <c r="L54" s="50">
        <v>0</v>
      </c>
      <c r="M54" s="50">
        <v>8032</v>
      </c>
      <c r="N54" s="49" t="s">
        <v>77</v>
      </c>
      <c r="O54" s="49" t="s">
        <v>530</v>
      </c>
      <c r="P54" s="36">
        <v>2221</v>
      </c>
      <c r="Q54" s="36">
        <v>8032</v>
      </c>
      <c r="R54" s="36">
        <v>1.2449999999999999E-4</v>
      </c>
      <c r="S54" s="36">
        <v>0.27191174402000007</v>
      </c>
      <c r="T54" s="36">
        <v>1.2242762000000003E-4</v>
      </c>
      <c r="U54" s="38">
        <v>0.2765145</v>
      </c>
      <c r="V54" s="38">
        <v>4.6027559799999285E-3</v>
      </c>
      <c r="W54" s="36">
        <v>1.0771874019999843E-2</v>
      </c>
      <c r="X54" s="36">
        <v>4.1447599999998655E-4</v>
      </c>
      <c r="Y54" s="36">
        <v>-1.9416E-4</v>
      </c>
      <c r="Z54" s="36">
        <v>-1.7229999999999999E-5</v>
      </c>
      <c r="AA54" s="38">
        <v>-2.1139000000000002E-4</v>
      </c>
      <c r="AB54" s="36">
        <v>1.5586019999999772E-2</v>
      </c>
      <c r="AC54" s="36">
        <v>0.87886364999999977</v>
      </c>
    </row>
    <row r="55" spans="1:29" ht="15.75" customHeight="1" x14ac:dyDescent="0.2">
      <c r="A55" s="52">
        <v>43620.726504629631</v>
      </c>
      <c r="B55" s="49" t="s">
        <v>7</v>
      </c>
      <c r="C55" s="49" t="s">
        <v>74</v>
      </c>
      <c r="D55" s="49" t="s">
        <v>75</v>
      </c>
      <c r="E55" s="50">
        <v>-100</v>
      </c>
      <c r="F55" s="50">
        <v>8068.5</v>
      </c>
      <c r="G55" s="50">
        <v>-1.2394000000000001E-2</v>
      </c>
      <c r="H55" s="50">
        <v>-2.5000000000000001E-4</v>
      </c>
      <c r="I55" s="50">
        <v>-3.0900000000000001E-6</v>
      </c>
      <c r="J55" s="49" t="s">
        <v>76</v>
      </c>
      <c r="K55" s="50">
        <v>100</v>
      </c>
      <c r="L55" s="50">
        <v>0</v>
      </c>
      <c r="M55" s="50">
        <v>8068.5</v>
      </c>
      <c r="N55" s="49" t="s">
        <v>77</v>
      </c>
      <c r="O55" s="49" t="s">
        <v>531</v>
      </c>
      <c r="P55" s="36">
        <v>2121</v>
      </c>
      <c r="Q55" s="36">
        <v>8068.5</v>
      </c>
      <c r="R55" s="36">
        <v>1.2394000000000001E-4</v>
      </c>
      <c r="S55" s="36">
        <v>0.25966898202000005</v>
      </c>
      <c r="T55" s="36">
        <v>1.2242762000000003E-4</v>
      </c>
      <c r="U55" s="38">
        <v>0.26287674</v>
      </c>
      <c r="V55" s="38">
        <v>3.2077579799999478E-3</v>
      </c>
      <c r="W55" s="36">
        <v>1.0923112019999841E-2</v>
      </c>
      <c r="X55" s="36">
        <v>1.5123799999999799E-4</v>
      </c>
      <c r="Y55" s="36">
        <v>-1.9725E-4</v>
      </c>
      <c r="Z55" s="36">
        <v>-1.7229999999999999E-5</v>
      </c>
      <c r="AA55" s="38">
        <v>-2.1448000000000002E-4</v>
      </c>
      <c r="AB55" s="36">
        <v>1.4345349999999788E-2</v>
      </c>
      <c r="AC55" s="36">
        <v>0.87762297999999983</v>
      </c>
    </row>
    <row r="56" spans="1:29" ht="15.75" customHeight="1" x14ac:dyDescent="0.2">
      <c r="A56" s="52">
        <v>43620.726585648146</v>
      </c>
      <c r="B56" s="49" t="s">
        <v>7</v>
      </c>
      <c r="C56" s="49" t="s">
        <v>74</v>
      </c>
      <c r="D56" s="49" t="s">
        <v>75</v>
      </c>
      <c r="E56" s="50">
        <v>-100</v>
      </c>
      <c r="F56" s="50">
        <v>8062</v>
      </c>
      <c r="G56" s="50">
        <v>-1.2404E-2</v>
      </c>
      <c r="H56" s="50">
        <v>-2.5000000000000001E-4</v>
      </c>
      <c r="I56" s="50">
        <v>-3.1E-6</v>
      </c>
      <c r="J56" s="49" t="s">
        <v>76</v>
      </c>
      <c r="K56" s="50">
        <v>100</v>
      </c>
      <c r="L56" s="50">
        <v>0</v>
      </c>
      <c r="M56" s="50">
        <v>8062</v>
      </c>
      <c r="N56" s="49" t="s">
        <v>77</v>
      </c>
      <c r="O56" s="49" t="s">
        <v>532</v>
      </c>
      <c r="P56" s="36">
        <v>2021</v>
      </c>
      <c r="Q56" s="36">
        <v>8062</v>
      </c>
      <c r="R56" s="36">
        <v>1.2404000000000001E-4</v>
      </c>
      <c r="S56" s="36">
        <v>0.24742622002000006</v>
      </c>
      <c r="T56" s="36">
        <v>1.2242762000000003E-4</v>
      </c>
      <c r="U56" s="38">
        <v>0.25068484000000002</v>
      </c>
      <c r="V56" s="38">
        <v>3.2586199799999604E-3</v>
      </c>
      <c r="W56" s="36">
        <v>1.1084350019999838E-2</v>
      </c>
      <c r="X56" s="36">
        <v>1.6123799999999758E-4</v>
      </c>
      <c r="Y56" s="36">
        <v>-2.0034999999999999E-4</v>
      </c>
      <c r="Z56" s="36">
        <v>-1.7229999999999999E-5</v>
      </c>
      <c r="AA56" s="38">
        <v>-2.1758000000000001E-4</v>
      </c>
      <c r="AB56" s="36">
        <v>1.4560549999999799E-2</v>
      </c>
      <c r="AC56" s="36">
        <v>0.8778381799999998</v>
      </c>
    </row>
    <row r="57" spans="1:29" ht="15.75" customHeight="1" x14ac:dyDescent="0.2">
      <c r="A57" s="52">
        <v>43620.73369212963</v>
      </c>
      <c r="B57" s="49" t="s">
        <v>7</v>
      </c>
      <c r="C57" s="49" t="s">
        <v>74</v>
      </c>
      <c r="D57" s="49" t="s">
        <v>75</v>
      </c>
      <c r="E57" s="50">
        <v>-300</v>
      </c>
      <c r="F57" s="50">
        <v>7982</v>
      </c>
      <c r="G57" s="50">
        <v>-3.7583999999999999E-2</v>
      </c>
      <c r="H57" s="50">
        <v>-2.5000000000000001E-4</v>
      </c>
      <c r="I57" s="50">
        <v>-9.3899999999999999E-6</v>
      </c>
      <c r="J57" s="49" t="s">
        <v>76</v>
      </c>
      <c r="K57" s="50">
        <v>300</v>
      </c>
      <c r="L57" s="50">
        <v>0</v>
      </c>
      <c r="M57" s="50">
        <v>7982</v>
      </c>
      <c r="N57" s="49" t="s">
        <v>77</v>
      </c>
      <c r="O57" s="49" t="s">
        <v>533</v>
      </c>
      <c r="P57" s="36">
        <v>1721</v>
      </c>
      <c r="Q57" s="36">
        <v>7982</v>
      </c>
      <c r="R57" s="36">
        <v>1.2527999999999999E-4</v>
      </c>
      <c r="S57" s="36">
        <v>0.21069793402000006</v>
      </c>
      <c r="T57" s="36">
        <v>1.2242762000000003E-4</v>
      </c>
      <c r="U57" s="38">
        <v>0.21560688</v>
      </c>
      <c r="V57" s="38">
        <v>4.9089459799999402E-3</v>
      </c>
      <c r="W57" s="36">
        <v>1.1940064019999828E-2</v>
      </c>
      <c r="X57" s="36">
        <v>8.5571399999999007E-4</v>
      </c>
      <c r="Y57" s="36">
        <v>-2.0973999999999998E-4</v>
      </c>
      <c r="Z57" s="36">
        <v>-1.7229999999999999E-5</v>
      </c>
      <c r="AA57" s="38">
        <v>-2.2697E-4</v>
      </c>
      <c r="AB57" s="36">
        <v>1.7075979999999769E-2</v>
      </c>
      <c r="AC57" s="36">
        <v>0.88035360999999979</v>
      </c>
    </row>
    <row r="58" spans="1:29" ht="15.75" customHeight="1" x14ac:dyDescent="0.2">
      <c r="A58" s="52">
        <v>43620.73369212963</v>
      </c>
      <c r="B58" s="49" t="s">
        <v>7</v>
      </c>
      <c r="C58" s="49" t="s">
        <v>74</v>
      </c>
      <c r="D58" s="49" t="s">
        <v>75</v>
      </c>
      <c r="E58" s="50">
        <v>-200</v>
      </c>
      <c r="F58" s="50">
        <v>8022</v>
      </c>
      <c r="G58" s="50">
        <v>-2.4931999999999999E-2</v>
      </c>
      <c r="H58" s="50">
        <v>-2.5000000000000001E-4</v>
      </c>
      <c r="I58" s="50">
        <v>-6.2299999999999996E-6</v>
      </c>
      <c r="J58" s="49" t="s">
        <v>76</v>
      </c>
      <c r="K58" s="50">
        <v>200</v>
      </c>
      <c r="L58" s="50">
        <v>0</v>
      </c>
      <c r="M58" s="50">
        <v>8022</v>
      </c>
      <c r="N58" s="49" t="s">
        <v>77</v>
      </c>
      <c r="O58" s="49" t="s">
        <v>534</v>
      </c>
      <c r="P58" s="36">
        <v>1521</v>
      </c>
      <c r="Q58" s="36">
        <v>8022</v>
      </c>
      <c r="R58" s="36">
        <v>1.2465999999999999E-4</v>
      </c>
      <c r="S58" s="36">
        <v>0.18621241002000005</v>
      </c>
      <c r="T58" s="36">
        <v>1.2242762000000003E-4</v>
      </c>
      <c r="U58" s="38">
        <v>0.18960785999999999</v>
      </c>
      <c r="V58" s="38">
        <v>3.3954499799999371E-3</v>
      </c>
      <c r="W58" s="36">
        <v>1.2386540019999821E-2</v>
      </c>
      <c r="X58" s="36">
        <v>4.4647599999999253E-4</v>
      </c>
      <c r="Y58" s="36">
        <v>-2.1596999999999998E-4</v>
      </c>
      <c r="Z58" s="36">
        <v>-1.7229999999999999E-5</v>
      </c>
      <c r="AA58" s="38">
        <v>-2.332E-4</v>
      </c>
      <c r="AB58" s="36">
        <v>1.6015189999999759E-2</v>
      </c>
      <c r="AC58" s="36">
        <v>0.87929281999999975</v>
      </c>
    </row>
    <row r="59" spans="1:29" ht="15.75" customHeight="1" x14ac:dyDescent="0.2">
      <c r="A59" s="52">
        <v>43620.73369212963</v>
      </c>
      <c r="B59" s="49" t="s">
        <v>7</v>
      </c>
      <c r="C59" s="49" t="s">
        <v>74</v>
      </c>
      <c r="D59" s="49" t="s">
        <v>75</v>
      </c>
      <c r="E59" s="50">
        <v>-100</v>
      </c>
      <c r="F59" s="50">
        <v>8045</v>
      </c>
      <c r="G59" s="50">
        <v>-1.243E-2</v>
      </c>
      <c r="H59" s="50">
        <v>-2.5000000000000001E-4</v>
      </c>
      <c r="I59" s="50">
        <v>-3.1E-6</v>
      </c>
      <c r="J59" s="49" t="s">
        <v>76</v>
      </c>
      <c r="K59" s="50">
        <v>100</v>
      </c>
      <c r="L59" s="50">
        <v>0</v>
      </c>
      <c r="M59" s="50">
        <v>8045</v>
      </c>
      <c r="N59" s="49" t="s">
        <v>77</v>
      </c>
      <c r="O59" s="49" t="s">
        <v>535</v>
      </c>
      <c r="P59" s="36">
        <v>1421</v>
      </c>
      <c r="Q59" s="36">
        <v>8045</v>
      </c>
      <c r="R59" s="36">
        <v>1.2430000000000001E-4</v>
      </c>
      <c r="S59" s="36">
        <v>0.17396964802000006</v>
      </c>
      <c r="T59" s="36">
        <v>1.2242762000000006E-4</v>
      </c>
      <c r="U59" s="38">
        <v>0.17663030000000002</v>
      </c>
      <c r="V59" s="38">
        <v>2.6606519799999562E-3</v>
      </c>
      <c r="W59" s="36">
        <v>1.2573778019999819E-2</v>
      </c>
      <c r="X59" s="36">
        <v>1.8723799999999756E-4</v>
      </c>
      <c r="Y59" s="36">
        <v>-2.1906999999999997E-4</v>
      </c>
      <c r="Z59" s="36">
        <v>-1.7229999999999999E-5</v>
      </c>
      <c r="AA59" s="38">
        <v>-2.363E-4</v>
      </c>
      <c r="AB59" s="36">
        <v>1.5470729999999775E-2</v>
      </c>
      <c r="AC59" s="36">
        <v>0.87874835999999978</v>
      </c>
    </row>
    <row r="60" spans="1:29" ht="15.75" customHeight="1" x14ac:dyDescent="0.2">
      <c r="A60" s="52">
        <v>43620.744872685187</v>
      </c>
      <c r="B60" s="49" t="s">
        <v>7</v>
      </c>
      <c r="C60" s="49" t="s">
        <v>74</v>
      </c>
      <c r="D60" s="49" t="s">
        <v>75</v>
      </c>
      <c r="E60" s="50">
        <v>-200</v>
      </c>
      <c r="F60" s="50">
        <v>7982.5</v>
      </c>
      <c r="G60" s="50">
        <v>-2.5054E-2</v>
      </c>
      <c r="H60" s="50">
        <v>-2.5000000000000001E-4</v>
      </c>
      <c r="I60" s="50">
        <v>-6.2600000000000002E-6</v>
      </c>
      <c r="J60" s="49" t="s">
        <v>76</v>
      </c>
      <c r="K60" s="50">
        <v>200</v>
      </c>
      <c r="L60" s="50">
        <v>0</v>
      </c>
      <c r="M60" s="50">
        <v>7982.5</v>
      </c>
      <c r="N60" s="49" t="s">
        <v>77</v>
      </c>
      <c r="O60" s="49" t="s">
        <v>536</v>
      </c>
      <c r="P60" s="36">
        <v>1221</v>
      </c>
      <c r="Q60" s="36">
        <v>7982.5</v>
      </c>
      <c r="R60" s="36">
        <v>1.2527E-4</v>
      </c>
      <c r="S60" s="36">
        <v>0.14948412402000005</v>
      </c>
      <c r="T60" s="36">
        <v>1.2242762000000006E-4</v>
      </c>
      <c r="U60" s="38">
        <v>0.15295466999999999</v>
      </c>
      <c r="V60" s="38">
        <v>3.4705459799999339E-3</v>
      </c>
      <c r="W60" s="36">
        <v>1.3142254019999806E-2</v>
      </c>
      <c r="X60" s="36">
        <v>5.6847599999998791E-4</v>
      </c>
      <c r="Y60" s="36">
        <v>-2.2532999999999999E-4</v>
      </c>
      <c r="Z60" s="36">
        <v>-1.7229999999999999E-5</v>
      </c>
      <c r="AA60" s="38">
        <v>-2.4256000000000001E-4</v>
      </c>
      <c r="AB60" s="36">
        <v>1.685535999999974E-2</v>
      </c>
      <c r="AC60" s="36">
        <v>0.88013298999999978</v>
      </c>
    </row>
    <row r="61" spans="1:29" ht="15.75" customHeight="1" x14ac:dyDescent="0.2">
      <c r="A61" s="52">
        <v>43620.744872685187</v>
      </c>
      <c r="B61" s="49" t="s">
        <v>7</v>
      </c>
      <c r="C61" s="49" t="s">
        <v>74</v>
      </c>
      <c r="D61" s="49" t="s">
        <v>75</v>
      </c>
      <c r="E61" s="50">
        <v>-100</v>
      </c>
      <c r="F61" s="50">
        <v>8022</v>
      </c>
      <c r="G61" s="50">
        <v>-1.2466E-2</v>
      </c>
      <c r="H61" s="50">
        <v>-2.5000000000000001E-4</v>
      </c>
      <c r="I61" s="50">
        <v>-3.1099999999999999E-6</v>
      </c>
      <c r="J61" s="49" t="s">
        <v>76</v>
      </c>
      <c r="K61" s="50">
        <v>100</v>
      </c>
      <c r="L61" s="50">
        <v>0</v>
      </c>
      <c r="M61" s="50">
        <v>8022</v>
      </c>
      <c r="N61" s="49" t="s">
        <v>77</v>
      </c>
      <c r="O61" s="49" t="s">
        <v>537</v>
      </c>
      <c r="P61" s="36">
        <v>1121</v>
      </c>
      <c r="Q61" s="36">
        <v>8022</v>
      </c>
      <c r="R61" s="36">
        <v>1.2465999999999999E-4</v>
      </c>
      <c r="S61" s="36">
        <v>0.13724136202000004</v>
      </c>
      <c r="T61" s="36">
        <v>1.2242762000000003E-4</v>
      </c>
      <c r="U61" s="38">
        <v>0.13974386</v>
      </c>
      <c r="V61" s="38">
        <v>2.5024979799999625E-3</v>
      </c>
      <c r="W61" s="36">
        <v>1.33654920199998E-2</v>
      </c>
      <c r="X61" s="36">
        <v>2.2323799999999366E-4</v>
      </c>
      <c r="Y61" s="36">
        <v>-2.2843999999999997E-4</v>
      </c>
      <c r="Z61" s="36">
        <v>-1.7229999999999999E-5</v>
      </c>
      <c r="AA61" s="38">
        <v>-2.4567000000000002E-4</v>
      </c>
      <c r="AB61" s="36">
        <v>1.6113659999999762E-2</v>
      </c>
      <c r="AC61" s="36">
        <v>0.87939128999999983</v>
      </c>
    </row>
    <row r="62" spans="1:29" ht="15.75" customHeight="1" x14ac:dyDescent="0.2">
      <c r="A62" s="52">
        <v>43620.745243055557</v>
      </c>
      <c r="B62" s="49" t="s">
        <v>7</v>
      </c>
      <c r="C62" s="49" t="s">
        <v>74</v>
      </c>
      <c r="D62" s="49" t="s">
        <v>75</v>
      </c>
      <c r="E62" s="50">
        <v>-100</v>
      </c>
      <c r="F62" s="50">
        <v>7985.5</v>
      </c>
      <c r="G62" s="50">
        <v>-1.2522999999999999E-2</v>
      </c>
      <c r="H62" s="50">
        <v>-2.5000000000000001E-4</v>
      </c>
      <c r="I62" s="50">
        <v>-3.1300000000000001E-6</v>
      </c>
      <c r="J62" s="49" t="s">
        <v>76</v>
      </c>
      <c r="K62" s="50">
        <v>100</v>
      </c>
      <c r="L62" s="50">
        <v>0</v>
      </c>
      <c r="M62" s="50">
        <v>7985.5</v>
      </c>
      <c r="N62" s="49" t="s">
        <v>77</v>
      </c>
      <c r="O62" s="49" t="s">
        <v>538</v>
      </c>
      <c r="P62" s="36">
        <v>1021</v>
      </c>
      <c r="Q62" s="36">
        <v>7985.5</v>
      </c>
      <c r="R62" s="36">
        <v>1.2522999999999999E-4</v>
      </c>
      <c r="S62" s="36">
        <v>0.12499860002000003</v>
      </c>
      <c r="T62" s="36">
        <v>1.2242762000000003E-4</v>
      </c>
      <c r="U62" s="38">
        <v>0.12785982999999998</v>
      </c>
      <c r="V62" s="38">
        <v>2.8612299799999491E-3</v>
      </c>
      <c r="W62" s="36">
        <v>1.3645730019999797E-2</v>
      </c>
      <c r="X62" s="36">
        <v>2.8023799999999689E-4</v>
      </c>
      <c r="Y62" s="36">
        <v>-2.3156999999999998E-4</v>
      </c>
      <c r="Z62" s="36">
        <v>-1.7229999999999999E-5</v>
      </c>
      <c r="AA62" s="38">
        <v>-2.4880000000000003E-4</v>
      </c>
      <c r="AB62" s="36">
        <v>1.6755759999999745E-2</v>
      </c>
      <c r="AC62" s="36">
        <v>0.8800333899999998</v>
      </c>
    </row>
    <row r="63" spans="1:29" ht="15.75" customHeight="1" x14ac:dyDescent="0.2">
      <c r="A63" s="52">
        <v>43620.745335648149</v>
      </c>
      <c r="B63" s="49" t="s">
        <v>7</v>
      </c>
      <c r="C63" s="49" t="s">
        <v>74</v>
      </c>
      <c r="D63" s="49" t="s">
        <v>75</v>
      </c>
      <c r="E63" s="50">
        <v>-100</v>
      </c>
      <c r="F63" s="50">
        <v>7980.5</v>
      </c>
      <c r="G63" s="50">
        <v>-1.2531E-2</v>
      </c>
      <c r="H63" s="50">
        <v>-2.5000000000000001E-4</v>
      </c>
      <c r="I63" s="50">
        <v>-3.1300000000000001E-6</v>
      </c>
      <c r="J63" s="49" t="s">
        <v>76</v>
      </c>
      <c r="K63" s="50">
        <v>100</v>
      </c>
      <c r="L63" s="50">
        <v>0</v>
      </c>
      <c r="M63" s="50">
        <v>7980.5</v>
      </c>
      <c r="N63" s="49" t="s">
        <v>77</v>
      </c>
      <c r="O63" s="49" t="s">
        <v>539</v>
      </c>
      <c r="P63" s="36">
        <v>921</v>
      </c>
      <c r="Q63" s="36">
        <v>7980.5</v>
      </c>
      <c r="R63" s="36">
        <v>1.2531E-4</v>
      </c>
      <c r="S63" s="36">
        <v>0.11275583802000003</v>
      </c>
      <c r="T63" s="36">
        <v>1.2242762000000003E-4</v>
      </c>
      <c r="U63" s="38">
        <v>0.11541051000000001</v>
      </c>
      <c r="V63" s="38">
        <v>2.6546719799999813E-3</v>
      </c>
      <c r="W63" s="36">
        <v>1.3933968019999795E-2</v>
      </c>
      <c r="X63" s="36">
        <v>2.8823799999999795E-4</v>
      </c>
      <c r="Y63" s="36">
        <v>-2.3469999999999999E-4</v>
      </c>
      <c r="Z63" s="36">
        <v>-1.7229999999999999E-5</v>
      </c>
      <c r="AA63" s="38">
        <v>-2.5193000000000004E-4</v>
      </c>
      <c r="AB63" s="36">
        <v>1.6840569999999777E-2</v>
      </c>
      <c r="AC63" s="36">
        <v>0.88011819999999985</v>
      </c>
    </row>
    <row r="64" spans="1:29" ht="15.75" customHeight="1" x14ac:dyDescent="0.2">
      <c r="A64" s="52">
        <v>43620.745844907404</v>
      </c>
      <c r="B64" s="49" t="s">
        <v>7</v>
      </c>
      <c r="C64" s="49" t="s">
        <v>74</v>
      </c>
      <c r="D64" s="49" t="s">
        <v>75</v>
      </c>
      <c r="E64" s="50">
        <v>-100</v>
      </c>
      <c r="F64" s="50">
        <v>7979.5</v>
      </c>
      <c r="G64" s="50">
        <v>-1.2532E-2</v>
      </c>
      <c r="H64" s="50">
        <v>-2.5000000000000001E-4</v>
      </c>
      <c r="I64" s="50">
        <v>-3.1300000000000001E-6</v>
      </c>
      <c r="J64" s="49" t="s">
        <v>76</v>
      </c>
      <c r="K64" s="50">
        <v>100</v>
      </c>
      <c r="L64" s="50">
        <v>0</v>
      </c>
      <c r="M64" s="50">
        <v>7979.5</v>
      </c>
      <c r="N64" s="49" t="s">
        <v>77</v>
      </c>
      <c r="O64" s="49" t="s">
        <v>540</v>
      </c>
      <c r="P64" s="36">
        <v>821</v>
      </c>
      <c r="Q64" s="36">
        <v>7979.5</v>
      </c>
      <c r="R64" s="36">
        <v>1.2532E-4</v>
      </c>
      <c r="S64" s="36">
        <v>0.10051307602000002</v>
      </c>
      <c r="T64" s="36">
        <v>1.2242762000000003E-4</v>
      </c>
      <c r="U64" s="38">
        <v>0.10288772</v>
      </c>
      <c r="V64" s="38">
        <v>2.3746439799999797E-3</v>
      </c>
      <c r="W64" s="36">
        <v>1.4223206019999792E-2</v>
      </c>
      <c r="X64" s="36">
        <v>2.8923799999999722E-4</v>
      </c>
      <c r="Y64" s="36">
        <v>-2.3782999999999999E-4</v>
      </c>
      <c r="Z64" s="36">
        <v>-1.7229999999999999E-5</v>
      </c>
      <c r="AA64" s="38">
        <v>-2.5506000000000004E-4</v>
      </c>
      <c r="AB64" s="36">
        <v>1.6852909999999773E-2</v>
      </c>
      <c r="AC64" s="36">
        <v>0.88013053999999979</v>
      </c>
    </row>
    <row r="65" spans="1:29" ht="15.75" customHeight="1" x14ac:dyDescent="0.2">
      <c r="A65" s="52">
        <v>43620.746203703704</v>
      </c>
      <c r="B65" s="49" t="s">
        <v>7</v>
      </c>
      <c r="C65" s="49" t="s">
        <v>74</v>
      </c>
      <c r="D65" s="49" t="s">
        <v>75</v>
      </c>
      <c r="E65" s="50">
        <v>-100</v>
      </c>
      <c r="F65" s="50">
        <v>7979.5</v>
      </c>
      <c r="G65" s="50">
        <v>-1.2532E-2</v>
      </c>
      <c r="H65" s="50">
        <v>-2.5000000000000001E-4</v>
      </c>
      <c r="I65" s="50">
        <v>-3.1300000000000001E-6</v>
      </c>
      <c r="J65" s="49" t="s">
        <v>76</v>
      </c>
      <c r="K65" s="50">
        <v>100</v>
      </c>
      <c r="L65" s="50">
        <v>0</v>
      </c>
      <c r="M65" s="50">
        <v>7979.5</v>
      </c>
      <c r="N65" s="49" t="s">
        <v>77</v>
      </c>
      <c r="O65" s="49" t="s">
        <v>541</v>
      </c>
      <c r="P65" s="36">
        <v>721</v>
      </c>
      <c r="Q65" s="36">
        <v>7979.5</v>
      </c>
      <c r="R65" s="36">
        <v>1.2532E-4</v>
      </c>
      <c r="S65" s="36">
        <v>8.8270314020000018E-2</v>
      </c>
      <c r="T65" s="36">
        <v>1.2242762000000003E-4</v>
      </c>
      <c r="U65" s="38">
        <v>9.035572E-2</v>
      </c>
      <c r="V65" s="38">
        <v>2.0854059799999825E-3</v>
      </c>
      <c r="W65" s="36">
        <v>1.4512444019999789E-2</v>
      </c>
      <c r="X65" s="36">
        <v>2.8923799999999722E-4</v>
      </c>
      <c r="Y65" s="36">
        <v>-2.4096E-4</v>
      </c>
      <c r="Z65" s="36">
        <v>-1.7229999999999999E-5</v>
      </c>
      <c r="AA65" s="38">
        <v>-2.5819000000000005E-4</v>
      </c>
      <c r="AB65" s="36">
        <v>1.685603999999977E-2</v>
      </c>
      <c r="AC65" s="36">
        <v>0.88013366999999976</v>
      </c>
    </row>
    <row r="66" spans="1:29" ht="15.75" customHeight="1" x14ac:dyDescent="0.2">
      <c r="A66" s="52">
        <v>43620.75141203704</v>
      </c>
      <c r="B66" s="49" t="s">
        <v>7</v>
      </c>
      <c r="C66" s="49" t="s">
        <v>74</v>
      </c>
      <c r="D66" s="49" t="s">
        <v>86</v>
      </c>
      <c r="E66" s="50">
        <v>100</v>
      </c>
      <c r="F66" s="50">
        <v>8001.5</v>
      </c>
      <c r="G66" s="50">
        <v>1.2498E-2</v>
      </c>
      <c r="H66" s="50">
        <v>-2.5000000000000001E-4</v>
      </c>
      <c r="I66" s="50">
        <v>-3.1200000000000002E-6</v>
      </c>
      <c r="J66" s="49" t="s">
        <v>76</v>
      </c>
      <c r="K66" s="50">
        <v>100</v>
      </c>
      <c r="L66" s="50">
        <v>0</v>
      </c>
      <c r="M66" s="50">
        <v>8001.5</v>
      </c>
      <c r="N66" s="49" t="s">
        <v>83</v>
      </c>
      <c r="O66" s="49" t="s">
        <v>542</v>
      </c>
      <c r="P66" s="36">
        <v>821</v>
      </c>
      <c r="Q66" s="36">
        <v>8001.5</v>
      </c>
      <c r="R66" s="36">
        <v>1.2498000000000001E-4</v>
      </c>
      <c r="S66" s="36">
        <v>0.10076831402000003</v>
      </c>
      <c r="T66" s="36">
        <v>1.2273850672350794E-4</v>
      </c>
      <c r="U66" s="38">
        <v>0.10260858</v>
      </c>
      <c r="V66" s="38">
        <v>1.8402659799999777E-3</v>
      </c>
      <c r="W66" s="36">
        <v>1.4512444019999789E-2</v>
      </c>
      <c r="X66" s="36">
        <v>0</v>
      </c>
      <c r="Y66" s="36">
        <v>-2.4408000000000001E-4</v>
      </c>
      <c r="Z66" s="36">
        <v>-1.7229999999999999E-5</v>
      </c>
      <c r="AA66" s="38">
        <v>-2.6131000000000006E-4</v>
      </c>
      <c r="AB66" s="36">
        <v>1.6614019999999768E-2</v>
      </c>
      <c r="AC66" s="36">
        <v>0.8798916499999998</v>
      </c>
    </row>
    <row r="67" spans="1:29" ht="15.75" customHeight="1" x14ac:dyDescent="0.2">
      <c r="A67" s="52">
        <v>43620.790833333333</v>
      </c>
      <c r="B67" s="49" t="s">
        <v>7</v>
      </c>
      <c r="C67" s="49" t="s">
        <v>74</v>
      </c>
      <c r="D67" s="49" t="s">
        <v>75</v>
      </c>
      <c r="E67" s="50">
        <v>-200</v>
      </c>
      <c r="F67" s="50">
        <v>7945.5</v>
      </c>
      <c r="G67" s="50">
        <v>-2.5172E-2</v>
      </c>
      <c r="H67" s="50">
        <v>-2.5000000000000001E-4</v>
      </c>
      <c r="I67" s="50">
        <v>-6.2899999999999999E-6</v>
      </c>
      <c r="J67" s="49" t="s">
        <v>76</v>
      </c>
      <c r="K67" s="50">
        <v>200</v>
      </c>
      <c r="L67" s="50">
        <v>0</v>
      </c>
      <c r="M67" s="50">
        <v>7945.5</v>
      </c>
      <c r="N67" s="49" t="s">
        <v>77</v>
      </c>
      <c r="O67" s="49" t="s">
        <v>543</v>
      </c>
      <c r="P67" s="36">
        <v>621</v>
      </c>
      <c r="Q67" s="36">
        <v>7945.5</v>
      </c>
      <c r="R67" s="36">
        <v>1.2585999999999999E-4</v>
      </c>
      <c r="S67" s="36">
        <v>7.6220612675298435E-2</v>
      </c>
      <c r="T67" s="36">
        <v>1.2273850672350794E-4</v>
      </c>
      <c r="U67" s="38">
        <v>7.8159059999999989E-2</v>
      </c>
      <c r="V67" s="38">
        <v>1.9384473247015532E-3</v>
      </c>
      <c r="W67" s="36">
        <v>1.5136742675298201E-2</v>
      </c>
      <c r="X67" s="36">
        <v>6.2429865529841158E-4</v>
      </c>
      <c r="Y67" s="36">
        <v>-2.5037000000000003E-4</v>
      </c>
      <c r="Z67" s="36">
        <v>-1.7229999999999999E-5</v>
      </c>
      <c r="AA67" s="38">
        <v>-2.6760000000000005E-4</v>
      </c>
      <c r="AB67" s="36">
        <v>1.7342789999999754E-2</v>
      </c>
      <c r="AC67" s="36">
        <v>0.88062041999999974</v>
      </c>
    </row>
    <row r="68" spans="1:29" ht="15.75" customHeight="1" x14ac:dyDescent="0.2">
      <c r="A68" s="52">
        <v>43620.794085648151</v>
      </c>
      <c r="B68" s="49" t="s">
        <v>7</v>
      </c>
      <c r="C68" s="49" t="s">
        <v>74</v>
      </c>
      <c r="D68" s="49" t="s">
        <v>75</v>
      </c>
      <c r="E68" s="50">
        <v>-100</v>
      </c>
      <c r="F68" s="50">
        <v>7903.5</v>
      </c>
      <c r="G68" s="50">
        <v>-1.2652999999999999E-2</v>
      </c>
      <c r="H68" s="50">
        <v>-2.5000000000000001E-4</v>
      </c>
      <c r="I68" s="50">
        <v>-3.1599999999999998E-6</v>
      </c>
      <c r="J68" s="49" t="s">
        <v>76</v>
      </c>
      <c r="K68" s="50">
        <v>100</v>
      </c>
      <c r="L68" s="50">
        <v>0</v>
      </c>
      <c r="M68" s="50">
        <v>7903.5</v>
      </c>
      <c r="N68" s="49" t="s">
        <v>77</v>
      </c>
      <c r="O68" s="49" t="s">
        <v>544</v>
      </c>
      <c r="P68" s="36">
        <v>521</v>
      </c>
      <c r="Q68" s="36">
        <v>7903.5</v>
      </c>
      <c r="R68" s="36">
        <v>1.2653E-4</v>
      </c>
      <c r="S68" s="36">
        <v>6.3946762002947646E-2</v>
      </c>
      <c r="T68" s="36">
        <v>1.2273850672350796E-4</v>
      </c>
      <c r="U68" s="38">
        <v>6.5922129999999995E-2</v>
      </c>
      <c r="V68" s="38">
        <v>1.9753679970523491E-3</v>
      </c>
      <c r="W68" s="36">
        <v>1.5515892002947406E-2</v>
      </c>
      <c r="X68" s="36">
        <v>3.7914932764920514E-4</v>
      </c>
      <c r="Y68" s="36">
        <v>-2.5353000000000002E-4</v>
      </c>
      <c r="Z68" s="36">
        <v>-1.7229999999999999E-5</v>
      </c>
      <c r="AA68" s="38">
        <v>-2.7076000000000004E-4</v>
      </c>
      <c r="AB68" s="36">
        <v>1.7762019999999754E-2</v>
      </c>
      <c r="AC68" s="36">
        <v>0.88103964999999973</v>
      </c>
    </row>
    <row r="69" spans="1:29" ht="15.75" customHeight="1" x14ac:dyDescent="0.2">
      <c r="A69" s="52">
        <v>43620.805613425924</v>
      </c>
      <c r="B69" s="49" t="s">
        <v>7</v>
      </c>
      <c r="C69" s="49" t="s">
        <v>74</v>
      </c>
      <c r="D69" s="49" t="s">
        <v>75</v>
      </c>
      <c r="E69" s="50">
        <v>-200</v>
      </c>
      <c r="F69" s="50">
        <v>7864</v>
      </c>
      <c r="G69" s="50">
        <v>-2.5432E-2</v>
      </c>
      <c r="H69" s="50">
        <v>-2.5000000000000001E-4</v>
      </c>
      <c r="I69" s="50">
        <v>-6.3500000000000002E-6</v>
      </c>
      <c r="J69" s="49" t="s">
        <v>76</v>
      </c>
      <c r="K69" s="50">
        <v>200</v>
      </c>
      <c r="L69" s="50">
        <v>0</v>
      </c>
      <c r="M69" s="50">
        <v>7864</v>
      </c>
      <c r="N69" s="49" t="s">
        <v>83</v>
      </c>
      <c r="O69" s="49" t="s">
        <v>545</v>
      </c>
      <c r="P69" s="36">
        <v>321</v>
      </c>
      <c r="Q69" s="36">
        <v>7864</v>
      </c>
      <c r="R69" s="36">
        <v>1.2716E-4</v>
      </c>
      <c r="S69" s="36">
        <v>3.9399060658246055E-2</v>
      </c>
      <c r="T69" s="36">
        <v>1.2273850672350796E-4</v>
      </c>
      <c r="U69" s="38">
        <v>4.0818359999999998E-2</v>
      </c>
      <c r="V69" s="38">
        <v>1.4192993417539435E-3</v>
      </c>
      <c r="W69" s="36">
        <v>1.6400190658245814E-2</v>
      </c>
      <c r="X69" s="36">
        <v>8.8429865529840793E-4</v>
      </c>
      <c r="Y69" s="36">
        <v>-2.5988000000000004E-4</v>
      </c>
      <c r="Z69" s="36">
        <v>-1.7229999999999999E-5</v>
      </c>
      <c r="AA69" s="38">
        <v>-2.7711000000000006E-4</v>
      </c>
      <c r="AB69" s="36">
        <v>1.8096599999999758E-2</v>
      </c>
      <c r="AC69" s="36">
        <v>0.88137422999999981</v>
      </c>
    </row>
    <row r="70" spans="1:29" ht="15.75" customHeight="1" x14ac:dyDescent="0.2">
      <c r="A70" s="52">
        <v>43620.805613425924</v>
      </c>
      <c r="B70" s="49" t="s">
        <v>7</v>
      </c>
      <c r="C70" s="49" t="s">
        <v>74</v>
      </c>
      <c r="D70" s="49" t="s">
        <v>75</v>
      </c>
      <c r="E70" s="50">
        <v>-100</v>
      </c>
      <c r="F70" s="50">
        <v>7881</v>
      </c>
      <c r="G70" s="50">
        <v>-1.2689000000000001E-2</v>
      </c>
      <c r="H70" s="50">
        <v>-2.5000000000000001E-4</v>
      </c>
      <c r="I70" s="50">
        <v>-3.1700000000000001E-6</v>
      </c>
      <c r="J70" s="49" t="s">
        <v>76</v>
      </c>
      <c r="K70" s="50">
        <v>100</v>
      </c>
      <c r="L70" s="50">
        <v>0</v>
      </c>
      <c r="M70" s="50">
        <v>7881</v>
      </c>
      <c r="N70" s="49" t="s">
        <v>77</v>
      </c>
      <c r="O70" s="49" t="s">
        <v>546</v>
      </c>
      <c r="P70" s="36">
        <v>221</v>
      </c>
      <c r="Q70" s="36">
        <v>7881</v>
      </c>
      <c r="R70" s="36">
        <v>1.2689E-4</v>
      </c>
      <c r="S70" s="36">
        <v>2.7125209985895259E-2</v>
      </c>
      <c r="T70" s="36">
        <v>1.2273850672350796E-4</v>
      </c>
      <c r="U70" s="38">
        <v>2.8042689999999999E-2</v>
      </c>
      <c r="V70" s="38">
        <v>9.1748001410473998E-4</v>
      </c>
      <c r="W70" s="36">
        <v>1.6815339985895017E-2</v>
      </c>
      <c r="X70" s="36">
        <v>4.1514932764920298E-4</v>
      </c>
      <c r="Y70" s="36">
        <v>-2.6305000000000002E-4</v>
      </c>
      <c r="Z70" s="36">
        <v>-1.7229999999999999E-5</v>
      </c>
      <c r="AA70" s="38">
        <v>-2.8028000000000005E-4</v>
      </c>
      <c r="AB70" s="36">
        <v>1.8013099999999758E-2</v>
      </c>
      <c r="AC70" s="36">
        <v>0.8812907299999998</v>
      </c>
    </row>
    <row r="71" spans="1:29" ht="15.75" customHeight="1" x14ac:dyDescent="0.2">
      <c r="A71" s="52">
        <v>43620.805844907409</v>
      </c>
      <c r="B71" s="49" t="s">
        <v>7</v>
      </c>
      <c r="C71" s="49" t="s">
        <v>74</v>
      </c>
      <c r="D71" s="49" t="s">
        <v>75</v>
      </c>
      <c r="E71" s="50">
        <v>-100</v>
      </c>
      <c r="F71" s="50">
        <v>7857.5</v>
      </c>
      <c r="G71" s="50">
        <v>-1.2727E-2</v>
      </c>
      <c r="H71" s="50">
        <v>-2.5000000000000001E-4</v>
      </c>
      <c r="I71" s="50">
        <v>-3.18E-6</v>
      </c>
      <c r="J71" s="49" t="s">
        <v>76</v>
      </c>
      <c r="K71" s="50">
        <v>100</v>
      </c>
      <c r="L71" s="50">
        <v>0</v>
      </c>
      <c r="M71" s="50">
        <v>7857.5</v>
      </c>
      <c r="N71" s="49" t="s">
        <v>77</v>
      </c>
      <c r="O71" s="49" t="s">
        <v>547</v>
      </c>
      <c r="P71" s="36">
        <v>121</v>
      </c>
      <c r="Q71" s="36">
        <v>7857.5</v>
      </c>
      <c r="R71" s="36">
        <v>1.2726999999999999E-4</v>
      </c>
      <c r="S71" s="36">
        <v>1.4851359313544463E-2</v>
      </c>
      <c r="T71" s="36">
        <v>1.2273850672350796E-4</v>
      </c>
      <c r="U71" s="38">
        <v>1.5399669999999999E-2</v>
      </c>
      <c r="V71" s="38">
        <v>5.4831068645553628E-4</v>
      </c>
      <c r="W71" s="36">
        <v>1.726848931354422E-2</v>
      </c>
      <c r="X71" s="36">
        <v>4.5314932764920282E-4</v>
      </c>
      <c r="Y71" s="36">
        <v>-2.6623E-4</v>
      </c>
      <c r="Z71" s="36">
        <v>-1.7229999999999999E-5</v>
      </c>
      <c r="AA71" s="38">
        <v>-2.8346000000000003E-4</v>
      </c>
      <c r="AB71" s="36">
        <v>1.8100259999999757E-2</v>
      </c>
      <c r="AC71" s="36">
        <v>0.88137788999999978</v>
      </c>
    </row>
    <row r="72" spans="1:29" ht="15.75" customHeight="1" x14ac:dyDescent="0.2">
      <c r="A72" s="52">
        <v>43620.805983796294</v>
      </c>
      <c r="B72" s="49" t="s">
        <v>7</v>
      </c>
      <c r="C72" s="49" t="s">
        <v>74</v>
      </c>
      <c r="D72" s="49" t="s">
        <v>86</v>
      </c>
      <c r="E72" s="50">
        <v>100</v>
      </c>
      <c r="F72" s="50">
        <v>7938</v>
      </c>
      <c r="G72" s="50">
        <v>1.2598E-2</v>
      </c>
      <c r="H72" s="50">
        <v>-2.5000000000000001E-4</v>
      </c>
      <c r="I72" s="50">
        <v>-3.14E-6</v>
      </c>
      <c r="J72" s="49" t="s">
        <v>76</v>
      </c>
      <c r="K72" s="50">
        <v>100</v>
      </c>
      <c r="L72" s="50">
        <v>0</v>
      </c>
      <c r="M72" s="50">
        <v>7938</v>
      </c>
      <c r="N72" s="49" t="s">
        <v>83</v>
      </c>
      <c r="O72" s="49" t="s">
        <v>548</v>
      </c>
      <c r="P72" s="36">
        <v>221</v>
      </c>
      <c r="Q72" s="36">
        <v>7938</v>
      </c>
      <c r="R72" s="36">
        <v>1.2598000000000001E-4</v>
      </c>
      <c r="S72" s="36">
        <v>2.7449359313544464E-2</v>
      </c>
      <c r="T72" s="36">
        <v>1.2420524576264464E-4</v>
      </c>
      <c r="U72" s="38">
        <v>2.7841580000000001E-2</v>
      </c>
      <c r="V72" s="38">
        <v>3.9222068645553693E-4</v>
      </c>
      <c r="W72" s="36">
        <v>1.726848931354422E-2</v>
      </c>
      <c r="X72" s="36">
        <v>0</v>
      </c>
      <c r="Y72" s="36">
        <v>-2.6937E-4</v>
      </c>
      <c r="Z72" s="36">
        <v>-1.7229999999999999E-5</v>
      </c>
      <c r="AA72" s="38">
        <v>-2.8660000000000003E-4</v>
      </c>
      <c r="AB72" s="36">
        <v>1.7947309999999758E-2</v>
      </c>
      <c r="AC72" s="36">
        <v>0.88122493999999973</v>
      </c>
    </row>
    <row r="73" spans="1:29" ht="15.75" customHeight="1" x14ac:dyDescent="0.2">
      <c r="A73" s="52">
        <v>43620.806701388887</v>
      </c>
      <c r="B73" s="49" t="s">
        <v>7</v>
      </c>
      <c r="C73" s="49" t="s">
        <v>74</v>
      </c>
      <c r="D73" s="49" t="s">
        <v>86</v>
      </c>
      <c r="E73" s="50">
        <v>100</v>
      </c>
      <c r="F73" s="50">
        <v>7934</v>
      </c>
      <c r="G73" s="50">
        <v>1.2604000000000001E-2</v>
      </c>
      <c r="H73" s="50">
        <v>-2.5000000000000001E-4</v>
      </c>
      <c r="I73" s="50">
        <v>-3.1499999999999999E-6</v>
      </c>
      <c r="J73" s="49" t="s">
        <v>76</v>
      </c>
      <c r="K73" s="50">
        <v>100</v>
      </c>
      <c r="L73" s="50">
        <v>0</v>
      </c>
      <c r="M73" s="50">
        <v>7934</v>
      </c>
      <c r="N73" s="49" t="s">
        <v>77</v>
      </c>
      <c r="O73" s="49" t="s">
        <v>549</v>
      </c>
      <c r="P73" s="36">
        <v>321</v>
      </c>
      <c r="Q73" s="36">
        <v>7934</v>
      </c>
      <c r="R73" s="36">
        <v>1.2604000000000001E-4</v>
      </c>
      <c r="S73" s="36">
        <v>4.0053359313544465E-2</v>
      </c>
      <c r="T73" s="36">
        <v>1.2477682029141577E-4</v>
      </c>
      <c r="U73" s="38">
        <v>4.0458840000000003E-2</v>
      </c>
      <c r="V73" s="38">
        <v>4.0548068645553798E-4</v>
      </c>
      <c r="W73" s="36">
        <v>1.726848931354422E-2</v>
      </c>
      <c r="X73" s="36">
        <v>0</v>
      </c>
      <c r="Y73" s="36">
        <v>-2.7252E-4</v>
      </c>
      <c r="Z73" s="36">
        <v>-1.7229999999999999E-5</v>
      </c>
      <c r="AA73" s="38">
        <v>-2.8975000000000002E-4</v>
      </c>
      <c r="AB73" s="36">
        <v>1.7963719999999756E-2</v>
      </c>
      <c r="AC73" s="36">
        <v>0.88124134999999981</v>
      </c>
    </row>
    <row r="74" spans="1:29" ht="15.75" customHeight="1" x14ac:dyDescent="0.2">
      <c r="A74" s="52">
        <v>43620.848067129627</v>
      </c>
      <c r="B74" s="49" t="s">
        <v>7</v>
      </c>
      <c r="C74" s="49" t="s">
        <v>74</v>
      </c>
      <c r="D74" s="49" t="s">
        <v>75</v>
      </c>
      <c r="E74" s="50">
        <v>-100</v>
      </c>
      <c r="F74" s="50">
        <v>7850</v>
      </c>
      <c r="G74" s="50">
        <v>-1.2739E-2</v>
      </c>
      <c r="H74" s="50">
        <v>-2.5000000000000001E-4</v>
      </c>
      <c r="I74" s="50">
        <v>-3.18E-6</v>
      </c>
      <c r="J74" s="49" t="s">
        <v>76</v>
      </c>
      <c r="K74" s="50">
        <v>100</v>
      </c>
      <c r="L74" s="50">
        <v>0</v>
      </c>
      <c r="M74" s="50">
        <v>7850</v>
      </c>
      <c r="N74" s="49" t="s">
        <v>77</v>
      </c>
      <c r="O74" s="49" t="s">
        <v>550</v>
      </c>
      <c r="P74" s="36">
        <v>221</v>
      </c>
      <c r="Q74" s="36">
        <v>7850</v>
      </c>
      <c r="R74" s="36">
        <v>1.2739000000000001E-4</v>
      </c>
      <c r="S74" s="36">
        <v>2.7575677284402886E-2</v>
      </c>
      <c r="T74" s="36">
        <v>1.2477682029141577E-4</v>
      </c>
      <c r="U74" s="38">
        <v>2.8153190000000002E-2</v>
      </c>
      <c r="V74" s="38">
        <v>5.7751271559711506E-4</v>
      </c>
      <c r="W74" s="36">
        <v>1.7529807284402645E-2</v>
      </c>
      <c r="X74" s="36">
        <v>2.613179708584254E-4</v>
      </c>
      <c r="Y74" s="36">
        <v>-2.7569999999999998E-4</v>
      </c>
      <c r="Z74" s="36">
        <v>-1.7229999999999999E-5</v>
      </c>
      <c r="AA74" s="38">
        <v>-2.9293E-4</v>
      </c>
      <c r="AB74" s="36">
        <v>1.8400249999999761E-2</v>
      </c>
      <c r="AC74" s="36">
        <v>0.8816778799999998</v>
      </c>
    </row>
    <row r="75" spans="1:29" ht="15.75" customHeight="1" x14ac:dyDescent="0.2">
      <c r="A75" s="52">
        <v>43620.862384259257</v>
      </c>
      <c r="B75" s="49" t="s">
        <v>7</v>
      </c>
      <c r="C75" s="49" t="s">
        <v>74</v>
      </c>
      <c r="D75" s="49" t="s">
        <v>75</v>
      </c>
      <c r="E75" s="50">
        <v>-100</v>
      </c>
      <c r="F75" s="50">
        <v>7811</v>
      </c>
      <c r="G75" s="50">
        <v>-1.2801999999999999E-2</v>
      </c>
      <c r="H75" s="50">
        <v>-2.5000000000000001E-4</v>
      </c>
      <c r="I75" s="50">
        <v>-3.1999999999999999E-6</v>
      </c>
      <c r="J75" s="49" t="s">
        <v>76</v>
      </c>
      <c r="K75" s="50">
        <v>100</v>
      </c>
      <c r="L75" s="50">
        <v>0</v>
      </c>
      <c r="M75" s="50">
        <v>7811</v>
      </c>
      <c r="N75" s="49" t="s">
        <v>77</v>
      </c>
      <c r="O75" s="49" t="s">
        <v>551</v>
      </c>
      <c r="P75" s="36">
        <v>121</v>
      </c>
      <c r="Q75" s="36">
        <v>7811</v>
      </c>
      <c r="R75" s="36">
        <v>1.2802000000000001E-4</v>
      </c>
      <c r="S75" s="36">
        <v>1.5097995255261308E-2</v>
      </c>
      <c r="T75" s="36">
        <v>1.2477682029141577E-4</v>
      </c>
      <c r="U75" s="38">
        <v>1.5490420000000001E-2</v>
      </c>
      <c r="V75" s="38">
        <v>3.9242474473869318E-4</v>
      </c>
      <c r="W75" s="36">
        <v>1.7854125255261071E-2</v>
      </c>
      <c r="X75" s="36">
        <v>3.2431797085842595E-4</v>
      </c>
      <c r="Y75" s="36">
        <v>-2.789E-4</v>
      </c>
      <c r="Z75" s="36">
        <v>-1.7229999999999999E-5</v>
      </c>
      <c r="AA75" s="38">
        <v>-2.9613000000000003E-4</v>
      </c>
      <c r="AB75" s="36">
        <v>1.8542679999999763E-2</v>
      </c>
      <c r="AC75" s="36">
        <v>0.88182030999999983</v>
      </c>
    </row>
    <row r="76" spans="1:29" ht="15.75" customHeight="1" x14ac:dyDescent="0.2">
      <c r="A76" s="52">
        <v>43620.862384259257</v>
      </c>
      <c r="B76" s="49" t="s">
        <v>7</v>
      </c>
      <c r="C76" s="49" t="s">
        <v>74</v>
      </c>
      <c r="D76" s="49" t="s">
        <v>75</v>
      </c>
      <c r="E76" s="50">
        <v>-200</v>
      </c>
      <c r="F76" s="50">
        <v>7818.5</v>
      </c>
      <c r="G76" s="50">
        <v>-2.5579999999999999E-2</v>
      </c>
      <c r="H76" s="50">
        <v>-2.5000000000000001E-4</v>
      </c>
      <c r="I76" s="50">
        <v>-6.3899999999999998E-6</v>
      </c>
      <c r="J76" s="49" t="s">
        <v>76</v>
      </c>
      <c r="K76" s="50">
        <v>200</v>
      </c>
      <c r="L76" s="50">
        <v>0</v>
      </c>
      <c r="M76" s="50">
        <v>7818.5</v>
      </c>
      <c r="N76" s="49" t="s">
        <v>77</v>
      </c>
      <c r="O76" s="49" t="s">
        <v>552</v>
      </c>
      <c r="P76" s="36">
        <v>-79</v>
      </c>
      <c r="Q76" s="36">
        <v>7818.5</v>
      </c>
      <c r="R76" s="36">
        <v>1.2789999999999999E-4</v>
      </c>
      <c r="S76" s="36">
        <v>-1.01041E-2</v>
      </c>
      <c r="T76" s="36">
        <v>1.2789999999999999E-4</v>
      </c>
      <c r="U76" s="38">
        <v>-1.01041E-2</v>
      </c>
      <c r="V76" s="38">
        <v>0</v>
      </c>
      <c r="W76" s="36">
        <v>1.8232029999999764E-2</v>
      </c>
      <c r="X76" s="36">
        <v>3.7790474473869268E-4</v>
      </c>
      <c r="Y76" s="36">
        <v>-2.8529E-4</v>
      </c>
      <c r="Z76" s="36">
        <v>-1.7229999999999999E-5</v>
      </c>
      <c r="AA76" s="38">
        <v>-3.0252000000000002E-4</v>
      </c>
      <c r="AB76" s="36">
        <v>1.8534549999999764E-2</v>
      </c>
      <c r="AC76" s="36">
        <v>0.88181217999999983</v>
      </c>
    </row>
    <row r="77" spans="1:29" ht="15.75" customHeight="1" x14ac:dyDescent="0.2">
      <c r="A77" s="52">
        <v>43620.862430555557</v>
      </c>
      <c r="B77" s="49" t="s">
        <v>7</v>
      </c>
      <c r="C77" s="49" t="s">
        <v>74</v>
      </c>
      <c r="D77" s="49" t="s">
        <v>75</v>
      </c>
      <c r="E77" s="50">
        <v>-100</v>
      </c>
      <c r="F77" s="50">
        <v>7783</v>
      </c>
      <c r="G77" s="50">
        <v>-1.2848999999999999E-2</v>
      </c>
      <c r="H77" s="50">
        <v>-2.5000000000000001E-4</v>
      </c>
      <c r="I77" s="50">
        <v>-3.2100000000000002E-6</v>
      </c>
      <c r="J77" s="49" t="s">
        <v>76</v>
      </c>
      <c r="K77" s="50">
        <v>100</v>
      </c>
      <c r="L77" s="50">
        <v>0</v>
      </c>
      <c r="M77" s="50">
        <v>7783</v>
      </c>
      <c r="N77" s="49" t="s">
        <v>77</v>
      </c>
      <c r="O77" s="49" t="s">
        <v>553</v>
      </c>
      <c r="P77" s="36">
        <v>-179</v>
      </c>
      <c r="Q77" s="36">
        <v>7783</v>
      </c>
      <c r="R77" s="36">
        <v>1.2849000000000001E-4</v>
      </c>
      <c r="S77" s="36">
        <v>-2.2953100000000001E-2</v>
      </c>
      <c r="T77" s="36">
        <v>1.2822960893854748E-4</v>
      </c>
      <c r="U77" s="38">
        <v>-2.2999710000000003E-2</v>
      </c>
      <c r="V77" s="38">
        <v>-4.6610000000002483E-5</v>
      </c>
      <c r="W77" s="36">
        <v>1.8232029999999764E-2</v>
      </c>
      <c r="X77" s="36">
        <v>0</v>
      </c>
      <c r="Y77" s="36">
        <v>-2.8850000000000002E-4</v>
      </c>
      <c r="Z77" s="36">
        <v>-1.7229999999999999E-5</v>
      </c>
      <c r="AA77" s="38">
        <v>-3.0573000000000004E-4</v>
      </c>
      <c r="AB77" s="36">
        <v>1.8491149999999762E-2</v>
      </c>
      <c r="AC77" s="36">
        <v>0.88176877999999981</v>
      </c>
    </row>
    <row r="78" spans="1:29" ht="15.75" customHeight="1" x14ac:dyDescent="0.2">
      <c r="A78" s="52">
        <v>43620.862453703703</v>
      </c>
      <c r="B78" s="49" t="s">
        <v>7</v>
      </c>
      <c r="C78" s="49" t="s">
        <v>74</v>
      </c>
      <c r="D78" s="49" t="s">
        <v>75</v>
      </c>
      <c r="E78" s="50">
        <v>-300</v>
      </c>
      <c r="F78" s="50">
        <v>7773</v>
      </c>
      <c r="G78" s="50">
        <v>-3.8594999999999997E-2</v>
      </c>
      <c r="H78" s="50">
        <v>-2.5000000000000001E-4</v>
      </c>
      <c r="I78" s="50">
        <v>-9.6399999999999992E-6</v>
      </c>
      <c r="J78" s="49" t="s">
        <v>76</v>
      </c>
      <c r="K78" s="50">
        <v>300</v>
      </c>
      <c r="L78" s="50">
        <v>0</v>
      </c>
      <c r="M78" s="50">
        <v>7773</v>
      </c>
      <c r="N78" s="49" t="s">
        <v>83</v>
      </c>
      <c r="O78" s="49" t="s">
        <v>554</v>
      </c>
      <c r="P78" s="36">
        <v>-479</v>
      </c>
      <c r="Q78" s="36">
        <v>7773</v>
      </c>
      <c r="R78" s="36">
        <v>1.2865000000000001E-4</v>
      </c>
      <c r="S78" s="36">
        <v>-6.1548100000000008E-2</v>
      </c>
      <c r="T78" s="36">
        <v>1.2849290187891442E-4</v>
      </c>
      <c r="U78" s="38">
        <v>-6.1623350000000007E-2</v>
      </c>
      <c r="V78" s="38">
        <v>-7.5249999999998929E-5</v>
      </c>
      <c r="W78" s="36">
        <v>1.8232029999999764E-2</v>
      </c>
      <c r="X78" s="36">
        <v>0</v>
      </c>
      <c r="Y78" s="36">
        <v>-2.9814000000000002E-4</v>
      </c>
      <c r="Z78" s="36">
        <v>-1.7229999999999999E-5</v>
      </c>
      <c r="AA78" s="38">
        <v>-3.1537000000000004E-4</v>
      </c>
      <c r="AB78" s="36">
        <v>1.8472149999999764E-2</v>
      </c>
      <c r="AC78" s="36">
        <v>0.88174977999999982</v>
      </c>
    </row>
    <row r="79" spans="1:29" ht="15.75" customHeight="1" x14ac:dyDescent="0.2">
      <c r="A79" s="52">
        <v>43620.862962962965</v>
      </c>
      <c r="B79" s="49" t="s">
        <v>7</v>
      </c>
      <c r="C79" s="49" t="s">
        <v>74</v>
      </c>
      <c r="D79" s="49" t="s">
        <v>75</v>
      </c>
      <c r="E79" s="50">
        <v>-100</v>
      </c>
      <c r="F79" s="50">
        <v>7744.5</v>
      </c>
      <c r="G79" s="50">
        <v>-1.2912E-2</v>
      </c>
      <c r="H79" s="50">
        <v>-2.5000000000000001E-4</v>
      </c>
      <c r="I79" s="50">
        <v>-3.2200000000000001E-6</v>
      </c>
      <c r="J79" s="49" t="s">
        <v>76</v>
      </c>
      <c r="K79" s="50">
        <v>100</v>
      </c>
      <c r="L79" s="50">
        <v>0</v>
      </c>
      <c r="M79" s="50">
        <v>7744.5</v>
      </c>
      <c r="N79" s="49" t="s">
        <v>77</v>
      </c>
      <c r="O79" s="49" t="s">
        <v>555</v>
      </c>
      <c r="P79" s="36">
        <v>-579</v>
      </c>
      <c r="Q79" s="36">
        <v>7744.5</v>
      </c>
      <c r="R79" s="36">
        <v>1.2912000000000001E-4</v>
      </c>
      <c r="S79" s="36">
        <v>-7.4460100000000015E-2</v>
      </c>
      <c r="T79" s="36">
        <v>1.2860120898100174E-4</v>
      </c>
      <c r="U79" s="38">
        <v>-7.4760480000000004E-2</v>
      </c>
      <c r="V79" s="38">
        <v>-3.0037999999998899E-4</v>
      </c>
      <c r="W79" s="36">
        <v>1.8232029999999764E-2</v>
      </c>
      <c r="X79" s="36">
        <v>0</v>
      </c>
      <c r="Y79" s="36">
        <v>-3.0136000000000003E-4</v>
      </c>
      <c r="Z79" s="36">
        <v>-1.7229999999999999E-5</v>
      </c>
      <c r="AA79" s="38">
        <v>-3.1859000000000005E-4</v>
      </c>
      <c r="AB79" s="36">
        <v>1.8250239999999775E-2</v>
      </c>
      <c r="AC79" s="36">
        <v>0.88152786999999977</v>
      </c>
    </row>
    <row r="80" spans="1:29" ht="15.75" customHeight="1" x14ac:dyDescent="0.2">
      <c r="A80" s="52">
        <v>43620.862974537034</v>
      </c>
      <c r="B80" s="49" t="s">
        <v>7</v>
      </c>
      <c r="C80" s="49" t="s">
        <v>74</v>
      </c>
      <c r="D80" s="49" t="s">
        <v>86</v>
      </c>
      <c r="E80" s="50">
        <v>100</v>
      </c>
      <c r="F80" s="50">
        <v>7807.5</v>
      </c>
      <c r="G80" s="50">
        <v>1.2808E-2</v>
      </c>
      <c r="H80" s="50">
        <v>-2.5000000000000001E-4</v>
      </c>
      <c r="I80" s="50">
        <v>-3.1999999999999999E-6</v>
      </c>
      <c r="J80" s="49" t="s">
        <v>76</v>
      </c>
      <c r="K80" s="50">
        <v>100</v>
      </c>
      <c r="L80" s="50">
        <v>0</v>
      </c>
      <c r="M80" s="50">
        <v>7807.5</v>
      </c>
      <c r="N80" s="49" t="s">
        <v>83</v>
      </c>
      <c r="O80" s="49" t="s">
        <v>556</v>
      </c>
      <c r="P80" s="36">
        <v>-479</v>
      </c>
      <c r="Q80" s="36">
        <v>7807.5</v>
      </c>
      <c r="R80" s="36">
        <v>1.2808000000000001E-4</v>
      </c>
      <c r="S80" s="36">
        <v>-6.1599979101899842E-2</v>
      </c>
      <c r="T80" s="36">
        <v>1.2860120898100174E-4</v>
      </c>
      <c r="U80" s="38">
        <v>-6.1350320000000007E-2</v>
      </c>
      <c r="V80" s="38">
        <v>2.4965910189983509E-4</v>
      </c>
      <c r="W80" s="36">
        <v>1.8284150898099937E-2</v>
      </c>
      <c r="X80" s="36">
        <v>5.2120898100173341E-5</v>
      </c>
      <c r="Y80" s="36">
        <v>-3.0456000000000005E-4</v>
      </c>
      <c r="Z80" s="36">
        <v>-1.7229999999999999E-5</v>
      </c>
      <c r="AA80" s="38">
        <v>-3.2179000000000008E-4</v>
      </c>
      <c r="AB80" s="36">
        <v>1.8855599999999771E-2</v>
      </c>
      <c r="AC80" s="36">
        <v>0.88213322999999977</v>
      </c>
    </row>
    <row r="81" spans="1:29" ht="15.75" customHeight="1" x14ac:dyDescent="0.2">
      <c r="A81" s="52">
        <v>43620.863032407404</v>
      </c>
      <c r="B81" s="49" t="s">
        <v>7</v>
      </c>
      <c r="C81" s="49" t="s">
        <v>74</v>
      </c>
      <c r="D81" s="49" t="s">
        <v>75</v>
      </c>
      <c r="E81" s="50">
        <v>-100</v>
      </c>
      <c r="F81" s="50">
        <v>7783</v>
      </c>
      <c r="G81" s="50">
        <v>-1.2848999999999999E-2</v>
      </c>
      <c r="H81" s="50">
        <v>-2.5000000000000001E-4</v>
      </c>
      <c r="I81" s="50">
        <v>-3.2100000000000002E-6</v>
      </c>
      <c r="J81" s="49" t="s">
        <v>76</v>
      </c>
      <c r="K81" s="50">
        <v>100</v>
      </c>
      <c r="L81" s="50">
        <v>0</v>
      </c>
      <c r="M81" s="50">
        <v>7783</v>
      </c>
      <c r="N81" s="49" t="s">
        <v>77</v>
      </c>
      <c r="O81" s="49" t="s">
        <v>557</v>
      </c>
      <c r="P81" s="36">
        <v>-579</v>
      </c>
      <c r="Q81" s="36">
        <v>7783</v>
      </c>
      <c r="R81" s="36">
        <v>1.2849000000000001E-4</v>
      </c>
      <c r="S81" s="36">
        <v>-7.4448979101899848E-2</v>
      </c>
      <c r="T81" s="36">
        <v>1.2858200190310855E-4</v>
      </c>
      <c r="U81" s="38">
        <v>-7.4395710000000004E-2</v>
      </c>
      <c r="V81" s="38">
        <v>5.3269101899844351E-5</v>
      </c>
      <c r="W81" s="36">
        <v>1.8284150898099937E-2</v>
      </c>
      <c r="X81" s="36">
        <v>0</v>
      </c>
      <c r="Y81" s="36">
        <v>-3.0777000000000007E-4</v>
      </c>
      <c r="Z81" s="36">
        <v>-1.7229999999999999E-5</v>
      </c>
      <c r="AA81" s="38">
        <v>-3.2500000000000009E-4</v>
      </c>
      <c r="AB81" s="36">
        <v>1.866241999999978E-2</v>
      </c>
      <c r="AC81" s="36">
        <v>0.88194004999999975</v>
      </c>
    </row>
    <row r="82" spans="1:29" ht="15.75" customHeight="1" x14ac:dyDescent="0.2">
      <c r="A82" s="52">
        <v>43620.863206018519</v>
      </c>
      <c r="B82" s="49" t="s">
        <v>7</v>
      </c>
      <c r="C82" s="49" t="s">
        <v>74</v>
      </c>
      <c r="D82" s="49" t="s">
        <v>75</v>
      </c>
      <c r="E82" s="50">
        <v>-200</v>
      </c>
      <c r="F82" s="50">
        <v>7706</v>
      </c>
      <c r="G82" s="50">
        <v>-2.5954000000000001E-2</v>
      </c>
      <c r="H82" s="50">
        <v>-2.5000000000000001E-4</v>
      </c>
      <c r="I82" s="50">
        <v>-6.4799999999999998E-6</v>
      </c>
      <c r="J82" s="49" t="s">
        <v>76</v>
      </c>
      <c r="K82" s="50">
        <v>200</v>
      </c>
      <c r="L82" s="50">
        <v>0</v>
      </c>
      <c r="M82" s="50">
        <v>7706</v>
      </c>
      <c r="N82" s="49" t="s">
        <v>77</v>
      </c>
      <c r="O82" s="49" t="s">
        <v>558</v>
      </c>
      <c r="P82" s="36">
        <v>-779</v>
      </c>
      <c r="Q82" s="36">
        <v>7706</v>
      </c>
      <c r="R82" s="36">
        <v>1.2977E-4</v>
      </c>
      <c r="S82" s="36">
        <v>-0.10040297910189985</v>
      </c>
      <c r="T82" s="36">
        <v>1.2888700783299082E-4</v>
      </c>
      <c r="U82" s="38">
        <v>-0.10109082999999999</v>
      </c>
      <c r="V82" s="38">
        <v>-6.8785089810013966E-4</v>
      </c>
      <c r="W82" s="36">
        <v>1.8284150898099937E-2</v>
      </c>
      <c r="X82" s="36">
        <v>0</v>
      </c>
      <c r="Y82" s="36">
        <v>-3.1425000000000008E-4</v>
      </c>
      <c r="Z82" s="36">
        <v>-1.7229999999999999E-5</v>
      </c>
      <c r="AA82" s="38">
        <v>-3.314800000000001E-4</v>
      </c>
      <c r="AB82" s="36">
        <v>1.7927779999999796E-2</v>
      </c>
      <c r="AC82" s="36">
        <v>0.88120540999999986</v>
      </c>
    </row>
    <row r="83" spans="1:29" ht="15.75" customHeight="1" x14ac:dyDescent="0.2">
      <c r="A83" s="52">
        <v>43620.863206018519</v>
      </c>
      <c r="B83" s="49" t="s">
        <v>7</v>
      </c>
      <c r="C83" s="49" t="s">
        <v>74</v>
      </c>
      <c r="D83" s="49" t="s">
        <v>75</v>
      </c>
      <c r="E83" s="50">
        <v>-100</v>
      </c>
      <c r="F83" s="50">
        <v>7725.5</v>
      </c>
      <c r="G83" s="50">
        <v>-1.2944000000000001E-2</v>
      </c>
      <c r="H83" s="50">
        <v>-2.5000000000000001E-4</v>
      </c>
      <c r="I83" s="50">
        <v>-3.23E-6</v>
      </c>
      <c r="J83" s="49" t="s">
        <v>76</v>
      </c>
      <c r="K83" s="50">
        <v>100</v>
      </c>
      <c r="L83" s="50">
        <v>0</v>
      </c>
      <c r="M83" s="50">
        <v>7725.5</v>
      </c>
      <c r="N83" s="49" t="s">
        <v>77</v>
      </c>
      <c r="O83" s="49" t="s">
        <v>559</v>
      </c>
      <c r="P83" s="36">
        <v>-879</v>
      </c>
      <c r="Q83" s="36">
        <v>7725.5</v>
      </c>
      <c r="R83" s="36">
        <v>1.2944000000000001E-4</v>
      </c>
      <c r="S83" s="36">
        <v>-0.11334697910189985</v>
      </c>
      <c r="T83" s="36">
        <v>1.2894991934232064E-4</v>
      </c>
      <c r="U83" s="38">
        <v>-0.11377776000000001</v>
      </c>
      <c r="V83" s="38">
        <v>-4.3078089810015541E-4</v>
      </c>
      <c r="W83" s="36">
        <v>1.8284150898099937E-2</v>
      </c>
      <c r="X83" s="36">
        <v>0</v>
      </c>
      <c r="Y83" s="36">
        <v>-3.1748000000000008E-4</v>
      </c>
      <c r="Z83" s="36">
        <v>-1.7229999999999999E-5</v>
      </c>
      <c r="AA83" s="38">
        <v>-3.3471000000000011E-4</v>
      </c>
      <c r="AB83" s="36">
        <v>1.818807999999978E-2</v>
      </c>
      <c r="AC83" s="36">
        <v>0.88146570999999985</v>
      </c>
    </row>
    <row r="84" spans="1:29" ht="15.75" customHeight="1" x14ac:dyDescent="0.2">
      <c r="A84" s="52">
        <v>43620.864652777775</v>
      </c>
      <c r="B84" s="49" t="s">
        <v>7</v>
      </c>
      <c r="C84" s="49" t="s">
        <v>74</v>
      </c>
      <c r="D84" s="49" t="s">
        <v>75</v>
      </c>
      <c r="E84" s="50">
        <v>-100</v>
      </c>
      <c r="F84" s="50">
        <v>7658</v>
      </c>
      <c r="G84" s="50">
        <v>-1.3058E-2</v>
      </c>
      <c r="H84" s="50">
        <v>-2.5000000000000001E-4</v>
      </c>
      <c r="I84" s="50">
        <v>-3.2600000000000001E-6</v>
      </c>
      <c r="J84" s="49" t="s">
        <v>76</v>
      </c>
      <c r="K84" s="50">
        <v>100</v>
      </c>
      <c r="L84" s="50">
        <v>0</v>
      </c>
      <c r="M84" s="50">
        <v>7658</v>
      </c>
      <c r="N84" s="49" t="s">
        <v>77</v>
      </c>
      <c r="O84" s="49" t="s">
        <v>560</v>
      </c>
      <c r="P84" s="36">
        <v>-979</v>
      </c>
      <c r="Q84" s="36">
        <v>7658</v>
      </c>
      <c r="R84" s="36">
        <v>1.3057999999999999E-4</v>
      </c>
      <c r="S84" s="36">
        <v>-0.12640497910189985</v>
      </c>
      <c r="T84" s="36">
        <v>1.2911642400602642E-4</v>
      </c>
      <c r="U84" s="38">
        <v>-0.12783782000000002</v>
      </c>
      <c r="V84" s="38">
        <v>-1.4328408981001683E-3</v>
      </c>
      <c r="W84" s="36">
        <v>1.8284150898099937E-2</v>
      </c>
      <c r="X84" s="36">
        <v>0</v>
      </c>
      <c r="Y84" s="36">
        <v>-3.2074000000000008E-4</v>
      </c>
      <c r="Z84" s="36">
        <v>-1.7229999999999999E-5</v>
      </c>
      <c r="AA84" s="38">
        <v>-3.379700000000001E-4</v>
      </c>
      <c r="AB84" s="36">
        <v>1.7189279999999769E-2</v>
      </c>
      <c r="AC84" s="36">
        <v>0.88046690999999977</v>
      </c>
    </row>
    <row r="85" spans="1:29" ht="15.75" customHeight="1" x14ac:dyDescent="0.2">
      <c r="A85" s="52">
        <v>43620.890104166669</v>
      </c>
      <c r="B85" s="49" t="s">
        <v>7</v>
      </c>
      <c r="C85" s="49" t="s">
        <v>74</v>
      </c>
      <c r="D85" s="49" t="s">
        <v>86</v>
      </c>
      <c r="E85" s="50">
        <v>300</v>
      </c>
      <c r="F85" s="50">
        <v>7812</v>
      </c>
      <c r="G85" s="50">
        <v>3.8403E-2</v>
      </c>
      <c r="H85" s="50">
        <v>-2.5000000000000001E-4</v>
      </c>
      <c r="I85" s="50">
        <v>-9.5999999999999996E-6</v>
      </c>
      <c r="J85" s="49" t="s">
        <v>76</v>
      </c>
      <c r="K85" s="50">
        <v>300</v>
      </c>
      <c r="L85" s="50">
        <v>0</v>
      </c>
      <c r="M85" s="50">
        <v>7812</v>
      </c>
      <c r="N85" s="49" t="s">
        <v>83</v>
      </c>
      <c r="O85" s="49" t="s">
        <v>561</v>
      </c>
      <c r="P85" s="36">
        <v>-679</v>
      </c>
      <c r="Q85" s="36">
        <v>7812</v>
      </c>
      <c r="R85" s="36">
        <v>1.2800999999999999E-4</v>
      </c>
      <c r="S85" s="36">
        <v>-8.767005190009193E-2</v>
      </c>
      <c r="T85" s="36">
        <v>1.2911642400602642E-4</v>
      </c>
      <c r="U85" s="38">
        <v>-8.6918789999999996E-2</v>
      </c>
      <c r="V85" s="38">
        <v>7.5126190009193461E-4</v>
      </c>
      <c r="W85" s="36">
        <v>1.8616078099907864E-2</v>
      </c>
      <c r="X85" s="36">
        <v>3.3192720180792723E-4</v>
      </c>
      <c r="Y85" s="36">
        <v>-3.3034000000000009E-4</v>
      </c>
      <c r="Z85" s="36">
        <v>-1.7229999999999999E-5</v>
      </c>
      <c r="AA85" s="38">
        <v>-3.4757000000000012E-4</v>
      </c>
      <c r="AB85" s="36">
        <v>1.9714909999999797E-2</v>
      </c>
      <c r="AC85" s="36">
        <v>0.88299253999999983</v>
      </c>
    </row>
    <row r="86" spans="1:29" ht="15.75" customHeight="1" x14ac:dyDescent="0.2">
      <c r="A86" s="52">
        <v>43620.890104166669</v>
      </c>
      <c r="B86" s="49" t="s">
        <v>7</v>
      </c>
      <c r="C86" s="49" t="s">
        <v>74</v>
      </c>
      <c r="D86" s="49" t="s">
        <v>86</v>
      </c>
      <c r="E86" s="50">
        <v>200</v>
      </c>
      <c r="F86" s="50">
        <v>7773</v>
      </c>
      <c r="G86" s="50">
        <v>2.5729999999999999E-2</v>
      </c>
      <c r="H86" s="50">
        <v>-2.5000000000000001E-4</v>
      </c>
      <c r="I86" s="50">
        <v>-6.4300000000000003E-6</v>
      </c>
      <c r="J86" s="49" t="s">
        <v>76</v>
      </c>
      <c r="K86" s="50">
        <v>200</v>
      </c>
      <c r="L86" s="50">
        <v>0</v>
      </c>
      <c r="M86" s="50">
        <v>7773</v>
      </c>
      <c r="N86" s="49" t="s">
        <v>83</v>
      </c>
      <c r="O86" s="49" t="s">
        <v>562</v>
      </c>
      <c r="P86" s="36">
        <v>-479</v>
      </c>
      <c r="Q86" s="36">
        <v>7773</v>
      </c>
      <c r="R86" s="36">
        <v>1.2865000000000001E-4</v>
      </c>
      <c r="S86" s="36">
        <v>-6.1846767098886646E-2</v>
      </c>
      <c r="T86" s="36">
        <v>1.2911642400602639E-4</v>
      </c>
      <c r="U86" s="38">
        <v>-6.1623350000000007E-2</v>
      </c>
      <c r="V86" s="38">
        <v>2.2341709888663852E-4</v>
      </c>
      <c r="W86" s="36">
        <v>1.8709362901113146E-2</v>
      </c>
      <c r="X86" s="36">
        <v>9.3284801205281709E-5</v>
      </c>
      <c r="Y86" s="36">
        <v>-3.3677000000000007E-4</v>
      </c>
      <c r="Z86" s="36">
        <v>-1.7229999999999999E-5</v>
      </c>
      <c r="AA86" s="38">
        <v>-3.5400000000000009E-4</v>
      </c>
      <c r="AB86" s="36">
        <v>1.9286779999999785E-2</v>
      </c>
      <c r="AC86" s="36">
        <v>0.88256440999999985</v>
      </c>
    </row>
    <row r="87" spans="1:29" ht="15.75" customHeight="1" x14ac:dyDescent="0.2">
      <c r="A87" s="52">
        <v>43620.890104166669</v>
      </c>
      <c r="B87" s="49" t="s">
        <v>7</v>
      </c>
      <c r="C87" s="49" t="s">
        <v>74</v>
      </c>
      <c r="D87" s="49" t="s">
        <v>86</v>
      </c>
      <c r="E87" s="50">
        <v>100</v>
      </c>
      <c r="F87" s="50">
        <v>7734.5</v>
      </c>
      <c r="G87" s="50">
        <v>1.2929E-2</v>
      </c>
      <c r="H87" s="50">
        <v>-2.5000000000000001E-4</v>
      </c>
      <c r="I87" s="50">
        <v>-3.23E-6</v>
      </c>
      <c r="J87" s="49" t="s">
        <v>76</v>
      </c>
      <c r="K87" s="50">
        <v>100</v>
      </c>
      <c r="L87" s="50">
        <v>0</v>
      </c>
      <c r="M87" s="50">
        <v>7734.5</v>
      </c>
      <c r="N87" s="49" t="s">
        <v>83</v>
      </c>
      <c r="O87" s="49" t="s">
        <v>563</v>
      </c>
      <c r="P87" s="36">
        <v>-379</v>
      </c>
      <c r="Q87" s="36">
        <v>7734.5</v>
      </c>
      <c r="R87" s="36">
        <v>1.2929E-4</v>
      </c>
      <c r="S87" s="36">
        <v>-4.8935124698284004E-2</v>
      </c>
      <c r="T87" s="36">
        <v>1.2911642400602639E-4</v>
      </c>
      <c r="U87" s="38">
        <v>-4.9000910000000002E-2</v>
      </c>
      <c r="V87" s="38">
        <v>-6.5785301715998168E-5</v>
      </c>
      <c r="W87" s="36">
        <v>1.8692005301715785E-2</v>
      </c>
      <c r="X87" s="36">
        <v>-1.7357599397360701E-5</v>
      </c>
      <c r="Y87" s="36">
        <v>-3.4000000000000008E-4</v>
      </c>
      <c r="Z87" s="36">
        <v>-1.7229999999999999E-5</v>
      </c>
      <c r="AA87" s="38">
        <v>-3.572300000000001E-4</v>
      </c>
      <c r="AB87" s="36">
        <v>1.8983449999999787E-2</v>
      </c>
      <c r="AC87" s="36">
        <v>0.88226107999999981</v>
      </c>
    </row>
    <row r="88" spans="1:29" ht="15.75" customHeight="1" x14ac:dyDescent="0.2">
      <c r="A88" s="52">
        <v>43620.8984375</v>
      </c>
      <c r="B88" s="49" t="s">
        <v>7</v>
      </c>
      <c r="C88" s="49" t="s">
        <v>74</v>
      </c>
      <c r="D88" s="49" t="s">
        <v>86</v>
      </c>
      <c r="E88" s="50">
        <v>200</v>
      </c>
      <c r="F88" s="50">
        <v>7800.5</v>
      </c>
      <c r="G88" s="50">
        <v>2.564E-2</v>
      </c>
      <c r="H88" s="50">
        <v>-2.5000000000000001E-4</v>
      </c>
      <c r="I88" s="50">
        <v>-6.4099999999999996E-6</v>
      </c>
      <c r="J88" s="49" t="s">
        <v>76</v>
      </c>
      <c r="K88" s="50">
        <v>200</v>
      </c>
      <c r="L88" s="50">
        <v>0</v>
      </c>
      <c r="M88" s="50">
        <v>7800.5</v>
      </c>
      <c r="N88" s="49" t="s">
        <v>77</v>
      </c>
      <c r="O88" s="49" t="s">
        <v>564</v>
      </c>
      <c r="P88" s="36">
        <v>-179</v>
      </c>
      <c r="Q88" s="36">
        <v>7800.5</v>
      </c>
      <c r="R88" s="36">
        <v>1.282E-4</v>
      </c>
      <c r="S88" s="36">
        <v>-2.3111839897078722E-2</v>
      </c>
      <c r="T88" s="36">
        <v>1.2911642400602639E-4</v>
      </c>
      <c r="U88" s="38">
        <v>-2.2947800000000001E-2</v>
      </c>
      <c r="V88" s="38">
        <v>1.6403989707872157E-4</v>
      </c>
      <c r="W88" s="36">
        <v>1.8875290102921063E-2</v>
      </c>
      <c r="X88" s="36">
        <v>1.8328480120527804E-4</v>
      </c>
      <c r="Y88" s="36">
        <v>-3.4641000000000007E-4</v>
      </c>
      <c r="Z88" s="36">
        <v>-1.7229999999999999E-5</v>
      </c>
      <c r="AA88" s="38">
        <v>-3.6364000000000009E-4</v>
      </c>
      <c r="AB88" s="36">
        <v>1.9402969999999783E-2</v>
      </c>
      <c r="AC88" s="36">
        <v>0.88268059999999982</v>
      </c>
    </row>
    <row r="89" spans="1:29" ht="15.75" customHeight="1" x14ac:dyDescent="0.2">
      <c r="A89" s="52">
        <v>43620.8984375</v>
      </c>
      <c r="B89" s="49" t="s">
        <v>7</v>
      </c>
      <c r="C89" s="49" t="s">
        <v>74</v>
      </c>
      <c r="D89" s="49" t="s">
        <v>86</v>
      </c>
      <c r="E89" s="50">
        <v>100</v>
      </c>
      <c r="F89" s="50">
        <v>7761.5</v>
      </c>
      <c r="G89" s="50">
        <v>1.2884E-2</v>
      </c>
      <c r="H89" s="50">
        <v>-2.5000000000000001E-4</v>
      </c>
      <c r="I89" s="50">
        <v>-3.2200000000000001E-6</v>
      </c>
      <c r="J89" s="49" t="s">
        <v>76</v>
      </c>
      <c r="K89" s="50">
        <v>100</v>
      </c>
      <c r="L89" s="50">
        <v>0</v>
      </c>
      <c r="M89" s="50">
        <v>7761.5</v>
      </c>
      <c r="N89" s="49" t="s">
        <v>77</v>
      </c>
      <c r="O89" s="49" t="s">
        <v>565</v>
      </c>
      <c r="P89" s="36">
        <v>-79</v>
      </c>
      <c r="Q89" s="36">
        <v>7761.5</v>
      </c>
      <c r="R89" s="36">
        <v>1.2883999999999999E-4</v>
      </c>
      <c r="S89" s="36">
        <v>-1.0200197496476084E-2</v>
      </c>
      <c r="T89" s="36">
        <v>1.2911642400602636E-4</v>
      </c>
      <c r="U89" s="38">
        <v>-1.0178359999999999E-2</v>
      </c>
      <c r="V89" s="38">
        <v>2.1837496476084448E-5</v>
      </c>
      <c r="W89" s="36">
        <v>1.8902932503523703E-2</v>
      </c>
      <c r="X89" s="36">
        <v>2.76424006026392E-5</v>
      </c>
      <c r="Y89" s="36">
        <v>-3.4963000000000008E-4</v>
      </c>
      <c r="Z89" s="36">
        <v>-1.7229999999999999E-5</v>
      </c>
      <c r="AA89" s="38">
        <v>-3.668600000000001E-4</v>
      </c>
      <c r="AB89" s="36">
        <v>1.9291629999999785E-2</v>
      </c>
      <c r="AC89" s="36">
        <v>0.8825692599999998</v>
      </c>
    </row>
    <row r="90" spans="1:29" ht="15.75" customHeight="1" x14ac:dyDescent="0.2">
      <c r="A90" s="52">
        <v>43620.898935185185</v>
      </c>
      <c r="B90" s="49" t="s">
        <v>7</v>
      </c>
      <c r="C90" s="49" t="s">
        <v>74</v>
      </c>
      <c r="D90" s="49" t="s">
        <v>86</v>
      </c>
      <c r="E90" s="50">
        <v>600</v>
      </c>
      <c r="F90" s="50">
        <v>7930</v>
      </c>
      <c r="G90" s="50">
        <v>7.5660000000000005E-2</v>
      </c>
      <c r="H90" s="50">
        <v>-2.5000000000000001E-4</v>
      </c>
      <c r="I90" s="50">
        <v>-1.891E-5</v>
      </c>
      <c r="J90" s="49" t="s">
        <v>76</v>
      </c>
      <c r="K90" s="50">
        <v>600</v>
      </c>
      <c r="L90" s="50">
        <v>0</v>
      </c>
      <c r="M90" s="50">
        <v>7930</v>
      </c>
      <c r="N90" s="49" t="s">
        <v>83</v>
      </c>
      <c r="O90" s="49" t="s">
        <v>566</v>
      </c>
      <c r="P90" s="36">
        <v>521</v>
      </c>
      <c r="Q90" s="36">
        <v>7930</v>
      </c>
      <c r="R90" s="36">
        <v>1.261E-4</v>
      </c>
      <c r="S90" s="36">
        <v>6.5698099999999995E-2</v>
      </c>
      <c r="T90" s="36">
        <v>1.261E-4</v>
      </c>
      <c r="U90" s="38">
        <v>6.5698099999999995E-2</v>
      </c>
      <c r="V90" s="38">
        <v>0</v>
      </c>
      <c r="W90" s="36">
        <v>1.9141229999999784E-2</v>
      </c>
      <c r="X90" s="36">
        <v>2.3829749647608089E-4</v>
      </c>
      <c r="Y90" s="36">
        <v>-3.685400000000001E-4</v>
      </c>
      <c r="Z90" s="36">
        <v>-1.7229999999999999E-5</v>
      </c>
      <c r="AA90" s="38">
        <v>-3.8577000000000012E-4</v>
      </c>
      <c r="AB90" s="36">
        <v>1.9526999999999784E-2</v>
      </c>
      <c r="AC90" s="36">
        <v>0.88280462999999976</v>
      </c>
    </row>
    <row r="91" spans="1:29" ht="15.75" customHeight="1" x14ac:dyDescent="0.2">
      <c r="A91" s="52">
        <v>43620.898935185185</v>
      </c>
      <c r="B91" s="49" t="s">
        <v>7</v>
      </c>
      <c r="C91" s="49" t="s">
        <v>74</v>
      </c>
      <c r="D91" s="49" t="s">
        <v>86</v>
      </c>
      <c r="E91" s="50">
        <v>500</v>
      </c>
      <c r="F91" s="50">
        <v>7890.5</v>
      </c>
      <c r="G91" s="50">
        <v>6.3365000000000005E-2</v>
      </c>
      <c r="H91" s="50">
        <v>-2.5000000000000001E-4</v>
      </c>
      <c r="I91" s="50">
        <v>-1.5840000000000001E-5</v>
      </c>
      <c r="J91" s="49" t="s">
        <v>76</v>
      </c>
      <c r="K91" s="50">
        <v>500</v>
      </c>
      <c r="L91" s="50">
        <v>0</v>
      </c>
      <c r="M91" s="50">
        <v>7890.5</v>
      </c>
      <c r="N91" s="49" t="s">
        <v>83</v>
      </c>
      <c r="O91" s="49" t="s">
        <v>567</v>
      </c>
      <c r="P91" s="36">
        <v>1021</v>
      </c>
      <c r="Q91" s="36">
        <v>7890.5</v>
      </c>
      <c r="R91" s="36">
        <v>1.2673E-4</v>
      </c>
      <c r="S91" s="36">
        <v>0.12906309999999999</v>
      </c>
      <c r="T91" s="36">
        <v>1.2640852105778646E-4</v>
      </c>
      <c r="U91" s="38">
        <v>0.12939133</v>
      </c>
      <c r="V91" s="38">
        <v>3.2823000000001268E-4</v>
      </c>
      <c r="W91" s="36">
        <v>1.9141229999999784E-2</v>
      </c>
      <c r="X91" s="36">
        <v>0</v>
      </c>
      <c r="Y91" s="36">
        <v>-3.8438000000000008E-4</v>
      </c>
      <c r="Z91" s="36">
        <v>-1.7229999999999999E-5</v>
      </c>
      <c r="AA91" s="38">
        <v>-4.0161000000000011E-4</v>
      </c>
      <c r="AB91" s="36">
        <v>1.9871069999999796E-2</v>
      </c>
      <c r="AC91" s="36">
        <v>0.88314869999999979</v>
      </c>
    </row>
    <row r="92" spans="1:29" ht="15.75" customHeight="1" x14ac:dyDescent="0.2">
      <c r="A92" s="52">
        <v>43620.898935185185</v>
      </c>
      <c r="B92" s="49" t="s">
        <v>7</v>
      </c>
      <c r="C92" s="49" t="s">
        <v>74</v>
      </c>
      <c r="D92" s="49" t="s">
        <v>86</v>
      </c>
      <c r="E92" s="50">
        <v>400</v>
      </c>
      <c r="F92" s="50">
        <v>7851</v>
      </c>
      <c r="G92" s="50">
        <v>5.0948E-2</v>
      </c>
      <c r="H92" s="50">
        <v>-2.5000000000000001E-4</v>
      </c>
      <c r="I92" s="50">
        <v>-1.273E-5</v>
      </c>
      <c r="J92" s="49" t="s">
        <v>76</v>
      </c>
      <c r="K92" s="50">
        <v>400</v>
      </c>
      <c r="L92" s="50">
        <v>0</v>
      </c>
      <c r="M92" s="50">
        <v>7851</v>
      </c>
      <c r="N92" s="49" t="s">
        <v>83</v>
      </c>
      <c r="O92" s="49" t="s">
        <v>568</v>
      </c>
      <c r="P92" s="36">
        <v>1421</v>
      </c>
      <c r="Q92" s="36">
        <v>7851</v>
      </c>
      <c r="R92" s="36">
        <v>1.2737E-4</v>
      </c>
      <c r="S92" s="36">
        <v>0.18001109999999998</v>
      </c>
      <c r="T92" s="36">
        <v>1.2667916959887402E-4</v>
      </c>
      <c r="U92" s="38">
        <v>0.18099277</v>
      </c>
      <c r="V92" s="38">
        <v>9.8167000000001781E-4</v>
      </c>
      <c r="W92" s="36">
        <v>1.9141229999999784E-2</v>
      </c>
      <c r="X92" s="36">
        <v>0</v>
      </c>
      <c r="Y92" s="36">
        <v>-3.9711000000000011E-4</v>
      </c>
      <c r="Z92" s="36">
        <v>-1.7229999999999999E-5</v>
      </c>
      <c r="AA92" s="38">
        <v>-4.1434000000000013E-4</v>
      </c>
      <c r="AB92" s="36">
        <v>2.0537239999999801E-2</v>
      </c>
      <c r="AC92" s="36">
        <v>0.88381486999999981</v>
      </c>
    </row>
    <row r="93" spans="1:29" ht="15.75" customHeight="1" x14ac:dyDescent="0.2">
      <c r="A93" s="52">
        <v>43620.898935185185</v>
      </c>
      <c r="B93" s="49" t="s">
        <v>7</v>
      </c>
      <c r="C93" s="49" t="s">
        <v>74</v>
      </c>
      <c r="D93" s="49" t="s">
        <v>86</v>
      </c>
      <c r="E93" s="50">
        <v>300</v>
      </c>
      <c r="F93" s="50">
        <v>7839.5</v>
      </c>
      <c r="G93" s="50">
        <v>3.8268000000000003E-2</v>
      </c>
      <c r="H93" s="50">
        <v>-2.5000000000000001E-4</v>
      </c>
      <c r="I93" s="50">
        <v>-9.5599999999999999E-6</v>
      </c>
      <c r="J93" s="49" t="s">
        <v>76</v>
      </c>
      <c r="K93" s="50">
        <v>300</v>
      </c>
      <c r="L93" s="50">
        <v>0</v>
      </c>
      <c r="M93" s="50">
        <v>7839.5</v>
      </c>
      <c r="N93" s="49" t="s">
        <v>77</v>
      </c>
      <c r="O93" s="49" t="s">
        <v>569</v>
      </c>
      <c r="P93" s="36">
        <v>1721</v>
      </c>
      <c r="Q93" s="36">
        <v>7839.5</v>
      </c>
      <c r="R93" s="36">
        <v>1.2756000000000001E-4</v>
      </c>
      <c r="S93" s="36">
        <v>0.21827909999999998</v>
      </c>
      <c r="T93" s="36">
        <v>1.2683271353864032E-4</v>
      </c>
      <c r="U93" s="38">
        <v>0.21953076000000002</v>
      </c>
      <c r="V93" s="38">
        <v>1.2516600000000433E-3</v>
      </c>
      <c r="W93" s="36">
        <v>1.9141229999999784E-2</v>
      </c>
      <c r="X93" s="36">
        <v>0</v>
      </c>
      <c r="Y93" s="36">
        <v>-4.0667000000000009E-4</v>
      </c>
      <c r="Z93" s="36">
        <v>-1.7229999999999999E-5</v>
      </c>
      <c r="AA93" s="38">
        <v>-4.2390000000000011E-4</v>
      </c>
      <c r="AB93" s="36">
        <v>2.0816789999999828E-2</v>
      </c>
      <c r="AC93" s="36">
        <v>0.88409441999999983</v>
      </c>
    </row>
    <row r="94" spans="1:29" ht="15.75" customHeight="1" x14ac:dyDescent="0.2">
      <c r="A94" s="52">
        <v>43620.898935185185</v>
      </c>
      <c r="B94" s="49" t="s">
        <v>7</v>
      </c>
      <c r="C94" s="49" t="s">
        <v>74</v>
      </c>
      <c r="D94" s="49" t="s">
        <v>86</v>
      </c>
      <c r="E94" s="50">
        <v>200</v>
      </c>
      <c r="F94" s="50">
        <v>7809</v>
      </c>
      <c r="G94" s="50">
        <v>2.5611999999999999E-2</v>
      </c>
      <c r="H94" s="50">
        <v>-2.5000000000000001E-4</v>
      </c>
      <c r="I94" s="50">
        <v>-6.3999999999999997E-6</v>
      </c>
      <c r="J94" s="49" t="s">
        <v>76</v>
      </c>
      <c r="K94" s="50">
        <v>200</v>
      </c>
      <c r="L94" s="50">
        <v>0</v>
      </c>
      <c r="M94" s="50">
        <v>7809</v>
      </c>
      <c r="N94" s="49" t="s">
        <v>77</v>
      </c>
      <c r="O94" s="49" t="s">
        <v>570</v>
      </c>
      <c r="P94" s="36">
        <v>1921</v>
      </c>
      <c r="Q94" s="36">
        <v>7809</v>
      </c>
      <c r="R94" s="36">
        <v>1.2805999999999999E-4</v>
      </c>
      <c r="S94" s="36">
        <v>0.24389109999999997</v>
      </c>
      <c r="T94" s="36">
        <v>1.2696048932847473E-4</v>
      </c>
      <c r="U94" s="38">
        <v>0.24600325999999997</v>
      </c>
      <c r="V94" s="38">
        <v>2.1121600000000018E-3</v>
      </c>
      <c r="W94" s="36">
        <v>1.9141229999999784E-2</v>
      </c>
      <c r="X94" s="36">
        <v>0</v>
      </c>
      <c r="Y94" s="36">
        <v>-4.1307000000000008E-4</v>
      </c>
      <c r="Z94" s="36">
        <v>-1.7229999999999999E-5</v>
      </c>
      <c r="AA94" s="38">
        <v>-4.3030000000000011E-4</v>
      </c>
      <c r="AB94" s="36">
        <v>2.1683689999999787E-2</v>
      </c>
      <c r="AC94" s="36">
        <v>0.88496131999999983</v>
      </c>
    </row>
    <row r="95" spans="1:29" ht="15.75" customHeight="1" x14ac:dyDescent="0.2">
      <c r="A95" s="52">
        <v>43620.898935185185</v>
      </c>
      <c r="B95" s="49" t="s">
        <v>7</v>
      </c>
      <c r="C95" s="49" t="s">
        <v>74</v>
      </c>
      <c r="D95" s="49" t="s">
        <v>86</v>
      </c>
      <c r="E95" s="50">
        <v>100</v>
      </c>
      <c r="F95" s="50">
        <v>7770</v>
      </c>
      <c r="G95" s="50">
        <v>1.2869999999999999E-2</v>
      </c>
      <c r="H95" s="50">
        <v>-2.5000000000000001E-4</v>
      </c>
      <c r="I95" s="50">
        <v>-3.2100000000000002E-6</v>
      </c>
      <c r="J95" s="49" t="s">
        <v>76</v>
      </c>
      <c r="K95" s="50">
        <v>100</v>
      </c>
      <c r="L95" s="50">
        <v>0</v>
      </c>
      <c r="M95" s="50">
        <v>7770</v>
      </c>
      <c r="N95" s="49" t="s">
        <v>77</v>
      </c>
      <c r="O95" s="49" t="s">
        <v>571</v>
      </c>
      <c r="P95" s="36">
        <v>2021</v>
      </c>
      <c r="Q95" s="36">
        <v>7770</v>
      </c>
      <c r="R95" s="36">
        <v>1.2870000000000001E-4</v>
      </c>
      <c r="S95" s="36">
        <v>0.25676109999999996</v>
      </c>
      <c r="T95" s="36">
        <v>1.2704656110836218E-4</v>
      </c>
      <c r="U95" s="38">
        <v>0.26010270000000002</v>
      </c>
      <c r="V95" s="38">
        <v>3.3416000000000556E-3</v>
      </c>
      <c r="W95" s="36">
        <v>1.9141229999999784E-2</v>
      </c>
      <c r="X95" s="36">
        <v>0</v>
      </c>
      <c r="Y95" s="36">
        <v>-4.162800000000001E-4</v>
      </c>
      <c r="Z95" s="36">
        <v>-1.7229999999999999E-5</v>
      </c>
      <c r="AA95" s="38">
        <v>-4.3351000000000012E-4</v>
      </c>
      <c r="AB95" s="36">
        <v>2.2916339999999841E-2</v>
      </c>
      <c r="AC95" s="36">
        <v>0.88619396999999989</v>
      </c>
    </row>
    <row r="96" spans="1:29" ht="15.75" customHeight="1" x14ac:dyDescent="0.2">
      <c r="A96" s="52">
        <v>43620.899085648147</v>
      </c>
      <c r="B96" s="49" t="s">
        <v>7</v>
      </c>
      <c r="C96" s="49" t="s">
        <v>74</v>
      </c>
      <c r="D96" s="49" t="s">
        <v>75</v>
      </c>
      <c r="E96" s="50">
        <v>-100</v>
      </c>
      <c r="F96" s="50">
        <v>7816</v>
      </c>
      <c r="G96" s="50">
        <v>-1.2794E-2</v>
      </c>
      <c r="H96" s="50">
        <v>-2.5000000000000001E-4</v>
      </c>
      <c r="I96" s="50">
        <v>-3.19E-6</v>
      </c>
      <c r="J96" s="49" t="s">
        <v>76</v>
      </c>
      <c r="K96" s="50">
        <v>100</v>
      </c>
      <c r="L96" s="50">
        <v>0</v>
      </c>
      <c r="M96" s="50">
        <v>7816</v>
      </c>
      <c r="N96" s="49" t="s">
        <v>83</v>
      </c>
      <c r="O96" s="49" t="s">
        <v>572</v>
      </c>
      <c r="P96" s="36">
        <v>1921</v>
      </c>
      <c r="Q96" s="36">
        <v>7816</v>
      </c>
      <c r="R96" s="36">
        <v>1.2794E-4</v>
      </c>
      <c r="S96" s="36">
        <v>0.24405644388916375</v>
      </c>
      <c r="T96" s="36">
        <v>1.2704656110836218E-4</v>
      </c>
      <c r="U96" s="38">
        <v>0.24577273999999999</v>
      </c>
      <c r="V96" s="38">
        <v>1.7162961108362351E-3</v>
      </c>
      <c r="W96" s="36">
        <v>1.9230573889163566E-2</v>
      </c>
      <c r="X96" s="36">
        <v>8.9343889163782941E-5</v>
      </c>
      <c r="Y96" s="36">
        <v>-4.1947000000000008E-4</v>
      </c>
      <c r="Z96" s="36">
        <v>-1.7229999999999999E-5</v>
      </c>
      <c r="AA96" s="38">
        <v>-4.367000000000001E-4</v>
      </c>
      <c r="AB96" s="36">
        <v>2.1383569999999803E-2</v>
      </c>
      <c r="AC96" s="36">
        <v>0.88466119999999981</v>
      </c>
    </row>
    <row r="97" spans="1:29" ht="15.75" customHeight="1" x14ac:dyDescent="0.2">
      <c r="A97" s="52">
        <v>43620.899108796293</v>
      </c>
      <c r="B97" s="49" t="s">
        <v>7</v>
      </c>
      <c r="C97" s="49" t="s">
        <v>74</v>
      </c>
      <c r="D97" s="49" t="s">
        <v>75</v>
      </c>
      <c r="E97" s="50">
        <v>-100</v>
      </c>
      <c r="F97" s="50">
        <v>7795.5</v>
      </c>
      <c r="G97" s="50">
        <v>-1.2828000000000001E-2</v>
      </c>
      <c r="H97" s="50">
        <v>7.5000000000000002E-4</v>
      </c>
      <c r="I97" s="50">
        <v>9.6199999999999994E-6</v>
      </c>
      <c r="J97" s="49" t="s">
        <v>76</v>
      </c>
      <c r="K97" s="50">
        <v>100</v>
      </c>
      <c r="L97" s="50">
        <v>0</v>
      </c>
      <c r="M97" s="50">
        <v>7819</v>
      </c>
      <c r="N97" s="49" t="s">
        <v>77</v>
      </c>
      <c r="O97" s="49" t="s">
        <v>573</v>
      </c>
      <c r="P97" s="36">
        <v>1821</v>
      </c>
      <c r="Q97" s="36">
        <v>7795.5</v>
      </c>
      <c r="R97" s="36">
        <v>1.2828000000000001E-4</v>
      </c>
      <c r="S97" s="36">
        <v>0.23135178777832754</v>
      </c>
      <c r="T97" s="36">
        <v>1.2704656110836218E-4</v>
      </c>
      <c r="U97" s="38">
        <v>0.23359788000000001</v>
      </c>
      <c r="V97" s="38">
        <v>2.2460922216724633E-3</v>
      </c>
      <c r="W97" s="36">
        <v>1.9353917778327349E-2</v>
      </c>
      <c r="X97" s="36">
        <v>1.2334388916378225E-4</v>
      </c>
      <c r="Y97" s="36">
        <v>-4.0985000000000007E-4</v>
      </c>
      <c r="Z97" s="36">
        <v>-1.7229999999999999E-5</v>
      </c>
      <c r="AA97" s="38">
        <v>-4.2708000000000009E-4</v>
      </c>
      <c r="AB97" s="36">
        <v>2.2027089999999812E-2</v>
      </c>
      <c r="AC97" s="36">
        <v>0.88530471999999982</v>
      </c>
    </row>
    <row r="98" spans="1:29" ht="15.75" customHeight="1" x14ac:dyDescent="0.2">
      <c r="A98" s="52">
        <v>43620.901967592596</v>
      </c>
      <c r="B98" s="49" t="s">
        <v>7</v>
      </c>
      <c r="C98" s="49" t="s">
        <v>74</v>
      </c>
      <c r="D98" s="49" t="s">
        <v>75</v>
      </c>
      <c r="E98" s="50">
        <v>-100</v>
      </c>
      <c r="F98" s="50">
        <v>7752</v>
      </c>
      <c r="G98" s="50">
        <v>-1.29E-2</v>
      </c>
      <c r="H98" s="50">
        <v>-2.5000000000000001E-4</v>
      </c>
      <c r="I98" s="50">
        <v>-3.2200000000000001E-6</v>
      </c>
      <c r="J98" s="49" t="s">
        <v>76</v>
      </c>
      <c r="K98" s="50">
        <v>100</v>
      </c>
      <c r="L98" s="50">
        <v>0</v>
      </c>
      <c r="M98" s="50">
        <v>7752</v>
      </c>
      <c r="N98" s="49" t="s">
        <v>77</v>
      </c>
      <c r="O98" s="49" t="s">
        <v>574</v>
      </c>
      <c r="P98" s="36">
        <v>1721</v>
      </c>
      <c r="Q98" s="36">
        <v>7752</v>
      </c>
      <c r="R98" s="36">
        <v>1.2899999999999999E-4</v>
      </c>
      <c r="S98" s="36">
        <v>0.21864713166749133</v>
      </c>
      <c r="T98" s="36">
        <v>1.2704656110836218E-4</v>
      </c>
      <c r="U98" s="38">
        <v>0.22200899999999998</v>
      </c>
      <c r="V98" s="38">
        <v>3.3618683325086496E-3</v>
      </c>
      <c r="W98" s="36">
        <v>1.954926166749113E-2</v>
      </c>
      <c r="X98" s="36">
        <v>1.953438891637814E-4</v>
      </c>
      <c r="Y98" s="36">
        <v>-4.1307000000000008E-4</v>
      </c>
      <c r="Z98" s="36">
        <v>-1.7229999999999999E-5</v>
      </c>
      <c r="AA98" s="38">
        <v>-4.3030000000000011E-4</v>
      </c>
      <c r="AB98" s="36">
        <v>2.3341429999999781E-2</v>
      </c>
      <c r="AC98" s="36">
        <v>0.88661905999999979</v>
      </c>
    </row>
    <row r="99" spans="1:29" ht="15.75" customHeight="1" x14ac:dyDescent="0.2">
      <c r="A99" s="52">
        <v>43620.901967592596</v>
      </c>
      <c r="B99" s="49" t="s">
        <v>7</v>
      </c>
      <c r="C99" s="49" t="s">
        <v>74</v>
      </c>
      <c r="D99" s="49" t="s">
        <v>75</v>
      </c>
      <c r="E99" s="50">
        <v>-200</v>
      </c>
      <c r="F99" s="50">
        <v>7777.5</v>
      </c>
      <c r="G99" s="50">
        <v>-2.5715999999999999E-2</v>
      </c>
      <c r="H99" s="50">
        <v>-2.5000000000000001E-4</v>
      </c>
      <c r="I99" s="50">
        <v>-6.4200000000000004E-6</v>
      </c>
      <c r="J99" s="49" t="s">
        <v>76</v>
      </c>
      <c r="K99" s="50">
        <v>200</v>
      </c>
      <c r="L99" s="50">
        <v>0</v>
      </c>
      <c r="M99" s="50">
        <v>7777.5</v>
      </c>
      <c r="N99" s="49" t="s">
        <v>83</v>
      </c>
      <c r="O99" s="49" t="s">
        <v>575</v>
      </c>
      <c r="P99" s="36">
        <v>1521</v>
      </c>
      <c r="Q99" s="36">
        <v>7777.5</v>
      </c>
      <c r="R99" s="36">
        <v>1.2857999999999999E-4</v>
      </c>
      <c r="S99" s="36">
        <v>0.19323781944581889</v>
      </c>
      <c r="T99" s="36">
        <v>1.2704656110836218E-4</v>
      </c>
      <c r="U99" s="38">
        <v>0.19557017999999998</v>
      </c>
      <c r="V99" s="38">
        <v>2.3323605541810954E-3</v>
      </c>
      <c r="W99" s="36">
        <v>1.9855949445818692E-2</v>
      </c>
      <c r="X99" s="36">
        <v>3.0668777832756206E-4</v>
      </c>
      <c r="Y99" s="36">
        <v>-4.1949000000000006E-4</v>
      </c>
      <c r="Z99" s="36">
        <v>-1.7229999999999999E-5</v>
      </c>
      <c r="AA99" s="38">
        <v>-4.3672000000000009E-4</v>
      </c>
      <c r="AB99" s="36">
        <v>2.2625029999999789E-2</v>
      </c>
      <c r="AC99" s="36">
        <v>0.88590265999999984</v>
      </c>
    </row>
    <row r="100" spans="1:29" ht="15.75" customHeight="1" x14ac:dyDescent="0.2">
      <c r="A100" s="52">
        <v>43620.903344907405</v>
      </c>
      <c r="B100" s="49" t="s">
        <v>7</v>
      </c>
      <c r="C100" s="49" t="s">
        <v>74</v>
      </c>
      <c r="D100" s="49" t="s">
        <v>75</v>
      </c>
      <c r="E100" s="50">
        <v>-300</v>
      </c>
      <c r="F100" s="50">
        <v>7738.5</v>
      </c>
      <c r="G100" s="50">
        <v>-3.8766000000000002E-2</v>
      </c>
      <c r="H100" s="50">
        <v>-2.5000000000000001E-4</v>
      </c>
      <c r="I100" s="50">
        <v>-9.6900000000000004E-6</v>
      </c>
      <c r="J100" s="49" t="s">
        <v>76</v>
      </c>
      <c r="K100" s="50">
        <v>300</v>
      </c>
      <c r="L100" s="50">
        <v>0</v>
      </c>
      <c r="M100" s="50">
        <v>7738.5</v>
      </c>
      <c r="N100" s="49" t="s">
        <v>83</v>
      </c>
      <c r="O100" s="49" t="s">
        <v>576</v>
      </c>
      <c r="P100" s="36">
        <v>1221</v>
      </c>
      <c r="Q100" s="36">
        <v>7738.5</v>
      </c>
      <c r="R100" s="36">
        <v>1.2922000000000001E-4</v>
      </c>
      <c r="S100" s="36">
        <v>0.15512385111331023</v>
      </c>
      <c r="T100" s="36">
        <v>1.2704656110836218E-4</v>
      </c>
      <c r="U100" s="38">
        <v>0.15777762000000001</v>
      </c>
      <c r="V100" s="38">
        <v>2.653768886689778E-3</v>
      </c>
      <c r="W100" s="36">
        <v>2.050798111331004E-2</v>
      </c>
      <c r="X100" s="36">
        <v>6.5203166749134775E-4</v>
      </c>
      <c r="Y100" s="36">
        <v>-4.2918000000000009E-4</v>
      </c>
      <c r="Z100" s="36">
        <v>-1.7229999999999999E-5</v>
      </c>
      <c r="AA100" s="38">
        <v>-4.4641000000000011E-4</v>
      </c>
      <c r="AB100" s="36">
        <v>2.3608159999999819E-2</v>
      </c>
      <c r="AC100" s="36">
        <v>0.88688578999999979</v>
      </c>
    </row>
    <row r="101" spans="1:29" ht="15.75" customHeight="1" x14ac:dyDescent="0.2">
      <c r="A101" s="52">
        <v>43620.903344907405</v>
      </c>
      <c r="B101" s="49" t="s">
        <v>7</v>
      </c>
      <c r="C101" s="49" t="s">
        <v>74</v>
      </c>
      <c r="D101" s="49" t="s">
        <v>75</v>
      </c>
      <c r="E101" s="50">
        <v>-100</v>
      </c>
      <c r="F101" s="50">
        <v>7757</v>
      </c>
      <c r="G101" s="50">
        <v>-1.2892000000000001E-2</v>
      </c>
      <c r="H101" s="50">
        <v>-2.5000000000000001E-4</v>
      </c>
      <c r="I101" s="50">
        <v>-3.2200000000000001E-6</v>
      </c>
      <c r="J101" s="49" t="s">
        <v>76</v>
      </c>
      <c r="K101" s="50">
        <v>100</v>
      </c>
      <c r="L101" s="50">
        <v>0</v>
      </c>
      <c r="M101" s="50">
        <v>7757</v>
      </c>
      <c r="N101" s="49" t="s">
        <v>77</v>
      </c>
      <c r="O101" s="49" t="s">
        <v>577</v>
      </c>
      <c r="P101" s="36">
        <v>1121</v>
      </c>
      <c r="Q101" s="36">
        <v>7757</v>
      </c>
      <c r="R101" s="36">
        <v>1.2892000000000001E-4</v>
      </c>
      <c r="S101" s="36">
        <v>0.14241919500247402</v>
      </c>
      <c r="T101" s="36">
        <v>1.2704656110836218E-4</v>
      </c>
      <c r="U101" s="38">
        <v>0.14451932000000001</v>
      </c>
      <c r="V101" s="38">
        <v>2.1001249975259872E-3</v>
      </c>
      <c r="W101" s="36">
        <v>2.0695325002473824E-2</v>
      </c>
      <c r="X101" s="36">
        <v>1.8734388916378381E-4</v>
      </c>
      <c r="Y101" s="36">
        <v>-4.324000000000001E-4</v>
      </c>
      <c r="Z101" s="36">
        <v>-1.7229999999999999E-5</v>
      </c>
      <c r="AA101" s="38">
        <v>-4.4963000000000013E-4</v>
      </c>
      <c r="AB101" s="36">
        <v>2.324507999999981E-2</v>
      </c>
      <c r="AC101" s="36">
        <v>0.88652270999999983</v>
      </c>
    </row>
    <row r="102" spans="1:29" ht="15.75" customHeight="1" x14ac:dyDescent="0.2">
      <c r="A102" s="52">
        <v>43620.903414351851</v>
      </c>
      <c r="B102" s="49" t="s">
        <v>7</v>
      </c>
      <c r="C102" s="49" t="s">
        <v>74</v>
      </c>
      <c r="D102" s="49" t="s">
        <v>75</v>
      </c>
      <c r="E102" s="50">
        <v>-100</v>
      </c>
      <c r="F102" s="50">
        <v>7748</v>
      </c>
      <c r="G102" s="50">
        <v>-1.2907E-2</v>
      </c>
      <c r="H102" s="50">
        <v>-2.5000000000000001E-4</v>
      </c>
      <c r="I102" s="50">
        <v>-3.2200000000000001E-6</v>
      </c>
      <c r="J102" s="49" t="s">
        <v>76</v>
      </c>
      <c r="K102" s="50">
        <v>100</v>
      </c>
      <c r="L102" s="50">
        <v>0</v>
      </c>
      <c r="M102" s="50">
        <v>7748</v>
      </c>
      <c r="N102" s="49" t="s">
        <v>77</v>
      </c>
      <c r="O102" s="49" t="s">
        <v>578</v>
      </c>
      <c r="P102" s="36">
        <v>1021</v>
      </c>
      <c r="Q102" s="36">
        <v>7748</v>
      </c>
      <c r="R102" s="36">
        <v>1.2907000000000001E-4</v>
      </c>
      <c r="S102" s="36">
        <v>0.12971453889163781</v>
      </c>
      <c r="T102" s="36">
        <v>1.2704656110836221E-4</v>
      </c>
      <c r="U102" s="38">
        <v>0.13178047000000001</v>
      </c>
      <c r="V102" s="38">
        <v>2.0659311083622012E-3</v>
      </c>
      <c r="W102" s="36">
        <v>2.0897668891637605E-2</v>
      </c>
      <c r="X102" s="36">
        <v>2.0234388916378146E-4</v>
      </c>
      <c r="Y102" s="36">
        <v>-4.3562000000000012E-4</v>
      </c>
      <c r="Z102" s="36">
        <v>-1.7229999999999999E-5</v>
      </c>
      <c r="AA102" s="38">
        <v>-4.5285000000000014E-4</v>
      </c>
      <c r="AB102" s="36">
        <v>2.3416449999999808E-2</v>
      </c>
      <c r="AC102" s="36">
        <v>0.88669407999999983</v>
      </c>
    </row>
    <row r="103" spans="1:29" ht="15.75" customHeight="1" x14ac:dyDescent="0.2">
      <c r="A103" s="52">
        <v>43620.910775462966</v>
      </c>
      <c r="B103" s="49" t="s">
        <v>7</v>
      </c>
      <c r="C103" s="49" t="s">
        <v>74</v>
      </c>
      <c r="D103" s="49" t="s">
        <v>75</v>
      </c>
      <c r="E103" s="50">
        <v>-200</v>
      </c>
      <c r="F103" s="50">
        <v>7709.5</v>
      </c>
      <c r="G103" s="50">
        <v>-2.5942E-2</v>
      </c>
      <c r="H103" s="50">
        <v>-2.5000000000000001E-4</v>
      </c>
      <c r="I103" s="50">
        <v>-6.4799999999999998E-6</v>
      </c>
      <c r="J103" s="49" t="s">
        <v>76</v>
      </c>
      <c r="K103" s="50">
        <v>200</v>
      </c>
      <c r="L103" s="50">
        <v>0</v>
      </c>
      <c r="M103" s="50">
        <v>7709.5</v>
      </c>
      <c r="N103" s="49" t="s">
        <v>77</v>
      </c>
      <c r="O103" s="49" t="s">
        <v>579</v>
      </c>
      <c r="P103" s="36">
        <v>821</v>
      </c>
      <c r="Q103" s="36">
        <v>7709.5</v>
      </c>
      <c r="R103" s="36">
        <v>1.2971E-4</v>
      </c>
      <c r="S103" s="36">
        <v>0.10430522666996536</v>
      </c>
      <c r="T103" s="36">
        <v>1.2704656110836218E-4</v>
      </c>
      <c r="U103" s="38">
        <v>0.10649191000000001</v>
      </c>
      <c r="V103" s="38">
        <v>2.1866833300346472E-3</v>
      </c>
      <c r="W103" s="36">
        <v>2.1430356669965164E-2</v>
      </c>
      <c r="X103" s="36">
        <v>5.3268777832755909E-4</v>
      </c>
      <c r="Y103" s="36">
        <v>-4.4210000000000012E-4</v>
      </c>
      <c r="Z103" s="36">
        <v>-1.7229999999999999E-5</v>
      </c>
      <c r="AA103" s="38">
        <v>-4.5933000000000014E-4</v>
      </c>
      <c r="AB103" s="36">
        <v>2.4076369999999812E-2</v>
      </c>
      <c r="AC103" s="36">
        <v>0.88735399999999987</v>
      </c>
    </row>
    <row r="104" spans="1:29" ht="15.75" customHeight="1" x14ac:dyDescent="0.2">
      <c r="A104" s="52">
        <v>43620.910775462966</v>
      </c>
      <c r="B104" s="49" t="s">
        <v>7</v>
      </c>
      <c r="C104" s="49" t="s">
        <v>74</v>
      </c>
      <c r="D104" s="49" t="s">
        <v>75</v>
      </c>
      <c r="E104" s="50">
        <v>-100</v>
      </c>
      <c r="F104" s="50">
        <v>7719.5</v>
      </c>
      <c r="G104" s="50">
        <v>-1.2954E-2</v>
      </c>
      <c r="H104" s="50">
        <v>-2.5000000000000001E-4</v>
      </c>
      <c r="I104" s="50">
        <v>-3.23E-6</v>
      </c>
      <c r="J104" s="49" t="s">
        <v>76</v>
      </c>
      <c r="K104" s="50">
        <v>100</v>
      </c>
      <c r="L104" s="50">
        <v>0</v>
      </c>
      <c r="M104" s="50">
        <v>7719.5</v>
      </c>
      <c r="N104" s="49" t="s">
        <v>77</v>
      </c>
      <c r="O104" s="49" t="s">
        <v>580</v>
      </c>
      <c r="P104" s="36">
        <v>721</v>
      </c>
      <c r="Q104" s="36">
        <v>7719.5</v>
      </c>
      <c r="R104" s="36">
        <v>1.2954000000000001E-4</v>
      </c>
      <c r="S104" s="36">
        <v>9.1600570559129138E-2</v>
      </c>
      <c r="T104" s="36">
        <v>1.2704656110836218E-4</v>
      </c>
      <c r="U104" s="38">
        <v>9.339834000000001E-2</v>
      </c>
      <c r="V104" s="38">
        <v>1.7977694408708722E-3</v>
      </c>
      <c r="W104" s="36">
        <v>2.1679700559128948E-2</v>
      </c>
      <c r="X104" s="36">
        <v>2.4934388916378336E-4</v>
      </c>
      <c r="Y104" s="36">
        <v>-4.4533000000000013E-4</v>
      </c>
      <c r="Z104" s="36">
        <v>-1.7229999999999999E-5</v>
      </c>
      <c r="AA104" s="38">
        <v>-4.6256000000000015E-4</v>
      </c>
      <c r="AB104" s="36">
        <v>2.3940029999999821E-2</v>
      </c>
      <c r="AC104" s="36">
        <v>0.8872176599999998</v>
      </c>
    </row>
    <row r="105" spans="1:29" ht="15.75" customHeight="1" x14ac:dyDescent="0.2">
      <c r="A105" s="52">
        <v>43620.923576388886</v>
      </c>
      <c r="B105" s="49" t="s">
        <v>7</v>
      </c>
      <c r="C105" s="49" t="s">
        <v>74</v>
      </c>
      <c r="D105" s="49" t="s">
        <v>75</v>
      </c>
      <c r="E105" s="50">
        <v>-100</v>
      </c>
      <c r="F105" s="50">
        <v>7651.5</v>
      </c>
      <c r="G105" s="50">
        <v>-1.3069000000000001E-2</v>
      </c>
      <c r="H105" s="50">
        <v>-2.5000000000000001E-4</v>
      </c>
      <c r="I105" s="50">
        <v>-3.2600000000000001E-6</v>
      </c>
      <c r="J105" s="49" t="s">
        <v>76</v>
      </c>
      <c r="K105" s="50">
        <v>100</v>
      </c>
      <c r="L105" s="50">
        <v>0</v>
      </c>
      <c r="M105" s="50">
        <v>7651.5</v>
      </c>
      <c r="N105" s="49" t="s">
        <v>77</v>
      </c>
      <c r="O105" s="49" t="s">
        <v>581</v>
      </c>
      <c r="P105" s="36">
        <v>621</v>
      </c>
      <c r="Q105" s="36">
        <v>7651.5</v>
      </c>
      <c r="R105" s="36">
        <v>1.3069000000000001E-4</v>
      </c>
      <c r="S105" s="36">
        <v>7.8895914448292914E-2</v>
      </c>
      <c r="T105" s="36">
        <v>1.2704656110836218E-4</v>
      </c>
      <c r="U105" s="38">
        <v>8.115849E-2</v>
      </c>
      <c r="V105" s="38">
        <v>2.2625755517070856E-3</v>
      </c>
      <c r="W105" s="36">
        <v>2.2044044448292732E-2</v>
      </c>
      <c r="X105" s="36">
        <v>3.6434388916378388E-4</v>
      </c>
      <c r="Y105" s="36">
        <v>-4.4859000000000012E-4</v>
      </c>
      <c r="Z105" s="36">
        <v>-1.7229999999999999E-5</v>
      </c>
      <c r="AA105" s="38">
        <v>-4.6582000000000014E-4</v>
      </c>
      <c r="AB105" s="36">
        <v>2.4772439999999816E-2</v>
      </c>
      <c r="AC105" s="36">
        <v>0.8880500699999998</v>
      </c>
    </row>
    <row r="106" spans="1:29" ht="15.75" customHeight="1" x14ac:dyDescent="0.2">
      <c r="A106" s="52">
        <v>43620.924317129633</v>
      </c>
      <c r="B106" s="49" t="s">
        <v>7</v>
      </c>
      <c r="C106" s="49" t="s">
        <v>74</v>
      </c>
      <c r="D106" s="49" t="s">
        <v>75</v>
      </c>
      <c r="E106" s="50">
        <v>-100</v>
      </c>
      <c r="F106" s="50">
        <v>7612</v>
      </c>
      <c r="G106" s="50">
        <v>-1.3136999999999999E-2</v>
      </c>
      <c r="H106" s="50">
        <v>-2.5000000000000001E-4</v>
      </c>
      <c r="I106" s="50">
        <v>-3.2799999999999999E-6</v>
      </c>
      <c r="J106" s="49" t="s">
        <v>76</v>
      </c>
      <c r="K106" s="50">
        <v>100</v>
      </c>
      <c r="L106" s="50">
        <v>0</v>
      </c>
      <c r="M106" s="50">
        <v>7612</v>
      </c>
      <c r="N106" s="49" t="s">
        <v>77</v>
      </c>
      <c r="O106" s="49" t="s">
        <v>582</v>
      </c>
      <c r="P106" s="36">
        <v>521</v>
      </c>
      <c r="Q106" s="36">
        <v>7612</v>
      </c>
      <c r="R106" s="36">
        <v>1.3137000000000001E-4</v>
      </c>
      <c r="S106" s="36">
        <v>6.6191258337456704E-2</v>
      </c>
      <c r="T106" s="36">
        <v>1.2704656110836218E-4</v>
      </c>
      <c r="U106" s="38">
        <v>6.8443770000000001E-2</v>
      </c>
      <c r="V106" s="38">
        <v>2.2525116625432967E-3</v>
      </c>
      <c r="W106" s="36">
        <v>2.2476388337456514E-2</v>
      </c>
      <c r="X106" s="36">
        <v>4.323438891637825E-4</v>
      </c>
      <c r="Y106" s="36">
        <v>-4.518700000000001E-4</v>
      </c>
      <c r="Z106" s="36">
        <v>-1.7229999999999999E-5</v>
      </c>
      <c r="AA106" s="38">
        <v>-4.6910000000000013E-4</v>
      </c>
      <c r="AB106" s="36">
        <v>2.5197999999999811E-2</v>
      </c>
      <c r="AC106" s="36">
        <v>0.88847562999999985</v>
      </c>
    </row>
    <row r="107" spans="1:29" ht="15.75" customHeight="1" x14ac:dyDescent="0.2">
      <c r="A107" s="52">
        <v>43620.924317129633</v>
      </c>
      <c r="B107" s="49" t="s">
        <v>7</v>
      </c>
      <c r="C107" s="49" t="s">
        <v>74</v>
      </c>
      <c r="D107" s="49" t="s">
        <v>75</v>
      </c>
      <c r="E107" s="50">
        <v>-200</v>
      </c>
      <c r="F107" s="50">
        <v>7613.5</v>
      </c>
      <c r="G107" s="50">
        <v>-2.6270000000000002E-2</v>
      </c>
      <c r="H107" s="50">
        <v>-2.5000000000000001E-4</v>
      </c>
      <c r="I107" s="50">
        <v>-6.5599999999999999E-6</v>
      </c>
      <c r="J107" s="49" t="s">
        <v>76</v>
      </c>
      <c r="K107" s="50">
        <v>200</v>
      </c>
      <c r="L107" s="50">
        <v>0</v>
      </c>
      <c r="M107" s="50">
        <v>7613.5</v>
      </c>
      <c r="N107" s="49" t="s">
        <v>77</v>
      </c>
      <c r="O107" s="49" t="s">
        <v>583</v>
      </c>
      <c r="P107" s="36">
        <v>321</v>
      </c>
      <c r="Q107" s="36">
        <v>7613.5</v>
      </c>
      <c r="R107" s="36">
        <v>1.3134999999999999E-4</v>
      </c>
      <c r="S107" s="36">
        <v>4.0781946115784271E-2</v>
      </c>
      <c r="T107" s="36">
        <v>1.2704656110836221E-4</v>
      </c>
      <c r="U107" s="38">
        <v>4.2163349999999995E-2</v>
      </c>
      <c r="V107" s="38">
        <v>1.3814038842157247E-3</v>
      </c>
      <c r="W107" s="36">
        <v>2.3337076115784075E-2</v>
      </c>
      <c r="X107" s="36">
        <v>8.6068777832756099E-4</v>
      </c>
      <c r="Y107" s="36">
        <v>-4.5843000000000012E-4</v>
      </c>
      <c r="Z107" s="36">
        <v>-1.7229999999999999E-5</v>
      </c>
      <c r="AA107" s="38">
        <v>-4.7566000000000015E-4</v>
      </c>
      <c r="AB107" s="36">
        <v>2.5194139999999799E-2</v>
      </c>
      <c r="AC107" s="36">
        <v>0.88847176999999977</v>
      </c>
    </row>
    <row r="108" spans="1:29" ht="15.75" customHeight="1" x14ac:dyDescent="0.2">
      <c r="A108" s="52">
        <v>43620.926539351851</v>
      </c>
      <c r="B108" s="49" t="s">
        <v>7</v>
      </c>
      <c r="C108" s="49" t="s">
        <v>74</v>
      </c>
      <c r="D108" s="49" t="s">
        <v>86</v>
      </c>
      <c r="E108" s="50">
        <v>100</v>
      </c>
      <c r="F108" s="50">
        <v>7641.5</v>
      </c>
      <c r="G108" s="50">
        <v>1.3086E-2</v>
      </c>
      <c r="H108" s="50">
        <v>-2.5000000000000001E-4</v>
      </c>
      <c r="I108" s="50">
        <v>-3.27E-6</v>
      </c>
      <c r="J108" s="49" t="s">
        <v>76</v>
      </c>
      <c r="K108" s="50">
        <v>100</v>
      </c>
      <c r="L108" s="50">
        <v>0</v>
      </c>
      <c r="M108" s="50">
        <v>7641.5</v>
      </c>
      <c r="N108" s="49" t="s">
        <v>83</v>
      </c>
      <c r="O108" s="49" t="s">
        <v>584</v>
      </c>
      <c r="P108" s="36">
        <v>421</v>
      </c>
      <c r="Q108" s="36">
        <v>7641.5</v>
      </c>
      <c r="R108" s="36">
        <v>1.3086E-4</v>
      </c>
      <c r="S108" s="36">
        <v>5.3867946115784271E-2</v>
      </c>
      <c r="T108" s="36">
        <v>1.2795236607074649E-4</v>
      </c>
      <c r="U108" s="38">
        <v>5.5092059999999998E-2</v>
      </c>
      <c r="V108" s="38">
        <v>1.2241138842157273E-3</v>
      </c>
      <c r="W108" s="36">
        <v>2.3337076115784075E-2</v>
      </c>
      <c r="X108" s="36">
        <v>0</v>
      </c>
      <c r="Y108" s="36">
        <v>-4.6170000000000011E-4</v>
      </c>
      <c r="Z108" s="36">
        <v>-1.7229999999999999E-5</v>
      </c>
      <c r="AA108" s="38">
        <v>-4.7893000000000013E-4</v>
      </c>
      <c r="AB108" s="36">
        <v>2.5040119999999801E-2</v>
      </c>
      <c r="AC108" s="36">
        <v>0.8883177499999998</v>
      </c>
    </row>
    <row r="109" spans="1:29" ht="15.75" customHeight="1" x14ac:dyDescent="0.2">
      <c r="A109" s="52">
        <v>43620.926620370374</v>
      </c>
      <c r="B109" s="49" t="s">
        <v>7</v>
      </c>
      <c r="C109" s="49" t="s">
        <v>74</v>
      </c>
      <c r="D109" s="49" t="s">
        <v>86</v>
      </c>
      <c r="E109" s="50">
        <v>500</v>
      </c>
      <c r="F109" s="50">
        <v>7795.5</v>
      </c>
      <c r="G109" s="50">
        <v>6.4140000000000003E-2</v>
      </c>
      <c r="H109" s="50">
        <v>-2.5000000000000001E-4</v>
      </c>
      <c r="I109" s="50">
        <v>-1.6030000000000001E-5</v>
      </c>
      <c r="J109" s="49" t="s">
        <v>76</v>
      </c>
      <c r="K109" s="50">
        <v>500</v>
      </c>
      <c r="L109" s="50">
        <v>0</v>
      </c>
      <c r="M109" s="50">
        <v>7795.5</v>
      </c>
      <c r="N109" s="49" t="s">
        <v>83</v>
      </c>
      <c r="O109" s="49" t="s">
        <v>585</v>
      </c>
      <c r="P109" s="36">
        <v>921</v>
      </c>
      <c r="Q109" s="36">
        <v>7795.5</v>
      </c>
      <c r="R109" s="36">
        <v>1.2828000000000001E-4</v>
      </c>
      <c r="S109" s="36">
        <v>0.11800794611578427</v>
      </c>
      <c r="T109" s="36">
        <v>1.2813023465340311E-4</v>
      </c>
      <c r="U109" s="38">
        <v>0.11814588000000001</v>
      </c>
      <c r="V109" s="38">
        <v>1.3793388421573516E-4</v>
      </c>
      <c r="W109" s="36">
        <v>2.3337076115784075E-2</v>
      </c>
      <c r="X109" s="36">
        <v>0</v>
      </c>
      <c r="Y109" s="36">
        <v>-4.777300000000001E-4</v>
      </c>
      <c r="Z109" s="36">
        <v>-1.7229999999999999E-5</v>
      </c>
      <c r="AA109" s="38">
        <v>-4.9496000000000013E-4</v>
      </c>
      <c r="AB109" s="36">
        <v>2.3969969999999809E-2</v>
      </c>
      <c r="AC109" s="36">
        <v>0.8872475999999998</v>
      </c>
    </row>
    <row r="110" spans="1:29" ht="15.75" customHeight="1" x14ac:dyDescent="0.2">
      <c r="A110" s="52">
        <v>43620.926620370374</v>
      </c>
      <c r="B110" s="49" t="s">
        <v>7</v>
      </c>
      <c r="C110" s="49" t="s">
        <v>74</v>
      </c>
      <c r="D110" s="49" t="s">
        <v>86</v>
      </c>
      <c r="E110" s="50">
        <v>400</v>
      </c>
      <c r="F110" s="50">
        <v>7756.5</v>
      </c>
      <c r="G110" s="50">
        <v>5.1568000000000003E-2</v>
      </c>
      <c r="H110" s="50">
        <v>-2.5000000000000001E-4</v>
      </c>
      <c r="I110" s="50">
        <v>-1.289E-5</v>
      </c>
      <c r="J110" s="49" t="s">
        <v>76</v>
      </c>
      <c r="K110" s="50">
        <v>400</v>
      </c>
      <c r="L110" s="50">
        <v>0</v>
      </c>
      <c r="M110" s="50">
        <v>7756.5</v>
      </c>
      <c r="N110" s="49" t="s">
        <v>83</v>
      </c>
      <c r="O110" s="49" t="s">
        <v>586</v>
      </c>
      <c r="P110" s="36">
        <v>1321</v>
      </c>
      <c r="Q110" s="36">
        <v>7756.5</v>
      </c>
      <c r="R110" s="36">
        <v>1.2892000000000001E-4</v>
      </c>
      <c r="S110" s="36">
        <v>0.16957594611578428</v>
      </c>
      <c r="T110" s="36">
        <v>1.2836937631777764E-4</v>
      </c>
      <c r="U110" s="38">
        <v>0.17030332000000001</v>
      </c>
      <c r="V110" s="38">
        <v>7.2737388421573179E-4</v>
      </c>
      <c r="W110" s="36">
        <v>2.3337076115784075E-2</v>
      </c>
      <c r="X110" s="36">
        <v>0</v>
      </c>
      <c r="Y110" s="36">
        <v>-4.906200000000001E-4</v>
      </c>
      <c r="Z110" s="36">
        <v>-1.7229999999999999E-5</v>
      </c>
      <c r="AA110" s="38">
        <v>-5.0785000000000012E-4</v>
      </c>
      <c r="AB110" s="36">
        <v>2.4572299999999807E-2</v>
      </c>
      <c r="AC110" s="36">
        <v>0.88784992999999979</v>
      </c>
    </row>
    <row r="111" spans="1:29" ht="15.75" customHeight="1" x14ac:dyDescent="0.2">
      <c r="A111" s="52">
        <v>43620.926620370374</v>
      </c>
      <c r="B111" s="49" t="s">
        <v>7</v>
      </c>
      <c r="C111" s="49" t="s">
        <v>74</v>
      </c>
      <c r="D111" s="49" t="s">
        <v>86</v>
      </c>
      <c r="E111" s="50">
        <v>300</v>
      </c>
      <c r="F111" s="50">
        <v>7718</v>
      </c>
      <c r="G111" s="50">
        <v>3.8871000000000003E-2</v>
      </c>
      <c r="H111" s="50">
        <v>-2.5000000000000001E-4</v>
      </c>
      <c r="I111" s="50">
        <v>-9.7100000000000002E-6</v>
      </c>
      <c r="J111" s="49" t="s">
        <v>76</v>
      </c>
      <c r="K111" s="50">
        <v>300</v>
      </c>
      <c r="L111" s="50">
        <v>0</v>
      </c>
      <c r="M111" s="50">
        <v>7718</v>
      </c>
      <c r="N111" s="49" t="s">
        <v>83</v>
      </c>
      <c r="O111" s="49" t="s">
        <v>587</v>
      </c>
      <c r="P111" s="36">
        <v>1621</v>
      </c>
      <c r="Q111" s="36">
        <v>7718</v>
      </c>
      <c r="R111" s="36">
        <v>1.2956999999999999E-4</v>
      </c>
      <c r="S111" s="36">
        <v>0.20844694611578427</v>
      </c>
      <c r="T111" s="36">
        <v>1.2859157687586937E-4</v>
      </c>
      <c r="U111" s="38">
        <v>0.21003296999999999</v>
      </c>
      <c r="V111" s="38">
        <v>1.5860238842157204E-3</v>
      </c>
      <c r="W111" s="36">
        <v>2.3337076115784075E-2</v>
      </c>
      <c r="X111" s="36">
        <v>0</v>
      </c>
      <c r="Y111" s="36">
        <v>-5.0033000000000011E-4</v>
      </c>
      <c r="Z111" s="36">
        <v>-1.7229999999999999E-5</v>
      </c>
      <c r="AA111" s="38">
        <v>-5.1756000000000013E-4</v>
      </c>
      <c r="AB111" s="36">
        <v>2.5440659999999796E-2</v>
      </c>
      <c r="AC111" s="36">
        <v>0.8887182899999998</v>
      </c>
    </row>
    <row r="112" spans="1:29" ht="15.75" customHeight="1" x14ac:dyDescent="0.2">
      <c r="A112" s="52">
        <v>43620.926620370374</v>
      </c>
      <c r="B112" s="49" t="s">
        <v>7</v>
      </c>
      <c r="C112" s="49" t="s">
        <v>74</v>
      </c>
      <c r="D112" s="49" t="s">
        <v>86</v>
      </c>
      <c r="E112" s="50">
        <v>200</v>
      </c>
      <c r="F112" s="50">
        <v>7679.5</v>
      </c>
      <c r="G112" s="50">
        <v>2.6044000000000001E-2</v>
      </c>
      <c r="H112" s="50">
        <v>-2.5000000000000001E-4</v>
      </c>
      <c r="I112" s="50">
        <v>-6.5100000000000004E-6</v>
      </c>
      <c r="J112" s="49" t="s">
        <v>76</v>
      </c>
      <c r="K112" s="50">
        <v>200</v>
      </c>
      <c r="L112" s="50">
        <v>0</v>
      </c>
      <c r="M112" s="50">
        <v>7679.5</v>
      </c>
      <c r="N112" s="49" t="s">
        <v>83</v>
      </c>
      <c r="O112" s="49" t="s">
        <v>588</v>
      </c>
      <c r="P112" s="36">
        <v>1821</v>
      </c>
      <c r="Q112" s="36">
        <v>7679.5</v>
      </c>
      <c r="R112" s="36">
        <v>1.3022000000000001E-4</v>
      </c>
      <c r="S112" s="36">
        <v>0.23449094611578428</v>
      </c>
      <c r="T112" s="36">
        <v>1.287704262030666E-4</v>
      </c>
      <c r="U112" s="38">
        <v>0.23713062000000001</v>
      </c>
      <c r="V112" s="38">
        <v>2.6396738842157375E-3</v>
      </c>
      <c r="W112" s="36">
        <v>2.3337076115784075E-2</v>
      </c>
      <c r="X112" s="36">
        <v>0</v>
      </c>
      <c r="Y112" s="36">
        <v>-5.0684000000000015E-4</v>
      </c>
      <c r="Z112" s="36">
        <v>-1.7229999999999999E-5</v>
      </c>
      <c r="AA112" s="38">
        <v>-5.2407000000000018E-4</v>
      </c>
      <c r="AB112" s="36">
        <v>2.6500819999999814E-2</v>
      </c>
      <c r="AC112" s="36">
        <v>0.88977844999999989</v>
      </c>
    </row>
    <row r="113" spans="1:29" ht="15.75" customHeight="1" x14ac:dyDescent="0.2">
      <c r="A113" s="52">
        <v>43620.926620370374</v>
      </c>
      <c r="B113" s="49" t="s">
        <v>7</v>
      </c>
      <c r="C113" s="49" t="s">
        <v>74</v>
      </c>
      <c r="D113" s="49" t="s">
        <v>86</v>
      </c>
      <c r="E113" s="50">
        <v>100</v>
      </c>
      <c r="F113" s="50">
        <v>7671</v>
      </c>
      <c r="G113" s="50">
        <v>1.3036000000000001E-2</v>
      </c>
      <c r="H113" s="50">
        <v>-2.5000000000000001E-4</v>
      </c>
      <c r="I113" s="50">
        <v>-3.2499999999999998E-6</v>
      </c>
      <c r="J113" s="49" t="s">
        <v>76</v>
      </c>
      <c r="K113" s="50">
        <v>100</v>
      </c>
      <c r="L113" s="50">
        <v>0</v>
      </c>
      <c r="M113" s="50">
        <v>7671</v>
      </c>
      <c r="N113" s="49" t="s">
        <v>77</v>
      </c>
      <c r="O113" s="49" t="s">
        <v>589</v>
      </c>
      <c r="P113" s="36">
        <v>1921</v>
      </c>
      <c r="Q113" s="36">
        <v>7671</v>
      </c>
      <c r="R113" s="36">
        <v>1.3035999999999999E-4</v>
      </c>
      <c r="S113" s="36">
        <v>0.24752694611578427</v>
      </c>
      <c r="T113" s="36">
        <v>1.2885317340748789E-4</v>
      </c>
      <c r="U113" s="38">
        <v>0.25042155999999999</v>
      </c>
      <c r="V113" s="38">
        <v>2.8946138842157187E-3</v>
      </c>
      <c r="W113" s="36">
        <v>2.3337076115784075E-2</v>
      </c>
      <c r="X113" s="36">
        <v>0</v>
      </c>
      <c r="Y113" s="36">
        <v>-5.1009000000000015E-4</v>
      </c>
      <c r="Z113" s="36">
        <v>-1.7229999999999999E-5</v>
      </c>
      <c r="AA113" s="38">
        <v>-5.2732000000000018E-4</v>
      </c>
      <c r="AB113" s="36">
        <v>2.6759009999999795E-2</v>
      </c>
      <c r="AC113" s="36">
        <v>0.89003663999999982</v>
      </c>
    </row>
    <row r="114" spans="1:29" ht="15.75" customHeight="1" x14ac:dyDescent="0.2">
      <c r="A114" s="52">
        <v>43620.930405092593</v>
      </c>
      <c r="B114" s="49" t="s">
        <v>7</v>
      </c>
      <c r="C114" s="49" t="s">
        <v>74</v>
      </c>
      <c r="D114" s="49" t="s">
        <v>86</v>
      </c>
      <c r="E114" s="50">
        <v>400</v>
      </c>
      <c r="F114" s="50">
        <v>7795.5</v>
      </c>
      <c r="G114" s="50">
        <v>5.1312000000000003E-2</v>
      </c>
      <c r="H114" s="50">
        <v>-2.5000000000000001E-4</v>
      </c>
      <c r="I114" s="50">
        <v>-1.2819999999999999E-5</v>
      </c>
      <c r="J114" s="49" t="s">
        <v>76</v>
      </c>
      <c r="K114" s="50">
        <v>400</v>
      </c>
      <c r="L114" s="50">
        <v>0</v>
      </c>
      <c r="M114" s="50">
        <v>7795.5</v>
      </c>
      <c r="N114" s="49" t="s">
        <v>83</v>
      </c>
      <c r="O114" s="49" t="s">
        <v>590</v>
      </c>
      <c r="P114" s="36">
        <v>2321</v>
      </c>
      <c r="Q114" s="36">
        <v>7795.5</v>
      </c>
      <c r="R114" s="36">
        <v>1.2828000000000001E-4</v>
      </c>
      <c r="S114" s="36">
        <v>0.29883894611578427</v>
      </c>
      <c r="T114" s="36">
        <v>1.2875439298396565E-4</v>
      </c>
      <c r="U114" s="38">
        <v>0.29773788000000001</v>
      </c>
      <c r="V114" s="38">
        <v>-1.101066115784255E-3</v>
      </c>
      <c r="W114" s="36">
        <v>2.3337076115784075E-2</v>
      </c>
      <c r="X114" s="36">
        <v>0</v>
      </c>
      <c r="Y114" s="36">
        <v>-5.2291000000000013E-4</v>
      </c>
      <c r="Z114" s="36">
        <v>-1.7229999999999999E-5</v>
      </c>
      <c r="AA114" s="38">
        <v>-5.4014000000000015E-4</v>
      </c>
      <c r="AB114" s="36">
        <v>2.2776149999999822E-2</v>
      </c>
      <c r="AC114" s="36">
        <v>0.88605377999999979</v>
      </c>
    </row>
    <row r="115" spans="1:29" ht="15.75" customHeight="1" x14ac:dyDescent="0.2">
      <c r="A115" s="52">
        <v>43620.930405092593</v>
      </c>
      <c r="B115" s="49" t="s">
        <v>7</v>
      </c>
      <c r="C115" s="49" t="s">
        <v>74</v>
      </c>
      <c r="D115" s="49" t="s">
        <v>86</v>
      </c>
      <c r="E115" s="50">
        <v>100</v>
      </c>
      <c r="F115" s="50">
        <v>7787.5</v>
      </c>
      <c r="G115" s="50">
        <v>1.2841E-2</v>
      </c>
      <c r="H115" s="50">
        <v>-2.5000000000000001E-4</v>
      </c>
      <c r="I115" s="50">
        <v>-3.2100000000000002E-6</v>
      </c>
      <c r="J115" s="49" t="s">
        <v>76</v>
      </c>
      <c r="K115" s="50">
        <v>400</v>
      </c>
      <c r="L115" s="50">
        <v>0</v>
      </c>
      <c r="M115" s="50">
        <v>7787.5</v>
      </c>
      <c r="N115" s="49" t="s">
        <v>83</v>
      </c>
      <c r="O115" s="49" t="s">
        <v>587</v>
      </c>
      <c r="P115" s="36">
        <v>2421</v>
      </c>
      <c r="Q115" s="36">
        <v>7787.5</v>
      </c>
      <c r="R115" s="36">
        <v>1.2841E-4</v>
      </c>
      <c r="S115" s="36">
        <v>0.31167994611578426</v>
      </c>
      <c r="T115" s="36">
        <v>1.2874016774712277E-4</v>
      </c>
      <c r="U115" s="38">
        <v>0.31088061</v>
      </c>
      <c r="V115" s="38">
        <v>-7.993361157842549E-4</v>
      </c>
      <c r="W115" s="36">
        <v>2.3337076115784075E-2</v>
      </c>
      <c r="X115" s="36">
        <v>0</v>
      </c>
      <c r="Y115" s="36">
        <v>-5.2612000000000015E-4</v>
      </c>
      <c r="Z115" s="36">
        <v>-1.7229999999999999E-5</v>
      </c>
      <c r="AA115" s="38">
        <v>-5.4335000000000017E-4</v>
      </c>
      <c r="AB115" s="36">
        <v>2.3081089999999822E-2</v>
      </c>
      <c r="AC115" s="36">
        <v>0.88635871999999982</v>
      </c>
    </row>
    <row r="116" spans="1:29" ht="15.75" customHeight="1" x14ac:dyDescent="0.2">
      <c r="A116" s="52">
        <v>43620.930405092593</v>
      </c>
      <c r="B116" s="49" t="s">
        <v>7</v>
      </c>
      <c r="C116" s="49" t="s">
        <v>74</v>
      </c>
      <c r="D116" s="49" t="s">
        <v>86</v>
      </c>
      <c r="E116" s="50">
        <v>300</v>
      </c>
      <c r="F116" s="50">
        <v>7756.5</v>
      </c>
      <c r="G116" s="50">
        <v>3.8676000000000002E-2</v>
      </c>
      <c r="H116" s="50">
        <v>-2.5000000000000001E-4</v>
      </c>
      <c r="I116" s="50">
        <v>-9.6600000000000007E-6</v>
      </c>
      <c r="J116" s="49" t="s">
        <v>76</v>
      </c>
      <c r="K116" s="50">
        <v>300</v>
      </c>
      <c r="L116" s="50">
        <v>0</v>
      </c>
      <c r="M116" s="50">
        <v>7756.5</v>
      </c>
      <c r="N116" s="49" t="s">
        <v>77</v>
      </c>
      <c r="O116" s="49" t="s">
        <v>591</v>
      </c>
      <c r="P116" s="36">
        <v>2721</v>
      </c>
      <c r="Q116" s="36">
        <v>7756.5</v>
      </c>
      <c r="R116" s="36">
        <v>1.2892000000000001E-4</v>
      </c>
      <c r="S116" s="36">
        <v>0.35035594611578424</v>
      </c>
      <c r="T116" s="36">
        <v>1.2875999489738487E-4</v>
      </c>
      <c r="U116" s="38">
        <v>0.35079132000000002</v>
      </c>
      <c r="V116" s="38">
        <v>4.3537388421577283E-4</v>
      </c>
      <c r="W116" s="36">
        <v>2.3337076115784075E-2</v>
      </c>
      <c r="X116" s="36">
        <v>0</v>
      </c>
      <c r="Y116" s="36">
        <v>-5.3578000000000013E-4</v>
      </c>
      <c r="Z116" s="36">
        <v>-1.7229999999999999E-5</v>
      </c>
      <c r="AA116" s="38">
        <v>-5.5301000000000016E-4</v>
      </c>
      <c r="AB116" s="36">
        <v>2.4325459999999847E-2</v>
      </c>
      <c r="AC116" s="36">
        <v>0.88760308999999982</v>
      </c>
    </row>
    <row r="117" spans="1:29" ht="15.75" customHeight="1" x14ac:dyDescent="0.2">
      <c r="A117" s="52">
        <v>43620.930405092593</v>
      </c>
      <c r="B117" s="49" t="s">
        <v>7</v>
      </c>
      <c r="C117" s="49" t="s">
        <v>74</v>
      </c>
      <c r="D117" s="49" t="s">
        <v>86</v>
      </c>
      <c r="E117" s="50">
        <v>100</v>
      </c>
      <c r="F117" s="50">
        <v>7748.5</v>
      </c>
      <c r="G117" s="50">
        <v>1.2906000000000001E-2</v>
      </c>
      <c r="H117" s="50">
        <v>-2.5000000000000001E-4</v>
      </c>
      <c r="I117" s="50">
        <v>-3.2200000000000001E-6</v>
      </c>
      <c r="J117" s="49" t="s">
        <v>76</v>
      </c>
      <c r="K117" s="50">
        <v>300</v>
      </c>
      <c r="L117" s="50">
        <v>0</v>
      </c>
      <c r="M117" s="50">
        <v>7748.5</v>
      </c>
      <c r="N117" s="49" t="s">
        <v>83</v>
      </c>
      <c r="O117" s="49" t="s">
        <v>588</v>
      </c>
      <c r="P117" s="36">
        <v>2821</v>
      </c>
      <c r="Q117" s="36">
        <v>7748.5</v>
      </c>
      <c r="R117" s="36">
        <v>1.2905999999999999E-4</v>
      </c>
      <c r="S117" s="36">
        <v>0.36326194611578422</v>
      </c>
      <c r="T117" s="36">
        <v>1.2877062960502808E-4</v>
      </c>
      <c r="U117" s="38">
        <v>0.36407825999999999</v>
      </c>
      <c r="V117" s="38">
        <v>8.1631388421576911E-4</v>
      </c>
      <c r="W117" s="36">
        <v>2.3337076115784075E-2</v>
      </c>
      <c r="X117" s="36">
        <v>0</v>
      </c>
      <c r="Y117" s="36">
        <v>-5.3900000000000009E-4</v>
      </c>
      <c r="Z117" s="36">
        <v>-1.7229999999999999E-5</v>
      </c>
      <c r="AA117" s="38">
        <v>-5.5623000000000011E-4</v>
      </c>
      <c r="AB117" s="36">
        <v>2.4709619999999845E-2</v>
      </c>
      <c r="AC117" s="36">
        <v>0.88798724999999989</v>
      </c>
    </row>
    <row r="118" spans="1:29" ht="15.75" customHeight="1" x14ac:dyDescent="0.2">
      <c r="A118" s="52">
        <v>43620.930405092593</v>
      </c>
      <c r="B118" s="49" t="s">
        <v>7</v>
      </c>
      <c r="C118" s="49" t="s">
        <v>74</v>
      </c>
      <c r="D118" s="49" t="s">
        <v>86</v>
      </c>
      <c r="E118" s="50">
        <v>200</v>
      </c>
      <c r="F118" s="50">
        <v>7718</v>
      </c>
      <c r="G118" s="50">
        <v>2.5914E-2</v>
      </c>
      <c r="H118" s="50">
        <v>-2.5000000000000001E-4</v>
      </c>
      <c r="I118" s="50">
        <v>-6.4699999999999999E-6</v>
      </c>
      <c r="J118" s="49" t="s">
        <v>76</v>
      </c>
      <c r="K118" s="50">
        <v>200</v>
      </c>
      <c r="L118" s="50">
        <v>0</v>
      </c>
      <c r="M118" s="50">
        <v>7718</v>
      </c>
      <c r="N118" s="49" t="s">
        <v>77</v>
      </c>
      <c r="O118" s="49" t="s">
        <v>592</v>
      </c>
      <c r="P118" s="36">
        <v>3021</v>
      </c>
      <c r="Q118" s="36">
        <v>7718</v>
      </c>
      <c r="R118" s="36">
        <v>1.2956999999999999E-4</v>
      </c>
      <c r="S118" s="36">
        <v>0.38917594611578421</v>
      </c>
      <c r="T118" s="36">
        <v>1.2882355051829997E-4</v>
      </c>
      <c r="U118" s="38">
        <v>0.39143096999999999</v>
      </c>
      <c r="V118" s="38">
        <v>2.2550238842157788E-3</v>
      </c>
      <c r="W118" s="36">
        <v>2.3337076115784075E-2</v>
      </c>
      <c r="X118" s="36">
        <v>0</v>
      </c>
      <c r="Y118" s="36">
        <v>-5.4547000000000005E-4</v>
      </c>
      <c r="Z118" s="36">
        <v>-1.7229999999999999E-5</v>
      </c>
      <c r="AA118" s="38">
        <v>-5.6270000000000007E-4</v>
      </c>
      <c r="AB118" s="36">
        <v>2.6154799999999853E-2</v>
      </c>
      <c r="AC118" s="36">
        <v>0.88943242999999983</v>
      </c>
    </row>
    <row r="119" spans="1:29" ht="15.75" customHeight="1" x14ac:dyDescent="0.2">
      <c r="A119" s="52">
        <v>43620.930405092593</v>
      </c>
      <c r="B119" s="49" t="s">
        <v>7</v>
      </c>
      <c r="C119" s="49" t="s">
        <v>74</v>
      </c>
      <c r="D119" s="49" t="s">
        <v>86</v>
      </c>
      <c r="E119" s="50">
        <v>100</v>
      </c>
      <c r="F119" s="50">
        <v>7679.5</v>
      </c>
      <c r="G119" s="50">
        <v>1.3022000000000001E-2</v>
      </c>
      <c r="H119" s="50">
        <v>-2.5000000000000001E-4</v>
      </c>
      <c r="I119" s="50">
        <v>-3.2499999999999998E-6</v>
      </c>
      <c r="J119" s="49" t="s">
        <v>76</v>
      </c>
      <c r="K119" s="50">
        <v>100</v>
      </c>
      <c r="L119" s="50">
        <v>0</v>
      </c>
      <c r="M119" s="50">
        <v>7679.5</v>
      </c>
      <c r="N119" s="49" t="s">
        <v>77</v>
      </c>
      <c r="O119" s="49" t="s">
        <v>593</v>
      </c>
      <c r="P119" s="36">
        <v>3121</v>
      </c>
      <c r="Q119" s="36">
        <v>7679.5</v>
      </c>
      <c r="R119" s="36">
        <v>1.3022000000000001E-4</v>
      </c>
      <c r="S119" s="36">
        <v>0.40219794611578419</v>
      </c>
      <c r="T119" s="36">
        <v>1.2886829417359315E-4</v>
      </c>
      <c r="U119" s="38">
        <v>0.40641662000000001</v>
      </c>
      <c r="V119" s="38">
        <v>4.2186738842158178E-3</v>
      </c>
      <c r="W119" s="36">
        <v>2.3337076115784075E-2</v>
      </c>
      <c r="X119" s="36">
        <v>0</v>
      </c>
      <c r="Y119" s="36">
        <v>-5.4872000000000005E-4</v>
      </c>
      <c r="Z119" s="36">
        <v>-1.7229999999999999E-5</v>
      </c>
      <c r="AA119" s="38">
        <v>-5.6595000000000007E-4</v>
      </c>
      <c r="AB119" s="36">
        <v>2.8121699999999892E-2</v>
      </c>
      <c r="AC119" s="36">
        <v>0.89139932999999993</v>
      </c>
    </row>
    <row r="120" spans="1:29" ht="15.75" customHeight="1" x14ac:dyDescent="0.2">
      <c r="A120" s="52">
        <v>43620.939884259256</v>
      </c>
      <c r="B120" s="49" t="s">
        <v>7</v>
      </c>
      <c r="C120" s="49" t="s">
        <v>74</v>
      </c>
      <c r="D120" s="49" t="s">
        <v>86</v>
      </c>
      <c r="E120" s="50">
        <v>100</v>
      </c>
      <c r="F120" s="50">
        <v>7701.5</v>
      </c>
      <c r="G120" s="50">
        <v>1.2984000000000001E-2</v>
      </c>
      <c r="H120" s="50">
        <v>-2.5000000000000001E-4</v>
      </c>
      <c r="I120" s="50">
        <v>-3.2399999999999999E-6</v>
      </c>
      <c r="J120" s="49" t="s">
        <v>76</v>
      </c>
      <c r="K120" s="50">
        <v>100</v>
      </c>
      <c r="L120" s="50">
        <v>0</v>
      </c>
      <c r="M120" s="50">
        <v>7701.5</v>
      </c>
      <c r="N120" s="49" t="s">
        <v>77</v>
      </c>
      <c r="O120" s="49" t="s">
        <v>594</v>
      </c>
      <c r="P120" s="36">
        <v>3221</v>
      </c>
      <c r="Q120" s="36">
        <v>7701.5</v>
      </c>
      <c r="R120" s="36">
        <v>1.2983999999999999E-4</v>
      </c>
      <c r="S120" s="36">
        <v>0.41518194611578418</v>
      </c>
      <c r="T120" s="36">
        <v>1.2889846200427946E-4</v>
      </c>
      <c r="U120" s="38">
        <v>0.41821463999999997</v>
      </c>
      <c r="V120" s="38">
        <v>3.0326938842157869E-3</v>
      </c>
      <c r="W120" s="36">
        <v>2.3337076115784075E-2</v>
      </c>
      <c r="X120" s="36">
        <v>0</v>
      </c>
      <c r="Y120" s="36">
        <v>-5.5195999999999999E-4</v>
      </c>
      <c r="Z120" s="36">
        <v>-1.7229999999999999E-5</v>
      </c>
      <c r="AA120" s="38">
        <v>-5.6919000000000002E-4</v>
      </c>
      <c r="AB120" s="36">
        <v>2.6938959999999863E-2</v>
      </c>
      <c r="AC120" s="36">
        <v>0.89021658999999986</v>
      </c>
    </row>
    <row r="121" spans="1:29" ht="15.75" customHeight="1" x14ac:dyDescent="0.2">
      <c r="A121" s="52">
        <v>43620.939884259256</v>
      </c>
      <c r="B121" s="49" t="s">
        <v>7</v>
      </c>
      <c r="C121" s="49" t="s">
        <v>74</v>
      </c>
      <c r="D121" s="49" t="s">
        <v>86</v>
      </c>
      <c r="E121" s="50">
        <v>200</v>
      </c>
      <c r="F121" s="50">
        <v>7740</v>
      </c>
      <c r="G121" s="50">
        <v>2.5839999999999998E-2</v>
      </c>
      <c r="H121" s="50">
        <v>-2.5000000000000001E-4</v>
      </c>
      <c r="I121" s="50">
        <v>-6.46E-6</v>
      </c>
      <c r="J121" s="49" t="s">
        <v>76</v>
      </c>
      <c r="K121" s="50">
        <v>200</v>
      </c>
      <c r="L121" s="50">
        <v>0</v>
      </c>
      <c r="M121" s="50">
        <v>7740</v>
      </c>
      <c r="N121" s="49" t="s">
        <v>77</v>
      </c>
      <c r="O121" s="49" t="s">
        <v>595</v>
      </c>
      <c r="P121" s="36">
        <v>3421</v>
      </c>
      <c r="Q121" s="36">
        <v>7740</v>
      </c>
      <c r="R121" s="36">
        <v>1.292E-4</v>
      </c>
      <c r="S121" s="36">
        <v>0.44102194611578416</v>
      </c>
      <c r="T121" s="36">
        <v>1.2891609065062383E-4</v>
      </c>
      <c r="U121" s="38">
        <v>0.44199319999999997</v>
      </c>
      <c r="V121" s="38">
        <v>9.7125388421581693E-4</v>
      </c>
      <c r="W121" s="36">
        <v>2.3337076115784075E-2</v>
      </c>
      <c r="X121" s="36">
        <v>0</v>
      </c>
      <c r="Y121" s="36">
        <v>-5.5842000000000001E-4</v>
      </c>
      <c r="Z121" s="36">
        <v>-1.7229999999999999E-5</v>
      </c>
      <c r="AA121" s="38">
        <v>-5.7565000000000003E-4</v>
      </c>
      <c r="AB121" s="36">
        <v>2.4883979999999892E-2</v>
      </c>
      <c r="AC121" s="36">
        <v>0.88816160999999993</v>
      </c>
    </row>
    <row r="122" spans="1:29" ht="15.75" customHeight="1" x14ac:dyDescent="0.2">
      <c r="A122" s="52">
        <v>43620.943981481483</v>
      </c>
      <c r="B122" s="49" t="s">
        <v>7</v>
      </c>
      <c r="C122" s="49" t="s">
        <v>74</v>
      </c>
      <c r="D122" s="49" t="s">
        <v>86</v>
      </c>
      <c r="E122" s="50">
        <v>100</v>
      </c>
      <c r="F122" s="50">
        <v>7682</v>
      </c>
      <c r="G122" s="50">
        <v>1.3017000000000001E-2</v>
      </c>
      <c r="H122" s="50">
        <v>-2.5000000000000001E-4</v>
      </c>
      <c r="I122" s="50">
        <v>-3.2499999999999998E-6</v>
      </c>
      <c r="J122" s="49" t="s">
        <v>76</v>
      </c>
      <c r="K122" s="50">
        <v>100</v>
      </c>
      <c r="L122" s="50">
        <v>0</v>
      </c>
      <c r="M122" s="50">
        <v>7682</v>
      </c>
      <c r="N122" s="49" t="s">
        <v>77</v>
      </c>
      <c r="O122" s="49" t="s">
        <v>596</v>
      </c>
      <c r="P122" s="36">
        <v>3521</v>
      </c>
      <c r="Q122" s="36">
        <v>7682</v>
      </c>
      <c r="R122" s="36">
        <v>1.3017000000000001E-4</v>
      </c>
      <c r="S122" s="36">
        <v>0.45403894611578416</v>
      </c>
      <c r="T122" s="36">
        <v>1.289517029581892E-4</v>
      </c>
      <c r="U122" s="38">
        <v>0.45832857000000005</v>
      </c>
      <c r="V122" s="38">
        <v>4.2896238842158874E-3</v>
      </c>
      <c r="W122" s="36">
        <v>2.3337076115784075E-2</v>
      </c>
      <c r="X122" s="36">
        <v>0</v>
      </c>
      <c r="Y122" s="36">
        <v>-5.6167000000000001E-4</v>
      </c>
      <c r="Z122" s="36">
        <v>-1.7229999999999999E-5</v>
      </c>
      <c r="AA122" s="38">
        <v>-5.7890000000000003E-4</v>
      </c>
      <c r="AB122" s="36">
        <v>2.8205599999999963E-2</v>
      </c>
      <c r="AC122" s="36">
        <v>0.89148322999999996</v>
      </c>
    </row>
    <row r="123" spans="1:29" ht="15.75" customHeight="1" x14ac:dyDescent="0.2">
      <c r="A123" s="52">
        <v>43620.947627314818</v>
      </c>
      <c r="B123" s="49" t="s">
        <v>7</v>
      </c>
      <c r="C123" s="49" t="s">
        <v>74</v>
      </c>
      <c r="D123" s="49" t="s">
        <v>86</v>
      </c>
      <c r="E123" s="50">
        <v>100</v>
      </c>
      <c r="F123" s="50">
        <v>7714.5</v>
      </c>
      <c r="G123" s="50">
        <v>1.2963000000000001E-2</v>
      </c>
      <c r="H123" s="50">
        <v>-2.5000000000000001E-4</v>
      </c>
      <c r="I123" s="50">
        <v>-3.2399999999999999E-6</v>
      </c>
      <c r="J123" s="49" t="s">
        <v>76</v>
      </c>
      <c r="K123" s="50">
        <v>100</v>
      </c>
      <c r="L123" s="50">
        <v>0</v>
      </c>
      <c r="M123" s="50">
        <v>7714.5</v>
      </c>
      <c r="N123" s="49" t="s">
        <v>77</v>
      </c>
      <c r="O123" s="49" t="s">
        <v>597</v>
      </c>
      <c r="P123" s="36">
        <v>3621</v>
      </c>
      <c r="Q123" s="36">
        <v>7714.5</v>
      </c>
      <c r="R123" s="36">
        <v>1.2962999999999999E-4</v>
      </c>
      <c r="S123" s="36">
        <v>0.46700194611578416</v>
      </c>
      <c r="T123" s="36">
        <v>1.2897043527086003E-4</v>
      </c>
      <c r="U123" s="38">
        <v>0.46939022999999996</v>
      </c>
      <c r="V123" s="38">
        <v>2.3882838842158027E-3</v>
      </c>
      <c r="W123" s="36">
        <v>2.3337076115784075E-2</v>
      </c>
      <c r="X123" s="36">
        <v>0</v>
      </c>
      <c r="Y123" s="36">
        <v>-5.6490999999999996E-4</v>
      </c>
      <c r="Z123" s="36">
        <v>-1.7229999999999999E-5</v>
      </c>
      <c r="AA123" s="38">
        <v>-5.8213999999999998E-4</v>
      </c>
      <c r="AB123" s="36">
        <v>2.6307499999999876E-2</v>
      </c>
      <c r="AC123" s="36">
        <v>0.88958512999999995</v>
      </c>
    </row>
    <row r="124" spans="1:29" ht="15.75" customHeight="1" x14ac:dyDescent="0.2">
      <c r="A124" s="52">
        <v>43620.947638888887</v>
      </c>
      <c r="B124" s="49" t="s">
        <v>7</v>
      </c>
      <c r="C124" s="49" t="s">
        <v>74</v>
      </c>
      <c r="D124" s="49" t="s">
        <v>86</v>
      </c>
      <c r="E124" s="50">
        <v>200</v>
      </c>
      <c r="F124" s="50">
        <v>7720.5</v>
      </c>
      <c r="G124" s="50">
        <v>2.5905999999999998E-2</v>
      </c>
      <c r="H124" s="50">
        <v>-2.5000000000000001E-4</v>
      </c>
      <c r="I124" s="50">
        <v>-6.4699999999999999E-6</v>
      </c>
      <c r="J124" s="49" t="s">
        <v>76</v>
      </c>
      <c r="K124" s="50">
        <v>200</v>
      </c>
      <c r="L124" s="50">
        <v>0</v>
      </c>
      <c r="M124" s="50">
        <v>7720.5</v>
      </c>
      <c r="N124" s="49" t="s">
        <v>77</v>
      </c>
      <c r="O124" s="49" t="s">
        <v>598</v>
      </c>
      <c r="P124" s="36">
        <v>3821</v>
      </c>
      <c r="Q124" s="36">
        <v>7720.5</v>
      </c>
      <c r="R124" s="36">
        <v>1.2952999999999999E-4</v>
      </c>
      <c r="S124" s="36">
        <v>0.49290794611578415</v>
      </c>
      <c r="T124" s="36">
        <v>1.2899972418628215E-4</v>
      </c>
      <c r="U124" s="38">
        <v>0.49493412999999997</v>
      </c>
      <c r="V124" s="38">
        <v>2.0261838842158264E-3</v>
      </c>
      <c r="W124" s="36">
        <v>2.3337076115784075E-2</v>
      </c>
      <c r="X124" s="36">
        <v>0</v>
      </c>
      <c r="Y124" s="36">
        <v>-5.7137999999999991E-4</v>
      </c>
      <c r="Z124" s="36">
        <v>-1.7229999999999999E-5</v>
      </c>
      <c r="AA124" s="38">
        <v>-5.8860999999999994E-4</v>
      </c>
      <c r="AB124" s="36">
        <v>2.5951869999999901E-2</v>
      </c>
      <c r="AC124" s="36">
        <v>0.8892294999999999</v>
      </c>
    </row>
    <row r="125" spans="1:29" ht="15.75" customHeight="1" x14ac:dyDescent="0.2">
      <c r="A125" s="52">
        <v>43620.950439814813</v>
      </c>
      <c r="B125" s="49" t="s">
        <v>7</v>
      </c>
      <c r="C125" s="49" t="s">
        <v>74</v>
      </c>
      <c r="D125" s="49" t="s">
        <v>86</v>
      </c>
      <c r="E125" s="50">
        <v>200</v>
      </c>
      <c r="F125" s="50">
        <v>7762</v>
      </c>
      <c r="G125" s="50">
        <v>2.5766000000000001E-2</v>
      </c>
      <c r="H125" s="50">
        <v>-2.5000000000000001E-4</v>
      </c>
      <c r="I125" s="50">
        <v>-6.4400000000000002E-6</v>
      </c>
      <c r="J125" s="49" t="s">
        <v>76</v>
      </c>
      <c r="K125" s="50">
        <v>200</v>
      </c>
      <c r="L125" s="50">
        <v>0</v>
      </c>
      <c r="M125" s="50">
        <v>7762</v>
      </c>
      <c r="N125" s="49" t="s">
        <v>77</v>
      </c>
      <c r="O125" s="49" t="s">
        <v>599</v>
      </c>
      <c r="P125" s="36">
        <v>4021</v>
      </c>
      <c r="Q125" s="36">
        <v>7762</v>
      </c>
      <c r="R125" s="36">
        <v>1.2883E-4</v>
      </c>
      <c r="S125" s="36">
        <v>0.5186739461157841</v>
      </c>
      <c r="T125" s="36">
        <v>1.2899128229688738E-4</v>
      </c>
      <c r="U125" s="38">
        <v>0.51802543000000001</v>
      </c>
      <c r="V125" s="38">
        <v>-6.4851611578409241E-4</v>
      </c>
      <c r="W125" s="36">
        <v>2.3337076115784075E-2</v>
      </c>
      <c r="X125" s="36">
        <v>0</v>
      </c>
      <c r="Y125" s="36">
        <v>-5.7781999999999994E-4</v>
      </c>
      <c r="Z125" s="36">
        <v>-1.7229999999999999E-5</v>
      </c>
      <c r="AA125" s="38">
        <v>-5.9504999999999996E-4</v>
      </c>
      <c r="AB125" s="36">
        <v>2.3283609999999982E-2</v>
      </c>
      <c r="AC125" s="36">
        <v>0.88656124000000003</v>
      </c>
    </row>
    <row r="126" spans="1:29" ht="15.75" customHeight="1" x14ac:dyDescent="0.2">
      <c r="A126" s="52">
        <v>43620.950439814813</v>
      </c>
      <c r="B126" s="49" t="s">
        <v>7</v>
      </c>
      <c r="C126" s="49" t="s">
        <v>74</v>
      </c>
      <c r="D126" s="49" t="s">
        <v>86</v>
      </c>
      <c r="E126" s="50">
        <v>100</v>
      </c>
      <c r="F126" s="50">
        <v>7723.5</v>
      </c>
      <c r="G126" s="50">
        <v>1.2947E-2</v>
      </c>
      <c r="H126" s="50">
        <v>-2.5000000000000001E-4</v>
      </c>
      <c r="I126" s="50">
        <v>-3.23E-6</v>
      </c>
      <c r="J126" s="49" t="s">
        <v>76</v>
      </c>
      <c r="K126" s="50">
        <v>100</v>
      </c>
      <c r="L126" s="50">
        <v>0</v>
      </c>
      <c r="M126" s="50">
        <v>7723.5</v>
      </c>
      <c r="N126" s="49" t="s">
        <v>77</v>
      </c>
      <c r="O126" s="49" t="s">
        <v>600</v>
      </c>
      <c r="P126" s="36">
        <v>4121</v>
      </c>
      <c r="Q126" s="36">
        <v>7723.5</v>
      </c>
      <c r="R126" s="36">
        <v>1.2946999999999999E-4</v>
      </c>
      <c r="S126" s="36">
        <v>0.53162094611578414</v>
      </c>
      <c r="T126" s="36">
        <v>1.2900289883906434E-4</v>
      </c>
      <c r="U126" s="38">
        <v>0.53354586999999998</v>
      </c>
      <c r="V126" s="38">
        <v>1.9249238842158345E-3</v>
      </c>
      <c r="W126" s="36">
        <v>2.3337076115784075E-2</v>
      </c>
      <c r="X126" s="36">
        <v>0</v>
      </c>
      <c r="Y126" s="36">
        <v>-5.8104999999999995E-4</v>
      </c>
      <c r="Z126" s="36">
        <v>-1.7229999999999999E-5</v>
      </c>
      <c r="AA126" s="38">
        <v>-5.9827999999999997E-4</v>
      </c>
      <c r="AB126" s="36">
        <v>2.5860279999999909E-2</v>
      </c>
      <c r="AC126" s="36">
        <v>0.88913790999999998</v>
      </c>
    </row>
    <row r="127" spans="1:29" ht="15.75" customHeight="1" x14ac:dyDescent="0.2">
      <c r="A127" s="52">
        <v>43620.950671296298</v>
      </c>
      <c r="B127" s="49" t="s">
        <v>7</v>
      </c>
      <c r="C127" s="49" t="s">
        <v>74</v>
      </c>
      <c r="D127" s="49" t="s">
        <v>86</v>
      </c>
      <c r="E127" s="50">
        <v>200</v>
      </c>
      <c r="F127" s="50">
        <v>7798</v>
      </c>
      <c r="G127" s="50">
        <v>2.5648000000000001E-2</v>
      </c>
      <c r="H127" s="50">
        <v>-2.5000000000000001E-4</v>
      </c>
      <c r="I127" s="50">
        <v>-6.4099999999999996E-6</v>
      </c>
      <c r="J127" s="49" t="s">
        <v>76</v>
      </c>
      <c r="K127" s="50">
        <v>200</v>
      </c>
      <c r="L127" s="50">
        <v>0</v>
      </c>
      <c r="M127" s="50">
        <v>7798</v>
      </c>
      <c r="N127" s="49" t="s">
        <v>77</v>
      </c>
      <c r="O127" s="49" t="s">
        <v>601</v>
      </c>
      <c r="P127" s="36">
        <v>4321</v>
      </c>
      <c r="Q127" s="36">
        <v>7798</v>
      </c>
      <c r="R127" s="36">
        <v>1.2824000000000001E-4</v>
      </c>
      <c r="S127" s="36">
        <v>0.55726894611578415</v>
      </c>
      <c r="T127" s="36">
        <v>1.289675876222597E-4</v>
      </c>
      <c r="U127" s="38">
        <v>0.55412504000000007</v>
      </c>
      <c r="V127" s="38">
        <v>-3.1439061157840786E-3</v>
      </c>
      <c r="W127" s="36">
        <v>2.3337076115784075E-2</v>
      </c>
      <c r="X127" s="36">
        <v>0</v>
      </c>
      <c r="Y127" s="36">
        <v>-5.8745999999999994E-4</v>
      </c>
      <c r="Z127" s="36">
        <v>-1.7229999999999999E-5</v>
      </c>
      <c r="AA127" s="38">
        <v>-6.0468999999999996E-4</v>
      </c>
      <c r="AB127" s="36">
        <v>2.0797859999999998E-2</v>
      </c>
      <c r="AC127" s="36">
        <v>0.88407548999999996</v>
      </c>
    </row>
    <row r="128" spans="1:29" ht="15.75" customHeight="1" x14ac:dyDescent="0.2">
      <c r="A128" s="52">
        <v>43620.950671296298</v>
      </c>
      <c r="B128" s="49" t="s">
        <v>7</v>
      </c>
      <c r="C128" s="49" t="s">
        <v>74</v>
      </c>
      <c r="D128" s="49" t="s">
        <v>86</v>
      </c>
      <c r="E128" s="50">
        <v>300</v>
      </c>
      <c r="F128" s="50">
        <v>7778.5</v>
      </c>
      <c r="G128" s="50">
        <v>3.8567999999999998E-2</v>
      </c>
      <c r="H128" s="50">
        <v>-2.5000000000000001E-4</v>
      </c>
      <c r="I128" s="50">
        <v>-9.6399999999999992E-6</v>
      </c>
      <c r="J128" s="49" t="s">
        <v>76</v>
      </c>
      <c r="K128" s="50">
        <v>300</v>
      </c>
      <c r="L128" s="50">
        <v>0</v>
      </c>
      <c r="M128" s="50">
        <v>7778.5</v>
      </c>
      <c r="N128" s="49" t="s">
        <v>77</v>
      </c>
      <c r="O128" s="49" t="s">
        <v>602</v>
      </c>
      <c r="P128" s="36">
        <v>4621</v>
      </c>
      <c r="Q128" s="36">
        <v>7778.5</v>
      </c>
      <c r="R128" s="36">
        <v>1.2856E-4</v>
      </c>
      <c r="S128" s="36">
        <v>0.59583694611578419</v>
      </c>
      <c r="T128" s="36">
        <v>1.28941126621031E-4</v>
      </c>
      <c r="U128" s="38">
        <v>0.59407576000000006</v>
      </c>
      <c r="V128" s="38">
        <v>-1.7611861157841302E-3</v>
      </c>
      <c r="W128" s="36">
        <v>2.3337076115784075E-2</v>
      </c>
      <c r="X128" s="36">
        <v>0</v>
      </c>
      <c r="Y128" s="36">
        <v>-5.9709999999999993E-4</v>
      </c>
      <c r="Z128" s="36">
        <v>-1.7229999999999999E-5</v>
      </c>
      <c r="AA128" s="38">
        <v>-6.1432999999999995E-4</v>
      </c>
      <c r="AB128" s="36">
        <v>2.2190219999999945E-2</v>
      </c>
      <c r="AC128" s="36">
        <v>0.88546784999999995</v>
      </c>
    </row>
    <row r="129" spans="1:29" ht="15.75" customHeight="1" x14ac:dyDescent="0.2">
      <c r="A129" s="52">
        <v>43620.950671296298</v>
      </c>
      <c r="B129" s="49" t="s">
        <v>7</v>
      </c>
      <c r="C129" s="49" t="s">
        <v>74</v>
      </c>
      <c r="D129" s="49" t="s">
        <v>86</v>
      </c>
      <c r="E129" s="50">
        <v>100</v>
      </c>
      <c r="F129" s="50">
        <v>7759</v>
      </c>
      <c r="G129" s="50">
        <v>1.2888E-2</v>
      </c>
      <c r="H129" s="50">
        <v>-2.5000000000000001E-4</v>
      </c>
      <c r="I129" s="50">
        <v>-3.2200000000000001E-6</v>
      </c>
      <c r="J129" s="49" t="s">
        <v>76</v>
      </c>
      <c r="K129" s="50">
        <v>100</v>
      </c>
      <c r="L129" s="50">
        <v>0</v>
      </c>
      <c r="M129" s="50">
        <v>7759</v>
      </c>
      <c r="N129" s="49" t="s">
        <v>77</v>
      </c>
      <c r="O129" s="49" t="s">
        <v>603</v>
      </c>
      <c r="P129" s="36">
        <v>4721</v>
      </c>
      <c r="Q129" s="36">
        <v>7759</v>
      </c>
      <c r="R129" s="36">
        <v>1.2888E-4</v>
      </c>
      <c r="S129" s="36">
        <v>0.6087249461157842</v>
      </c>
      <c r="T129" s="36">
        <v>1.2893983183981871E-4</v>
      </c>
      <c r="U129" s="38">
        <v>0.60844248000000001</v>
      </c>
      <c r="V129" s="38">
        <v>-2.8246611578419678E-4</v>
      </c>
      <c r="W129" s="36">
        <v>2.3337076115784075E-2</v>
      </c>
      <c r="X129" s="36">
        <v>0</v>
      </c>
      <c r="Y129" s="36">
        <v>-6.0031999999999989E-4</v>
      </c>
      <c r="Z129" s="36">
        <v>-1.7229999999999999E-5</v>
      </c>
      <c r="AA129" s="38">
        <v>-6.1754999999999991E-4</v>
      </c>
      <c r="AB129" s="36">
        <v>2.367215999999988E-2</v>
      </c>
      <c r="AC129" s="36">
        <v>0.88694978999999985</v>
      </c>
    </row>
    <row r="130" spans="1:29" ht="15.75" customHeight="1" x14ac:dyDescent="0.2">
      <c r="A130" s="52">
        <v>43620.950682870367</v>
      </c>
      <c r="B130" s="49" t="s">
        <v>7</v>
      </c>
      <c r="C130" s="49" t="s">
        <v>74</v>
      </c>
      <c r="D130" s="49" t="s">
        <v>86</v>
      </c>
      <c r="E130" s="50">
        <v>100</v>
      </c>
      <c r="F130" s="50">
        <v>7798.5</v>
      </c>
      <c r="G130" s="50">
        <v>1.2822999999999999E-2</v>
      </c>
      <c r="H130" s="50">
        <v>7.5000000000000002E-4</v>
      </c>
      <c r="I130" s="50">
        <v>9.6099999999999995E-6</v>
      </c>
      <c r="J130" s="49" t="s">
        <v>76</v>
      </c>
      <c r="K130" s="50">
        <v>100</v>
      </c>
      <c r="L130" s="50">
        <v>0</v>
      </c>
      <c r="M130" s="50">
        <v>7749.5</v>
      </c>
      <c r="N130" s="49" t="s">
        <v>77</v>
      </c>
      <c r="O130" s="49" t="s">
        <v>604</v>
      </c>
      <c r="P130" s="36">
        <v>4821</v>
      </c>
      <c r="Q130" s="36">
        <v>7798.5</v>
      </c>
      <c r="R130" s="36">
        <v>1.2823000000000001E-4</v>
      </c>
      <c r="S130" s="36">
        <v>0.62154794611578423</v>
      </c>
      <c r="T130" s="36">
        <v>1.2892510809288203E-4</v>
      </c>
      <c r="U130" s="38">
        <v>0.61819683000000003</v>
      </c>
      <c r="V130" s="38">
        <v>-3.3511161157842029E-3</v>
      </c>
      <c r="W130" s="36">
        <v>2.3337076115784075E-2</v>
      </c>
      <c r="X130" s="36">
        <v>0</v>
      </c>
      <c r="Y130" s="36">
        <v>-5.9070999999999993E-4</v>
      </c>
      <c r="Z130" s="36">
        <v>-1.7229999999999999E-5</v>
      </c>
      <c r="AA130" s="38">
        <v>-6.0793999999999996E-4</v>
      </c>
      <c r="AB130" s="36">
        <v>2.0593899999999873E-2</v>
      </c>
      <c r="AC130" s="36">
        <v>0.88387152999999985</v>
      </c>
    </row>
    <row r="131" spans="1:29" ht="15.75" customHeight="1" x14ac:dyDescent="0.2">
      <c r="A131" s="52">
        <v>43620.950682870367</v>
      </c>
      <c r="B131" s="49" t="s">
        <v>7</v>
      </c>
      <c r="C131" s="49" t="s">
        <v>74</v>
      </c>
      <c r="D131" s="49" t="s">
        <v>86</v>
      </c>
      <c r="E131" s="50">
        <v>100</v>
      </c>
      <c r="F131" s="50">
        <v>7798.5</v>
      </c>
      <c r="G131" s="50">
        <v>1.2822999999999999E-2</v>
      </c>
      <c r="H131" s="50">
        <v>7.5000000000000002E-4</v>
      </c>
      <c r="I131" s="50">
        <v>9.6099999999999995E-6</v>
      </c>
      <c r="J131" s="49" t="s">
        <v>76</v>
      </c>
      <c r="K131" s="50">
        <v>200</v>
      </c>
      <c r="L131" s="50">
        <v>0</v>
      </c>
      <c r="M131" s="50">
        <v>7788.5</v>
      </c>
      <c r="N131" s="49" t="s">
        <v>83</v>
      </c>
      <c r="O131" s="49" t="s">
        <v>603</v>
      </c>
      <c r="P131" s="36">
        <v>4921</v>
      </c>
      <c r="Q131" s="36">
        <v>7798.5</v>
      </c>
      <c r="R131" s="36">
        <v>1.2823000000000001E-4</v>
      </c>
      <c r="S131" s="36">
        <v>0.63437094611578426</v>
      </c>
      <c r="T131" s="36">
        <v>1.289109827506166E-4</v>
      </c>
      <c r="U131" s="38">
        <v>0.63101983000000006</v>
      </c>
      <c r="V131" s="38">
        <v>-3.3511161157842029E-3</v>
      </c>
      <c r="W131" s="36">
        <v>2.3337076115784075E-2</v>
      </c>
      <c r="X131" s="36">
        <v>0</v>
      </c>
      <c r="Y131" s="36">
        <v>-5.8109999999999998E-4</v>
      </c>
      <c r="Z131" s="36">
        <v>-1.7229999999999999E-5</v>
      </c>
      <c r="AA131" s="38">
        <v>-5.9833E-4</v>
      </c>
      <c r="AB131" s="36">
        <v>2.0584289999999873E-2</v>
      </c>
      <c r="AC131" s="36">
        <v>0.88386191999999986</v>
      </c>
    </row>
    <row r="132" spans="1:29" ht="15.75" customHeight="1" x14ac:dyDescent="0.2">
      <c r="A132" s="52">
        <v>43620.951111111113</v>
      </c>
      <c r="B132" s="49" t="s">
        <v>7</v>
      </c>
      <c r="C132" s="49" t="s">
        <v>74</v>
      </c>
      <c r="D132" s="49" t="s">
        <v>75</v>
      </c>
      <c r="E132" s="50">
        <v>-300</v>
      </c>
      <c r="F132" s="50">
        <v>7683</v>
      </c>
      <c r="G132" s="50">
        <v>-3.9047999999999999E-2</v>
      </c>
      <c r="H132" s="50">
        <v>-2.5000000000000001E-4</v>
      </c>
      <c r="I132" s="50">
        <v>-9.7599999999999997E-6</v>
      </c>
      <c r="J132" s="49" t="s">
        <v>76</v>
      </c>
      <c r="K132" s="50">
        <v>300</v>
      </c>
      <c r="L132" s="50">
        <v>0</v>
      </c>
      <c r="M132" s="50">
        <v>7683</v>
      </c>
      <c r="N132" s="49" t="s">
        <v>83</v>
      </c>
      <c r="O132" s="49" t="s">
        <v>605</v>
      </c>
      <c r="P132" s="36">
        <v>4621</v>
      </c>
      <c r="Q132" s="36">
        <v>7683</v>
      </c>
      <c r="R132" s="36">
        <v>1.3015999999999999E-4</v>
      </c>
      <c r="S132" s="36">
        <v>0.59569765129059926</v>
      </c>
      <c r="T132" s="36">
        <v>1.289109827506166E-4</v>
      </c>
      <c r="U132" s="38">
        <v>0.60146935999999995</v>
      </c>
      <c r="V132" s="38">
        <v>5.7717087094006914E-3</v>
      </c>
      <c r="W132" s="36">
        <v>2.3711781290599091E-2</v>
      </c>
      <c r="X132" s="36">
        <v>3.7470517481501611E-4</v>
      </c>
      <c r="Y132" s="36">
        <v>-5.9086000000000002E-4</v>
      </c>
      <c r="Z132" s="36">
        <v>-1.7229999999999999E-5</v>
      </c>
      <c r="AA132" s="38">
        <v>-6.0809000000000004E-4</v>
      </c>
      <c r="AB132" s="36">
        <v>3.0091579999999781E-2</v>
      </c>
      <c r="AC132" s="36">
        <v>0.8933692099999998</v>
      </c>
    </row>
    <row r="133" spans="1:29" ht="15.75" customHeight="1" x14ac:dyDescent="0.2">
      <c r="A133" s="52">
        <v>43620.951111111113</v>
      </c>
      <c r="B133" s="49" t="s">
        <v>7</v>
      </c>
      <c r="C133" s="49" t="s">
        <v>74</v>
      </c>
      <c r="D133" s="49" t="s">
        <v>75</v>
      </c>
      <c r="E133" s="50">
        <v>-200</v>
      </c>
      <c r="F133" s="50">
        <v>7721.5</v>
      </c>
      <c r="G133" s="50">
        <v>-2.5902000000000001E-2</v>
      </c>
      <c r="H133" s="50">
        <v>-2.5000000000000001E-4</v>
      </c>
      <c r="I133" s="50">
        <v>-6.4699999999999999E-6</v>
      </c>
      <c r="J133" s="49" t="s">
        <v>76</v>
      </c>
      <c r="K133" s="50">
        <v>200</v>
      </c>
      <c r="L133" s="50">
        <v>0</v>
      </c>
      <c r="M133" s="50">
        <v>7721.5</v>
      </c>
      <c r="N133" s="49" t="s">
        <v>83</v>
      </c>
      <c r="O133" s="49" t="s">
        <v>606</v>
      </c>
      <c r="P133" s="36">
        <v>4421</v>
      </c>
      <c r="Q133" s="36">
        <v>7721.5</v>
      </c>
      <c r="R133" s="36">
        <v>1.2951E-4</v>
      </c>
      <c r="S133" s="36">
        <v>0.56991545474047589</v>
      </c>
      <c r="T133" s="36">
        <v>1.2891098275061657E-4</v>
      </c>
      <c r="U133" s="38">
        <v>0.57256370999999995</v>
      </c>
      <c r="V133" s="38">
        <v>2.6482552595240572E-3</v>
      </c>
      <c r="W133" s="36">
        <v>2.383158474047577E-2</v>
      </c>
      <c r="X133" s="36">
        <v>1.1980344987667924E-4</v>
      </c>
      <c r="Y133" s="36">
        <v>-5.9732999999999997E-4</v>
      </c>
      <c r="Z133" s="36">
        <v>-1.7229999999999999E-5</v>
      </c>
      <c r="AA133" s="38">
        <v>-6.1456E-4</v>
      </c>
      <c r="AB133" s="36">
        <v>2.7094399999999828E-2</v>
      </c>
      <c r="AC133" s="36">
        <v>0.89037202999999987</v>
      </c>
    </row>
    <row r="134" spans="1:29" ht="15.75" customHeight="1" x14ac:dyDescent="0.2">
      <c r="A134" s="52">
        <v>43620.951111111113</v>
      </c>
      <c r="B134" s="49" t="s">
        <v>7</v>
      </c>
      <c r="C134" s="49" t="s">
        <v>74</v>
      </c>
      <c r="D134" s="49" t="s">
        <v>75</v>
      </c>
      <c r="E134" s="50">
        <v>-100</v>
      </c>
      <c r="F134" s="50">
        <v>7760</v>
      </c>
      <c r="G134" s="50">
        <v>-1.2886999999999999E-2</v>
      </c>
      <c r="H134" s="50">
        <v>-2.5000000000000001E-4</v>
      </c>
      <c r="I134" s="50">
        <v>-3.2200000000000001E-6</v>
      </c>
      <c r="J134" s="49" t="s">
        <v>76</v>
      </c>
      <c r="K134" s="50">
        <v>100</v>
      </c>
      <c r="L134" s="50">
        <v>0</v>
      </c>
      <c r="M134" s="50">
        <v>7760</v>
      </c>
      <c r="N134" s="49" t="s">
        <v>83</v>
      </c>
      <c r="O134" s="49" t="s">
        <v>607</v>
      </c>
      <c r="P134" s="36">
        <v>4321</v>
      </c>
      <c r="Q134" s="36">
        <v>7760</v>
      </c>
      <c r="R134" s="36">
        <v>1.2887E-4</v>
      </c>
      <c r="S134" s="36">
        <v>0.55702435646541426</v>
      </c>
      <c r="T134" s="36">
        <v>1.2891098275061657E-4</v>
      </c>
      <c r="U134" s="38">
        <v>0.55684727000000001</v>
      </c>
      <c r="V134" s="38">
        <v>-1.7708646541425566E-4</v>
      </c>
      <c r="W134" s="36">
        <v>2.3827486465414112E-2</v>
      </c>
      <c r="X134" s="36">
        <v>-4.0982750616584684E-6</v>
      </c>
      <c r="Y134" s="36">
        <v>-6.0054999999999993E-4</v>
      </c>
      <c r="Z134" s="36">
        <v>-1.7229999999999999E-5</v>
      </c>
      <c r="AA134" s="38">
        <v>-6.1777999999999996E-4</v>
      </c>
      <c r="AB134" s="36">
        <v>2.4268179999999855E-2</v>
      </c>
      <c r="AC134" s="36">
        <v>0.88754580999999988</v>
      </c>
    </row>
    <row r="135" spans="1:29" ht="15.75" customHeight="1" x14ac:dyDescent="0.2">
      <c r="A135" s="52">
        <v>43620.958333333336</v>
      </c>
      <c r="B135" s="49" t="s">
        <v>7</v>
      </c>
      <c r="C135" s="49" t="s">
        <v>130</v>
      </c>
      <c r="D135" s="53"/>
      <c r="E135" s="50">
        <v>4321</v>
      </c>
      <c r="F135" s="50">
        <v>7599.98</v>
      </c>
      <c r="G135" s="50">
        <v>0.56855718</v>
      </c>
      <c r="H135" s="50">
        <v>-5.4799999999999998E-4</v>
      </c>
      <c r="I135" s="50">
        <v>-3.1157E-4</v>
      </c>
      <c r="J135" s="49" t="s">
        <v>76</v>
      </c>
      <c r="K135" s="50">
        <v>4321</v>
      </c>
      <c r="L135" s="50">
        <v>0</v>
      </c>
      <c r="M135" s="50">
        <v>7599.98</v>
      </c>
      <c r="N135" s="49" t="s">
        <v>130</v>
      </c>
      <c r="O135" s="49" t="s">
        <v>131</v>
      </c>
      <c r="P135" s="36">
        <v>4321</v>
      </c>
      <c r="Q135" s="36">
        <v>7599.98</v>
      </c>
      <c r="R135" s="36">
        <v>1.3158000000000001E-4</v>
      </c>
      <c r="S135" s="36">
        <v>0.55702435646541426</v>
      </c>
      <c r="T135" s="36">
        <v>1.2891098275061657E-4</v>
      </c>
      <c r="U135" s="38">
        <v>0.55684727000000001</v>
      </c>
      <c r="V135" s="38">
        <v>-1.7708646541425566E-4</v>
      </c>
      <c r="W135" s="36">
        <v>2.3827486465414112E-2</v>
      </c>
      <c r="X135" s="36">
        <v>0</v>
      </c>
      <c r="Y135" s="36">
        <v>-6.0054999999999993E-4</v>
      </c>
      <c r="Z135" s="36">
        <v>-3.2880000000000002E-4</v>
      </c>
      <c r="AA135" s="38">
        <v>-9.2935000000000001E-4</v>
      </c>
      <c r="AB135" s="36">
        <v>2.4579749999999855E-2</v>
      </c>
      <c r="AC135" s="36">
        <v>0.88785737999999992</v>
      </c>
    </row>
    <row r="136" spans="1:29" ht="15.75" customHeight="1" x14ac:dyDescent="0.2">
      <c r="A136" s="52">
        <v>43620.976631944446</v>
      </c>
      <c r="B136" s="49" t="s">
        <v>7</v>
      </c>
      <c r="C136" s="49" t="s">
        <v>74</v>
      </c>
      <c r="D136" s="49" t="s">
        <v>86</v>
      </c>
      <c r="E136" s="50">
        <v>100</v>
      </c>
      <c r="F136" s="50">
        <v>7688</v>
      </c>
      <c r="G136" s="50">
        <v>1.3006999999999999E-2</v>
      </c>
      <c r="H136" s="50">
        <v>-2.5000000000000001E-4</v>
      </c>
      <c r="I136" s="50">
        <v>-3.2499999999999998E-6</v>
      </c>
      <c r="J136" s="49" t="s">
        <v>76</v>
      </c>
      <c r="K136" s="50">
        <v>100</v>
      </c>
      <c r="L136" s="50">
        <v>0</v>
      </c>
      <c r="M136" s="50">
        <v>7688</v>
      </c>
      <c r="N136" s="49" t="s">
        <v>83</v>
      </c>
      <c r="O136" s="49" t="s">
        <v>608</v>
      </c>
      <c r="P136" s="36">
        <v>4421</v>
      </c>
      <c r="Q136" s="36">
        <v>7688</v>
      </c>
      <c r="R136" s="36">
        <v>1.3007000000000001E-4</v>
      </c>
      <c r="S136" s="36">
        <v>0.57003135646541425</v>
      </c>
      <c r="T136" s="36">
        <v>1.2893719892906905E-4</v>
      </c>
      <c r="U136" s="38">
        <v>0.57503947</v>
      </c>
      <c r="V136" s="38">
        <v>5.0081135345857453E-3</v>
      </c>
      <c r="W136" s="36">
        <v>2.3827486465414112E-2</v>
      </c>
      <c r="X136" s="36">
        <v>0</v>
      </c>
      <c r="Y136" s="36">
        <v>-6.0379999999999993E-4</v>
      </c>
      <c r="Z136" s="36">
        <v>-3.2880000000000002E-4</v>
      </c>
      <c r="AA136" s="38">
        <v>-9.3260000000000001E-4</v>
      </c>
      <c r="AB136" s="36">
        <v>2.9768199999999856E-2</v>
      </c>
      <c r="AC136" s="36">
        <v>0.89304582999999993</v>
      </c>
    </row>
    <row r="137" spans="1:29" ht="15.75" customHeight="1" x14ac:dyDescent="0.2">
      <c r="A137" s="52">
        <v>43620.976643518516</v>
      </c>
      <c r="B137" s="49" t="s">
        <v>7</v>
      </c>
      <c r="C137" s="49" t="s">
        <v>74</v>
      </c>
      <c r="D137" s="49" t="s">
        <v>86</v>
      </c>
      <c r="E137" s="50">
        <v>200</v>
      </c>
      <c r="F137" s="50">
        <v>7726.5</v>
      </c>
      <c r="G137" s="50">
        <v>2.5884000000000001E-2</v>
      </c>
      <c r="H137" s="50">
        <v>-2.5000000000000001E-4</v>
      </c>
      <c r="I137" s="50">
        <v>-6.4699999999999999E-6</v>
      </c>
      <c r="J137" s="49" t="s">
        <v>76</v>
      </c>
      <c r="K137" s="50">
        <v>200</v>
      </c>
      <c r="L137" s="50">
        <v>0</v>
      </c>
      <c r="M137" s="50">
        <v>7726.5</v>
      </c>
      <c r="N137" s="49" t="s">
        <v>83</v>
      </c>
      <c r="O137" s="49" t="s">
        <v>609</v>
      </c>
      <c r="P137" s="36">
        <v>4621</v>
      </c>
      <c r="Q137" s="36">
        <v>7726.5</v>
      </c>
      <c r="R137" s="36">
        <v>1.2941999999999999E-4</v>
      </c>
      <c r="S137" s="36">
        <v>0.59591535646541427</v>
      </c>
      <c r="T137" s="36">
        <v>1.2895809488539585E-4</v>
      </c>
      <c r="U137" s="38">
        <v>0.59804981999999995</v>
      </c>
      <c r="V137" s="38">
        <v>2.1344635345856844E-3</v>
      </c>
      <c r="W137" s="36">
        <v>2.3827486465414112E-2</v>
      </c>
      <c r="X137" s="36">
        <v>0</v>
      </c>
      <c r="Y137" s="36">
        <v>-6.1026999999999989E-4</v>
      </c>
      <c r="Z137" s="36">
        <v>-3.2880000000000002E-4</v>
      </c>
      <c r="AA137" s="38">
        <v>-9.3906999999999997E-4</v>
      </c>
      <c r="AB137" s="36">
        <v>2.6901019999999796E-2</v>
      </c>
      <c r="AC137" s="36">
        <v>0.89017864999999985</v>
      </c>
    </row>
    <row r="138" spans="1:29" ht="15.75" customHeight="1" x14ac:dyDescent="0.2">
      <c r="A138" s="52">
        <v>43620.981122685182</v>
      </c>
      <c r="B138" s="49" t="s">
        <v>7</v>
      </c>
      <c r="C138" s="49" t="s">
        <v>74</v>
      </c>
      <c r="D138" s="49" t="s">
        <v>86</v>
      </c>
      <c r="E138" s="50">
        <v>300</v>
      </c>
      <c r="F138" s="50">
        <v>7765.5</v>
      </c>
      <c r="G138" s="50">
        <v>3.8630999999999999E-2</v>
      </c>
      <c r="H138" s="50">
        <v>-2.5000000000000001E-4</v>
      </c>
      <c r="I138" s="50">
        <v>-9.6500000000000008E-6</v>
      </c>
      <c r="J138" s="49" t="s">
        <v>76</v>
      </c>
      <c r="K138" s="50">
        <v>300</v>
      </c>
      <c r="L138" s="50">
        <v>0</v>
      </c>
      <c r="M138" s="50">
        <v>7765.5</v>
      </c>
      <c r="N138" s="49" t="s">
        <v>83</v>
      </c>
      <c r="O138" s="49" t="s">
        <v>610</v>
      </c>
      <c r="P138" s="36">
        <v>4921</v>
      </c>
      <c r="Q138" s="36">
        <v>7765.5</v>
      </c>
      <c r="R138" s="36">
        <v>1.2877E-4</v>
      </c>
      <c r="S138" s="36">
        <v>0.63454635646541424</v>
      </c>
      <c r="T138" s="36">
        <v>1.2894662801573141E-4</v>
      </c>
      <c r="U138" s="38">
        <v>0.63367717000000001</v>
      </c>
      <c r="V138" s="38">
        <v>-8.6918646541422895E-4</v>
      </c>
      <c r="W138" s="36">
        <v>2.3827486465414112E-2</v>
      </c>
      <c r="X138" s="36">
        <v>0</v>
      </c>
      <c r="Y138" s="36">
        <v>-6.1991999999999993E-4</v>
      </c>
      <c r="Z138" s="36">
        <v>-3.2880000000000002E-4</v>
      </c>
      <c r="AA138" s="38">
        <v>-9.4872000000000001E-4</v>
      </c>
      <c r="AB138" s="36">
        <v>2.3907019999999883E-2</v>
      </c>
      <c r="AC138" s="36">
        <v>0.88718464999999991</v>
      </c>
    </row>
    <row r="139" spans="1:29" ht="15.75" customHeight="1" x14ac:dyDescent="0.2">
      <c r="A139" s="52">
        <v>43620.981122685182</v>
      </c>
      <c r="B139" s="49" t="s">
        <v>7</v>
      </c>
      <c r="C139" s="49" t="s">
        <v>74</v>
      </c>
      <c r="D139" s="49" t="s">
        <v>86</v>
      </c>
      <c r="E139" s="50">
        <v>200</v>
      </c>
      <c r="F139" s="50">
        <v>7746.5</v>
      </c>
      <c r="G139" s="50">
        <v>2.5818000000000001E-2</v>
      </c>
      <c r="H139" s="50">
        <v>-2.5000000000000001E-4</v>
      </c>
      <c r="I139" s="50">
        <v>-6.4500000000000001E-6</v>
      </c>
      <c r="J139" s="49" t="s">
        <v>76</v>
      </c>
      <c r="K139" s="50">
        <v>200</v>
      </c>
      <c r="L139" s="50">
        <v>0</v>
      </c>
      <c r="M139" s="50">
        <v>7746.5</v>
      </c>
      <c r="N139" s="49" t="s">
        <v>77</v>
      </c>
      <c r="O139" s="49" t="s">
        <v>611</v>
      </c>
      <c r="P139" s="36">
        <v>5121</v>
      </c>
      <c r="Q139" s="36">
        <v>7746.5</v>
      </c>
      <c r="R139" s="36">
        <v>1.2909E-4</v>
      </c>
      <c r="S139" s="36">
        <v>0.66036435646541425</v>
      </c>
      <c r="T139" s="36">
        <v>1.2895222739023907E-4</v>
      </c>
      <c r="U139" s="38">
        <v>0.66106989000000005</v>
      </c>
      <c r="V139" s="38">
        <v>7.0553353458580048E-4</v>
      </c>
      <c r="W139" s="36">
        <v>2.3827486465414112E-2</v>
      </c>
      <c r="X139" s="36">
        <v>0</v>
      </c>
      <c r="Y139" s="36">
        <v>-6.263699999999999E-4</v>
      </c>
      <c r="Z139" s="36">
        <v>-3.2880000000000002E-4</v>
      </c>
      <c r="AA139" s="38">
        <v>-9.5516999999999998E-4</v>
      </c>
      <c r="AB139" s="36">
        <v>2.5488189999999911E-2</v>
      </c>
      <c r="AC139" s="36">
        <v>0.88876581999999993</v>
      </c>
    </row>
    <row r="140" spans="1:29" ht="15.75" customHeight="1" x14ac:dyDescent="0.2">
      <c r="A140" s="52">
        <v>43620.981122685182</v>
      </c>
      <c r="B140" s="49" t="s">
        <v>7</v>
      </c>
      <c r="C140" s="49" t="s">
        <v>74</v>
      </c>
      <c r="D140" s="49" t="s">
        <v>86</v>
      </c>
      <c r="E140" s="50">
        <v>100</v>
      </c>
      <c r="F140" s="50">
        <v>7708</v>
      </c>
      <c r="G140" s="50">
        <v>1.2973999999999999E-2</v>
      </c>
      <c r="H140" s="50">
        <v>-2.5000000000000001E-4</v>
      </c>
      <c r="I140" s="50">
        <v>-3.2399999999999999E-6</v>
      </c>
      <c r="J140" s="49" t="s">
        <v>76</v>
      </c>
      <c r="K140" s="50">
        <v>100</v>
      </c>
      <c r="L140" s="50">
        <v>0</v>
      </c>
      <c r="M140" s="50">
        <v>7708</v>
      </c>
      <c r="N140" s="49" t="s">
        <v>77</v>
      </c>
      <c r="O140" s="49" t="s">
        <v>612</v>
      </c>
      <c r="P140" s="36">
        <v>5221</v>
      </c>
      <c r="Q140" s="36">
        <v>7708</v>
      </c>
      <c r="R140" s="36">
        <v>1.2973999999999999E-4</v>
      </c>
      <c r="S140" s="36">
        <v>0.67333835646541429</v>
      </c>
      <c r="T140" s="36">
        <v>1.2896731592902015E-4</v>
      </c>
      <c r="U140" s="38">
        <v>0.67737253999999991</v>
      </c>
      <c r="V140" s="38">
        <v>4.0341835345856225E-3</v>
      </c>
      <c r="W140" s="36">
        <v>2.3827486465414112E-2</v>
      </c>
      <c r="X140" s="36">
        <v>0</v>
      </c>
      <c r="Y140" s="36">
        <v>-6.2960999999999985E-4</v>
      </c>
      <c r="Z140" s="36">
        <v>-3.2880000000000002E-4</v>
      </c>
      <c r="AA140" s="38">
        <v>-9.5840999999999993E-4</v>
      </c>
      <c r="AB140" s="36">
        <v>2.8820079999999734E-2</v>
      </c>
      <c r="AC140" s="36">
        <v>0.89209770999999971</v>
      </c>
    </row>
    <row r="141" spans="1:29" ht="15.75" customHeight="1" x14ac:dyDescent="0.2">
      <c r="A141" s="52">
        <v>43621.019537037035</v>
      </c>
      <c r="B141" s="49" t="s">
        <v>7</v>
      </c>
      <c r="C141" s="49" t="s">
        <v>74</v>
      </c>
      <c r="D141" s="49" t="s">
        <v>86</v>
      </c>
      <c r="E141" s="50">
        <v>200</v>
      </c>
      <c r="F141" s="50">
        <v>7797</v>
      </c>
      <c r="G141" s="50">
        <v>2.5649999999999999E-2</v>
      </c>
      <c r="H141" s="50">
        <v>-2.5000000000000001E-4</v>
      </c>
      <c r="I141" s="50">
        <v>-6.4099999999999996E-6</v>
      </c>
      <c r="J141" s="49" t="s">
        <v>76</v>
      </c>
      <c r="K141" s="50">
        <v>200</v>
      </c>
      <c r="L141" s="50">
        <v>0</v>
      </c>
      <c r="M141" s="50">
        <v>7797</v>
      </c>
      <c r="N141" s="49" t="s">
        <v>77</v>
      </c>
      <c r="O141" s="49" t="s">
        <v>613</v>
      </c>
      <c r="P141" s="36">
        <v>5421</v>
      </c>
      <c r="Q141" s="36">
        <v>7797</v>
      </c>
      <c r="R141" s="36">
        <v>1.2825E-4</v>
      </c>
      <c r="S141" s="36">
        <v>0.69898835646541424</v>
      </c>
      <c r="T141" s="36">
        <v>1.289408515892666E-4</v>
      </c>
      <c r="U141" s="38">
        <v>0.69524324999999998</v>
      </c>
      <c r="V141" s="38">
        <v>-3.7451064654142607E-3</v>
      </c>
      <c r="W141" s="36">
        <v>2.3827486465414112E-2</v>
      </c>
      <c r="X141" s="36">
        <v>0</v>
      </c>
      <c r="Y141" s="36">
        <v>-6.3601999999999984E-4</v>
      </c>
      <c r="Z141" s="36">
        <v>-3.2880000000000002E-4</v>
      </c>
      <c r="AA141" s="38">
        <v>-9.6481999999999991E-4</v>
      </c>
      <c r="AB141" s="36">
        <v>2.1047199999999849E-2</v>
      </c>
      <c r="AC141" s="36">
        <v>0.88432482999999984</v>
      </c>
    </row>
    <row r="142" spans="1:29" ht="15.75" customHeight="1" x14ac:dyDescent="0.2">
      <c r="A142" s="52">
        <v>43621.019537037035</v>
      </c>
      <c r="B142" s="49" t="s">
        <v>7</v>
      </c>
      <c r="C142" s="49" t="s">
        <v>74</v>
      </c>
      <c r="D142" s="49" t="s">
        <v>86</v>
      </c>
      <c r="E142" s="50">
        <v>100</v>
      </c>
      <c r="F142" s="50">
        <v>7758</v>
      </c>
      <c r="G142" s="50">
        <v>1.289E-2</v>
      </c>
      <c r="H142" s="50">
        <v>-2.5000000000000001E-4</v>
      </c>
      <c r="I142" s="50">
        <v>-3.2200000000000001E-6</v>
      </c>
      <c r="J142" s="49" t="s">
        <v>76</v>
      </c>
      <c r="K142" s="50">
        <v>100</v>
      </c>
      <c r="L142" s="50">
        <v>0</v>
      </c>
      <c r="M142" s="50">
        <v>7758</v>
      </c>
      <c r="N142" s="49" t="s">
        <v>77</v>
      </c>
      <c r="O142" s="49" t="s">
        <v>614</v>
      </c>
      <c r="P142" s="36">
        <v>5521</v>
      </c>
      <c r="Q142" s="36">
        <v>7758</v>
      </c>
      <c r="R142" s="36">
        <v>1.2889999999999999E-4</v>
      </c>
      <c r="S142" s="36">
        <v>0.7118783564654142</v>
      </c>
      <c r="T142" s="36">
        <v>1.2894011165828911E-4</v>
      </c>
      <c r="U142" s="38">
        <v>0.71165689999999993</v>
      </c>
      <c r="V142" s="38">
        <v>-2.2145646541427144E-4</v>
      </c>
      <c r="W142" s="36">
        <v>2.3827486465414112E-2</v>
      </c>
      <c r="X142" s="36">
        <v>0</v>
      </c>
      <c r="Y142" s="36">
        <v>-6.392399999999998E-4</v>
      </c>
      <c r="Z142" s="36">
        <v>-3.2880000000000002E-4</v>
      </c>
      <c r="AA142" s="38">
        <v>-9.6803999999999987E-4</v>
      </c>
      <c r="AB142" s="36">
        <v>2.457406999999984E-2</v>
      </c>
      <c r="AC142" s="36">
        <v>0.88785169999999991</v>
      </c>
    </row>
    <row r="143" spans="1:29" ht="15.75" customHeight="1" x14ac:dyDescent="0.2">
      <c r="A143" s="52">
        <v>43621.019930555558</v>
      </c>
      <c r="B143" s="49" t="s">
        <v>7</v>
      </c>
      <c r="C143" s="49" t="s">
        <v>74</v>
      </c>
      <c r="D143" s="49" t="s">
        <v>75</v>
      </c>
      <c r="E143" s="50">
        <v>-400</v>
      </c>
      <c r="F143" s="50">
        <v>7645.5</v>
      </c>
      <c r="G143" s="50">
        <v>-5.2319999999999998E-2</v>
      </c>
      <c r="H143" s="50">
        <v>-2.5000000000000001E-4</v>
      </c>
      <c r="I143" s="50">
        <v>-1.308E-5</v>
      </c>
      <c r="J143" s="49" t="s">
        <v>76</v>
      </c>
      <c r="K143" s="50">
        <v>400</v>
      </c>
      <c r="L143" s="50">
        <v>0</v>
      </c>
      <c r="M143" s="50">
        <v>7645.5</v>
      </c>
      <c r="N143" s="49" t="s">
        <v>83</v>
      </c>
      <c r="O143" s="49" t="s">
        <v>615</v>
      </c>
      <c r="P143" s="36">
        <v>5121</v>
      </c>
      <c r="Q143" s="36">
        <v>7645.5</v>
      </c>
      <c r="R143" s="36">
        <v>1.3080000000000001E-4</v>
      </c>
      <c r="S143" s="36">
        <v>0.66030231180209853</v>
      </c>
      <c r="T143" s="36">
        <v>1.2894011165828911E-4</v>
      </c>
      <c r="U143" s="38">
        <v>0.66982680000000006</v>
      </c>
      <c r="V143" s="38">
        <v>9.5244881979015261E-3</v>
      </c>
      <c r="W143" s="36">
        <v>2.457144180209847E-2</v>
      </c>
      <c r="X143" s="36">
        <v>7.4395533668435848E-4</v>
      </c>
      <c r="Y143" s="36">
        <v>-6.5231999999999974E-4</v>
      </c>
      <c r="Z143" s="36">
        <v>-3.2880000000000002E-4</v>
      </c>
      <c r="AA143" s="38">
        <v>-9.8111999999999982E-4</v>
      </c>
      <c r="AB143" s="36">
        <v>3.5077049999999999E-2</v>
      </c>
      <c r="AC143" s="36">
        <v>0.89835467999999996</v>
      </c>
    </row>
    <row r="144" spans="1:29" ht="15.75" customHeight="1" x14ac:dyDescent="0.2">
      <c r="A144" s="52">
        <v>43621.019930555558</v>
      </c>
      <c r="B144" s="49" t="s">
        <v>7</v>
      </c>
      <c r="C144" s="49" t="s">
        <v>74</v>
      </c>
      <c r="D144" s="49" t="s">
        <v>75</v>
      </c>
      <c r="E144" s="50">
        <v>-300</v>
      </c>
      <c r="F144" s="50">
        <v>7684</v>
      </c>
      <c r="G144" s="50">
        <v>-3.9042E-2</v>
      </c>
      <c r="H144" s="50">
        <v>-2.5000000000000001E-4</v>
      </c>
      <c r="I144" s="50">
        <v>-9.7599999999999997E-6</v>
      </c>
      <c r="J144" s="49" t="s">
        <v>76</v>
      </c>
      <c r="K144" s="50">
        <v>300</v>
      </c>
      <c r="L144" s="50">
        <v>0</v>
      </c>
      <c r="M144" s="50">
        <v>7684</v>
      </c>
      <c r="N144" s="49" t="s">
        <v>83</v>
      </c>
      <c r="O144" s="49" t="s">
        <v>616</v>
      </c>
      <c r="P144" s="36">
        <v>4821</v>
      </c>
      <c r="Q144" s="36">
        <v>7684</v>
      </c>
      <c r="R144" s="36">
        <v>1.3014E-4</v>
      </c>
      <c r="S144" s="36">
        <v>0.62162027830461175</v>
      </c>
      <c r="T144" s="36">
        <v>1.2894011165828911E-4</v>
      </c>
      <c r="U144" s="38">
        <v>0.62740494000000002</v>
      </c>
      <c r="V144" s="38">
        <v>5.7846616953882712E-3</v>
      </c>
      <c r="W144" s="36">
        <v>2.4931408304611737E-2</v>
      </c>
      <c r="X144" s="36">
        <v>3.5996650251326687E-4</v>
      </c>
      <c r="Y144" s="36">
        <v>-6.6207999999999979E-4</v>
      </c>
      <c r="Z144" s="36">
        <v>-3.2880000000000002E-4</v>
      </c>
      <c r="AA144" s="38">
        <v>-9.9087999999999976E-4</v>
      </c>
      <c r="AB144" s="36">
        <v>3.1706950000000012E-2</v>
      </c>
      <c r="AC144" s="36">
        <v>0.89498458000000003</v>
      </c>
    </row>
    <row r="145" spans="1:29" ht="15.75" customHeight="1" x14ac:dyDescent="0.2">
      <c r="A145" s="52">
        <v>43621.019930555558</v>
      </c>
      <c r="B145" s="49" t="s">
        <v>7</v>
      </c>
      <c r="C145" s="49" t="s">
        <v>74</v>
      </c>
      <c r="D145" s="49" t="s">
        <v>75</v>
      </c>
      <c r="E145" s="50">
        <v>-200</v>
      </c>
      <c r="F145" s="50">
        <v>7722.5</v>
      </c>
      <c r="G145" s="50">
        <v>-2.5898000000000001E-2</v>
      </c>
      <c r="H145" s="50">
        <v>-2.5000000000000001E-4</v>
      </c>
      <c r="I145" s="50">
        <v>-6.4699999999999999E-6</v>
      </c>
      <c r="J145" s="49" t="s">
        <v>76</v>
      </c>
      <c r="K145" s="50">
        <v>200</v>
      </c>
      <c r="L145" s="50">
        <v>0</v>
      </c>
      <c r="M145" s="50">
        <v>7722.5</v>
      </c>
      <c r="N145" s="49" t="s">
        <v>83</v>
      </c>
      <c r="O145" s="49" t="s">
        <v>617</v>
      </c>
      <c r="P145" s="36">
        <v>4621</v>
      </c>
      <c r="Q145" s="36">
        <v>7722.5</v>
      </c>
      <c r="R145" s="36">
        <v>1.2949000000000001E-4</v>
      </c>
      <c r="S145" s="36">
        <v>0.59583225597295397</v>
      </c>
      <c r="T145" s="36">
        <v>1.2894011165828911E-4</v>
      </c>
      <c r="U145" s="38">
        <v>0.59837329000000006</v>
      </c>
      <c r="V145" s="38">
        <v>2.5410340270460852E-3</v>
      </c>
      <c r="W145" s="36">
        <v>2.5041385972953918E-2</v>
      </c>
      <c r="X145" s="36">
        <v>1.099776683421809E-4</v>
      </c>
      <c r="Y145" s="36">
        <v>-6.6854999999999974E-4</v>
      </c>
      <c r="Z145" s="36">
        <v>-3.2880000000000002E-4</v>
      </c>
      <c r="AA145" s="38">
        <v>-9.9734999999999971E-4</v>
      </c>
      <c r="AB145" s="36">
        <v>2.8579770000000004E-2</v>
      </c>
      <c r="AC145" s="36">
        <v>0.89185740000000002</v>
      </c>
    </row>
    <row r="146" spans="1:29" ht="15.75" customHeight="1" x14ac:dyDescent="0.2">
      <c r="A146" s="52">
        <v>43621.019930555558</v>
      </c>
      <c r="B146" s="49" t="s">
        <v>7</v>
      </c>
      <c r="C146" s="49" t="s">
        <v>74</v>
      </c>
      <c r="D146" s="49" t="s">
        <v>75</v>
      </c>
      <c r="E146" s="50">
        <v>-100</v>
      </c>
      <c r="F146" s="50">
        <v>7761</v>
      </c>
      <c r="G146" s="50">
        <v>-1.2885000000000001E-2</v>
      </c>
      <c r="H146" s="50">
        <v>-2.5000000000000001E-4</v>
      </c>
      <c r="I146" s="50">
        <v>-3.2200000000000001E-6</v>
      </c>
      <c r="J146" s="49" t="s">
        <v>76</v>
      </c>
      <c r="K146" s="50">
        <v>100</v>
      </c>
      <c r="L146" s="50">
        <v>0</v>
      </c>
      <c r="M146" s="50">
        <v>7761</v>
      </c>
      <c r="N146" s="49" t="s">
        <v>83</v>
      </c>
      <c r="O146" s="49" t="s">
        <v>618</v>
      </c>
      <c r="P146" s="36">
        <v>4521</v>
      </c>
      <c r="Q146" s="36">
        <v>7761</v>
      </c>
      <c r="R146" s="36">
        <v>1.2884999999999999E-4</v>
      </c>
      <c r="S146" s="36">
        <v>0.58293824480712508</v>
      </c>
      <c r="T146" s="36">
        <v>1.2894011165828911E-4</v>
      </c>
      <c r="U146" s="38">
        <v>0.58253084999999993</v>
      </c>
      <c r="V146" s="38">
        <v>-4.0739480712514986E-4</v>
      </c>
      <c r="W146" s="36">
        <v>2.5032374807125005E-2</v>
      </c>
      <c r="X146" s="36">
        <v>-9.0111658289128427E-6</v>
      </c>
      <c r="Y146" s="36">
        <v>-6.717699999999997E-4</v>
      </c>
      <c r="Z146" s="36">
        <v>-3.2880000000000002E-4</v>
      </c>
      <c r="AA146" s="38">
        <v>-1.0005699999999997E-3</v>
      </c>
      <c r="AB146" s="36">
        <v>2.5625549999999855E-2</v>
      </c>
      <c r="AC146" s="36">
        <v>0.8889031799999999</v>
      </c>
    </row>
    <row r="147" spans="1:29" ht="15.75" customHeight="1" x14ac:dyDescent="0.2">
      <c r="A147" s="52">
        <v>43621.020370370374</v>
      </c>
      <c r="B147" s="49" t="s">
        <v>7</v>
      </c>
      <c r="C147" s="49" t="s">
        <v>74</v>
      </c>
      <c r="D147" s="49" t="s">
        <v>75</v>
      </c>
      <c r="E147" s="50">
        <v>-100</v>
      </c>
      <c r="F147" s="50">
        <v>7735</v>
      </c>
      <c r="G147" s="50">
        <v>-1.2928E-2</v>
      </c>
      <c r="H147" s="50">
        <v>-2.5000000000000001E-4</v>
      </c>
      <c r="I147" s="50">
        <v>-3.23E-6</v>
      </c>
      <c r="J147" s="49" t="s">
        <v>76</v>
      </c>
      <c r="K147" s="50">
        <v>100</v>
      </c>
      <c r="L147" s="50">
        <v>0</v>
      </c>
      <c r="M147" s="50">
        <v>7735</v>
      </c>
      <c r="N147" s="49" t="s">
        <v>77</v>
      </c>
      <c r="O147" s="49" t="s">
        <v>619</v>
      </c>
      <c r="P147" s="36">
        <v>4421</v>
      </c>
      <c r="Q147" s="36">
        <v>7735</v>
      </c>
      <c r="R147" s="36">
        <v>1.2928000000000001E-4</v>
      </c>
      <c r="S147" s="36">
        <v>0.57004423364129619</v>
      </c>
      <c r="T147" s="36">
        <v>1.2894011165828911E-4</v>
      </c>
      <c r="U147" s="38">
        <v>0.57154688000000009</v>
      </c>
      <c r="V147" s="38">
        <v>1.5026463587038963E-3</v>
      </c>
      <c r="W147" s="36">
        <v>2.5066363641296094E-2</v>
      </c>
      <c r="X147" s="36">
        <v>3.3988834171088528E-5</v>
      </c>
      <c r="Y147" s="36">
        <v>-6.7499999999999971E-4</v>
      </c>
      <c r="Z147" s="36">
        <v>-3.2880000000000002E-4</v>
      </c>
      <c r="AA147" s="38">
        <v>-1.0037999999999996E-3</v>
      </c>
      <c r="AB147" s="36">
        <v>2.7572809999999989E-2</v>
      </c>
      <c r="AC147" s="36">
        <v>0.89085044000000002</v>
      </c>
    </row>
    <row r="148" spans="1:29" ht="15.75" customHeight="1" x14ac:dyDescent="0.2">
      <c r="A148" s="52">
        <v>43621.020381944443</v>
      </c>
      <c r="B148" s="49" t="s">
        <v>7</v>
      </c>
      <c r="C148" s="49" t="s">
        <v>74</v>
      </c>
      <c r="D148" s="49" t="s">
        <v>75</v>
      </c>
      <c r="E148" s="50">
        <v>-100</v>
      </c>
      <c r="F148" s="50">
        <v>7699.5</v>
      </c>
      <c r="G148" s="50">
        <v>-1.2988E-2</v>
      </c>
      <c r="H148" s="50">
        <v>7.5000000000000002E-4</v>
      </c>
      <c r="I148" s="50">
        <v>9.7399999999999999E-6</v>
      </c>
      <c r="J148" s="49" t="s">
        <v>76</v>
      </c>
      <c r="K148" s="50">
        <v>100</v>
      </c>
      <c r="L148" s="50">
        <v>0</v>
      </c>
      <c r="M148" s="50">
        <v>7701</v>
      </c>
      <c r="N148" s="49" t="s">
        <v>77</v>
      </c>
      <c r="O148" s="49" t="s">
        <v>620</v>
      </c>
      <c r="P148" s="36">
        <v>4321</v>
      </c>
      <c r="Q148" s="36">
        <v>7699.5</v>
      </c>
      <c r="R148" s="36">
        <v>1.2988E-4</v>
      </c>
      <c r="S148" s="36">
        <v>0.5571502224754673</v>
      </c>
      <c r="T148" s="36">
        <v>1.2894011165828914E-4</v>
      </c>
      <c r="U148" s="38">
        <v>0.56121147999999998</v>
      </c>
      <c r="V148" s="38">
        <v>4.0612575245326799E-3</v>
      </c>
      <c r="W148" s="36">
        <v>2.5160352475467183E-2</v>
      </c>
      <c r="X148" s="36">
        <v>9.3988834171089553E-5</v>
      </c>
      <c r="Y148" s="36">
        <v>-6.6525999999999966E-4</v>
      </c>
      <c r="Z148" s="36">
        <v>-3.2880000000000002E-4</v>
      </c>
      <c r="AA148" s="38">
        <v>-9.9405999999999952E-4</v>
      </c>
      <c r="AB148" s="36">
        <v>3.0215669999999861E-2</v>
      </c>
      <c r="AC148" s="36">
        <v>0.89349329999999982</v>
      </c>
    </row>
    <row r="149" spans="1:29" ht="15.75" customHeight="1" x14ac:dyDescent="0.2">
      <c r="A149" s="52">
        <v>43621.021898148145</v>
      </c>
      <c r="B149" s="49" t="s">
        <v>7</v>
      </c>
      <c r="C149" s="49" t="s">
        <v>74</v>
      </c>
      <c r="D149" s="49" t="s">
        <v>75</v>
      </c>
      <c r="E149" s="50">
        <v>-200</v>
      </c>
      <c r="F149" s="50">
        <v>7696.5</v>
      </c>
      <c r="G149" s="50">
        <v>-2.5985999999999999E-2</v>
      </c>
      <c r="H149" s="50">
        <v>-2.5000000000000001E-4</v>
      </c>
      <c r="I149" s="50">
        <v>-6.4899999999999997E-6</v>
      </c>
      <c r="J149" s="49" t="s">
        <v>76</v>
      </c>
      <c r="K149" s="50">
        <v>200</v>
      </c>
      <c r="L149" s="50">
        <v>0</v>
      </c>
      <c r="M149" s="50">
        <v>7696.5</v>
      </c>
      <c r="N149" s="49" t="s">
        <v>77</v>
      </c>
      <c r="O149" s="49" t="s">
        <v>621</v>
      </c>
      <c r="P149" s="36">
        <v>4121</v>
      </c>
      <c r="Q149" s="36">
        <v>7696.5</v>
      </c>
      <c r="R149" s="36">
        <v>1.2993E-4</v>
      </c>
      <c r="S149" s="36">
        <v>0.53136220014380953</v>
      </c>
      <c r="T149" s="36">
        <v>1.2894011165828914E-4</v>
      </c>
      <c r="U149" s="38">
        <v>0.53544152999999994</v>
      </c>
      <c r="V149" s="38">
        <v>4.0793298561904168E-3</v>
      </c>
      <c r="W149" s="36">
        <v>2.5358330143809355E-2</v>
      </c>
      <c r="X149" s="36">
        <v>1.9797766834217176E-4</v>
      </c>
      <c r="Y149" s="36">
        <v>-6.717499999999996E-4</v>
      </c>
      <c r="Z149" s="36">
        <v>-3.2880000000000002E-4</v>
      </c>
      <c r="AA149" s="38">
        <v>-1.0005499999999996E-3</v>
      </c>
      <c r="AB149" s="36">
        <v>3.0438209999999771E-2</v>
      </c>
      <c r="AC149" s="36">
        <v>0.89371583999999982</v>
      </c>
    </row>
    <row r="150" spans="1:29" ht="15.75" customHeight="1" x14ac:dyDescent="0.2">
      <c r="A150" s="52">
        <v>43621.021909722222</v>
      </c>
      <c r="B150" s="49" t="s">
        <v>7</v>
      </c>
      <c r="C150" s="49" t="s">
        <v>74</v>
      </c>
      <c r="D150" s="49" t="s">
        <v>86</v>
      </c>
      <c r="E150" s="50">
        <v>200</v>
      </c>
      <c r="F150" s="50">
        <v>7776</v>
      </c>
      <c r="G150" s="50">
        <v>2.572E-2</v>
      </c>
      <c r="H150" s="50">
        <v>-2.5000000000000001E-4</v>
      </c>
      <c r="I150" s="50">
        <v>-6.4300000000000003E-6</v>
      </c>
      <c r="J150" s="49" t="s">
        <v>76</v>
      </c>
      <c r="K150" s="50">
        <v>200</v>
      </c>
      <c r="L150" s="50">
        <v>0</v>
      </c>
      <c r="M150" s="50">
        <v>7776</v>
      </c>
      <c r="N150" s="49" t="s">
        <v>83</v>
      </c>
      <c r="O150" s="49" t="s">
        <v>622</v>
      </c>
      <c r="P150" s="36">
        <v>4321</v>
      </c>
      <c r="Q150" s="36">
        <v>7776</v>
      </c>
      <c r="R150" s="36">
        <v>1.2860000000000001E-4</v>
      </c>
      <c r="S150" s="36">
        <v>0.55708220014380949</v>
      </c>
      <c r="T150" s="36">
        <v>1.2892436939222621E-4</v>
      </c>
      <c r="U150" s="38">
        <v>0.55568060000000008</v>
      </c>
      <c r="V150" s="38">
        <v>-1.4016001438094117E-3</v>
      </c>
      <c r="W150" s="36">
        <v>2.5358330143809355E-2</v>
      </c>
      <c r="X150" s="36">
        <v>0</v>
      </c>
      <c r="Y150" s="36">
        <v>-6.7817999999999958E-4</v>
      </c>
      <c r="Z150" s="36">
        <v>-3.2880000000000002E-4</v>
      </c>
      <c r="AA150" s="38">
        <v>-1.0069799999999996E-3</v>
      </c>
      <c r="AB150" s="36">
        <v>2.4963709999999945E-2</v>
      </c>
      <c r="AC150" s="36">
        <v>0.88824133999999999</v>
      </c>
    </row>
    <row r="151" spans="1:29" ht="15.75" customHeight="1" x14ac:dyDescent="0.2">
      <c r="A151" s="52">
        <v>43621.021909722222</v>
      </c>
      <c r="B151" s="49" t="s">
        <v>7</v>
      </c>
      <c r="C151" s="49" t="s">
        <v>74</v>
      </c>
      <c r="D151" s="49" t="s">
        <v>86</v>
      </c>
      <c r="E151" s="50">
        <v>100</v>
      </c>
      <c r="F151" s="50">
        <v>7737.5</v>
      </c>
      <c r="G151" s="50">
        <v>1.2924E-2</v>
      </c>
      <c r="H151" s="50">
        <v>-2.5000000000000001E-4</v>
      </c>
      <c r="I151" s="50">
        <v>-3.23E-6</v>
      </c>
      <c r="J151" s="49" t="s">
        <v>76</v>
      </c>
      <c r="K151" s="50">
        <v>100</v>
      </c>
      <c r="L151" s="50">
        <v>0</v>
      </c>
      <c r="M151" s="50">
        <v>7737.5</v>
      </c>
      <c r="N151" s="49" t="s">
        <v>83</v>
      </c>
      <c r="O151" s="49" t="s">
        <v>623</v>
      </c>
      <c r="P151" s="36">
        <v>4421</v>
      </c>
      <c r="Q151" s="36">
        <v>7737.5</v>
      </c>
      <c r="R151" s="36">
        <v>1.2924E-4</v>
      </c>
      <c r="S151" s="36">
        <v>0.57000620014380954</v>
      </c>
      <c r="T151" s="36">
        <v>1.2893150874096574E-4</v>
      </c>
      <c r="U151" s="38">
        <v>0.57137004000000002</v>
      </c>
      <c r="V151" s="38">
        <v>1.3638398561904852E-3</v>
      </c>
      <c r="W151" s="36">
        <v>2.5358330143809355E-2</v>
      </c>
      <c r="X151" s="36">
        <v>0</v>
      </c>
      <c r="Y151" s="36">
        <v>-6.8140999999999959E-4</v>
      </c>
      <c r="Z151" s="36">
        <v>-3.2880000000000002E-4</v>
      </c>
      <c r="AA151" s="38">
        <v>-1.0102099999999995E-3</v>
      </c>
      <c r="AB151" s="36">
        <v>2.7732379999999841E-2</v>
      </c>
      <c r="AC151" s="36">
        <v>0.89101000999999991</v>
      </c>
    </row>
    <row r="152" spans="1:29" ht="15.75" customHeight="1" x14ac:dyDescent="0.2">
      <c r="A152" s="52">
        <v>43621.022222222222</v>
      </c>
      <c r="B152" s="49" t="s">
        <v>7</v>
      </c>
      <c r="C152" s="49" t="s">
        <v>74</v>
      </c>
      <c r="D152" s="49" t="s">
        <v>75</v>
      </c>
      <c r="E152" s="50">
        <v>-100</v>
      </c>
      <c r="F152" s="50">
        <v>7761</v>
      </c>
      <c r="G152" s="50">
        <v>-1.2885000000000001E-2</v>
      </c>
      <c r="H152" s="50">
        <v>-2.5000000000000001E-4</v>
      </c>
      <c r="I152" s="50">
        <v>-3.2200000000000001E-6</v>
      </c>
      <c r="J152" s="49" t="s">
        <v>76</v>
      </c>
      <c r="K152" s="50">
        <v>100</v>
      </c>
      <c r="L152" s="50">
        <v>0</v>
      </c>
      <c r="M152" s="50">
        <v>7761</v>
      </c>
      <c r="N152" s="49" t="s">
        <v>83</v>
      </c>
      <c r="O152" s="49" t="s">
        <v>624</v>
      </c>
      <c r="P152" s="36">
        <v>4321</v>
      </c>
      <c r="Q152" s="36">
        <v>7761</v>
      </c>
      <c r="R152" s="36">
        <v>1.2884999999999999E-4</v>
      </c>
      <c r="S152" s="36">
        <v>0.55711304926971295</v>
      </c>
      <c r="T152" s="36">
        <v>1.2893150874096574E-4</v>
      </c>
      <c r="U152" s="38">
        <v>0.55676084999999997</v>
      </c>
      <c r="V152" s="38">
        <v>-3.5219926971297166E-4</v>
      </c>
      <c r="W152" s="36">
        <v>2.535017926971278E-2</v>
      </c>
      <c r="X152" s="36">
        <v>-8.1508740965748061E-6</v>
      </c>
      <c r="Y152" s="36">
        <v>-6.8462999999999955E-4</v>
      </c>
      <c r="Z152" s="36">
        <v>-3.2880000000000002E-4</v>
      </c>
      <c r="AA152" s="38">
        <v>-1.0134299999999994E-3</v>
      </c>
      <c r="AB152" s="36">
        <v>2.6011409999999808E-2</v>
      </c>
      <c r="AC152" s="36">
        <v>0.88928903999999986</v>
      </c>
    </row>
    <row r="153" spans="1:29" ht="15.75" customHeight="1" x14ac:dyDescent="0.2">
      <c r="A153" s="52">
        <v>43621.022314814814</v>
      </c>
      <c r="B153" s="49" t="s">
        <v>7</v>
      </c>
      <c r="C153" s="49" t="s">
        <v>74</v>
      </c>
      <c r="D153" s="49" t="s">
        <v>75</v>
      </c>
      <c r="E153" s="50">
        <v>-100</v>
      </c>
      <c r="F153" s="50">
        <v>7745</v>
      </c>
      <c r="G153" s="50">
        <v>-1.2912E-2</v>
      </c>
      <c r="H153" s="50">
        <v>-2.5000000000000001E-4</v>
      </c>
      <c r="I153" s="50">
        <v>-3.2200000000000001E-6</v>
      </c>
      <c r="J153" s="49" t="s">
        <v>76</v>
      </c>
      <c r="K153" s="50">
        <v>100</v>
      </c>
      <c r="L153" s="50">
        <v>0</v>
      </c>
      <c r="M153" s="50">
        <v>7745</v>
      </c>
      <c r="N153" s="49" t="s">
        <v>77</v>
      </c>
      <c r="O153" s="49" t="s">
        <v>628</v>
      </c>
      <c r="P153" s="36">
        <v>4221</v>
      </c>
      <c r="Q153" s="36">
        <v>7745</v>
      </c>
      <c r="R153" s="36">
        <v>1.2912000000000001E-4</v>
      </c>
      <c r="S153" s="36">
        <v>0.54421989839561635</v>
      </c>
      <c r="T153" s="36">
        <v>1.2893150874096574E-4</v>
      </c>
      <c r="U153" s="38">
        <v>0.54501552000000009</v>
      </c>
      <c r="V153" s="38">
        <v>7.9562160438373386E-4</v>
      </c>
      <c r="W153" s="36">
        <v>2.5369028395616208E-2</v>
      </c>
      <c r="X153" s="36">
        <v>1.884912590342791E-5</v>
      </c>
      <c r="Y153" s="36">
        <v>-6.8784999999999951E-4</v>
      </c>
      <c r="Z153" s="36">
        <v>-3.2880000000000002E-4</v>
      </c>
      <c r="AA153" s="38">
        <v>-1.0166499999999994E-3</v>
      </c>
      <c r="AB153" s="36">
        <v>2.7181299999999943E-2</v>
      </c>
      <c r="AC153" s="36">
        <v>0.89045892999999998</v>
      </c>
    </row>
    <row r="154" spans="1:29" ht="15.75" customHeight="1" x14ac:dyDescent="0.2">
      <c r="A154" s="52">
        <v>43621.022430555553</v>
      </c>
      <c r="B154" s="49" t="s">
        <v>7</v>
      </c>
      <c r="C154" s="49" t="s">
        <v>74</v>
      </c>
      <c r="D154" s="49" t="s">
        <v>75</v>
      </c>
      <c r="E154" s="50">
        <v>-100</v>
      </c>
      <c r="F154" s="50">
        <v>7719</v>
      </c>
      <c r="G154" s="50">
        <v>-1.2955E-2</v>
      </c>
      <c r="H154" s="50">
        <v>-2.5000000000000001E-4</v>
      </c>
      <c r="I154" s="50">
        <v>-3.23E-6</v>
      </c>
      <c r="J154" s="49" t="s">
        <v>76</v>
      </c>
      <c r="K154" s="50">
        <v>100</v>
      </c>
      <c r="L154" s="50">
        <v>0</v>
      </c>
      <c r="M154" s="50">
        <v>7719</v>
      </c>
      <c r="N154" s="49" t="s">
        <v>77</v>
      </c>
      <c r="O154" s="49" t="s">
        <v>633</v>
      </c>
      <c r="P154" s="36">
        <v>4121</v>
      </c>
      <c r="Q154" s="36">
        <v>7719</v>
      </c>
      <c r="R154" s="36">
        <v>1.2955E-4</v>
      </c>
      <c r="S154" s="36">
        <v>0.53132674752151976</v>
      </c>
      <c r="T154" s="36">
        <v>1.2893150874096574E-4</v>
      </c>
      <c r="U154" s="38">
        <v>0.53387554999999998</v>
      </c>
      <c r="V154" s="38">
        <v>2.5488024784802166E-3</v>
      </c>
      <c r="W154" s="36">
        <v>2.5430877521519634E-2</v>
      </c>
      <c r="X154" s="36">
        <v>6.1849125903425811E-5</v>
      </c>
      <c r="Y154" s="36">
        <v>-6.9107999999999952E-4</v>
      </c>
      <c r="Z154" s="36">
        <v>-3.2880000000000002E-4</v>
      </c>
      <c r="AA154" s="38">
        <v>-1.0198799999999993E-3</v>
      </c>
      <c r="AB154" s="36">
        <v>2.8999559999999851E-2</v>
      </c>
      <c r="AC154" s="36">
        <v>0.89227718999999983</v>
      </c>
    </row>
    <row r="155" spans="1:29" ht="15.75" customHeight="1" x14ac:dyDescent="0.2">
      <c r="A155" s="52">
        <v>43621.022430555553</v>
      </c>
      <c r="B155" s="49" t="s">
        <v>7</v>
      </c>
      <c r="C155" s="49" t="s">
        <v>74</v>
      </c>
      <c r="D155" s="49" t="s">
        <v>75</v>
      </c>
      <c r="E155" s="50">
        <v>-200</v>
      </c>
      <c r="F155" s="50">
        <v>7722.5</v>
      </c>
      <c r="G155" s="50">
        <v>-2.5898000000000001E-2</v>
      </c>
      <c r="H155" s="50">
        <v>-2.5000000000000001E-4</v>
      </c>
      <c r="I155" s="50">
        <v>-6.4699999999999999E-6</v>
      </c>
      <c r="J155" s="49" t="s">
        <v>76</v>
      </c>
      <c r="K155" s="50">
        <v>200</v>
      </c>
      <c r="L155" s="50">
        <v>0</v>
      </c>
      <c r="M155" s="50">
        <v>7722.5</v>
      </c>
      <c r="N155" s="49" t="s">
        <v>83</v>
      </c>
      <c r="O155" s="49" t="s">
        <v>634</v>
      </c>
      <c r="P155" s="36">
        <v>3921</v>
      </c>
      <c r="Q155" s="36">
        <v>7722.5</v>
      </c>
      <c r="R155" s="36">
        <v>1.2949000000000001E-4</v>
      </c>
      <c r="S155" s="36">
        <v>0.50554044577332657</v>
      </c>
      <c r="T155" s="36">
        <v>1.2893150874096571E-4</v>
      </c>
      <c r="U155" s="38">
        <v>0.50773029000000003</v>
      </c>
      <c r="V155" s="38">
        <v>2.1898442266734541E-3</v>
      </c>
      <c r="W155" s="36">
        <v>2.5542575773326488E-2</v>
      </c>
      <c r="X155" s="36">
        <v>1.116982518068535E-4</v>
      </c>
      <c r="Y155" s="36">
        <v>-6.9754999999999947E-4</v>
      </c>
      <c r="Z155" s="36">
        <v>-3.2880000000000002E-4</v>
      </c>
      <c r="AA155" s="38">
        <v>-1.0263499999999992E-3</v>
      </c>
      <c r="AB155" s="36">
        <v>2.875876999999994E-2</v>
      </c>
      <c r="AC155" s="36">
        <v>0.89203639999999995</v>
      </c>
    </row>
    <row r="156" spans="1:29" ht="15.75" customHeight="1" x14ac:dyDescent="0.2">
      <c r="A156" s="52">
        <v>43621.022731481484</v>
      </c>
      <c r="B156" s="49" t="s">
        <v>7</v>
      </c>
      <c r="C156" s="49" t="s">
        <v>74</v>
      </c>
      <c r="D156" s="49" t="s">
        <v>75</v>
      </c>
      <c r="E156" s="50">
        <v>-46</v>
      </c>
      <c r="F156" s="50">
        <v>7688</v>
      </c>
      <c r="G156" s="50">
        <v>-5.98322E-3</v>
      </c>
      <c r="H156" s="50">
        <v>-2.5000000000000001E-4</v>
      </c>
      <c r="I156" s="50">
        <v>-1.4899999999999999E-6</v>
      </c>
      <c r="J156" s="49" t="s">
        <v>76</v>
      </c>
      <c r="K156" s="50">
        <v>100</v>
      </c>
      <c r="L156" s="50">
        <v>54</v>
      </c>
      <c r="M156" s="50">
        <v>7688</v>
      </c>
      <c r="N156" s="49" t="s">
        <v>77</v>
      </c>
      <c r="O156" s="49" t="s">
        <v>635</v>
      </c>
      <c r="P156" s="36">
        <v>3875</v>
      </c>
      <c r="Q156" s="36">
        <v>7688</v>
      </c>
      <c r="R156" s="36">
        <v>1.3007000000000001E-4</v>
      </c>
      <c r="S156" s="36">
        <v>0.49960959637124214</v>
      </c>
      <c r="T156" s="36">
        <v>1.2893150874096571E-4</v>
      </c>
      <c r="U156" s="38">
        <v>0.50402124999999998</v>
      </c>
      <c r="V156" s="38">
        <v>4.411653628757839E-3</v>
      </c>
      <c r="W156" s="36">
        <v>2.5594946371242065E-2</v>
      </c>
      <c r="X156" s="36">
        <v>5.237059791557766E-5</v>
      </c>
      <c r="Y156" s="36">
        <v>-6.9903999999999951E-4</v>
      </c>
      <c r="Z156" s="36">
        <v>-3.2880000000000002E-4</v>
      </c>
      <c r="AA156" s="38">
        <v>-1.0278399999999993E-3</v>
      </c>
      <c r="AB156" s="36">
        <v>3.1034439999999903E-2</v>
      </c>
      <c r="AC156" s="36">
        <v>0.8943120699999999</v>
      </c>
    </row>
    <row r="157" spans="1:29" ht="15.75" customHeight="1" x14ac:dyDescent="0.2">
      <c r="A157" s="52">
        <v>43621.022743055553</v>
      </c>
      <c r="B157" s="49" t="s">
        <v>7</v>
      </c>
      <c r="C157" s="49" t="s">
        <v>74</v>
      </c>
      <c r="D157" s="49" t="s">
        <v>75</v>
      </c>
      <c r="E157" s="50">
        <v>-54</v>
      </c>
      <c r="F157" s="50">
        <v>7688</v>
      </c>
      <c r="G157" s="50">
        <v>-7.0237800000000003E-3</v>
      </c>
      <c r="H157" s="50">
        <v>-2.5000000000000001E-4</v>
      </c>
      <c r="I157" s="50">
        <v>-1.75E-6</v>
      </c>
      <c r="J157" s="49" t="s">
        <v>76</v>
      </c>
      <c r="K157" s="50">
        <v>100</v>
      </c>
      <c r="L157" s="50">
        <v>0</v>
      </c>
      <c r="M157" s="50">
        <v>7688</v>
      </c>
      <c r="N157" s="49" t="s">
        <v>77</v>
      </c>
      <c r="O157" s="49" t="s">
        <v>635</v>
      </c>
      <c r="P157" s="36">
        <v>3821</v>
      </c>
      <c r="Q157" s="36">
        <v>7688</v>
      </c>
      <c r="R157" s="36">
        <v>1.3007000000000001E-4</v>
      </c>
      <c r="S157" s="36">
        <v>0.49264729489922998</v>
      </c>
      <c r="T157" s="36">
        <v>1.2893150874096571E-4</v>
      </c>
      <c r="U157" s="38">
        <v>0.49699747000000005</v>
      </c>
      <c r="V157" s="38">
        <v>4.3501751007700706E-3</v>
      </c>
      <c r="W157" s="36">
        <v>2.5656424899229917E-2</v>
      </c>
      <c r="X157" s="36">
        <v>6.1478527987851583E-5</v>
      </c>
      <c r="Y157" s="36">
        <v>-7.0078999999999953E-4</v>
      </c>
      <c r="Z157" s="36">
        <v>-3.2880000000000002E-4</v>
      </c>
      <c r="AA157" s="38">
        <v>-1.0295899999999993E-3</v>
      </c>
      <c r="AB157" s="36">
        <v>3.1036189999999988E-2</v>
      </c>
      <c r="AC157" s="36">
        <v>0.89431382000000004</v>
      </c>
    </row>
    <row r="158" spans="1:29" ht="15.75" customHeight="1" x14ac:dyDescent="0.2">
      <c r="A158" s="52">
        <v>43621.024699074071</v>
      </c>
      <c r="B158" s="49" t="s">
        <v>7</v>
      </c>
      <c r="C158" s="49" t="s">
        <v>74</v>
      </c>
      <c r="D158" s="49" t="s">
        <v>86</v>
      </c>
      <c r="E158" s="50">
        <v>100</v>
      </c>
      <c r="F158" s="50">
        <v>7757.5</v>
      </c>
      <c r="G158" s="50">
        <v>1.2891E-2</v>
      </c>
      <c r="H158" s="50">
        <v>-2.5000000000000001E-4</v>
      </c>
      <c r="I158" s="50">
        <v>-3.2200000000000001E-6</v>
      </c>
      <c r="J158" s="49" t="s">
        <v>76</v>
      </c>
      <c r="K158" s="50">
        <v>100</v>
      </c>
      <c r="L158" s="50">
        <v>0</v>
      </c>
      <c r="M158" s="50">
        <v>7757.5</v>
      </c>
      <c r="N158" s="49" t="s">
        <v>83</v>
      </c>
      <c r="O158" s="49" t="s">
        <v>636</v>
      </c>
      <c r="P158" s="36">
        <v>3921</v>
      </c>
      <c r="Q158" s="36">
        <v>7757.5</v>
      </c>
      <c r="R158" s="36">
        <v>1.2891000000000001E-4</v>
      </c>
      <c r="S158" s="36">
        <v>0.50553829489922997</v>
      </c>
      <c r="T158" s="36">
        <v>1.2893096018853098E-4</v>
      </c>
      <c r="U158" s="38">
        <v>0.50545611000000001</v>
      </c>
      <c r="V158" s="38">
        <v>-8.2184899229953423E-5</v>
      </c>
      <c r="W158" s="36">
        <v>2.5656424899229917E-2</v>
      </c>
      <c r="X158" s="36">
        <v>0</v>
      </c>
      <c r="Y158" s="36">
        <v>-7.0400999999999949E-4</v>
      </c>
      <c r="Z158" s="36">
        <v>-3.2880000000000002E-4</v>
      </c>
      <c r="AA158" s="38">
        <v>-1.0328099999999992E-3</v>
      </c>
      <c r="AB158" s="36">
        <v>2.6607049999999962E-2</v>
      </c>
      <c r="AC158" s="36">
        <v>0.88988467999999998</v>
      </c>
    </row>
    <row r="159" spans="1:29" ht="15.75" customHeight="1" x14ac:dyDescent="0.2">
      <c r="A159" s="52">
        <v>43621.027349537035</v>
      </c>
      <c r="B159" s="49" t="s">
        <v>7</v>
      </c>
      <c r="C159" s="49" t="s">
        <v>74</v>
      </c>
      <c r="D159" s="49" t="s">
        <v>86</v>
      </c>
      <c r="E159" s="50">
        <v>300</v>
      </c>
      <c r="F159" s="50">
        <v>7835.5</v>
      </c>
      <c r="G159" s="50">
        <v>3.8286000000000001E-2</v>
      </c>
      <c r="H159" s="50">
        <v>-2.5000000000000001E-4</v>
      </c>
      <c r="I159" s="50">
        <v>-9.5699999999999999E-6</v>
      </c>
      <c r="J159" s="49" t="s">
        <v>76</v>
      </c>
      <c r="K159" s="50">
        <v>300</v>
      </c>
      <c r="L159" s="50">
        <v>0</v>
      </c>
      <c r="M159" s="50">
        <v>7835.5</v>
      </c>
      <c r="N159" s="49" t="s">
        <v>83</v>
      </c>
      <c r="O159" s="49" t="s">
        <v>637</v>
      </c>
      <c r="P159" s="36">
        <v>4221</v>
      </c>
      <c r="Q159" s="36">
        <v>7835.5</v>
      </c>
      <c r="R159" s="36">
        <v>1.2762E-4</v>
      </c>
      <c r="S159" s="36">
        <v>0.54382429489923001</v>
      </c>
      <c r="T159" s="36">
        <v>1.2883778604577824E-4</v>
      </c>
      <c r="U159" s="38">
        <v>0.53868402000000004</v>
      </c>
      <c r="V159" s="38">
        <v>-5.1402748992299685E-3</v>
      </c>
      <c r="W159" s="36">
        <v>2.5656424899229917E-2</v>
      </c>
      <c r="X159" s="36">
        <v>0</v>
      </c>
      <c r="Y159" s="36">
        <v>-7.1357999999999947E-4</v>
      </c>
      <c r="Z159" s="36">
        <v>-3.2880000000000002E-4</v>
      </c>
      <c r="AA159" s="38">
        <v>-1.0423799999999992E-3</v>
      </c>
      <c r="AB159" s="36">
        <v>2.1558529999999947E-2</v>
      </c>
      <c r="AC159" s="36">
        <v>0.88483615999999998</v>
      </c>
    </row>
    <row r="160" spans="1:29" ht="15.75" customHeight="1" x14ac:dyDescent="0.2">
      <c r="A160" s="52">
        <v>43621.027349537035</v>
      </c>
      <c r="B160" s="49" t="s">
        <v>7</v>
      </c>
      <c r="C160" s="49" t="s">
        <v>74</v>
      </c>
      <c r="D160" s="49" t="s">
        <v>86</v>
      </c>
      <c r="E160" s="50">
        <v>100</v>
      </c>
      <c r="F160" s="50">
        <v>7827</v>
      </c>
      <c r="G160" s="50">
        <v>1.2775999999999999E-2</v>
      </c>
      <c r="H160" s="50">
        <v>-2.5000000000000001E-4</v>
      </c>
      <c r="I160" s="50">
        <v>-3.19E-6</v>
      </c>
      <c r="J160" s="49" t="s">
        <v>76</v>
      </c>
      <c r="K160" s="50">
        <v>300</v>
      </c>
      <c r="L160" s="50">
        <v>0</v>
      </c>
      <c r="M160" s="50">
        <v>7827</v>
      </c>
      <c r="N160" s="49" t="s">
        <v>83</v>
      </c>
      <c r="O160" s="49" t="s">
        <v>601</v>
      </c>
      <c r="P160" s="36">
        <v>4321</v>
      </c>
      <c r="Q160" s="36">
        <v>7827</v>
      </c>
      <c r="R160" s="36">
        <v>1.2776000000000001E-4</v>
      </c>
      <c r="S160" s="36">
        <v>0.55660029489923002</v>
      </c>
      <c r="T160" s="36">
        <v>1.288128430685559E-4</v>
      </c>
      <c r="U160" s="38">
        <v>0.55205096000000009</v>
      </c>
      <c r="V160" s="38">
        <v>-4.5493348992299287E-3</v>
      </c>
      <c r="W160" s="36">
        <v>2.5656424899229917E-2</v>
      </c>
      <c r="X160" s="36">
        <v>0</v>
      </c>
      <c r="Y160" s="36">
        <v>-7.167699999999995E-4</v>
      </c>
      <c r="Z160" s="36">
        <v>-3.2880000000000002E-4</v>
      </c>
      <c r="AA160" s="38">
        <v>-1.0455699999999991E-3</v>
      </c>
      <c r="AB160" s="36">
        <v>2.2152659999999987E-2</v>
      </c>
      <c r="AC160" s="36">
        <v>0.88543028999999995</v>
      </c>
    </row>
    <row r="161" spans="1:29" ht="15.75" customHeight="1" x14ac:dyDescent="0.2">
      <c r="A161" s="52">
        <v>43621.027349537035</v>
      </c>
      <c r="B161" s="49" t="s">
        <v>7</v>
      </c>
      <c r="C161" s="49" t="s">
        <v>74</v>
      </c>
      <c r="D161" s="49" t="s">
        <v>86</v>
      </c>
      <c r="E161" s="50">
        <v>100</v>
      </c>
      <c r="F161" s="50">
        <v>7826.5</v>
      </c>
      <c r="G161" s="50">
        <v>1.2777E-2</v>
      </c>
      <c r="H161" s="50">
        <v>-2.5000000000000001E-4</v>
      </c>
      <c r="I161" s="50">
        <v>-3.19E-6</v>
      </c>
      <c r="J161" s="49" t="s">
        <v>76</v>
      </c>
      <c r="K161" s="50">
        <v>500</v>
      </c>
      <c r="L161" s="50">
        <v>0</v>
      </c>
      <c r="M161" s="50">
        <v>7826.5</v>
      </c>
      <c r="N161" s="49" t="s">
        <v>83</v>
      </c>
      <c r="O161" s="49" t="s">
        <v>586</v>
      </c>
      <c r="P161" s="36">
        <v>4421</v>
      </c>
      <c r="Q161" s="36">
        <v>7826.5</v>
      </c>
      <c r="R161" s="36">
        <v>1.2777E-4</v>
      </c>
      <c r="S161" s="36">
        <v>0.56937729489923006</v>
      </c>
      <c r="T161" s="36">
        <v>1.2878925467071478E-4</v>
      </c>
      <c r="U161" s="38">
        <v>0.56487116999999998</v>
      </c>
      <c r="V161" s="38">
        <v>-4.5061248992300795E-3</v>
      </c>
      <c r="W161" s="36">
        <v>2.5656424899229917E-2</v>
      </c>
      <c r="X161" s="36">
        <v>0</v>
      </c>
      <c r="Y161" s="36">
        <v>-7.1995999999999952E-4</v>
      </c>
      <c r="Z161" s="36">
        <v>-3.2880000000000002E-4</v>
      </c>
      <c r="AA161" s="38">
        <v>-1.0487599999999991E-3</v>
      </c>
      <c r="AB161" s="36">
        <v>2.2199059999999837E-2</v>
      </c>
      <c r="AC161" s="36">
        <v>0.88547668999999984</v>
      </c>
    </row>
    <row r="162" spans="1:29" ht="15.75" customHeight="1" x14ac:dyDescent="0.2">
      <c r="A162" s="52">
        <v>43621.027349537035</v>
      </c>
      <c r="B162" s="49" t="s">
        <v>7</v>
      </c>
      <c r="C162" s="49" t="s">
        <v>74</v>
      </c>
      <c r="D162" s="49" t="s">
        <v>86</v>
      </c>
      <c r="E162" s="50">
        <v>200</v>
      </c>
      <c r="F162" s="50">
        <v>7796.5</v>
      </c>
      <c r="G162" s="50">
        <v>2.5652000000000001E-2</v>
      </c>
      <c r="H162" s="50">
        <v>-2.5000000000000001E-4</v>
      </c>
      <c r="I162" s="50">
        <v>-6.4099999999999996E-6</v>
      </c>
      <c r="J162" s="49" t="s">
        <v>76</v>
      </c>
      <c r="K162" s="50">
        <v>200</v>
      </c>
      <c r="L162" s="50">
        <v>0</v>
      </c>
      <c r="M162" s="50">
        <v>7796.5</v>
      </c>
      <c r="N162" s="49" t="s">
        <v>83</v>
      </c>
      <c r="O162" s="49" t="s">
        <v>638</v>
      </c>
      <c r="P162" s="36">
        <v>4621</v>
      </c>
      <c r="Q162" s="36">
        <v>7796.5</v>
      </c>
      <c r="R162" s="36">
        <v>1.2826E-4</v>
      </c>
      <c r="S162" s="36">
        <v>0.59502929489923007</v>
      </c>
      <c r="T162" s="36">
        <v>1.2876634817122486E-4</v>
      </c>
      <c r="U162" s="38">
        <v>0.59268946</v>
      </c>
      <c r="V162" s="38">
        <v>-2.3398348992300644E-3</v>
      </c>
      <c r="W162" s="36">
        <v>2.5656424899229917E-2</v>
      </c>
      <c r="X162" s="36">
        <v>0</v>
      </c>
      <c r="Y162" s="36">
        <v>-7.2636999999999951E-4</v>
      </c>
      <c r="Z162" s="36">
        <v>-3.2880000000000002E-4</v>
      </c>
      <c r="AA162" s="38">
        <v>-1.0551699999999992E-3</v>
      </c>
      <c r="AB162" s="36">
        <v>2.437175999999985E-2</v>
      </c>
      <c r="AC162" s="36">
        <v>0.88764938999999987</v>
      </c>
    </row>
    <row r="163" spans="1:29" ht="15.75" customHeight="1" x14ac:dyDescent="0.2">
      <c r="A163" s="52">
        <v>43621.027349537035</v>
      </c>
      <c r="B163" s="49" t="s">
        <v>7</v>
      </c>
      <c r="C163" s="49" t="s">
        <v>74</v>
      </c>
      <c r="D163" s="49" t="s">
        <v>86</v>
      </c>
      <c r="E163" s="50">
        <v>100</v>
      </c>
      <c r="F163" s="50">
        <v>7779</v>
      </c>
      <c r="G163" s="50">
        <v>1.2855E-2</v>
      </c>
      <c r="H163" s="50">
        <v>-2.5000000000000001E-4</v>
      </c>
      <c r="I163" s="50">
        <v>-3.2100000000000002E-6</v>
      </c>
      <c r="J163" s="49" t="s">
        <v>76</v>
      </c>
      <c r="K163" s="50">
        <v>100</v>
      </c>
      <c r="L163" s="50">
        <v>0</v>
      </c>
      <c r="M163" s="50">
        <v>7779</v>
      </c>
      <c r="N163" s="49" t="s">
        <v>77</v>
      </c>
      <c r="O163" s="49" t="s">
        <v>639</v>
      </c>
      <c r="P163" s="36">
        <v>4721</v>
      </c>
      <c r="Q163" s="36">
        <v>7779</v>
      </c>
      <c r="R163" s="36">
        <v>1.2855000000000001E-4</v>
      </c>
      <c r="S163" s="36">
        <v>0.60788429489923002</v>
      </c>
      <c r="T163" s="36">
        <v>1.2876176549443549E-4</v>
      </c>
      <c r="U163" s="38">
        <v>0.60688455000000008</v>
      </c>
      <c r="V163" s="38">
        <v>-9.9974489922993737E-4</v>
      </c>
      <c r="W163" s="36">
        <v>2.5656424899229917E-2</v>
      </c>
      <c r="X163" s="36">
        <v>0</v>
      </c>
      <c r="Y163" s="36">
        <v>-7.2957999999999953E-4</v>
      </c>
      <c r="Z163" s="36">
        <v>-3.2880000000000002E-4</v>
      </c>
      <c r="AA163" s="38">
        <v>-1.0583799999999992E-3</v>
      </c>
      <c r="AB163" s="36">
        <v>2.5715059999999977E-2</v>
      </c>
      <c r="AC163" s="36">
        <v>0.88899269000000003</v>
      </c>
    </row>
    <row r="164" spans="1:29" ht="15.75" customHeight="1" x14ac:dyDescent="0.2">
      <c r="A164" s="52">
        <v>43621.027384259258</v>
      </c>
      <c r="B164" s="49" t="s">
        <v>7</v>
      </c>
      <c r="C164" s="49" t="s">
        <v>74</v>
      </c>
      <c r="D164" s="49" t="s">
        <v>86</v>
      </c>
      <c r="E164" s="50">
        <v>100</v>
      </c>
      <c r="F164" s="50">
        <v>7858.5</v>
      </c>
      <c r="G164" s="50">
        <v>1.2725E-2</v>
      </c>
      <c r="H164" s="50">
        <v>7.5000000000000002E-4</v>
      </c>
      <c r="I164" s="50">
        <v>9.5400000000000001E-6</v>
      </c>
      <c r="J164" s="49" t="s">
        <v>76</v>
      </c>
      <c r="K164" s="50">
        <v>100</v>
      </c>
      <c r="L164" s="50">
        <v>0</v>
      </c>
      <c r="M164" s="50">
        <v>7858.5</v>
      </c>
      <c r="N164" s="49" t="s">
        <v>77</v>
      </c>
      <c r="O164" s="49" t="s">
        <v>640</v>
      </c>
      <c r="P164" s="36">
        <v>4821</v>
      </c>
      <c r="Q164" s="36">
        <v>7858.5</v>
      </c>
      <c r="R164" s="36">
        <v>1.2725E-4</v>
      </c>
      <c r="S164" s="36">
        <v>0.62060929489923</v>
      </c>
      <c r="T164" s="36">
        <v>1.2873040757088364E-4</v>
      </c>
      <c r="U164" s="38">
        <v>0.61347225000000005</v>
      </c>
      <c r="V164" s="38">
        <v>-7.1370448992299496E-3</v>
      </c>
      <c r="W164" s="36">
        <v>2.5656424899229917E-2</v>
      </c>
      <c r="X164" s="36">
        <v>0</v>
      </c>
      <c r="Y164" s="36">
        <v>-7.2003999999999948E-4</v>
      </c>
      <c r="Z164" s="36">
        <v>-3.2880000000000002E-4</v>
      </c>
      <c r="AA164" s="38">
        <v>-1.0488399999999992E-3</v>
      </c>
      <c r="AB164" s="36">
        <v>1.9568219999999966E-2</v>
      </c>
      <c r="AC164" s="36">
        <v>0.88284584999999993</v>
      </c>
    </row>
    <row r="165" spans="1:29" ht="15.75" customHeight="1" x14ac:dyDescent="0.2">
      <c r="A165" s="52">
        <v>43621.027650462966</v>
      </c>
      <c r="B165" s="49" t="s">
        <v>7</v>
      </c>
      <c r="C165" s="49" t="s">
        <v>74</v>
      </c>
      <c r="D165" s="49" t="s">
        <v>75</v>
      </c>
      <c r="E165" s="50">
        <v>-200</v>
      </c>
      <c r="F165" s="50">
        <v>7781</v>
      </c>
      <c r="G165" s="50">
        <v>-2.5704000000000001E-2</v>
      </c>
      <c r="H165" s="50">
        <v>-2.5000000000000001E-4</v>
      </c>
      <c r="I165" s="50">
        <v>-6.4200000000000004E-6</v>
      </c>
      <c r="J165" s="49" t="s">
        <v>76</v>
      </c>
      <c r="K165" s="50">
        <v>200</v>
      </c>
      <c r="L165" s="50">
        <v>0</v>
      </c>
      <c r="M165" s="50">
        <v>7781</v>
      </c>
      <c r="N165" s="49" t="s">
        <v>83</v>
      </c>
      <c r="O165" s="49" t="s">
        <v>641</v>
      </c>
      <c r="P165" s="36">
        <v>4621</v>
      </c>
      <c r="Q165" s="36">
        <v>7781</v>
      </c>
      <c r="R165" s="36">
        <v>1.2852E-4</v>
      </c>
      <c r="S165" s="36">
        <v>0.59486321338505332</v>
      </c>
      <c r="T165" s="36">
        <v>1.2873040757088364E-4</v>
      </c>
      <c r="U165" s="38">
        <v>0.59389091999999999</v>
      </c>
      <c r="V165" s="38">
        <v>-9.7229338505333551E-4</v>
      </c>
      <c r="W165" s="36">
        <v>2.5614343385053188E-2</v>
      </c>
      <c r="X165" s="36">
        <v>-4.2081514176728341E-5</v>
      </c>
      <c r="Y165" s="36">
        <v>-7.2645999999999952E-4</v>
      </c>
      <c r="Z165" s="36">
        <v>-3.2880000000000002E-4</v>
      </c>
      <c r="AA165" s="38">
        <v>-1.0552599999999993E-3</v>
      </c>
      <c r="AB165" s="36">
        <v>2.5697309999999852E-2</v>
      </c>
      <c r="AC165" s="36">
        <v>0.88897493999999988</v>
      </c>
    </row>
    <row r="166" spans="1:29" ht="15.75" customHeight="1" x14ac:dyDescent="0.2">
      <c r="A166" s="52">
        <v>43621.027650462966</v>
      </c>
      <c r="B166" s="49" t="s">
        <v>7</v>
      </c>
      <c r="C166" s="49" t="s">
        <v>74</v>
      </c>
      <c r="D166" s="49" t="s">
        <v>75</v>
      </c>
      <c r="E166" s="50">
        <v>-100</v>
      </c>
      <c r="F166" s="50">
        <v>7819.5</v>
      </c>
      <c r="G166" s="50">
        <v>-1.2789E-2</v>
      </c>
      <c r="H166" s="50">
        <v>-2.5000000000000001E-4</v>
      </c>
      <c r="I166" s="50">
        <v>-3.19E-6</v>
      </c>
      <c r="J166" s="49" t="s">
        <v>76</v>
      </c>
      <c r="K166" s="50">
        <v>100</v>
      </c>
      <c r="L166" s="50">
        <v>0</v>
      </c>
      <c r="M166" s="50">
        <v>7819.5</v>
      </c>
      <c r="N166" s="49" t="s">
        <v>83</v>
      </c>
      <c r="O166" s="49" t="s">
        <v>642</v>
      </c>
      <c r="P166" s="36">
        <v>4521</v>
      </c>
      <c r="Q166" s="36">
        <v>7819.5</v>
      </c>
      <c r="R166" s="36">
        <v>1.2789E-4</v>
      </c>
      <c r="S166" s="36">
        <v>0.58199017262796493</v>
      </c>
      <c r="T166" s="36">
        <v>1.2873040757088364E-4</v>
      </c>
      <c r="U166" s="38">
        <v>0.57819069000000001</v>
      </c>
      <c r="V166" s="38">
        <v>-3.799482627964923E-3</v>
      </c>
      <c r="W166" s="36">
        <v>2.5530302627964824E-2</v>
      </c>
      <c r="X166" s="36">
        <v>-8.4040757088364726E-5</v>
      </c>
      <c r="Y166" s="36">
        <v>-7.2964999999999955E-4</v>
      </c>
      <c r="Z166" s="36">
        <v>-3.2880000000000002E-4</v>
      </c>
      <c r="AA166" s="38">
        <v>-1.0584499999999992E-3</v>
      </c>
      <c r="AB166" s="36">
        <v>2.27892699999999E-2</v>
      </c>
      <c r="AC166" s="36">
        <v>0.88606689999999988</v>
      </c>
    </row>
    <row r="167" spans="1:29" ht="15.75" customHeight="1" x14ac:dyDescent="0.2">
      <c r="A167" s="52">
        <v>43621.027685185189</v>
      </c>
      <c r="B167" s="49" t="s">
        <v>7</v>
      </c>
      <c r="C167" s="49" t="s">
        <v>74</v>
      </c>
      <c r="D167" s="49" t="s">
        <v>75</v>
      </c>
      <c r="E167" s="50">
        <v>-95</v>
      </c>
      <c r="F167" s="50">
        <v>7758</v>
      </c>
      <c r="G167" s="50">
        <v>-1.2245499999999999E-2</v>
      </c>
      <c r="H167" s="50">
        <v>7.5000000000000002E-4</v>
      </c>
      <c r="I167" s="50">
        <v>9.1800000000000002E-6</v>
      </c>
      <c r="J167" s="49" t="s">
        <v>76</v>
      </c>
      <c r="K167" s="50">
        <v>100</v>
      </c>
      <c r="L167" s="50">
        <v>0</v>
      </c>
      <c r="M167" s="50">
        <v>7819.5</v>
      </c>
      <c r="N167" s="49" t="s">
        <v>77</v>
      </c>
      <c r="O167" s="49" t="s">
        <v>643</v>
      </c>
      <c r="P167" s="36">
        <v>4426</v>
      </c>
      <c r="Q167" s="36">
        <v>7758</v>
      </c>
      <c r="R167" s="36">
        <v>1.2889999999999999E-4</v>
      </c>
      <c r="S167" s="36">
        <v>0.56976078390873097</v>
      </c>
      <c r="T167" s="36">
        <v>1.2873040757088364E-4</v>
      </c>
      <c r="U167" s="38">
        <v>0.5705114</v>
      </c>
      <c r="V167" s="38">
        <v>7.5061609126902962E-4</v>
      </c>
      <c r="W167" s="36">
        <v>2.5546413908730876E-2</v>
      </c>
      <c r="X167" s="36">
        <v>1.6111280766051977E-5</v>
      </c>
      <c r="Y167" s="36">
        <v>-7.2046999999999953E-4</v>
      </c>
      <c r="Z167" s="36">
        <v>-3.2880000000000002E-4</v>
      </c>
      <c r="AA167" s="38">
        <v>-1.0492699999999993E-3</v>
      </c>
      <c r="AB167" s="36">
        <v>2.7346299999999903E-2</v>
      </c>
      <c r="AC167" s="36">
        <v>0.89062392999999995</v>
      </c>
    </row>
    <row r="168" spans="1:29" ht="15.75" customHeight="1" x14ac:dyDescent="0.2">
      <c r="A168" s="52">
        <v>43621.027685185189</v>
      </c>
      <c r="B168" s="49" t="s">
        <v>7</v>
      </c>
      <c r="C168" s="49" t="s">
        <v>74</v>
      </c>
      <c r="D168" s="49" t="s">
        <v>75</v>
      </c>
      <c r="E168" s="50">
        <v>-5</v>
      </c>
      <c r="F168" s="50">
        <v>7758</v>
      </c>
      <c r="G168" s="50">
        <v>-6.445E-4</v>
      </c>
      <c r="H168" s="50">
        <v>7.5000000000000002E-4</v>
      </c>
      <c r="I168" s="50">
        <v>4.7999999999999996E-7</v>
      </c>
      <c r="J168" s="49" t="s">
        <v>76</v>
      </c>
      <c r="K168" s="50">
        <v>100</v>
      </c>
      <c r="L168" s="50">
        <v>95</v>
      </c>
      <c r="M168" s="50">
        <v>7819.5</v>
      </c>
      <c r="N168" s="49" t="s">
        <v>77</v>
      </c>
      <c r="O168" s="49" t="s">
        <v>643</v>
      </c>
      <c r="P168" s="36">
        <v>4421</v>
      </c>
      <c r="Q168" s="36">
        <v>7758</v>
      </c>
      <c r="R168" s="36">
        <v>1.2889999999999999E-4</v>
      </c>
      <c r="S168" s="36">
        <v>0.56911713187087654</v>
      </c>
      <c r="T168" s="36">
        <v>1.2873040757088364E-4</v>
      </c>
      <c r="U168" s="38">
        <v>0.56986689999999995</v>
      </c>
      <c r="V168" s="38">
        <v>7.4976812912341817E-4</v>
      </c>
      <c r="W168" s="36">
        <v>2.5547261870876456E-2</v>
      </c>
      <c r="X168" s="36">
        <v>8.479621455802222E-7</v>
      </c>
      <c r="Y168" s="36">
        <v>-7.1998999999999956E-4</v>
      </c>
      <c r="Z168" s="36">
        <v>-3.2880000000000002E-4</v>
      </c>
      <c r="AA168" s="38">
        <v>-1.0487899999999993E-3</v>
      </c>
      <c r="AB168" s="36">
        <v>2.7345819999999875E-2</v>
      </c>
      <c r="AC168" s="36">
        <v>0.89062344999999987</v>
      </c>
    </row>
    <row r="169" spans="1:29" ht="15.75" customHeight="1" x14ac:dyDescent="0.2">
      <c r="A169" s="52">
        <v>43621.027685185189</v>
      </c>
      <c r="B169" s="49" t="s">
        <v>7</v>
      </c>
      <c r="C169" s="49" t="s">
        <v>74</v>
      </c>
      <c r="D169" s="49" t="s">
        <v>75</v>
      </c>
      <c r="E169" s="50">
        <v>-63</v>
      </c>
      <c r="F169" s="50">
        <v>7758</v>
      </c>
      <c r="G169" s="50">
        <v>-8.1206999999999998E-3</v>
      </c>
      <c r="H169" s="50">
        <v>7.5000000000000002E-4</v>
      </c>
      <c r="I169" s="50">
        <v>6.0900000000000001E-6</v>
      </c>
      <c r="J169" s="49" t="s">
        <v>76</v>
      </c>
      <c r="K169" s="50">
        <v>200</v>
      </c>
      <c r="L169" s="50">
        <v>0</v>
      </c>
      <c r="M169" s="50">
        <v>7781</v>
      </c>
      <c r="N169" s="49" t="s">
        <v>77</v>
      </c>
      <c r="O169" s="49" t="s">
        <v>644</v>
      </c>
      <c r="P169" s="36">
        <v>4358</v>
      </c>
      <c r="Q169" s="36">
        <v>7758</v>
      </c>
      <c r="R169" s="36">
        <v>1.2889999999999999E-4</v>
      </c>
      <c r="S169" s="36">
        <v>0.56100711619391086</v>
      </c>
      <c r="T169" s="36">
        <v>1.2873040757088364E-4</v>
      </c>
      <c r="U169" s="38">
        <v>0.56174619999999997</v>
      </c>
      <c r="V169" s="38">
        <v>7.3908380608911362E-4</v>
      </c>
      <c r="W169" s="36">
        <v>2.5557946193910785E-2</v>
      </c>
      <c r="X169" s="36">
        <v>1.0684323034328841E-5</v>
      </c>
      <c r="Y169" s="36">
        <v>-7.1389999999999952E-4</v>
      </c>
      <c r="Z169" s="36">
        <v>-3.2880000000000002E-4</v>
      </c>
      <c r="AA169" s="38">
        <v>-1.0426999999999993E-3</v>
      </c>
      <c r="AB169" s="36">
        <v>2.7339729999999899E-2</v>
      </c>
      <c r="AC169" s="36">
        <v>0.89061735999999991</v>
      </c>
    </row>
    <row r="170" spans="1:29" ht="15.75" customHeight="1" x14ac:dyDescent="0.2">
      <c r="A170" s="52">
        <v>43621.027685185189</v>
      </c>
      <c r="B170" s="49" t="s">
        <v>7</v>
      </c>
      <c r="C170" s="49" t="s">
        <v>74</v>
      </c>
      <c r="D170" s="49" t="s">
        <v>75</v>
      </c>
      <c r="E170" s="50">
        <v>-45</v>
      </c>
      <c r="F170" s="50">
        <v>7758</v>
      </c>
      <c r="G170" s="50">
        <v>-5.8005000000000001E-3</v>
      </c>
      <c r="H170" s="50">
        <v>7.5000000000000002E-4</v>
      </c>
      <c r="I170" s="50">
        <v>4.3499999999999999E-6</v>
      </c>
      <c r="J170" s="49" t="s">
        <v>76</v>
      </c>
      <c r="K170" s="50">
        <v>200</v>
      </c>
      <c r="L170" s="50">
        <v>63</v>
      </c>
      <c r="M170" s="50">
        <v>7781</v>
      </c>
      <c r="N170" s="49" t="s">
        <v>77</v>
      </c>
      <c r="O170" s="49" t="s">
        <v>644</v>
      </c>
      <c r="P170" s="36">
        <v>4313</v>
      </c>
      <c r="Q170" s="36">
        <v>7758</v>
      </c>
      <c r="R170" s="36">
        <v>1.2889999999999999E-4</v>
      </c>
      <c r="S170" s="36">
        <v>0.55521424785322104</v>
      </c>
      <c r="T170" s="36">
        <v>1.2873040757088361E-4</v>
      </c>
      <c r="U170" s="38">
        <v>0.55594569999999999</v>
      </c>
      <c r="V170" s="38">
        <v>7.3145214677894366E-4</v>
      </c>
      <c r="W170" s="36">
        <v>2.5565577853221021E-2</v>
      </c>
      <c r="X170" s="36">
        <v>7.6316593102358776E-6</v>
      </c>
      <c r="Y170" s="36">
        <v>-7.0954999999999955E-4</v>
      </c>
      <c r="Z170" s="36">
        <v>-3.2880000000000002E-4</v>
      </c>
      <c r="AA170" s="38">
        <v>-1.0383499999999993E-3</v>
      </c>
      <c r="AB170" s="36">
        <v>2.7335379999999965E-2</v>
      </c>
      <c r="AC170" s="36">
        <v>0.89061301000000004</v>
      </c>
    </row>
    <row r="171" spans="1:29" ht="15.75" customHeight="1" x14ac:dyDescent="0.2">
      <c r="A171" s="52">
        <v>43621.027685185189</v>
      </c>
      <c r="B171" s="49" t="s">
        <v>7</v>
      </c>
      <c r="C171" s="49" t="s">
        <v>74</v>
      </c>
      <c r="D171" s="49" t="s">
        <v>75</v>
      </c>
      <c r="E171" s="50">
        <v>-30</v>
      </c>
      <c r="F171" s="50">
        <v>7758</v>
      </c>
      <c r="G171" s="50">
        <v>-3.8670000000000002E-3</v>
      </c>
      <c r="H171" s="50">
        <v>7.5000000000000002E-4</v>
      </c>
      <c r="I171" s="50">
        <v>2.9000000000000002E-6</v>
      </c>
      <c r="J171" s="49" t="s">
        <v>76</v>
      </c>
      <c r="K171" s="50">
        <v>200</v>
      </c>
      <c r="L171" s="50">
        <v>108</v>
      </c>
      <c r="M171" s="50">
        <v>7781</v>
      </c>
      <c r="N171" s="49" t="s">
        <v>77</v>
      </c>
      <c r="O171" s="49" t="s">
        <v>644</v>
      </c>
      <c r="P171" s="36">
        <v>4283</v>
      </c>
      <c r="Q171" s="36">
        <v>7758</v>
      </c>
      <c r="R171" s="36">
        <v>1.2889999999999999E-4</v>
      </c>
      <c r="S171" s="36">
        <v>0.55135233562609454</v>
      </c>
      <c r="T171" s="36">
        <v>1.2873040757088361E-4</v>
      </c>
      <c r="U171" s="38">
        <v>0.55207869999999992</v>
      </c>
      <c r="V171" s="38">
        <v>7.26364373905386E-4</v>
      </c>
      <c r="W171" s="36">
        <v>2.5570665626094512E-2</v>
      </c>
      <c r="X171" s="36">
        <v>5.0877728734917416E-6</v>
      </c>
      <c r="Y171" s="36">
        <v>-7.0664999999999953E-4</v>
      </c>
      <c r="Z171" s="36">
        <v>-3.2880000000000002E-4</v>
      </c>
      <c r="AA171" s="38">
        <v>-1.0354499999999994E-3</v>
      </c>
      <c r="AB171" s="36">
        <v>2.7332479999999899E-2</v>
      </c>
      <c r="AC171" s="36">
        <v>0.8906101099999999</v>
      </c>
    </row>
    <row r="172" spans="1:29" ht="15.75" customHeight="1" x14ac:dyDescent="0.2">
      <c r="A172" s="52">
        <v>43621.027685185189</v>
      </c>
      <c r="B172" s="49" t="s">
        <v>7</v>
      </c>
      <c r="C172" s="49" t="s">
        <v>74</v>
      </c>
      <c r="D172" s="49" t="s">
        <v>75</v>
      </c>
      <c r="E172" s="50">
        <v>-20</v>
      </c>
      <c r="F172" s="50">
        <v>7758</v>
      </c>
      <c r="G172" s="50">
        <v>-2.578E-3</v>
      </c>
      <c r="H172" s="50">
        <v>7.5000000000000002E-4</v>
      </c>
      <c r="I172" s="50">
        <v>1.9300000000000002E-6</v>
      </c>
      <c r="J172" s="49" t="s">
        <v>76</v>
      </c>
      <c r="K172" s="50">
        <v>200</v>
      </c>
      <c r="L172" s="50">
        <v>138</v>
      </c>
      <c r="M172" s="50">
        <v>7781</v>
      </c>
      <c r="N172" s="49" t="s">
        <v>77</v>
      </c>
      <c r="O172" s="49" t="s">
        <v>644</v>
      </c>
      <c r="P172" s="36">
        <v>4263</v>
      </c>
      <c r="Q172" s="36">
        <v>7758</v>
      </c>
      <c r="R172" s="36">
        <v>1.2889999999999999E-4</v>
      </c>
      <c r="S172" s="36">
        <v>0.5487777274746769</v>
      </c>
      <c r="T172" s="36">
        <v>1.2873040757088361E-4</v>
      </c>
      <c r="U172" s="38">
        <v>0.54950069999999995</v>
      </c>
      <c r="V172" s="38">
        <v>7.2297252532305123E-4</v>
      </c>
      <c r="W172" s="36">
        <v>2.557405747467684E-2</v>
      </c>
      <c r="X172" s="36">
        <v>3.3918485823278277E-6</v>
      </c>
      <c r="Y172" s="36">
        <v>-7.047199999999995E-4</v>
      </c>
      <c r="Z172" s="36">
        <v>-3.2880000000000002E-4</v>
      </c>
      <c r="AA172" s="38">
        <v>-1.0335199999999994E-3</v>
      </c>
      <c r="AB172" s="36">
        <v>2.7330549999999891E-2</v>
      </c>
      <c r="AC172" s="36">
        <v>0.89060817999999986</v>
      </c>
    </row>
    <row r="173" spans="1:29" ht="15.75" customHeight="1" x14ac:dyDescent="0.2">
      <c r="A173" s="52">
        <v>43621.027685185189</v>
      </c>
      <c r="B173" s="49" t="s">
        <v>7</v>
      </c>
      <c r="C173" s="49" t="s">
        <v>74</v>
      </c>
      <c r="D173" s="49" t="s">
        <v>75</v>
      </c>
      <c r="E173" s="50">
        <v>-23</v>
      </c>
      <c r="F173" s="50">
        <v>7758</v>
      </c>
      <c r="G173" s="50">
        <v>-2.9646999999999998E-3</v>
      </c>
      <c r="H173" s="50">
        <v>7.5000000000000002E-4</v>
      </c>
      <c r="I173" s="50">
        <v>2.2199999999999999E-6</v>
      </c>
      <c r="J173" s="49" t="s">
        <v>76</v>
      </c>
      <c r="K173" s="50">
        <v>200</v>
      </c>
      <c r="L173" s="50">
        <v>158</v>
      </c>
      <c r="M173" s="50">
        <v>7781</v>
      </c>
      <c r="N173" s="49" t="s">
        <v>77</v>
      </c>
      <c r="O173" s="49" t="s">
        <v>644</v>
      </c>
      <c r="P173" s="36">
        <v>4240</v>
      </c>
      <c r="Q173" s="36">
        <v>7758</v>
      </c>
      <c r="R173" s="36">
        <v>1.2889999999999999E-4</v>
      </c>
      <c r="S173" s="36">
        <v>0.54581692810054661</v>
      </c>
      <c r="T173" s="36">
        <v>1.2873040757088364E-4</v>
      </c>
      <c r="U173" s="38">
        <v>0.54653599999999991</v>
      </c>
      <c r="V173" s="38">
        <v>7.1907189945330519E-4</v>
      </c>
      <c r="W173" s="36">
        <v>2.5577958100546517E-2</v>
      </c>
      <c r="X173" s="36">
        <v>3.9006258696766549E-6</v>
      </c>
      <c r="Y173" s="36">
        <v>-7.0249999999999946E-4</v>
      </c>
      <c r="Z173" s="36">
        <v>-3.2880000000000002E-4</v>
      </c>
      <c r="AA173" s="38">
        <v>-1.0312999999999993E-3</v>
      </c>
      <c r="AB173" s="36">
        <v>2.7328329999999821E-2</v>
      </c>
      <c r="AC173" s="36">
        <v>0.89060595999999981</v>
      </c>
    </row>
    <row r="174" spans="1:29" ht="15.75" customHeight="1" x14ac:dyDescent="0.2">
      <c r="A174" s="52">
        <v>43621.027685185189</v>
      </c>
      <c r="B174" s="49" t="s">
        <v>7</v>
      </c>
      <c r="C174" s="49" t="s">
        <v>74</v>
      </c>
      <c r="D174" s="49" t="s">
        <v>75</v>
      </c>
      <c r="E174" s="50">
        <v>-19</v>
      </c>
      <c r="F174" s="50">
        <v>7758</v>
      </c>
      <c r="G174" s="50">
        <v>-2.4491000000000001E-3</v>
      </c>
      <c r="H174" s="50">
        <v>7.5000000000000002E-4</v>
      </c>
      <c r="I174" s="50">
        <v>1.8300000000000001E-6</v>
      </c>
      <c r="J174" s="49" t="s">
        <v>76</v>
      </c>
      <c r="K174" s="50">
        <v>200</v>
      </c>
      <c r="L174" s="50">
        <v>181</v>
      </c>
      <c r="M174" s="50">
        <v>7781</v>
      </c>
      <c r="N174" s="49" t="s">
        <v>77</v>
      </c>
      <c r="O174" s="49" t="s">
        <v>644</v>
      </c>
      <c r="P174" s="36">
        <v>4221</v>
      </c>
      <c r="Q174" s="36">
        <v>7758</v>
      </c>
      <c r="R174" s="36">
        <v>1.2889999999999999E-4</v>
      </c>
      <c r="S174" s="36">
        <v>0.54337105035669986</v>
      </c>
      <c r="T174" s="36">
        <v>1.2873040757088364E-4</v>
      </c>
      <c r="U174" s="38">
        <v>0.54408689999999993</v>
      </c>
      <c r="V174" s="38">
        <v>7.158496433000705E-4</v>
      </c>
      <c r="W174" s="36">
        <v>2.5581180356699727E-2</v>
      </c>
      <c r="X174" s="36">
        <v>3.2222561532103955E-6</v>
      </c>
      <c r="Y174" s="36">
        <v>-7.0066999999999948E-4</v>
      </c>
      <c r="Z174" s="36">
        <v>-3.2880000000000002E-4</v>
      </c>
      <c r="AA174" s="38">
        <v>-1.0294699999999993E-3</v>
      </c>
      <c r="AB174" s="36">
        <v>2.7326499999999795E-2</v>
      </c>
      <c r="AC174" s="36">
        <v>0.89060412999999983</v>
      </c>
    </row>
    <row r="175" spans="1:29" ht="15.75" customHeight="1" x14ac:dyDescent="0.2">
      <c r="A175" s="52">
        <v>43621.028078703705</v>
      </c>
      <c r="B175" s="49" t="s">
        <v>7</v>
      </c>
      <c r="C175" s="49" t="s">
        <v>74</v>
      </c>
      <c r="D175" s="49" t="s">
        <v>75</v>
      </c>
      <c r="E175" s="50">
        <v>-100</v>
      </c>
      <c r="F175" s="50">
        <v>7719</v>
      </c>
      <c r="G175" s="50">
        <v>-1.2955E-2</v>
      </c>
      <c r="H175" s="50">
        <v>-2.5000000000000001E-4</v>
      </c>
      <c r="I175" s="50">
        <v>-3.23E-6</v>
      </c>
      <c r="J175" s="49" t="s">
        <v>76</v>
      </c>
      <c r="K175" s="50">
        <v>100</v>
      </c>
      <c r="L175" s="50">
        <v>0</v>
      </c>
      <c r="M175" s="50">
        <v>7719</v>
      </c>
      <c r="N175" s="49" t="s">
        <v>77</v>
      </c>
      <c r="O175" s="49" t="s">
        <v>645</v>
      </c>
      <c r="P175" s="36">
        <v>4121</v>
      </c>
      <c r="Q175" s="36">
        <v>7719</v>
      </c>
      <c r="R175" s="36">
        <v>1.2955E-4</v>
      </c>
      <c r="S175" s="36">
        <v>0.53049800959961146</v>
      </c>
      <c r="T175" s="36">
        <v>1.2873040757088364E-4</v>
      </c>
      <c r="U175" s="38">
        <v>0.53387554999999998</v>
      </c>
      <c r="V175" s="38">
        <v>3.3775404003885123E-3</v>
      </c>
      <c r="W175" s="36">
        <v>2.5663139599611362E-2</v>
      </c>
      <c r="X175" s="36">
        <v>8.1959242911634755E-5</v>
      </c>
      <c r="Y175" s="36">
        <v>-7.0389999999999949E-4</v>
      </c>
      <c r="Z175" s="36">
        <v>-3.2880000000000002E-4</v>
      </c>
      <c r="AA175" s="38">
        <v>-1.0326999999999992E-3</v>
      </c>
      <c r="AB175" s="36">
        <v>3.0073379999999872E-2</v>
      </c>
      <c r="AC175" s="36">
        <v>0.89335100999999995</v>
      </c>
    </row>
    <row r="176" spans="1:29" ht="15.75" customHeight="1" x14ac:dyDescent="0.2">
      <c r="A176" s="52">
        <v>43621.030439814815</v>
      </c>
      <c r="B176" s="49" t="s">
        <v>7</v>
      </c>
      <c r="C176" s="49" t="s">
        <v>74</v>
      </c>
      <c r="D176" s="49" t="s">
        <v>75</v>
      </c>
      <c r="E176" s="50">
        <v>-100</v>
      </c>
      <c r="F176" s="50">
        <v>7692</v>
      </c>
      <c r="G176" s="50">
        <v>-1.3001E-2</v>
      </c>
      <c r="H176" s="50">
        <v>-2.5000000000000001E-4</v>
      </c>
      <c r="I176" s="50">
        <v>-3.2499999999999998E-6</v>
      </c>
      <c r="J176" s="49" t="s">
        <v>76</v>
      </c>
      <c r="K176" s="50">
        <v>100</v>
      </c>
      <c r="L176" s="50">
        <v>0</v>
      </c>
      <c r="M176" s="50">
        <v>7692</v>
      </c>
      <c r="N176" s="49" t="s">
        <v>77</v>
      </c>
      <c r="O176" s="49" t="s">
        <v>646</v>
      </c>
      <c r="P176" s="36">
        <v>4021</v>
      </c>
      <c r="Q176" s="36">
        <v>7692</v>
      </c>
      <c r="R176" s="36">
        <v>1.3001000000000001E-4</v>
      </c>
      <c r="S176" s="36">
        <v>0.51762496884252307</v>
      </c>
      <c r="T176" s="36">
        <v>1.2873040757088364E-4</v>
      </c>
      <c r="U176" s="38">
        <v>0.52277021000000001</v>
      </c>
      <c r="V176" s="38">
        <v>5.145241157476943E-3</v>
      </c>
      <c r="W176" s="36">
        <v>2.5791098842522998E-2</v>
      </c>
      <c r="X176" s="36">
        <v>1.2795924291163566E-4</v>
      </c>
      <c r="Y176" s="36">
        <v>-7.0714999999999949E-4</v>
      </c>
      <c r="Z176" s="36">
        <v>-3.2880000000000002E-4</v>
      </c>
      <c r="AA176" s="38">
        <v>-1.0359499999999992E-3</v>
      </c>
      <c r="AB176" s="36">
        <v>3.1972289999999938E-2</v>
      </c>
      <c r="AC176" s="36">
        <v>0.89524991999999992</v>
      </c>
    </row>
    <row r="177" spans="1:29" ht="15.75" customHeight="1" x14ac:dyDescent="0.2">
      <c r="A177" s="52">
        <v>43621.030497685184</v>
      </c>
      <c r="B177" s="49" t="s">
        <v>7</v>
      </c>
      <c r="C177" s="49" t="s">
        <v>74</v>
      </c>
      <c r="D177" s="49" t="s">
        <v>75</v>
      </c>
      <c r="E177" s="50">
        <v>-200</v>
      </c>
      <c r="F177" s="50">
        <v>7681</v>
      </c>
      <c r="G177" s="50">
        <v>-2.6037999999999999E-2</v>
      </c>
      <c r="H177" s="50">
        <v>-2.5000000000000001E-4</v>
      </c>
      <c r="I177" s="50">
        <v>-6.4999999999999996E-6</v>
      </c>
      <c r="J177" s="49" t="s">
        <v>76</v>
      </c>
      <c r="K177" s="50">
        <v>200</v>
      </c>
      <c r="L177" s="50">
        <v>0</v>
      </c>
      <c r="M177" s="50">
        <v>7681</v>
      </c>
      <c r="N177" s="49" t="s">
        <v>77</v>
      </c>
      <c r="O177" s="49" t="s">
        <v>647</v>
      </c>
      <c r="P177" s="36">
        <v>3821</v>
      </c>
      <c r="Q177" s="36">
        <v>7681</v>
      </c>
      <c r="R177" s="36">
        <v>1.3019E-4</v>
      </c>
      <c r="S177" s="36">
        <v>0.49187888732834634</v>
      </c>
      <c r="T177" s="36">
        <v>1.2873040757088361E-4</v>
      </c>
      <c r="U177" s="38">
        <v>0.49745599000000001</v>
      </c>
      <c r="V177" s="38">
        <v>5.5771026716536776E-3</v>
      </c>
      <c r="W177" s="36">
        <v>2.608301732834627E-2</v>
      </c>
      <c r="X177" s="36">
        <v>2.9191848582327262E-4</v>
      </c>
      <c r="Y177" s="36">
        <v>-7.1364999999999948E-4</v>
      </c>
      <c r="Z177" s="36">
        <v>-3.2880000000000002E-4</v>
      </c>
      <c r="AA177" s="38">
        <v>-1.0424499999999992E-3</v>
      </c>
      <c r="AB177" s="36">
        <v>3.2702569999999945E-2</v>
      </c>
      <c r="AC177" s="36">
        <v>0.8959802</v>
      </c>
    </row>
    <row r="178" spans="1:29" ht="15.75" customHeight="1" x14ac:dyDescent="0.2">
      <c r="A178" s="52">
        <v>43621.031539351854</v>
      </c>
      <c r="B178" s="49" t="s">
        <v>7</v>
      </c>
      <c r="C178" s="49" t="s">
        <v>74</v>
      </c>
      <c r="D178" s="49" t="s">
        <v>75</v>
      </c>
      <c r="E178" s="50">
        <v>-100</v>
      </c>
      <c r="F178" s="50">
        <v>7650</v>
      </c>
      <c r="G178" s="50">
        <v>-1.3072E-2</v>
      </c>
      <c r="H178" s="50">
        <v>-2.5000000000000001E-4</v>
      </c>
      <c r="I178" s="50">
        <v>-3.2600000000000001E-6</v>
      </c>
      <c r="J178" s="49" t="s">
        <v>76</v>
      </c>
      <c r="K178" s="50">
        <v>100</v>
      </c>
      <c r="L178" s="50">
        <v>0</v>
      </c>
      <c r="M178" s="50">
        <v>7650</v>
      </c>
      <c r="N178" s="49" t="s">
        <v>77</v>
      </c>
      <c r="O178" s="49" t="s">
        <v>648</v>
      </c>
      <c r="P178" s="36">
        <v>3721</v>
      </c>
      <c r="Q178" s="36">
        <v>7650</v>
      </c>
      <c r="R178" s="36">
        <v>1.3072E-4</v>
      </c>
      <c r="S178" s="36">
        <v>0.479005846571258</v>
      </c>
      <c r="T178" s="36">
        <v>1.2873040757088364E-4</v>
      </c>
      <c r="U178" s="38">
        <v>0.48640911999999997</v>
      </c>
      <c r="V178" s="38">
        <v>7.4032734287419744E-3</v>
      </c>
      <c r="W178" s="36">
        <v>2.6281976571257908E-2</v>
      </c>
      <c r="X178" s="36">
        <v>1.9895924291163727E-4</v>
      </c>
      <c r="Y178" s="36">
        <v>-7.1690999999999953E-4</v>
      </c>
      <c r="Z178" s="36">
        <v>-3.2880000000000002E-4</v>
      </c>
      <c r="AA178" s="38">
        <v>-1.0457099999999992E-3</v>
      </c>
      <c r="AB178" s="36">
        <v>3.473095999999988E-2</v>
      </c>
      <c r="AC178" s="36">
        <v>0.89800858999999988</v>
      </c>
    </row>
    <row r="179" spans="1:29" ht="15.75" customHeight="1" x14ac:dyDescent="0.2">
      <c r="A179" s="52">
        <v>43621.035671296297</v>
      </c>
      <c r="B179" s="49" t="s">
        <v>7</v>
      </c>
      <c r="C179" s="49" t="s">
        <v>74</v>
      </c>
      <c r="D179" s="49" t="s">
        <v>75</v>
      </c>
      <c r="E179" s="50">
        <v>-100</v>
      </c>
      <c r="F179" s="50">
        <v>7610.5</v>
      </c>
      <c r="G179" s="50">
        <v>-1.3140000000000001E-2</v>
      </c>
      <c r="H179" s="50">
        <v>-2.5000000000000001E-4</v>
      </c>
      <c r="I179" s="50">
        <v>-3.2799999999999999E-6</v>
      </c>
      <c r="J179" s="49" t="s">
        <v>76</v>
      </c>
      <c r="K179" s="50">
        <v>100</v>
      </c>
      <c r="L179" s="50">
        <v>0</v>
      </c>
      <c r="M179" s="50">
        <v>7610.5</v>
      </c>
      <c r="N179" s="49" t="s">
        <v>77</v>
      </c>
      <c r="O179" s="49" t="s">
        <v>649</v>
      </c>
      <c r="P179" s="36">
        <v>3621</v>
      </c>
      <c r="Q179" s="36">
        <v>7610.5</v>
      </c>
      <c r="R179" s="36">
        <v>1.314E-4</v>
      </c>
      <c r="S179" s="36">
        <v>0.46613280581416966</v>
      </c>
      <c r="T179" s="36">
        <v>1.2873040757088364E-4</v>
      </c>
      <c r="U179" s="38">
        <v>0.47579939999999998</v>
      </c>
      <c r="V179" s="38">
        <v>9.6665941858303239E-3</v>
      </c>
      <c r="W179" s="36">
        <v>2.6548935814169543E-2</v>
      </c>
      <c r="X179" s="36">
        <v>2.6695924291163589E-4</v>
      </c>
      <c r="Y179" s="36">
        <v>-7.2018999999999957E-4</v>
      </c>
      <c r="Z179" s="36">
        <v>-3.2880000000000002E-4</v>
      </c>
      <c r="AA179" s="38">
        <v>-1.0489899999999992E-3</v>
      </c>
      <c r="AB179" s="36">
        <v>3.7264519999999871E-2</v>
      </c>
      <c r="AC179" s="36">
        <v>0.90054214999999993</v>
      </c>
    </row>
    <row r="180" spans="1:29" ht="15.75" customHeight="1" x14ac:dyDescent="0.2">
      <c r="A180" s="52">
        <v>43621.035671296297</v>
      </c>
      <c r="B180" s="49" t="s">
        <v>7</v>
      </c>
      <c r="C180" s="49" t="s">
        <v>74</v>
      </c>
      <c r="D180" s="49" t="s">
        <v>75</v>
      </c>
      <c r="E180" s="50">
        <v>-200</v>
      </c>
      <c r="F180" s="50">
        <v>7612</v>
      </c>
      <c r="G180" s="50">
        <v>-2.6273999999999999E-2</v>
      </c>
      <c r="H180" s="50">
        <v>-2.5000000000000001E-4</v>
      </c>
      <c r="I180" s="50">
        <v>-6.5599999999999999E-6</v>
      </c>
      <c r="J180" s="49" t="s">
        <v>76</v>
      </c>
      <c r="K180" s="50">
        <v>200</v>
      </c>
      <c r="L180" s="50">
        <v>0</v>
      </c>
      <c r="M180" s="50">
        <v>7612</v>
      </c>
      <c r="N180" s="49" t="s">
        <v>83</v>
      </c>
      <c r="O180" s="49" t="s">
        <v>650</v>
      </c>
      <c r="P180" s="36">
        <v>3421</v>
      </c>
      <c r="Q180" s="36">
        <v>7612</v>
      </c>
      <c r="R180" s="36">
        <v>1.3137000000000001E-4</v>
      </c>
      <c r="S180" s="36">
        <v>0.44038672429999293</v>
      </c>
      <c r="T180" s="36">
        <v>1.2873040757088364E-4</v>
      </c>
      <c r="U180" s="38">
        <v>0.44941677000000002</v>
      </c>
      <c r="V180" s="38">
        <v>9.0300457000070944E-3</v>
      </c>
      <c r="W180" s="36">
        <v>2.7076854299992816E-2</v>
      </c>
      <c r="X180" s="36">
        <v>5.2791848582327272E-4</v>
      </c>
      <c r="Y180" s="36">
        <v>-7.2674999999999953E-4</v>
      </c>
      <c r="Z180" s="36">
        <v>-3.2880000000000002E-4</v>
      </c>
      <c r="AA180" s="38">
        <v>-1.0555499999999993E-3</v>
      </c>
      <c r="AB180" s="36">
        <v>3.7162449999999916E-2</v>
      </c>
      <c r="AC180" s="36">
        <v>0.90044007999999998</v>
      </c>
    </row>
    <row r="181" spans="1:29" ht="15.75" customHeight="1" x14ac:dyDescent="0.2">
      <c r="A181" s="52">
        <v>43621.035740740743</v>
      </c>
      <c r="B181" s="49" t="s">
        <v>7</v>
      </c>
      <c r="C181" s="49" t="s">
        <v>74</v>
      </c>
      <c r="D181" s="49" t="s">
        <v>75</v>
      </c>
      <c r="E181" s="50">
        <v>-100</v>
      </c>
      <c r="F181" s="50">
        <v>7620.5</v>
      </c>
      <c r="G181" s="50">
        <v>-1.3122E-2</v>
      </c>
      <c r="H181" s="50">
        <v>-2.5000000000000001E-4</v>
      </c>
      <c r="I181" s="50">
        <v>-3.2799999999999999E-6</v>
      </c>
      <c r="J181" s="49" t="s">
        <v>76</v>
      </c>
      <c r="K181" s="50">
        <v>100</v>
      </c>
      <c r="L181" s="50">
        <v>0</v>
      </c>
      <c r="M181" s="50">
        <v>7620.5</v>
      </c>
      <c r="N181" s="49" t="s">
        <v>77</v>
      </c>
      <c r="O181" s="49" t="s">
        <v>651</v>
      </c>
      <c r="P181" s="36">
        <v>3321</v>
      </c>
      <c r="Q181" s="36">
        <v>7620.5</v>
      </c>
      <c r="R181" s="36">
        <v>1.3122000000000001E-4</v>
      </c>
      <c r="S181" s="36">
        <v>0.42751368354290459</v>
      </c>
      <c r="T181" s="36">
        <v>1.2873040757088364E-4</v>
      </c>
      <c r="U181" s="38">
        <v>0.43578162000000004</v>
      </c>
      <c r="V181" s="38">
        <v>8.2679364570954483E-3</v>
      </c>
      <c r="W181" s="36">
        <v>2.7325813542904451E-2</v>
      </c>
      <c r="X181" s="36">
        <v>2.4895924291163524E-4</v>
      </c>
      <c r="Y181" s="36">
        <v>-7.3002999999999957E-4</v>
      </c>
      <c r="Z181" s="36">
        <v>-3.2880000000000002E-4</v>
      </c>
      <c r="AA181" s="38">
        <v>-1.0588299999999993E-3</v>
      </c>
      <c r="AB181" s="36">
        <v>3.6652579999999893E-2</v>
      </c>
      <c r="AC181" s="36">
        <v>0.89993020999999995</v>
      </c>
    </row>
    <row r="182" spans="1:29" ht="15.75" customHeight="1" x14ac:dyDescent="0.2">
      <c r="A182" s="52">
        <v>43621.03601851852</v>
      </c>
      <c r="B182" s="49" t="s">
        <v>7</v>
      </c>
      <c r="C182" s="49" t="s">
        <v>74</v>
      </c>
      <c r="D182" s="49" t="s">
        <v>75</v>
      </c>
      <c r="E182" s="50">
        <v>-100</v>
      </c>
      <c r="F182" s="50">
        <v>7583</v>
      </c>
      <c r="G182" s="50">
        <v>-1.3187000000000001E-2</v>
      </c>
      <c r="H182" s="50">
        <v>-2.5000000000000001E-4</v>
      </c>
      <c r="I182" s="50">
        <v>-3.2899999999999998E-6</v>
      </c>
      <c r="J182" s="49" t="s">
        <v>76</v>
      </c>
      <c r="K182" s="50">
        <v>100</v>
      </c>
      <c r="L182" s="50">
        <v>0</v>
      </c>
      <c r="M182" s="50">
        <v>7583</v>
      </c>
      <c r="N182" s="49" t="s">
        <v>77</v>
      </c>
      <c r="O182" s="49" t="s">
        <v>652</v>
      </c>
      <c r="P182" s="36">
        <v>3221</v>
      </c>
      <c r="Q182" s="36">
        <v>7583</v>
      </c>
      <c r="R182" s="36">
        <v>1.3187E-4</v>
      </c>
      <c r="S182" s="36">
        <v>0.41464064278581625</v>
      </c>
      <c r="T182" s="36">
        <v>1.2873040757088364E-4</v>
      </c>
      <c r="U182" s="38">
        <v>0.42475326999999996</v>
      </c>
      <c r="V182" s="38">
        <v>1.0112627214183711E-2</v>
      </c>
      <c r="W182" s="36">
        <v>2.7639772785816086E-2</v>
      </c>
      <c r="X182" s="36">
        <v>3.1395924291163432E-4</v>
      </c>
      <c r="Y182" s="36">
        <v>-7.3331999999999955E-4</v>
      </c>
      <c r="Z182" s="36">
        <v>-3.2880000000000002E-4</v>
      </c>
      <c r="AA182" s="38">
        <v>-1.0621199999999993E-3</v>
      </c>
      <c r="AB182" s="36">
        <v>3.8814519999999797E-2</v>
      </c>
      <c r="AC182" s="36">
        <v>0.90209214999999987</v>
      </c>
    </row>
    <row r="183" spans="1:29" ht="15.75" customHeight="1" x14ac:dyDescent="0.2">
      <c r="A183" s="52">
        <v>43621.03601851852</v>
      </c>
      <c r="B183" s="49" t="s">
        <v>7</v>
      </c>
      <c r="C183" s="49" t="s">
        <v>74</v>
      </c>
      <c r="D183" s="49" t="s">
        <v>75</v>
      </c>
      <c r="E183" s="50">
        <v>-200</v>
      </c>
      <c r="F183" s="50">
        <v>7583</v>
      </c>
      <c r="G183" s="50">
        <v>-2.6374000000000002E-2</v>
      </c>
      <c r="H183" s="50">
        <v>-2.5000000000000001E-4</v>
      </c>
      <c r="I183" s="50">
        <v>-6.5899999999999996E-6</v>
      </c>
      <c r="J183" s="49" t="s">
        <v>76</v>
      </c>
      <c r="K183" s="50">
        <v>200</v>
      </c>
      <c r="L183" s="50">
        <v>0</v>
      </c>
      <c r="M183" s="50">
        <v>7583</v>
      </c>
      <c r="N183" s="49" t="s">
        <v>77</v>
      </c>
      <c r="O183" s="49" t="s">
        <v>653</v>
      </c>
      <c r="P183" s="36">
        <v>3021</v>
      </c>
      <c r="Q183" s="36">
        <v>7583</v>
      </c>
      <c r="R183" s="36">
        <v>1.3187E-4</v>
      </c>
      <c r="S183" s="36">
        <v>0.38889456127163952</v>
      </c>
      <c r="T183" s="36">
        <v>1.2873040757088364E-4</v>
      </c>
      <c r="U183" s="38">
        <v>0.39837927000000001</v>
      </c>
      <c r="V183" s="38">
        <v>9.4847087283604914E-3</v>
      </c>
      <c r="W183" s="36">
        <v>2.8267691271639358E-2</v>
      </c>
      <c r="X183" s="36">
        <v>6.2791848582327212E-4</v>
      </c>
      <c r="Y183" s="36">
        <v>-7.3990999999999955E-4</v>
      </c>
      <c r="Z183" s="36">
        <v>-3.2880000000000002E-4</v>
      </c>
      <c r="AA183" s="38">
        <v>-1.0687099999999992E-3</v>
      </c>
      <c r="AB183" s="36">
        <v>3.8821109999999853E-2</v>
      </c>
      <c r="AC183" s="36">
        <v>0.9020987399999999</v>
      </c>
    </row>
    <row r="184" spans="1:29" ht="15.75" customHeight="1" x14ac:dyDescent="0.2">
      <c r="A184" s="52">
        <v>43621.036770833336</v>
      </c>
      <c r="B184" s="49" t="s">
        <v>7</v>
      </c>
      <c r="C184" s="49" t="s">
        <v>74</v>
      </c>
      <c r="D184" s="49" t="s">
        <v>86</v>
      </c>
      <c r="E184" s="50">
        <v>100</v>
      </c>
      <c r="F184" s="50">
        <v>7635.5</v>
      </c>
      <c r="G184" s="50">
        <v>1.3096999999999999E-2</v>
      </c>
      <c r="H184" s="50">
        <v>-2.5000000000000001E-4</v>
      </c>
      <c r="I184" s="50">
        <v>-3.27E-6</v>
      </c>
      <c r="J184" s="49" t="s">
        <v>76</v>
      </c>
      <c r="K184" s="50">
        <v>100</v>
      </c>
      <c r="L184" s="50">
        <v>0</v>
      </c>
      <c r="M184" s="50">
        <v>7635.5</v>
      </c>
      <c r="N184" s="49" t="s">
        <v>83</v>
      </c>
      <c r="O184" s="49" t="s">
        <v>654</v>
      </c>
      <c r="P184" s="36">
        <v>3121</v>
      </c>
      <c r="Q184" s="36">
        <v>7635.5</v>
      </c>
      <c r="R184" s="36">
        <v>1.3097E-4</v>
      </c>
      <c r="S184" s="36">
        <v>0.40199156127163954</v>
      </c>
      <c r="T184" s="36">
        <v>1.2880216637989092E-4</v>
      </c>
      <c r="U184" s="38">
        <v>0.40875737000000001</v>
      </c>
      <c r="V184" s="38">
        <v>6.7658087283604673E-3</v>
      </c>
      <c r="W184" s="36">
        <v>2.8267691271639358E-2</v>
      </c>
      <c r="X184" s="36">
        <v>0</v>
      </c>
      <c r="Y184" s="36">
        <v>-7.4317999999999954E-4</v>
      </c>
      <c r="Z184" s="36">
        <v>-3.2880000000000002E-4</v>
      </c>
      <c r="AA184" s="38">
        <v>-1.0719799999999993E-3</v>
      </c>
      <c r="AB184" s="36">
        <v>3.6105479999999829E-2</v>
      </c>
      <c r="AC184" s="36">
        <v>0.89938310999999982</v>
      </c>
    </row>
    <row r="185" spans="1:29" ht="15.75" customHeight="1" x14ac:dyDescent="0.2">
      <c r="A185" s="52">
        <v>43621.037557870368</v>
      </c>
      <c r="B185" s="49" t="s">
        <v>7</v>
      </c>
      <c r="C185" s="49" t="s">
        <v>74</v>
      </c>
      <c r="D185" s="49" t="s">
        <v>86</v>
      </c>
      <c r="E185" s="50">
        <v>100</v>
      </c>
      <c r="F185" s="50">
        <v>7625</v>
      </c>
      <c r="G185" s="50">
        <v>1.3115E-2</v>
      </c>
      <c r="H185" s="50">
        <v>-2.5000000000000001E-4</v>
      </c>
      <c r="I185" s="50">
        <v>-3.27E-6</v>
      </c>
      <c r="J185" s="49" t="s">
        <v>76</v>
      </c>
      <c r="K185" s="50">
        <v>100</v>
      </c>
      <c r="L185" s="50">
        <v>0</v>
      </c>
      <c r="M185" s="50">
        <v>7625</v>
      </c>
      <c r="N185" s="49" t="s">
        <v>77</v>
      </c>
      <c r="O185" s="49" t="s">
        <v>655</v>
      </c>
      <c r="P185" s="36">
        <v>3221</v>
      </c>
      <c r="Q185" s="36">
        <v>7625</v>
      </c>
      <c r="R185" s="36">
        <v>1.3114999999999999E-4</v>
      </c>
      <c r="S185" s="36">
        <v>0.41510656127163953</v>
      </c>
      <c r="T185" s="36">
        <v>1.288750578303755E-4</v>
      </c>
      <c r="U185" s="38">
        <v>0.42243414999999995</v>
      </c>
      <c r="V185" s="38">
        <v>7.3275887283604235E-3</v>
      </c>
      <c r="W185" s="36">
        <v>2.8267691271639358E-2</v>
      </c>
      <c r="X185" s="36">
        <v>0</v>
      </c>
      <c r="Y185" s="36">
        <v>-7.4644999999999952E-4</v>
      </c>
      <c r="Z185" s="36">
        <v>-3.2880000000000002E-4</v>
      </c>
      <c r="AA185" s="38">
        <v>-1.0752499999999994E-3</v>
      </c>
      <c r="AB185" s="36">
        <v>3.6670529999999785E-2</v>
      </c>
      <c r="AC185" s="36">
        <v>0.89994815999999977</v>
      </c>
    </row>
    <row r="186" spans="1:29" ht="15.75" customHeight="1" x14ac:dyDescent="0.2">
      <c r="A186" s="52">
        <v>43621.037627314814</v>
      </c>
      <c r="B186" s="49" t="s">
        <v>7</v>
      </c>
      <c r="C186" s="49" t="s">
        <v>74</v>
      </c>
      <c r="D186" s="49" t="s">
        <v>86</v>
      </c>
      <c r="E186" s="50">
        <v>100</v>
      </c>
      <c r="F186" s="50">
        <v>7638</v>
      </c>
      <c r="G186" s="50">
        <v>1.3091999999999999E-2</v>
      </c>
      <c r="H186" s="50">
        <v>-2.5000000000000001E-4</v>
      </c>
      <c r="I186" s="50">
        <v>-3.27E-6</v>
      </c>
      <c r="J186" s="49" t="s">
        <v>76</v>
      </c>
      <c r="K186" s="50">
        <v>100</v>
      </c>
      <c r="L186" s="50">
        <v>0</v>
      </c>
      <c r="M186" s="50">
        <v>7638</v>
      </c>
      <c r="N186" s="49" t="s">
        <v>77</v>
      </c>
      <c r="O186" s="49" t="s">
        <v>656</v>
      </c>
      <c r="P186" s="36">
        <v>3321</v>
      </c>
      <c r="Q186" s="36">
        <v>7638</v>
      </c>
      <c r="R186" s="36">
        <v>1.3092E-4</v>
      </c>
      <c r="S186" s="36">
        <v>0.42819856127163952</v>
      </c>
      <c r="T186" s="36">
        <v>1.2893663392702184E-4</v>
      </c>
      <c r="U186" s="38">
        <v>0.43478531999999998</v>
      </c>
      <c r="V186" s="38">
        <v>6.5867587283604534E-3</v>
      </c>
      <c r="W186" s="36">
        <v>2.8267691271639358E-2</v>
      </c>
      <c r="X186" s="36">
        <v>0</v>
      </c>
      <c r="Y186" s="36">
        <v>-7.4971999999999951E-4</v>
      </c>
      <c r="Z186" s="36">
        <v>-3.2880000000000002E-4</v>
      </c>
      <c r="AA186" s="38">
        <v>-1.0785199999999995E-3</v>
      </c>
      <c r="AB186" s="36">
        <v>3.5932969999999814E-2</v>
      </c>
      <c r="AC186" s="36">
        <v>0.89921059999999986</v>
      </c>
    </row>
    <row r="187" spans="1:29" ht="15.75" customHeight="1" x14ac:dyDescent="0.2">
      <c r="A187" s="52">
        <v>43621.037673611114</v>
      </c>
      <c r="B187" s="49" t="s">
        <v>7</v>
      </c>
      <c r="C187" s="49" t="s">
        <v>74</v>
      </c>
      <c r="D187" s="49" t="s">
        <v>86</v>
      </c>
      <c r="E187" s="50">
        <v>100</v>
      </c>
      <c r="F187" s="50">
        <v>7646</v>
      </c>
      <c r="G187" s="50">
        <v>1.3079E-2</v>
      </c>
      <c r="H187" s="50">
        <v>-2.5000000000000001E-4</v>
      </c>
      <c r="I187" s="50">
        <v>-3.2600000000000001E-6</v>
      </c>
      <c r="J187" s="49" t="s">
        <v>76</v>
      </c>
      <c r="K187" s="50">
        <v>100</v>
      </c>
      <c r="L187" s="50">
        <v>0</v>
      </c>
      <c r="M187" s="50">
        <v>7646</v>
      </c>
      <c r="N187" s="49" t="s">
        <v>77</v>
      </c>
      <c r="O187" s="49" t="s">
        <v>657</v>
      </c>
      <c r="P187" s="36">
        <v>3421</v>
      </c>
      <c r="Q187" s="36">
        <v>7646</v>
      </c>
      <c r="R187" s="36">
        <v>1.3079000000000001E-4</v>
      </c>
      <c r="S187" s="36">
        <v>0.44127756127163953</v>
      </c>
      <c r="T187" s="36">
        <v>1.2899081007648042E-4</v>
      </c>
      <c r="U187" s="38">
        <v>0.44743259000000002</v>
      </c>
      <c r="V187" s="38">
        <v>6.1550287283604899E-3</v>
      </c>
      <c r="W187" s="36">
        <v>2.8267691271639358E-2</v>
      </c>
      <c r="X187" s="36">
        <v>0</v>
      </c>
      <c r="Y187" s="36">
        <v>-7.5297999999999956E-4</v>
      </c>
      <c r="Z187" s="36">
        <v>-3.2880000000000002E-4</v>
      </c>
      <c r="AA187" s="38">
        <v>-1.0817799999999994E-3</v>
      </c>
      <c r="AB187" s="36">
        <v>3.5504499999999849E-2</v>
      </c>
      <c r="AC187" s="36">
        <v>0.89878212999999985</v>
      </c>
    </row>
    <row r="188" spans="1:29" ht="15.75" customHeight="1" x14ac:dyDescent="0.2">
      <c r="A188" s="52">
        <v>43621.037743055553</v>
      </c>
      <c r="B188" s="49" t="s">
        <v>7</v>
      </c>
      <c r="C188" s="49" t="s">
        <v>74</v>
      </c>
      <c r="D188" s="49" t="s">
        <v>86</v>
      </c>
      <c r="E188" s="50">
        <v>100</v>
      </c>
      <c r="F188" s="50">
        <v>7659</v>
      </c>
      <c r="G188" s="50">
        <v>1.3056999999999999E-2</v>
      </c>
      <c r="H188" s="50">
        <v>-2.5000000000000001E-4</v>
      </c>
      <c r="I188" s="50">
        <v>-3.2600000000000001E-6</v>
      </c>
      <c r="J188" s="49" t="s">
        <v>76</v>
      </c>
      <c r="K188" s="50">
        <v>100</v>
      </c>
      <c r="L188" s="50">
        <v>0</v>
      </c>
      <c r="M188" s="50">
        <v>7659</v>
      </c>
      <c r="N188" s="49" t="s">
        <v>77</v>
      </c>
      <c r="O188" s="49" t="s">
        <v>658</v>
      </c>
      <c r="P188" s="36">
        <v>3521</v>
      </c>
      <c r="Q188" s="36">
        <v>7659</v>
      </c>
      <c r="R188" s="36">
        <v>1.3056999999999999E-4</v>
      </c>
      <c r="S188" s="36">
        <v>0.45433456127163951</v>
      </c>
      <c r="T188" s="36">
        <v>1.2903566068493027E-4</v>
      </c>
      <c r="U188" s="38">
        <v>0.45973696999999997</v>
      </c>
      <c r="V188" s="38">
        <v>5.4024087283604527E-3</v>
      </c>
      <c r="W188" s="36">
        <v>2.8267691271639358E-2</v>
      </c>
      <c r="X188" s="36">
        <v>0</v>
      </c>
      <c r="Y188" s="36">
        <v>-7.562399999999996E-4</v>
      </c>
      <c r="Z188" s="36">
        <v>-3.2880000000000002E-4</v>
      </c>
      <c r="AA188" s="38">
        <v>-1.0850399999999994E-3</v>
      </c>
      <c r="AB188" s="36">
        <v>3.4755139999999816E-2</v>
      </c>
      <c r="AC188" s="36">
        <v>0.89803276999999981</v>
      </c>
    </row>
    <row r="189" spans="1:29" ht="15.75" customHeight="1" x14ac:dyDescent="0.2">
      <c r="A189" s="52">
        <v>43621.037800925929</v>
      </c>
      <c r="B189" s="49" t="s">
        <v>7</v>
      </c>
      <c r="C189" s="49" t="s">
        <v>74</v>
      </c>
      <c r="D189" s="49" t="s">
        <v>86</v>
      </c>
      <c r="E189" s="50">
        <v>100</v>
      </c>
      <c r="F189" s="50">
        <v>7662</v>
      </c>
      <c r="G189" s="50">
        <v>1.3051E-2</v>
      </c>
      <c r="H189" s="50">
        <v>-2.5000000000000001E-4</v>
      </c>
      <c r="I189" s="50">
        <v>-3.2600000000000001E-6</v>
      </c>
      <c r="J189" s="49" t="s">
        <v>76</v>
      </c>
      <c r="K189" s="50">
        <v>100</v>
      </c>
      <c r="L189" s="50">
        <v>0</v>
      </c>
      <c r="M189" s="50">
        <v>7662</v>
      </c>
      <c r="N189" s="49" t="s">
        <v>77</v>
      </c>
      <c r="O189" s="49" t="s">
        <v>659</v>
      </c>
      <c r="P189" s="36">
        <v>3621</v>
      </c>
      <c r="Q189" s="36">
        <v>7662</v>
      </c>
      <c r="R189" s="36">
        <v>1.3051E-4</v>
      </c>
      <c r="S189" s="36">
        <v>0.46738556127163949</v>
      </c>
      <c r="T189" s="36">
        <v>1.290763770427063E-4</v>
      </c>
      <c r="U189" s="38">
        <v>0.47257671000000001</v>
      </c>
      <c r="V189" s="38">
        <v>5.1911487283605173E-3</v>
      </c>
      <c r="W189" s="36">
        <v>2.8267691271639358E-2</v>
      </c>
      <c r="X189" s="36">
        <v>0</v>
      </c>
      <c r="Y189" s="36">
        <v>-7.5949999999999965E-4</v>
      </c>
      <c r="Z189" s="36">
        <v>-3.2880000000000002E-4</v>
      </c>
      <c r="AA189" s="38">
        <v>-1.0882999999999993E-3</v>
      </c>
      <c r="AB189" s="36">
        <v>3.4547139999999879E-2</v>
      </c>
      <c r="AC189" s="36">
        <v>0.89782476999999994</v>
      </c>
    </row>
    <row r="190" spans="1:29" ht="15.75" customHeight="1" x14ac:dyDescent="0.2">
      <c r="A190" s="52">
        <v>43621.03800925926</v>
      </c>
      <c r="B190" s="49" t="s">
        <v>7</v>
      </c>
      <c r="C190" s="49" t="s">
        <v>74</v>
      </c>
      <c r="D190" s="49" t="s">
        <v>86</v>
      </c>
      <c r="E190" s="50">
        <v>100</v>
      </c>
      <c r="F190" s="50">
        <v>7673</v>
      </c>
      <c r="G190" s="50">
        <v>1.3032999999999999E-2</v>
      </c>
      <c r="H190" s="50">
        <v>-2.5000000000000001E-4</v>
      </c>
      <c r="I190" s="50">
        <v>-3.2499999999999998E-6</v>
      </c>
      <c r="J190" s="49" t="s">
        <v>76</v>
      </c>
      <c r="K190" s="50">
        <v>100</v>
      </c>
      <c r="L190" s="50">
        <v>0</v>
      </c>
      <c r="M190" s="50">
        <v>7673</v>
      </c>
      <c r="N190" s="49" t="s">
        <v>77</v>
      </c>
      <c r="O190" s="49" t="s">
        <v>660</v>
      </c>
      <c r="P190" s="36">
        <v>3721</v>
      </c>
      <c r="Q190" s="36">
        <v>7673</v>
      </c>
      <c r="R190" s="36">
        <v>1.3033000000000001E-4</v>
      </c>
      <c r="S190" s="36">
        <v>0.48041856127163951</v>
      </c>
      <c r="T190" s="36">
        <v>1.2911006752798696E-4</v>
      </c>
      <c r="U190" s="38">
        <v>0.48495793000000004</v>
      </c>
      <c r="V190" s="38">
        <v>4.5393687283605266E-3</v>
      </c>
      <c r="W190" s="36">
        <v>2.8267691271639358E-2</v>
      </c>
      <c r="X190" s="36">
        <v>0</v>
      </c>
      <c r="Y190" s="36">
        <v>-7.6274999999999965E-4</v>
      </c>
      <c r="Z190" s="36">
        <v>-3.2880000000000002E-4</v>
      </c>
      <c r="AA190" s="38">
        <v>-1.0915499999999993E-3</v>
      </c>
      <c r="AB190" s="36">
        <v>3.3898609999999885E-2</v>
      </c>
      <c r="AC190" s="36">
        <v>0.89717623999999985</v>
      </c>
    </row>
    <row r="191" spans="1:29" ht="15.75" customHeight="1" x14ac:dyDescent="0.2">
      <c r="A191" s="52">
        <v>43621.038043981483</v>
      </c>
      <c r="B191" s="49" t="s">
        <v>7</v>
      </c>
      <c r="C191" s="49" t="s">
        <v>74</v>
      </c>
      <c r="D191" s="49" t="s">
        <v>86</v>
      </c>
      <c r="E191" s="50">
        <v>100</v>
      </c>
      <c r="F191" s="50">
        <v>7673.5</v>
      </c>
      <c r="G191" s="50">
        <v>1.3032E-2</v>
      </c>
      <c r="H191" s="50">
        <v>-2.5000000000000001E-4</v>
      </c>
      <c r="I191" s="50">
        <v>-3.2499999999999998E-6</v>
      </c>
      <c r="J191" s="49" t="s">
        <v>76</v>
      </c>
      <c r="K191" s="50">
        <v>100</v>
      </c>
      <c r="L191" s="50">
        <v>0</v>
      </c>
      <c r="M191" s="50">
        <v>7673.5</v>
      </c>
      <c r="N191" s="49" t="s">
        <v>77</v>
      </c>
      <c r="O191" s="49" t="s">
        <v>661</v>
      </c>
      <c r="P191" s="36">
        <v>3821</v>
      </c>
      <c r="Q191" s="36">
        <v>7673.5</v>
      </c>
      <c r="R191" s="36">
        <v>1.3032000000000001E-4</v>
      </c>
      <c r="S191" s="36">
        <v>0.4934505612716395</v>
      </c>
      <c r="T191" s="36">
        <v>1.291417328635539E-4</v>
      </c>
      <c r="U191" s="38">
        <v>0.49795272000000007</v>
      </c>
      <c r="V191" s="38">
        <v>4.5021587283605724E-3</v>
      </c>
      <c r="W191" s="36">
        <v>2.8267691271639358E-2</v>
      </c>
      <c r="X191" s="36">
        <v>0</v>
      </c>
      <c r="Y191" s="36">
        <v>-7.6599999999999965E-4</v>
      </c>
      <c r="Z191" s="36">
        <v>-3.2880000000000002E-4</v>
      </c>
      <c r="AA191" s="38">
        <v>-1.0947999999999993E-3</v>
      </c>
      <c r="AB191" s="36">
        <v>3.3864649999999934E-2</v>
      </c>
      <c r="AC191" s="36">
        <v>0.89714227999999996</v>
      </c>
    </row>
    <row r="192" spans="1:29" ht="15.75" customHeight="1" x14ac:dyDescent="0.2">
      <c r="A192" s="52">
        <v>43621.038101851853</v>
      </c>
      <c r="B192" s="49" t="s">
        <v>7</v>
      </c>
      <c r="C192" s="49" t="s">
        <v>74</v>
      </c>
      <c r="D192" s="49" t="s">
        <v>86</v>
      </c>
      <c r="E192" s="50">
        <v>100</v>
      </c>
      <c r="F192" s="50">
        <v>7679</v>
      </c>
      <c r="G192" s="50">
        <v>1.3023E-2</v>
      </c>
      <c r="H192" s="50">
        <v>-2.5000000000000001E-4</v>
      </c>
      <c r="I192" s="50">
        <v>-3.2499999999999998E-6</v>
      </c>
      <c r="J192" s="49" t="s">
        <v>76</v>
      </c>
      <c r="K192" s="50">
        <v>100</v>
      </c>
      <c r="L192" s="50">
        <v>0</v>
      </c>
      <c r="M192" s="50">
        <v>7679</v>
      </c>
      <c r="N192" s="49" t="s">
        <v>77</v>
      </c>
      <c r="O192" s="49" t="s">
        <v>662</v>
      </c>
      <c r="P192" s="36">
        <v>3921</v>
      </c>
      <c r="Q192" s="36">
        <v>7679</v>
      </c>
      <c r="R192" s="36">
        <v>1.3023000000000001E-4</v>
      </c>
      <c r="S192" s="36">
        <v>0.50647356127163945</v>
      </c>
      <c r="T192" s="36">
        <v>1.2916948769998456E-4</v>
      </c>
      <c r="U192" s="38">
        <v>0.51063183000000001</v>
      </c>
      <c r="V192" s="38">
        <v>4.1582687283605591E-3</v>
      </c>
      <c r="W192" s="36">
        <v>2.8267691271639358E-2</v>
      </c>
      <c r="X192" s="36">
        <v>0</v>
      </c>
      <c r="Y192" s="36">
        <v>-7.6924999999999964E-4</v>
      </c>
      <c r="Z192" s="36">
        <v>-3.2880000000000002E-4</v>
      </c>
      <c r="AA192" s="38">
        <v>-1.0980499999999993E-3</v>
      </c>
      <c r="AB192" s="36">
        <v>3.3524009999999917E-2</v>
      </c>
      <c r="AC192" s="36">
        <v>0.89680163999999996</v>
      </c>
    </row>
    <row r="193" spans="1:29" ht="15.75" customHeight="1" x14ac:dyDescent="0.2">
      <c r="A193" s="52">
        <v>43621.038148148145</v>
      </c>
      <c r="B193" s="49" t="s">
        <v>7</v>
      </c>
      <c r="C193" s="49" t="s">
        <v>74</v>
      </c>
      <c r="D193" s="49" t="s">
        <v>86</v>
      </c>
      <c r="E193" s="50">
        <v>100</v>
      </c>
      <c r="F193" s="50">
        <v>7679</v>
      </c>
      <c r="G193" s="50">
        <v>1.3023E-2</v>
      </c>
      <c r="H193" s="50">
        <v>-2.5000000000000001E-4</v>
      </c>
      <c r="I193" s="50">
        <v>-3.2499999999999998E-6</v>
      </c>
      <c r="J193" s="49" t="s">
        <v>76</v>
      </c>
      <c r="K193" s="50">
        <v>100</v>
      </c>
      <c r="L193" s="50">
        <v>0</v>
      </c>
      <c r="M193" s="50">
        <v>7679</v>
      </c>
      <c r="N193" s="49" t="s">
        <v>77</v>
      </c>
      <c r="O193" s="49" t="s">
        <v>663</v>
      </c>
      <c r="P193" s="36">
        <v>4021</v>
      </c>
      <c r="Q193" s="36">
        <v>7679</v>
      </c>
      <c r="R193" s="36">
        <v>1.3023000000000001E-4</v>
      </c>
      <c r="S193" s="36">
        <v>0.51949656127163946</v>
      </c>
      <c r="T193" s="36">
        <v>1.2919586204218836E-4</v>
      </c>
      <c r="U193" s="38">
        <v>0.52365483000000002</v>
      </c>
      <c r="V193" s="38">
        <v>4.1582687283605591E-3</v>
      </c>
      <c r="W193" s="36">
        <v>2.8267691271639358E-2</v>
      </c>
      <c r="X193" s="36">
        <v>0</v>
      </c>
      <c r="Y193" s="36">
        <v>-7.7249999999999964E-4</v>
      </c>
      <c r="Z193" s="36">
        <v>-3.2880000000000002E-4</v>
      </c>
      <c r="AA193" s="38">
        <v>-1.1012999999999993E-3</v>
      </c>
      <c r="AB193" s="36">
        <v>3.352725999999992E-2</v>
      </c>
      <c r="AC193" s="36">
        <v>0.89680488999999997</v>
      </c>
    </row>
    <row r="194" spans="1:29" ht="15.75" customHeight="1" x14ac:dyDescent="0.2">
      <c r="A194" s="52">
        <v>43621.038807870369</v>
      </c>
      <c r="B194" s="49" t="s">
        <v>7</v>
      </c>
      <c r="C194" s="49" t="s">
        <v>74</v>
      </c>
      <c r="D194" s="49" t="s">
        <v>75</v>
      </c>
      <c r="E194" s="50">
        <v>-100</v>
      </c>
      <c r="F194" s="50">
        <v>7638.5</v>
      </c>
      <c r="G194" s="50">
        <v>-1.3091999999999999E-2</v>
      </c>
      <c r="H194" s="50">
        <v>-2.5000000000000001E-4</v>
      </c>
      <c r="I194" s="50">
        <v>-3.27E-6</v>
      </c>
      <c r="J194" s="49" t="s">
        <v>76</v>
      </c>
      <c r="K194" s="50">
        <v>100</v>
      </c>
      <c r="L194" s="50">
        <v>0</v>
      </c>
      <c r="M194" s="50">
        <v>7638.5</v>
      </c>
      <c r="N194" s="49" t="s">
        <v>83</v>
      </c>
      <c r="O194" s="49" t="s">
        <v>664</v>
      </c>
      <c r="P194" s="36">
        <v>3921</v>
      </c>
      <c r="Q194" s="36">
        <v>7638.5</v>
      </c>
      <c r="R194" s="36">
        <v>1.3092E-4</v>
      </c>
      <c r="S194" s="36">
        <v>0.50657697506742061</v>
      </c>
      <c r="T194" s="36">
        <v>1.2919586204218836E-4</v>
      </c>
      <c r="U194" s="38">
        <v>0.51333731999999999</v>
      </c>
      <c r="V194" s="38">
        <v>6.7603449325793763E-3</v>
      </c>
      <c r="W194" s="36">
        <v>2.8440105067420521E-2</v>
      </c>
      <c r="X194" s="36">
        <v>1.7241379578116292E-4</v>
      </c>
      <c r="Y194" s="36">
        <v>-7.7576999999999963E-4</v>
      </c>
      <c r="Z194" s="36">
        <v>-3.2880000000000002E-4</v>
      </c>
      <c r="AA194" s="38">
        <v>-1.1045699999999994E-3</v>
      </c>
      <c r="AB194" s="36">
        <v>3.6305019999999896E-2</v>
      </c>
      <c r="AC194" s="36">
        <v>0.89958264999999993</v>
      </c>
    </row>
    <row r="195" spans="1:29" ht="15.75" customHeight="1" x14ac:dyDescent="0.2">
      <c r="A195" s="52">
        <v>43621.038842592592</v>
      </c>
      <c r="B195" s="49" t="s">
        <v>7</v>
      </c>
      <c r="C195" s="49" t="s">
        <v>74</v>
      </c>
      <c r="D195" s="49" t="s">
        <v>75</v>
      </c>
      <c r="E195" s="50">
        <v>-200</v>
      </c>
      <c r="F195" s="50">
        <v>7600.5</v>
      </c>
      <c r="G195" s="50">
        <v>-2.6314000000000001E-2</v>
      </c>
      <c r="H195" s="50">
        <v>-2.5000000000000001E-4</v>
      </c>
      <c r="I195" s="50">
        <v>-6.5699999999999998E-6</v>
      </c>
      <c r="J195" s="49" t="s">
        <v>76</v>
      </c>
      <c r="K195" s="50">
        <v>200</v>
      </c>
      <c r="L195" s="50">
        <v>0</v>
      </c>
      <c r="M195" s="50">
        <v>7600.5</v>
      </c>
      <c r="N195" s="49" t="s">
        <v>83</v>
      </c>
      <c r="O195" s="49" t="s">
        <v>665</v>
      </c>
      <c r="P195" s="36">
        <v>3721</v>
      </c>
      <c r="Q195" s="36">
        <v>7600.5</v>
      </c>
      <c r="R195" s="36">
        <v>1.3156999999999999E-4</v>
      </c>
      <c r="S195" s="36">
        <v>0.48073780265898292</v>
      </c>
      <c r="T195" s="36">
        <v>1.2919586204218836E-4</v>
      </c>
      <c r="U195" s="38">
        <v>0.48957196999999997</v>
      </c>
      <c r="V195" s="38">
        <v>8.8341673410170518E-3</v>
      </c>
      <c r="W195" s="36">
        <v>2.8914932658982845E-2</v>
      </c>
      <c r="X195" s="36">
        <v>4.7482759156232401E-4</v>
      </c>
      <c r="Y195" s="36">
        <v>-7.8233999999999964E-4</v>
      </c>
      <c r="Z195" s="36">
        <v>-3.2880000000000002E-4</v>
      </c>
      <c r="AA195" s="38">
        <v>-1.1111399999999994E-3</v>
      </c>
      <c r="AB195" s="36">
        <v>3.8860239999999893E-2</v>
      </c>
      <c r="AC195" s="36">
        <v>0.9021378699999999</v>
      </c>
    </row>
    <row r="196" spans="1:29" ht="15.75" customHeight="1" x14ac:dyDescent="0.2">
      <c r="A196" s="52">
        <v>43621.0393287037</v>
      </c>
      <c r="B196" s="49" t="s">
        <v>7</v>
      </c>
      <c r="C196" s="49" t="s">
        <v>74</v>
      </c>
      <c r="D196" s="49" t="s">
        <v>86</v>
      </c>
      <c r="E196" s="50">
        <v>100</v>
      </c>
      <c r="F196" s="50">
        <v>7636.5</v>
      </c>
      <c r="G196" s="50">
        <v>1.3095000000000001E-2</v>
      </c>
      <c r="H196" s="50">
        <v>-2.5000000000000001E-4</v>
      </c>
      <c r="I196" s="50">
        <v>-3.27E-6</v>
      </c>
      <c r="J196" s="49" t="s">
        <v>76</v>
      </c>
      <c r="K196" s="50">
        <v>100</v>
      </c>
      <c r="L196" s="50">
        <v>0</v>
      </c>
      <c r="M196" s="50">
        <v>7636.5</v>
      </c>
      <c r="N196" s="49" t="s">
        <v>83</v>
      </c>
      <c r="O196" s="49" t="s">
        <v>666</v>
      </c>
      <c r="P196" s="36">
        <v>3821</v>
      </c>
      <c r="Q196" s="36">
        <v>7636.5</v>
      </c>
      <c r="R196" s="36">
        <v>1.3095000000000001E-4</v>
      </c>
      <c r="S196" s="36">
        <v>0.49383280265898294</v>
      </c>
      <c r="T196" s="36">
        <v>1.292417698662609E-4</v>
      </c>
      <c r="U196" s="38">
        <v>0.50035995</v>
      </c>
      <c r="V196" s="38">
        <v>6.5271473410170588E-3</v>
      </c>
      <c r="W196" s="36">
        <v>2.8914932658982845E-2</v>
      </c>
      <c r="X196" s="36">
        <v>0</v>
      </c>
      <c r="Y196" s="36">
        <v>-7.8560999999999963E-4</v>
      </c>
      <c r="Z196" s="36">
        <v>-3.2880000000000002E-4</v>
      </c>
      <c r="AA196" s="38">
        <v>-1.1144099999999995E-3</v>
      </c>
      <c r="AB196" s="36">
        <v>3.65564899999999E-2</v>
      </c>
      <c r="AC196" s="36">
        <v>0.89983411999999996</v>
      </c>
    </row>
    <row r="197" spans="1:29" ht="15.75" customHeight="1" x14ac:dyDescent="0.2">
      <c r="A197" s="52">
        <v>43621.041041666664</v>
      </c>
      <c r="B197" s="49" t="s">
        <v>7</v>
      </c>
      <c r="C197" s="49" t="s">
        <v>74</v>
      </c>
      <c r="D197" s="49" t="s">
        <v>75</v>
      </c>
      <c r="E197" s="50">
        <v>-100</v>
      </c>
      <c r="F197" s="50">
        <v>7588</v>
      </c>
      <c r="G197" s="50">
        <v>-1.3179E-2</v>
      </c>
      <c r="H197" s="50">
        <v>-2.5000000000000001E-4</v>
      </c>
      <c r="I197" s="50">
        <v>-3.2899999999999998E-6</v>
      </c>
      <c r="J197" s="49" t="s">
        <v>76</v>
      </c>
      <c r="K197" s="50">
        <v>100</v>
      </c>
      <c r="L197" s="50">
        <v>0</v>
      </c>
      <c r="M197" s="50">
        <v>7588</v>
      </c>
      <c r="N197" s="49" t="s">
        <v>77</v>
      </c>
      <c r="O197" s="49" t="s">
        <v>667</v>
      </c>
      <c r="P197" s="36">
        <v>3721</v>
      </c>
      <c r="Q197" s="36">
        <v>7588</v>
      </c>
      <c r="R197" s="36">
        <v>1.3179000000000001E-4</v>
      </c>
      <c r="S197" s="36">
        <v>0.48090862567235687</v>
      </c>
      <c r="T197" s="36">
        <v>1.2924176986626093E-4</v>
      </c>
      <c r="U197" s="38">
        <v>0.49039059000000002</v>
      </c>
      <c r="V197" s="38">
        <v>9.4819643276431442E-3</v>
      </c>
      <c r="W197" s="36">
        <v>2.9169755672356756E-2</v>
      </c>
      <c r="X197" s="36">
        <v>2.5482301337391086E-4</v>
      </c>
      <c r="Y197" s="36">
        <v>-7.8889999999999961E-4</v>
      </c>
      <c r="Z197" s="36">
        <v>-3.2880000000000002E-4</v>
      </c>
      <c r="AA197" s="38">
        <v>-1.1176999999999995E-3</v>
      </c>
      <c r="AB197" s="36">
        <v>3.9769419999999903E-2</v>
      </c>
      <c r="AC197" s="36">
        <v>0.90304704999999996</v>
      </c>
    </row>
    <row r="198" spans="1:29" ht="15.75" customHeight="1" x14ac:dyDescent="0.2">
      <c r="A198" s="52">
        <v>43621.041516203702</v>
      </c>
      <c r="B198" s="49" t="s">
        <v>7</v>
      </c>
      <c r="C198" s="49" t="s">
        <v>74</v>
      </c>
      <c r="D198" s="49" t="s">
        <v>75</v>
      </c>
      <c r="E198" s="50">
        <v>-100</v>
      </c>
      <c r="F198" s="50">
        <v>7630</v>
      </c>
      <c r="G198" s="50">
        <v>-1.3106E-2</v>
      </c>
      <c r="H198" s="50">
        <v>-2.5000000000000001E-4</v>
      </c>
      <c r="I198" s="50">
        <v>-3.27E-6</v>
      </c>
      <c r="J198" s="49" t="s">
        <v>76</v>
      </c>
      <c r="K198" s="50">
        <v>100</v>
      </c>
      <c r="L198" s="50">
        <v>0</v>
      </c>
      <c r="M198" s="50">
        <v>7630</v>
      </c>
      <c r="N198" s="49" t="s">
        <v>77</v>
      </c>
      <c r="O198" s="49" t="s">
        <v>668</v>
      </c>
      <c r="P198" s="36">
        <v>3621</v>
      </c>
      <c r="Q198" s="36">
        <v>7630</v>
      </c>
      <c r="R198" s="36">
        <v>1.3106000000000001E-4</v>
      </c>
      <c r="S198" s="36">
        <v>0.4679844486857308</v>
      </c>
      <c r="T198" s="36">
        <v>1.2924176986626093E-4</v>
      </c>
      <c r="U198" s="38">
        <v>0.47456826000000002</v>
      </c>
      <c r="V198" s="38">
        <v>6.5838113142692167E-3</v>
      </c>
      <c r="W198" s="36">
        <v>2.9351578685730663E-2</v>
      </c>
      <c r="X198" s="36">
        <v>1.8182301337390724E-4</v>
      </c>
      <c r="Y198" s="36">
        <v>-7.9216999999999959E-4</v>
      </c>
      <c r="Z198" s="36">
        <v>-3.2880000000000002E-4</v>
      </c>
      <c r="AA198" s="38">
        <v>-1.1209699999999996E-3</v>
      </c>
      <c r="AB198" s="36">
        <v>3.7056359999999879E-2</v>
      </c>
      <c r="AC198" s="36">
        <v>0.90033398999999992</v>
      </c>
    </row>
    <row r="199" spans="1:29" ht="15.75" customHeight="1" x14ac:dyDescent="0.2">
      <c r="A199" s="52">
        <v>43621.041585648149</v>
      </c>
      <c r="B199" s="49" t="s">
        <v>7</v>
      </c>
      <c r="C199" s="49" t="s">
        <v>74</v>
      </c>
      <c r="D199" s="49" t="s">
        <v>75</v>
      </c>
      <c r="E199" s="50">
        <v>-100</v>
      </c>
      <c r="F199" s="50">
        <v>7604</v>
      </c>
      <c r="G199" s="50">
        <v>-1.3150999999999999E-2</v>
      </c>
      <c r="H199" s="50">
        <v>-2.5000000000000001E-4</v>
      </c>
      <c r="I199" s="50">
        <v>-3.2799999999999999E-6</v>
      </c>
      <c r="J199" s="49" t="s">
        <v>76</v>
      </c>
      <c r="K199" s="50">
        <v>100</v>
      </c>
      <c r="L199" s="50">
        <v>0</v>
      </c>
      <c r="M199" s="50">
        <v>7604</v>
      </c>
      <c r="N199" s="49" t="s">
        <v>77</v>
      </c>
      <c r="O199" s="49" t="s">
        <v>669</v>
      </c>
      <c r="P199" s="36">
        <v>3521</v>
      </c>
      <c r="Q199" s="36">
        <v>7604</v>
      </c>
      <c r="R199" s="36">
        <v>1.3150999999999999E-4</v>
      </c>
      <c r="S199" s="36">
        <v>0.45506027169910473</v>
      </c>
      <c r="T199" s="36">
        <v>1.2924176986626093E-4</v>
      </c>
      <c r="U199" s="38">
        <v>0.46304670999999997</v>
      </c>
      <c r="V199" s="38">
        <v>7.9864383008952378E-3</v>
      </c>
      <c r="W199" s="36">
        <v>2.957840169910457E-2</v>
      </c>
      <c r="X199" s="36">
        <v>2.2682301337390715E-4</v>
      </c>
      <c r="Y199" s="36">
        <v>-7.9544999999999963E-4</v>
      </c>
      <c r="Z199" s="36">
        <v>-3.2880000000000002E-4</v>
      </c>
      <c r="AA199" s="38">
        <v>-1.1242499999999996E-3</v>
      </c>
      <c r="AB199" s="36">
        <v>3.8689089999999808E-2</v>
      </c>
      <c r="AC199" s="36">
        <v>0.90196671999999978</v>
      </c>
    </row>
    <row r="200" spans="1:29" ht="15.75" customHeight="1" x14ac:dyDescent="0.2">
      <c r="A200" s="52">
        <v>43621.04378472222</v>
      </c>
      <c r="B200" s="49" t="s">
        <v>7</v>
      </c>
      <c r="C200" s="49" t="s">
        <v>74</v>
      </c>
      <c r="D200" s="49" t="s">
        <v>86</v>
      </c>
      <c r="E200" s="50">
        <v>100</v>
      </c>
      <c r="F200" s="50">
        <v>7621.5</v>
      </c>
      <c r="G200" s="50">
        <v>1.3121000000000001E-2</v>
      </c>
      <c r="H200" s="50">
        <v>-2.5000000000000001E-4</v>
      </c>
      <c r="I200" s="50">
        <v>-3.2799999999999999E-6</v>
      </c>
      <c r="J200" s="49" t="s">
        <v>76</v>
      </c>
      <c r="K200" s="50">
        <v>100</v>
      </c>
      <c r="L200" s="50">
        <v>0</v>
      </c>
      <c r="M200" s="50">
        <v>7621.5</v>
      </c>
      <c r="N200" s="49" t="s">
        <v>83</v>
      </c>
      <c r="O200" s="49" t="s">
        <v>670</v>
      </c>
      <c r="P200" s="36">
        <v>3621</v>
      </c>
      <c r="Q200" s="36">
        <v>7621.5</v>
      </c>
      <c r="R200" s="36">
        <v>1.3121000000000001E-4</v>
      </c>
      <c r="S200" s="36">
        <v>0.46818127169910473</v>
      </c>
      <c r="T200" s="36">
        <v>1.2929612584896568E-4</v>
      </c>
      <c r="U200" s="38">
        <v>0.47511141000000007</v>
      </c>
      <c r="V200" s="38">
        <v>6.9301383008953388E-3</v>
      </c>
      <c r="W200" s="36">
        <v>2.957840169910457E-2</v>
      </c>
      <c r="X200" s="36">
        <v>0</v>
      </c>
      <c r="Y200" s="36">
        <v>-7.9872999999999967E-4</v>
      </c>
      <c r="Z200" s="36">
        <v>-3.2880000000000002E-4</v>
      </c>
      <c r="AA200" s="38">
        <v>-1.1275299999999996E-3</v>
      </c>
      <c r="AB200" s="36">
        <v>3.763606999999991E-2</v>
      </c>
      <c r="AC200" s="36">
        <v>0.90091369999999993</v>
      </c>
    </row>
    <row r="201" spans="1:29" ht="15.75" customHeight="1" x14ac:dyDescent="0.2">
      <c r="A201" s="52">
        <v>43621.047766203701</v>
      </c>
      <c r="B201" s="49" t="s">
        <v>7</v>
      </c>
      <c r="C201" s="49" t="s">
        <v>74</v>
      </c>
      <c r="D201" s="49" t="s">
        <v>75</v>
      </c>
      <c r="E201" s="50">
        <v>-100</v>
      </c>
      <c r="F201" s="50">
        <v>7650</v>
      </c>
      <c r="G201" s="50">
        <v>-1.3072E-2</v>
      </c>
      <c r="H201" s="50">
        <v>-2.5000000000000001E-4</v>
      </c>
      <c r="I201" s="50">
        <v>-3.2600000000000001E-6</v>
      </c>
      <c r="J201" s="49" t="s">
        <v>76</v>
      </c>
      <c r="K201" s="50">
        <v>100</v>
      </c>
      <c r="L201" s="50">
        <v>0</v>
      </c>
      <c r="M201" s="50">
        <v>7650</v>
      </c>
      <c r="N201" s="49" t="s">
        <v>83</v>
      </c>
      <c r="O201" s="49" t="s">
        <v>671</v>
      </c>
      <c r="P201" s="36">
        <v>3521</v>
      </c>
      <c r="Q201" s="36">
        <v>7650</v>
      </c>
      <c r="R201" s="36">
        <v>1.3072E-4</v>
      </c>
      <c r="S201" s="36">
        <v>0.45525165911420817</v>
      </c>
      <c r="T201" s="36">
        <v>1.2929612584896568E-4</v>
      </c>
      <c r="U201" s="38">
        <v>0.46026511999999997</v>
      </c>
      <c r="V201" s="38">
        <v>5.0134608857917984E-3</v>
      </c>
      <c r="W201" s="36">
        <v>2.9720789114208002E-2</v>
      </c>
      <c r="X201" s="36">
        <v>1.4238741510343156E-4</v>
      </c>
      <c r="Y201" s="36">
        <v>-8.0198999999999971E-4</v>
      </c>
      <c r="Z201" s="36">
        <v>-3.2880000000000002E-4</v>
      </c>
      <c r="AA201" s="38">
        <v>-1.1307899999999996E-3</v>
      </c>
      <c r="AB201" s="36">
        <v>3.58650399999998E-2</v>
      </c>
      <c r="AC201" s="36">
        <v>0.89914266999999981</v>
      </c>
    </row>
    <row r="202" spans="1:29" ht="15.75" customHeight="1" x14ac:dyDescent="0.2">
      <c r="A202" s="52">
        <v>43621.048032407409</v>
      </c>
      <c r="B202" s="49" t="s">
        <v>7</v>
      </c>
      <c r="C202" s="49" t="s">
        <v>74</v>
      </c>
      <c r="D202" s="49" t="s">
        <v>75</v>
      </c>
      <c r="E202" s="50">
        <v>-100</v>
      </c>
      <c r="F202" s="50">
        <v>7620.5</v>
      </c>
      <c r="G202" s="50">
        <v>-1.3122E-2</v>
      </c>
      <c r="H202" s="50">
        <v>-2.5000000000000001E-4</v>
      </c>
      <c r="I202" s="50">
        <v>-3.2799999999999999E-6</v>
      </c>
      <c r="J202" s="49" t="s">
        <v>76</v>
      </c>
      <c r="K202" s="50">
        <v>100</v>
      </c>
      <c r="L202" s="50">
        <v>0</v>
      </c>
      <c r="M202" s="50">
        <v>7620.5</v>
      </c>
      <c r="N202" s="49" t="s">
        <v>77</v>
      </c>
      <c r="O202" s="49" t="s">
        <v>673</v>
      </c>
      <c r="P202" s="36">
        <v>3421</v>
      </c>
      <c r="Q202" s="36">
        <v>7620.5</v>
      </c>
      <c r="R202" s="36">
        <v>1.3122000000000001E-4</v>
      </c>
      <c r="S202" s="36">
        <v>0.44232204652931162</v>
      </c>
      <c r="T202" s="36">
        <v>1.2929612584896568E-4</v>
      </c>
      <c r="U202" s="38">
        <v>0.44890362</v>
      </c>
      <c r="V202" s="38">
        <v>6.5815734706883844E-3</v>
      </c>
      <c r="W202" s="36">
        <v>2.9913176529311435E-2</v>
      </c>
      <c r="X202" s="36">
        <v>1.9238741510343299E-4</v>
      </c>
      <c r="Y202" s="36">
        <v>-8.0526999999999975E-4</v>
      </c>
      <c r="Z202" s="36">
        <v>-3.2880000000000002E-4</v>
      </c>
      <c r="AA202" s="38">
        <v>-1.1340699999999996E-3</v>
      </c>
      <c r="AB202" s="36">
        <v>3.762881999999982E-2</v>
      </c>
      <c r="AC202" s="36">
        <v>0.9009064499999998</v>
      </c>
    </row>
    <row r="203" spans="1:29" ht="15.75" customHeight="1" x14ac:dyDescent="0.2">
      <c r="A203" s="52">
        <v>43621.048043981478</v>
      </c>
      <c r="B203" s="49" t="s">
        <v>7</v>
      </c>
      <c r="C203" s="49" t="s">
        <v>74</v>
      </c>
      <c r="D203" s="49" t="s">
        <v>75</v>
      </c>
      <c r="E203" s="50">
        <v>-300</v>
      </c>
      <c r="F203" s="50">
        <v>7574</v>
      </c>
      <c r="G203" s="50">
        <v>-3.9608999999999998E-2</v>
      </c>
      <c r="H203" s="50">
        <v>-2.5000000000000001E-4</v>
      </c>
      <c r="I203" s="50">
        <v>-9.9000000000000001E-6</v>
      </c>
      <c r="J203" s="49" t="s">
        <v>76</v>
      </c>
      <c r="K203" s="50">
        <v>300</v>
      </c>
      <c r="L203" s="50">
        <v>0</v>
      </c>
      <c r="M203" s="50">
        <v>7574</v>
      </c>
      <c r="N203" s="49" t="s">
        <v>83</v>
      </c>
      <c r="O203" s="49" t="s">
        <v>674</v>
      </c>
      <c r="P203" s="36">
        <v>3121</v>
      </c>
      <c r="Q203" s="36">
        <v>7574</v>
      </c>
      <c r="R203" s="36">
        <v>1.3202999999999999E-4</v>
      </c>
      <c r="S203" s="36">
        <v>0.4035332087746219</v>
      </c>
      <c r="T203" s="36">
        <v>1.2929612584896568E-4</v>
      </c>
      <c r="U203" s="38">
        <v>0.41206562999999996</v>
      </c>
      <c r="V203" s="38">
        <v>8.5324212253780618E-3</v>
      </c>
      <c r="W203" s="36">
        <v>3.073333877462173E-2</v>
      </c>
      <c r="X203" s="36">
        <v>8.2016224531029566E-4</v>
      </c>
      <c r="Y203" s="36">
        <v>-8.1516999999999972E-4</v>
      </c>
      <c r="Z203" s="36">
        <v>-3.2880000000000002E-4</v>
      </c>
      <c r="AA203" s="38">
        <v>-1.1439699999999996E-3</v>
      </c>
      <c r="AB203" s="36">
        <v>4.040972999999979E-2</v>
      </c>
      <c r="AC203" s="36">
        <v>0.90368735999999983</v>
      </c>
    </row>
    <row r="204" spans="1:29" ht="15.75" customHeight="1" x14ac:dyDescent="0.2">
      <c r="A204" s="52">
        <v>43621.048055555555</v>
      </c>
      <c r="B204" s="49" t="s">
        <v>7</v>
      </c>
      <c r="C204" s="49" t="s">
        <v>74</v>
      </c>
      <c r="D204" s="49" t="s">
        <v>75</v>
      </c>
      <c r="E204" s="50">
        <v>-100</v>
      </c>
      <c r="F204" s="50">
        <v>7591.5</v>
      </c>
      <c r="G204" s="50">
        <v>-1.3173000000000001E-2</v>
      </c>
      <c r="H204" s="50">
        <v>-2.5000000000000001E-4</v>
      </c>
      <c r="I204" s="50">
        <v>-3.2899999999999998E-6</v>
      </c>
      <c r="J204" s="49" t="s">
        <v>76</v>
      </c>
      <c r="K204" s="50">
        <v>100</v>
      </c>
      <c r="L204" s="50">
        <v>0</v>
      </c>
      <c r="M204" s="50">
        <v>7591.5</v>
      </c>
      <c r="N204" s="49" t="s">
        <v>77</v>
      </c>
      <c r="O204" s="49" t="s">
        <v>675</v>
      </c>
      <c r="P204" s="36">
        <v>3021</v>
      </c>
      <c r="Q204" s="36">
        <v>7591.5</v>
      </c>
      <c r="R204" s="36">
        <v>1.3172999999999999E-4</v>
      </c>
      <c r="S204" s="36">
        <v>0.39060359618972534</v>
      </c>
      <c r="T204" s="36">
        <v>1.2929612584896568E-4</v>
      </c>
      <c r="U204" s="38">
        <v>0.39795632999999997</v>
      </c>
      <c r="V204" s="38">
        <v>7.3527338102746254E-3</v>
      </c>
      <c r="W204" s="36">
        <v>3.0976726189725162E-2</v>
      </c>
      <c r="X204" s="36">
        <v>2.4338741510343195E-4</v>
      </c>
      <c r="Y204" s="36">
        <v>-8.184599999999997E-4</v>
      </c>
      <c r="Z204" s="36">
        <v>-3.2880000000000002E-4</v>
      </c>
      <c r="AA204" s="38">
        <v>-1.1472599999999996E-3</v>
      </c>
      <c r="AB204" s="36">
        <v>3.9476719999999785E-2</v>
      </c>
      <c r="AC204" s="36">
        <v>0.90275434999999982</v>
      </c>
    </row>
    <row r="205" spans="1:29" ht="15.75" customHeight="1" x14ac:dyDescent="0.2">
      <c r="A205" s="52">
        <v>43621.049525462964</v>
      </c>
      <c r="B205" s="49" t="s">
        <v>7</v>
      </c>
      <c r="C205" s="49" t="s">
        <v>74</v>
      </c>
      <c r="D205" s="49" t="s">
        <v>86</v>
      </c>
      <c r="E205" s="50">
        <v>100</v>
      </c>
      <c r="F205" s="50">
        <v>7610</v>
      </c>
      <c r="G205" s="50">
        <v>1.3141E-2</v>
      </c>
      <c r="H205" s="50">
        <v>-2.5000000000000001E-4</v>
      </c>
      <c r="I205" s="50">
        <v>-3.2799999999999999E-6</v>
      </c>
      <c r="J205" s="49" t="s">
        <v>76</v>
      </c>
      <c r="K205" s="50">
        <v>100</v>
      </c>
      <c r="L205" s="50">
        <v>0</v>
      </c>
      <c r="M205" s="50">
        <v>7610</v>
      </c>
      <c r="N205" s="49" t="s">
        <v>83</v>
      </c>
      <c r="O205" s="49" t="s">
        <v>676</v>
      </c>
      <c r="P205" s="36">
        <v>3121</v>
      </c>
      <c r="Q205" s="36">
        <v>7610</v>
      </c>
      <c r="R205" s="36">
        <v>1.3140999999999999E-4</v>
      </c>
      <c r="S205" s="36">
        <v>0.40374459618972536</v>
      </c>
      <c r="T205" s="36">
        <v>1.2936385651705394E-4</v>
      </c>
      <c r="U205" s="38">
        <v>0.41013060999999995</v>
      </c>
      <c r="V205" s="38">
        <v>6.3860138102745934E-3</v>
      </c>
      <c r="W205" s="36">
        <v>3.0976726189725162E-2</v>
      </c>
      <c r="X205" s="36">
        <v>0</v>
      </c>
      <c r="Y205" s="36">
        <v>-8.2173999999999973E-4</v>
      </c>
      <c r="Z205" s="36">
        <v>-3.2880000000000002E-4</v>
      </c>
      <c r="AA205" s="38">
        <v>-1.1505399999999996E-3</v>
      </c>
      <c r="AB205" s="36">
        <v>3.8513279999999754E-2</v>
      </c>
      <c r="AC205" s="36">
        <v>0.90179090999999978</v>
      </c>
    </row>
    <row r="206" spans="1:29" ht="15.75" customHeight="1" x14ac:dyDescent="0.2">
      <c r="A206" s="52">
        <v>43621.049722222226</v>
      </c>
      <c r="B206" s="49" t="s">
        <v>7</v>
      </c>
      <c r="C206" s="49" t="s">
        <v>74</v>
      </c>
      <c r="D206" s="49" t="s">
        <v>86</v>
      </c>
      <c r="E206" s="50">
        <v>100</v>
      </c>
      <c r="F206" s="50">
        <v>7638</v>
      </c>
      <c r="G206" s="50">
        <v>1.3091999999999999E-2</v>
      </c>
      <c r="H206" s="50">
        <v>-2.5000000000000001E-4</v>
      </c>
      <c r="I206" s="50">
        <v>-3.27E-6</v>
      </c>
      <c r="J206" s="49" t="s">
        <v>76</v>
      </c>
      <c r="K206" s="50">
        <v>100</v>
      </c>
      <c r="L206" s="50">
        <v>0</v>
      </c>
      <c r="M206" s="50">
        <v>7638</v>
      </c>
      <c r="N206" s="49" t="s">
        <v>77</v>
      </c>
      <c r="O206" s="49" t="s">
        <v>681</v>
      </c>
      <c r="P206" s="36">
        <v>3221</v>
      </c>
      <c r="Q206" s="36">
        <v>7638</v>
      </c>
      <c r="R206" s="36">
        <v>1.3092E-4</v>
      </c>
      <c r="S206" s="36">
        <v>0.41683659618972535</v>
      </c>
      <c r="T206" s="36">
        <v>1.2941216895055117E-4</v>
      </c>
      <c r="U206" s="38">
        <v>0.42169331999999998</v>
      </c>
      <c r="V206" s="38">
        <v>4.8567238102746324E-3</v>
      </c>
      <c r="W206" s="36">
        <v>3.0976726189725162E-2</v>
      </c>
      <c r="X206" s="36">
        <v>0</v>
      </c>
      <c r="Y206" s="36">
        <v>-8.2500999999999972E-4</v>
      </c>
      <c r="Z206" s="36">
        <v>-3.2880000000000002E-4</v>
      </c>
      <c r="AA206" s="38">
        <v>-1.1538099999999997E-3</v>
      </c>
      <c r="AB206" s="36">
        <v>3.6987259999999793E-2</v>
      </c>
      <c r="AC206" s="36">
        <v>0.90026488999999976</v>
      </c>
    </row>
    <row r="207" spans="1:29" ht="15.75" customHeight="1" x14ac:dyDescent="0.2">
      <c r="A207" s="52">
        <v>43621.050104166665</v>
      </c>
      <c r="B207" s="49" t="s">
        <v>7</v>
      </c>
      <c r="C207" s="49" t="s">
        <v>74</v>
      </c>
      <c r="D207" s="49" t="s">
        <v>86</v>
      </c>
      <c r="E207" s="50">
        <v>100</v>
      </c>
      <c r="F207" s="50">
        <v>7638</v>
      </c>
      <c r="G207" s="50">
        <v>1.3091999999999999E-2</v>
      </c>
      <c r="H207" s="50">
        <v>-2.5000000000000001E-4</v>
      </c>
      <c r="I207" s="50">
        <v>-3.27E-6</v>
      </c>
      <c r="J207" s="49" t="s">
        <v>76</v>
      </c>
      <c r="K207" s="50">
        <v>100</v>
      </c>
      <c r="L207" s="50">
        <v>0</v>
      </c>
      <c r="M207" s="50">
        <v>7638</v>
      </c>
      <c r="N207" s="49" t="s">
        <v>77</v>
      </c>
      <c r="O207" s="49" t="s">
        <v>685</v>
      </c>
      <c r="P207" s="36">
        <v>3321</v>
      </c>
      <c r="Q207" s="36">
        <v>7638</v>
      </c>
      <c r="R207" s="36">
        <v>1.3092E-4</v>
      </c>
      <c r="S207" s="36">
        <v>0.42992859618972534</v>
      </c>
      <c r="T207" s="36">
        <v>1.2945757187284715E-4</v>
      </c>
      <c r="U207" s="38">
        <v>0.43478531999999998</v>
      </c>
      <c r="V207" s="38">
        <v>4.8567238102746324E-3</v>
      </c>
      <c r="W207" s="36">
        <v>3.0976726189725162E-2</v>
      </c>
      <c r="X207" s="36">
        <v>0</v>
      </c>
      <c r="Y207" s="36">
        <v>-8.2827999999999971E-4</v>
      </c>
      <c r="Z207" s="36">
        <v>-3.2880000000000002E-4</v>
      </c>
      <c r="AA207" s="38">
        <v>-1.1570799999999998E-3</v>
      </c>
      <c r="AB207" s="36">
        <v>3.6990529999999792E-2</v>
      </c>
      <c r="AC207" s="36">
        <v>0.90026815999999976</v>
      </c>
    </row>
    <row r="208" spans="1:29" ht="15.75" customHeight="1" x14ac:dyDescent="0.2">
      <c r="A208" s="52">
        <v>43621.050196759257</v>
      </c>
      <c r="B208" s="49" t="s">
        <v>7</v>
      </c>
      <c r="C208" s="49" t="s">
        <v>74</v>
      </c>
      <c r="D208" s="49" t="s">
        <v>86</v>
      </c>
      <c r="E208" s="50">
        <v>100</v>
      </c>
      <c r="F208" s="50">
        <v>7637.5</v>
      </c>
      <c r="G208" s="50">
        <v>1.3093E-2</v>
      </c>
      <c r="H208" s="50">
        <v>-2.5000000000000001E-4</v>
      </c>
      <c r="I208" s="50">
        <v>-3.27E-6</v>
      </c>
      <c r="J208" s="49" t="s">
        <v>76</v>
      </c>
      <c r="K208" s="50">
        <v>100</v>
      </c>
      <c r="L208" s="50">
        <v>0</v>
      </c>
      <c r="M208" s="50">
        <v>7637.5</v>
      </c>
      <c r="N208" s="49" t="s">
        <v>77</v>
      </c>
      <c r="O208" s="49" t="s">
        <v>686</v>
      </c>
      <c r="P208" s="36">
        <v>3421</v>
      </c>
      <c r="Q208" s="36">
        <v>7637.5</v>
      </c>
      <c r="R208" s="36">
        <v>1.3092999999999999E-4</v>
      </c>
      <c r="S208" s="36">
        <v>0.44302159618972536</v>
      </c>
      <c r="T208" s="36">
        <v>1.2950061274180806E-4</v>
      </c>
      <c r="U208" s="38">
        <v>0.44791153</v>
      </c>
      <c r="V208" s="38">
        <v>4.8899338102746381E-3</v>
      </c>
      <c r="W208" s="36">
        <v>3.0976726189725162E-2</v>
      </c>
      <c r="X208" s="36">
        <v>0</v>
      </c>
      <c r="Y208" s="36">
        <v>-8.3154999999999969E-4</v>
      </c>
      <c r="Z208" s="36">
        <v>-3.2880000000000002E-4</v>
      </c>
      <c r="AA208" s="38">
        <v>-1.1603499999999999E-3</v>
      </c>
      <c r="AB208" s="36">
        <v>3.7027009999999798E-2</v>
      </c>
      <c r="AC208" s="36">
        <v>0.90030463999999977</v>
      </c>
    </row>
    <row r="209" spans="1:29" ht="15.75" customHeight="1" x14ac:dyDescent="0.2">
      <c r="A209" s="52">
        <v>43621.050208333334</v>
      </c>
      <c r="B209" s="49" t="s">
        <v>7</v>
      </c>
      <c r="C209" s="49" t="s">
        <v>74</v>
      </c>
      <c r="D209" s="49" t="s">
        <v>86</v>
      </c>
      <c r="E209" s="50">
        <v>100</v>
      </c>
      <c r="F209" s="50">
        <v>7661</v>
      </c>
      <c r="G209" s="50">
        <v>1.3053E-2</v>
      </c>
      <c r="H209" s="50">
        <v>7.5000000000000002E-4</v>
      </c>
      <c r="I209" s="50">
        <v>9.7799999999999995E-6</v>
      </c>
      <c r="J209" s="49" t="s">
        <v>76</v>
      </c>
      <c r="K209" s="50">
        <v>100</v>
      </c>
      <c r="L209" s="50">
        <v>0</v>
      </c>
      <c r="M209" s="50">
        <v>7643.5</v>
      </c>
      <c r="N209" s="49" t="s">
        <v>77</v>
      </c>
      <c r="O209" s="49" t="s">
        <v>687</v>
      </c>
      <c r="P209" s="36">
        <v>3521</v>
      </c>
      <c r="Q209" s="36">
        <v>7661</v>
      </c>
      <c r="R209" s="36">
        <v>1.3053000000000001E-4</v>
      </c>
      <c r="S209" s="36">
        <v>0.45607459618972535</v>
      </c>
      <c r="T209" s="36">
        <v>1.2952984839242413E-4</v>
      </c>
      <c r="U209" s="38">
        <v>0.45959613000000005</v>
      </c>
      <c r="V209" s="38">
        <v>3.5215338102747018E-3</v>
      </c>
      <c r="W209" s="36">
        <v>3.0976726189725162E-2</v>
      </c>
      <c r="X209" s="36">
        <v>0</v>
      </c>
      <c r="Y209" s="36">
        <v>-8.2176999999999966E-4</v>
      </c>
      <c r="Z209" s="36">
        <v>-3.2880000000000002E-4</v>
      </c>
      <c r="AA209" s="38">
        <v>-1.1505699999999998E-3</v>
      </c>
      <c r="AB209" s="36">
        <v>3.5648829999999861E-2</v>
      </c>
      <c r="AC209" s="36">
        <v>0.89892645999999987</v>
      </c>
    </row>
    <row r="210" spans="1:29" ht="15.75" customHeight="1" x14ac:dyDescent="0.2">
      <c r="A210" s="52">
        <v>43621.050729166665</v>
      </c>
      <c r="B210" s="49" t="s">
        <v>7</v>
      </c>
      <c r="C210" s="49" t="s">
        <v>74</v>
      </c>
      <c r="D210" s="49" t="s">
        <v>75</v>
      </c>
      <c r="E210" s="50">
        <v>-100</v>
      </c>
      <c r="F210" s="50">
        <v>7623</v>
      </c>
      <c r="G210" s="50">
        <v>-1.3117999999999999E-2</v>
      </c>
      <c r="H210" s="50">
        <v>-2.5000000000000001E-4</v>
      </c>
      <c r="I210" s="50">
        <v>-3.27E-6</v>
      </c>
      <c r="J210" s="49" t="s">
        <v>76</v>
      </c>
      <c r="K210" s="50">
        <v>100</v>
      </c>
      <c r="L210" s="50">
        <v>0</v>
      </c>
      <c r="M210" s="50">
        <v>7623</v>
      </c>
      <c r="N210" s="49" t="s">
        <v>83</v>
      </c>
      <c r="O210" s="49" t="s">
        <v>688</v>
      </c>
      <c r="P210" s="36">
        <v>3421</v>
      </c>
      <c r="Q210" s="36">
        <v>7623</v>
      </c>
      <c r="R210" s="36">
        <v>1.3118E-4</v>
      </c>
      <c r="S210" s="36">
        <v>0.44312161135048295</v>
      </c>
      <c r="T210" s="36">
        <v>1.2952984839242413E-4</v>
      </c>
      <c r="U210" s="38">
        <v>0.44876677999999998</v>
      </c>
      <c r="V210" s="38">
        <v>5.6451686495170295E-3</v>
      </c>
      <c r="W210" s="36">
        <v>3.1141741350482751E-2</v>
      </c>
      <c r="X210" s="36">
        <v>1.6501516075758879E-4</v>
      </c>
      <c r="Y210" s="36">
        <v>-8.2503999999999965E-4</v>
      </c>
      <c r="Z210" s="36">
        <v>-3.2880000000000002E-4</v>
      </c>
      <c r="AA210" s="38">
        <v>-1.1538399999999999E-3</v>
      </c>
      <c r="AB210" s="36">
        <v>3.7940749999999787E-2</v>
      </c>
      <c r="AC210" s="36">
        <v>0.90121837999999976</v>
      </c>
    </row>
    <row r="211" spans="1:29" ht="15.75" customHeight="1" x14ac:dyDescent="0.2">
      <c r="A211" s="52">
        <v>43621.050775462965</v>
      </c>
      <c r="B211" s="49" t="s">
        <v>7</v>
      </c>
      <c r="C211" s="49" t="s">
        <v>74</v>
      </c>
      <c r="D211" s="49" t="s">
        <v>75</v>
      </c>
      <c r="E211" s="50">
        <v>-200</v>
      </c>
      <c r="F211" s="50">
        <v>7585.5</v>
      </c>
      <c r="G211" s="50">
        <v>-2.6366000000000001E-2</v>
      </c>
      <c r="H211" s="50">
        <v>-2.5000000000000001E-4</v>
      </c>
      <c r="I211" s="50">
        <v>-6.5899999999999996E-6</v>
      </c>
      <c r="J211" s="49" t="s">
        <v>76</v>
      </c>
      <c r="K211" s="50">
        <v>200</v>
      </c>
      <c r="L211" s="50">
        <v>0</v>
      </c>
      <c r="M211" s="50">
        <v>7585.5</v>
      </c>
      <c r="N211" s="49" t="s">
        <v>83</v>
      </c>
      <c r="O211" s="49" t="s">
        <v>689</v>
      </c>
      <c r="P211" s="36">
        <v>3221</v>
      </c>
      <c r="Q211" s="36">
        <v>7585.5</v>
      </c>
      <c r="R211" s="36">
        <v>1.3182999999999999E-4</v>
      </c>
      <c r="S211" s="36">
        <v>0.41721564167199809</v>
      </c>
      <c r="T211" s="36">
        <v>1.2952984839242413E-4</v>
      </c>
      <c r="U211" s="38">
        <v>0.42462442999999994</v>
      </c>
      <c r="V211" s="38">
        <v>7.4087883280018474E-3</v>
      </c>
      <c r="W211" s="36">
        <v>3.1601771671997923E-2</v>
      </c>
      <c r="X211" s="36">
        <v>4.6003032151517229E-4</v>
      </c>
      <c r="Y211" s="36">
        <v>-8.3162999999999965E-4</v>
      </c>
      <c r="Z211" s="36">
        <v>-3.2880000000000002E-4</v>
      </c>
      <c r="AA211" s="38">
        <v>-1.1604299999999998E-3</v>
      </c>
      <c r="AB211" s="36">
        <v>4.0170989999999768E-2</v>
      </c>
      <c r="AC211" s="36">
        <v>0.90344861999999981</v>
      </c>
    </row>
    <row r="212" spans="1:29" ht="15.75" customHeight="1" x14ac:dyDescent="0.2">
      <c r="A212" s="52">
        <v>43621.050821759258</v>
      </c>
      <c r="B212" s="49" t="s">
        <v>7</v>
      </c>
      <c r="C212" s="49" t="s">
        <v>74</v>
      </c>
      <c r="D212" s="49" t="s">
        <v>86</v>
      </c>
      <c r="E212" s="50">
        <v>100</v>
      </c>
      <c r="F212" s="50">
        <v>7622</v>
      </c>
      <c r="G212" s="50">
        <v>1.312E-2</v>
      </c>
      <c r="H212" s="50">
        <v>-2.5000000000000001E-4</v>
      </c>
      <c r="I212" s="50">
        <v>-3.2799999999999999E-6</v>
      </c>
      <c r="J212" s="49" t="s">
        <v>76</v>
      </c>
      <c r="K212" s="50">
        <v>100</v>
      </c>
      <c r="L212" s="50">
        <v>0</v>
      </c>
      <c r="M212" s="50">
        <v>7622</v>
      </c>
      <c r="N212" s="49" t="s">
        <v>83</v>
      </c>
      <c r="O212" s="49" t="s">
        <v>690</v>
      </c>
      <c r="P212" s="36">
        <v>3321</v>
      </c>
      <c r="Q212" s="36">
        <v>7622</v>
      </c>
      <c r="R212" s="36">
        <v>1.3119999999999999E-4</v>
      </c>
      <c r="S212" s="36">
        <v>0.43033564167199811</v>
      </c>
      <c r="T212" s="36">
        <v>1.2958013901595848E-4</v>
      </c>
      <c r="U212" s="38">
        <v>0.43571519999999997</v>
      </c>
      <c r="V212" s="38">
        <v>5.3795583280018544E-3</v>
      </c>
      <c r="W212" s="36">
        <v>3.1601771671997923E-2</v>
      </c>
      <c r="X212" s="36">
        <v>0</v>
      </c>
      <c r="Y212" s="36">
        <v>-8.3490999999999969E-4</v>
      </c>
      <c r="Z212" s="36">
        <v>-3.2880000000000002E-4</v>
      </c>
      <c r="AA212" s="38">
        <v>-1.1637099999999999E-3</v>
      </c>
      <c r="AB212" s="36">
        <v>3.8145039999999776E-2</v>
      </c>
      <c r="AC212" s="36">
        <v>0.90142266999999976</v>
      </c>
    </row>
    <row r="213" spans="1:29" ht="15.75" customHeight="1" x14ac:dyDescent="0.2">
      <c r="A213" s="52">
        <v>43621.050995370373</v>
      </c>
      <c r="B213" s="49" t="s">
        <v>7</v>
      </c>
      <c r="C213" s="49" t="s">
        <v>74</v>
      </c>
      <c r="D213" s="49" t="s">
        <v>86</v>
      </c>
      <c r="E213" s="50">
        <v>100</v>
      </c>
      <c r="F213" s="50">
        <v>7622</v>
      </c>
      <c r="G213" s="50">
        <v>1.312E-2</v>
      </c>
      <c r="H213" s="50">
        <v>-2.5000000000000001E-4</v>
      </c>
      <c r="I213" s="50">
        <v>-3.2799999999999999E-6</v>
      </c>
      <c r="J213" s="49" t="s">
        <v>76</v>
      </c>
      <c r="K213" s="50">
        <v>100</v>
      </c>
      <c r="L213" s="50">
        <v>0</v>
      </c>
      <c r="M213" s="50">
        <v>7622</v>
      </c>
      <c r="N213" s="49" t="s">
        <v>77</v>
      </c>
      <c r="O213" s="49" t="s">
        <v>691</v>
      </c>
      <c r="P213" s="36">
        <v>3421</v>
      </c>
      <c r="Q213" s="36">
        <v>7622</v>
      </c>
      <c r="R213" s="36">
        <v>1.3119999999999999E-4</v>
      </c>
      <c r="S213" s="36">
        <v>0.44345564167199814</v>
      </c>
      <c r="T213" s="36">
        <v>1.2962748952703834E-4</v>
      </c>
      <c r="U213" s="38">
        <v>0.44883519999999999</v>
      </c>
      <c r="V213" s="38">
        <v>5.3795583280018544E-3</v>
      </c>
      <c r="W213" s="36">
        <v>3.1601771671997923E-2</v>
      </c>
      <c r="X213" s="36">
        <v>0</v>
      </c>
      <c r="Y213" s="36">
        <v>-8.3818999999999973E-4</v>
      </c>
      <c r="Z213" s="36">
        <v>-3.2880000000000002E-4</v>
      </c>
      <c r="AA213" s="38">
        <v>-1.1669899999999999E-3</v>
      </c>
      <c r="AB213" s="36">
        <v>3.8148319999999777E-2</v>
      </c>
      <c r="AC213" s="36">
        <v>0.90142594999999981</v>
      </c>
    </row>
    <row r="214" spans="1:29" ht="15.75" customHeight="1" x14ac:dyDescent="0.2">
      <c r="A214" s="52">
        <v>43621.051388888889</v>
      </c>
      <c r="B214" s="49" t="s">
        <v>7</v>
      </c>
      <c r="C214" s="49" t="s">
        <v>74</v>
      </c>
      <c r="D214" s="49" t="s">
        <v>86</v>
      </c>
      <c r="E214" s="50">
        <v>100</v>
      </c>
      <c r="F214" s="50">
        <v>7636</v>
      </c>
      <c r="G214" s="50">
        <v>1.3096E-2</v>
      </c>
      <c r="H214" s="50">
        <v>-2.5000000000000001E-4</v>
      </c>
      <c r="I214" s="50">
        <v>-3.27E-6</v>
      </c>
      <c r="J214" s="49" t="s">
        <v>76</v>
      </c>
      <c r="K214" s="50">
        <v>100</v>
      </c>
      <c r="L214" s="50">
        <v>0</v>
      </c>
      <c r="M214" s="50">
        <v>7636</v>
      </c>
      <c r="N214" s="49" t="s">
        <v>77</v>
      </c>
      <c r="O214" s="49" t="s">
        <v>693</v>
      </c>
      <c r="P214" s="36">
        <v>3521</v>
      </c>
      <c r="Q214" s="36">
        <v>7636</v>
      </c>
      <c r="R214" s="36">
        <v>1.3096000000000001E-4</v>
      </c>
      <c r="S214" s="36">
        <v>0.45655164167199813</v>
      </c>
      <c r="T214" s="36">
        <v>1.296653341868782E-4</v>
      </c>
      <c r="U214" s="38">
        <v>0.46111016000000005</v>
      </c>
      <c r="V214" s="38">
        <v>4.5585183280019148E-3</v>
      </c>
      <c r="W214" s="36">
        <v>3.1601771671997923E-2</v>
      </c>
      <c r="X214" s="36">
        <v>0</v>
      </c>
      <c r="Y214" s="36">
        <v>-8.4145999999999971E-4</v>
      </c>
      <c r="Z214" s="36">
        <v>-3.2880000000000002E-4</v>
      </c>
      <c r="AA214" s="38">
        <v>-1.17026E-3</v>
      </c>
      <c r="AB214" s="36">
        <v>3.7330549999999837E-2</v>
      </c>
      <c r="AC214" s="36">
        <v>0.90060817999999987</v>
      </c>
    </row>
    <row r="215" spans="1:29" ht="15.75" customHeight="1" x14ac:dyDescent="0.2">
      <c r="A215" s="52">
        <v>43621.052800925929</v>
      </c>
      <c r="B215" s="49" t="s">
        <v>7</v>
      </c>
      <c r="C215" s="49" t="s">
        <v>74</v>
      </c>
      <c r="D215" s="49" t="s">
        <v>86</v>
      </c>
      <c r="E215" s="50">
        <v>100</v>
      </c>
      <c r="F215" s="50">
        <v>7656.5</v>
      </c>
      <c r="G215" s="50">
        <v>1.3061E-2</v>
      </c>
      <c r="H215" s="50">
        <v>-2.5000000000000001E-4</v>
      </c>
      <c r="I215" s="50">
        <v>-3.2600000000000001E-6</v>
      </c>
      <c r="J215" s="49" t="s">
        <v>76</v>
      </c>
      <c r="K215" s="50">
        <v>100</v>
      </c>
      <c r="L215" s="50">
        <v>0</v>
      </c>
      <c r="M215" s="50">
        <v>7656.5</v>
      </c>
      <c r="N215" s="49" t="s">
        <v>77</v>
      </c>
      <c r="O215" s="49" t="s">
        <v>695</v>
      </c>
      <c r="P215" s="36">
        <v>3621</v>
      </c>
      <c r="Q215" s="36">
        <v>7656.5</v>
      </c>
      <c r="R215" s="36">
        <v>1.3061E-4</v>
      </c>
      <c r="S215" s="36">
        <v>0.46961264167199812</v>
      </c>
      <c r="T215" s="36">
        <v>1.2969142272079484E-4</v>
      </c>
      <c r="U215" s="38">
        <v>0.47293880999999999</v>
      </c>
      <c r="V215" s="38">
        <v>3.3261683280018661E-3</v>
      </c>
      <c r="W215" s="36">
        <v>3.1601771671997923E-2</v>
      </c>
      <c r="X215" s="36">
        <v>0</v>
      </c>
      <c r="Y215" s="36">
        <v>-8.4471999999999976E-4</v>
      </c>
      <c r="Z215" s="36">
        <v>-3.2880000000000002E-4</v>
      </c>
      <c r="AA215" s="38">
        <v>-1.1735199999999999E-3</v>
      </c>
      <c r="AB215" s="36">
        <v>3.6101459999999787E-2</v>
      </c>
      <c r="AC215" s="36">
        <v>0.89937908999999983</v>
      </c>
    </row>
    <row r="216" spans="1:29" ht="15.75" customHeight="1" x14ac:dyDescent="0.2">
      <c r="A216" s="52">
        <v>43621.058587962965</v>
      </c>
      <c r="B216" s="49" t="s">
        <v>7</v>
      </c>
      <c r="C216" s="49" t="s">
        <v>74</v>
      </c>
      <c r="D216" s="49" t="s">
        <v>86</v>
      </c>
      <c r="E216" s="50">
        <v>100</v>
      </c>
      <c r="F216" s="50">
        <v>7685.5</v>
      </c>
      <c r="G216" s="50">
        <v>1.3011999999999999E-2</v>
      </c>
      <c r="H216" s="50">
        <v>-2.5000000000000001E-4</v>
      </c>
      <c r="I216" s="50">
        <v>-3.2499999999999998E-6</v>
      </c>
      <c r="J216" s="49" t="s">
        <v>76</v>
      </c>
      <c r="K216" s="50">
        <v>100</v>
      </c>
      <c r="L216" s="50">
        <v>0</v>
      </c>
      <c r="M216" s="50">
        <v>7685.5</v>
      </c>
      <c r="N216" s="49" t="s">
        <v>77</v>
      </c>
      <c r="O216" s="49" t="s">
        <v>697</v>
      </c>
      <c r="P216" s="36">
        <v>3721</v>
      </c>
      <c r="Q216" s="36">
        <v>7685.5</v>
      </c>
      <c r="R216" s="36">
        <v>1.3012000000000001E-4</v>
      </c>
      <c r="S216" s="36">
        <v>0.48262464167199814</v>
      </c>
      <c r="T216" s="36">
        <v>1.2970294051921477E-4</v>
      </c>
      <c r="U216" s="38">
        <v>0.48417652000000005</v>
      </c>
      <c r="V216" s="38">
        <v>1.5518783280019099E-3</v>
      </c>
      <c r="W216" s="36">
        <v>3.1601771671997923E-2</v>
      </c>
      <c r="X216" s="36">
        <v>0</v>
      </c>
      <c r="Y216" s="36">
        <v>-8.4796999999999976E-4</v>
      </c>
      <c r="Z216" s="36">
        <v>-3.2880000000000002E-4</v>
      </c>
      <c r="AA216" s="38">
        <v>-1.1767699999999999E-3</v>
      </c>
      <c r="AB216" s="36">
        <v>3.4330419999999834E-2</v>
      </c>
      <c r="AC216" s="36">
        <v>0.89760804999999988</v>
      </c>
    </row>
    <row r="217" spans="1:29" ht="15.75" customHeight="1" x14ac:dyDescent="0.2">
      <c r="A217" s="52">
        <v>43621.069432870368</v>
      </c>
      <c r="B217" s="49" t="s">
        <v>7</v>
      </c>
      <c r="C217" s="49" t="s">
        <v>74</v>
      </c>
      <c r="D217" s="49" t="s">
        <v>75</v>
      </c>
      <c r="E217" s="50">
        <v>-100</v>
      </c>
      <c r="F217" s="50">
        <v>7635</v>
      </c>
      <c r="G217" s="50">
        <v>-1.3098E-2</v>
      </c>
      <c r="H217" s="50">
        <v>-2.5000000000000001E-4</v>
      </c>
      <c r="I217" s="50">
        <v>-3.27E-6</v>
      </c>
      <c r="J217" s="49" t="s">
        <v>76</v>
      </c>
      <c r="K217" s="50">
        <v>100</v>
      </c>
      <c r="L217" s="50">
        <v>0</v>
      </c>
      <c r="M217" s="50">
        <v>7635</v>
      </c>
      <c r="N217" s="49" t="s">
        <v>83</v>
      </c>
      <c r="O217" s="49" t="s">
        <v>699</v>
      </c>
      <c r="P217" s="36">
        <v>3621</v>
      </c>
      <c r="Q217" s="36">
        <v>7635</v>
      </c>
      <c r="R217" s="36">
        <v>1.3098E-4</v>
      </c>
      <c r="S217" s="36">
        <v>0.46965434762007668</v>
      </c>
      <c r="T217" s="36">
        <v>1.2970294051921477E-4</v>
      </c>
      <c r="U217" s="38">
        <v>0.47427858000000001</v>
      </c>
      <c r="V217" s="38">
        <v>4.6242323799233209E-3</v>
      </c>
      <c r="W217" s="36">
        <v>3.1729477620076448E-2</v>
      </c>
      <c r="X217" s="36">
        <v>1.277059480785242E-4</v>
      </c>
      <c r="Y217" s="36">
        <v>-8.5123999999999974E-4</v>
      </c>
      <c r="Z217" s="36">
        <v>-3.2880000000000002E-4</v>
      </c>
      <c r="AA217" s="38">
        <v>-1.18004E-3</v>
      </c>
      <c r="AB217" s="36">
        <v>3.7533749999999769E-2</v>
      </c>
      <c r="AC217" s="36">
        <v>0.90081137999999983</v>
      </c>
    </row>
    <row r="218" spans="1:29" ht="15.75" customHeight="1" x14ac:dyDescent="0.2">
      <c r="A218" s="52">
        <v>43621.088414351849</v>
      </c>
      <c r="B218" s="49" t="s">
        <v>7</v>
      </c>
      <c r="C218" s="49" t="s">
        <v>74</v>
      </c>
      <c r="D218" s="49" t="s">
        <v>86</v>
      </c>
      <c r="E218" s="50">
        <v>200</v>
      </c>
      <c r="F218" s="50">
        <v>7716.5</v>
      </c>
      <c r="G218" s="50">
        <v>2.5918E-2</v>
      </c>
      <c r="H218" s="50">
        <v>-2.5000000000000001E-4</v>
      </c>
      <c r="I218" s="50">
        <v>-6.4699999999999999E-6</v>
      </c>
      <c r="J218" s="49" t="s">
        <v>76</v>
      </c>
      <c r="K218" s="50">
        <v>200</v>
      </c>
      <c r="L218" s="50">
        <v>0</v>
      </c>
      <c r="M218" s="50">
        <v>7716.5</v>
      </c>
      <c r="N218" s="49" t="s">
        <v>83</v>
      </c>
      <c r="O218" s="49" t="s">
        <v>701</v>
      </c>
      <c r="P218" s="36">
        <v>3821</v>
      </c>
      <c r="Q218" s="36">
        <v>7716.5</v>
      </c>
      <c r="R218" s="36">
        <v>1.2959000000000001E-4</v>
      </c>
      <c r="S218" s="36">
        <v>0.49557234762007668</v>
      </c>
      <c r="T218" s="36">
        <v>1.2969702895055657E-4</v>
      </c>
      <c r="U218" s="38">
        <v>0.49516339000000004</v>
      </c>
      <c r="V218" s="38">
        <v>-4.0895762007664427E-4</v>
      </c>
      <c r="W218" s="36">
        <v>3.1729477620076448E-2</v>
      </c>
      <c r="X218" s="36">
        <v>0</v>
      </c>
      <c r="Y218" s="36">
        <v>-8.577099999999997E-4</v>
      </c>
      <c r="Z218" s="36">
        <v>-3.2880000000000002E-4</v>
      </c>
      <c r="AA218" s="38">
        <v>-1.18651E-3</v>
      </c>
      <c r="AB218" s="36">
        <v>3.2507029999999805E-2</v>
      </c>
      <c r="AC218" s="36">
        <v>0.89578465999999979</v>
      </c>
    </row>
    <row r="219" spans="1:29" ht="15.75" customHeight="1" x14ac:dyDescent="0.2">
      <c r="A219" s="52">
        <v>43621.088414351849</v>
      </c>
      <c r="B219" s="49" t="s">
        <v>7</v>
      </c>
      <c r="C219" s="49" t="s">
        <v>74</v>
      </c>
      <c r="D219" s="49" t="s">
        <v>86</v>
      </c>
      <c r="E219" s="50">
        <v>100</v>
      </c>
      <c r="F219" s="50">
        <v>7712.5</v>
      </c>
      <c r="G219" s="50">
        <v>1.2966E-2</v>
      </c>
      <c r="H219" s="50">
        <v>-2.5000000000000001E-4</v>
      </c>
      <c r="I219" s="50">
        <v>-3.2399999999999999E-6</v>
      </c>
      <c r="J219" s="49" t="s">
        <v>76</v>
      </c>
      <c r="K219" s="50">
        <v>100</v>
      </c>
      <c r="L219" s="50">
        <v>0</v>
      </c>
      <c r="M219" s="50">
        <v>7712.5</v>
      </c>
      <c r="N219" s="49" t="s">
        <v>77</v>
      </c>
      <c r="O219" s="49" t="s">
        <v>704</v>
      </c>
      <c r="P219" s="36">
        <v>3921</v>
      </c>
      <c r="Q219" s="36">
        <v>7712.5</v>
      </c>
      <c r="R219" s="36">
        <v>1.2966E-4</v>
      </c>
      <c r="S219" s="36">
        <v>0.50853834762007666</v>
      </c>
      <c r="T219" s="36">
        <v>1.2969608457538297E-4</v>
      </c>
      <c r="U219" s="38">
        <v>0.50839686000000006</v>
      </c>
      <c r="V219" s="38">
        <v>-1.4148762007659688E-4</v>
      </c>
      <c r="W219" s="36">
        <v>3.1729477620076448E-2</v>
      </c>
      <c r="X219" s="36">
        <v>0</v>
      </c>
      <c r="Y219" s="36">
        <v>-8.6094999999999965E-4</v>
      </c>
      <c r="Z219" s="36">
        <v>-3.2880000000000002E-4</v>
      </c>
      <c r="AA219" s="38">
        <v>-1.1897500000000001E-3</v>
      </c>
      <c r="AB219" s="36">
        <v>3.2777739999999854E-2</v>
      </c>
      <c r="AC219" s="36">
        <v>0.89605536999999991</v>
      </c>
    </row>
    <row r="220" spans="1:29" ht="15.75" customHeight="1" x14ac:dyDescent="0.2">
      <c r="A220" s="52">
        <v>43621.124444444446</v>
      </c>
      <c r="B220" s="49" t="s">
        <v>7</v>
      </c>
      <c r="C220" s="49" t="s">
        <v>74</v>
      </c>
      <c r="D220" s="49" t="s">
        <v>86</v>
      </c>
      <c r="E220" s="50">
        <v>100</v>
      </c>
      <c r="F220" s="50">
        <v>7723</v>
      </c>
      <c r="G220" s="50">
        <v>1.2947999999999999E-2</v>
      </c>
      <c r="H220" s="50">
        <v>-2.5000000000000001E-4</v>
      </c>
      <c r="I220" s="50">
        <v>-3.23E-6</v>
      </c>
      <c r="J220" s="49" t="s">
        <v>76</v>
      </c>
      <c r="K220" s="50">
        <v>100</v>
      </c>
      <c r="L220" s="50">
        <v>0</v>
      </c>
      <c r="M220" s="50">
        <v>7723</v>
      </c>
      <c r="N220" s="49" t="s">
        <v>77</v>
      </c>
      <c r="O220" s="49" t="s">
        <v>706</v>
      </c>
      <c r="P220" s="36">
        <v>4021</v>
      </c>
      <c r="Q220" s="36">
        <v>7723</v>
      </c>
      <c r="R220" s="36">
        <v>1.2947999999999999E-4</v>
      </c>
      <c r="S220" s="36">
        <v>0.52148634762007662</v>
      </c>
      <c r="T220" s="36">
        <v>1.2969071067398075E-4</v>
      </c>
      <c r="U220" s="38">
        <v>0.52063907999999992</v>
      </c>
      <c r="V220" s="38">
        <v>-8.4726762007669709E-4</v>
      </c>
      <c r="W220" s="36">
        <v>3.1729477620076448E-2</v>
      </c>
      <c r="X220" s="36">
        <v>0</v>
      </c>
      <c r="Y220" s="36">
        <v>-8.6417999999999966E-4</v>
      </c>
      <c r="Z220" s="36">
        <v>-3.2880000000000002E-4</v>
      </c>
      <c r="AA220" s="38">
        <v>-1.19298E-3</v>
      </c>
      <c r="AB220" s="36">
        <v>3.2075189999999754E-2</v>
      </c>
      <c r="AC220" s="36">
        <v>0.89535281999999983</v>
      </c>
    </row>
    <row r="221" spans="1:29" ht="15.75" customHeight="1" x14ac:dyDescent="0.2">
      <c r="A221" s="52">
        <v>43621.128113425926</v>
      </c>
      <c r="B221" s="49" t="s">
        <v>7</v>
      </c>
      <c r="C221" s="49" t="s">
        <v>74</v>
      </c>
      <c r="D221" s="49" t="s">
        <v>86</v>
      </c>
      <c r="E221" s="50">
        <v>200</v>
      </c>
      <c r="F221" s="50">
        <v>7761.5</v>
      </c>
      <c r="G221" s="50">
        <v>2.5767999999999999E-2</v>
      </c>
      <c r="H221" s="50">
        <v>-2.5000000000000001E-4</v>
      </c>
      <c r="I221" s="50">
        <v>-6.4400000000000002E-6</v>
      </c>
      <c r="J221" s="49" t="s">
        <v>76</v>
      </c>
      <c r="K221" s="50">
        <v>200</v>
      </c>
      <c r="L221" s="50">
        <v>0</v>
      </c>
      <c r="M221" s="50">
        <v>7761.5</v>
      </c>
      <c r="N221" s="49" t="s">
        <v>77</v>
      </c>
      <c r="O221" s="49" t="s">
        <v>708</v>
      </c>
      <c r="P221" s="36">
        <v>4221</v>
      </c>
      <c r="Q221" s="36">
        <v>7761.5</v>
      </c>
      <c r="R221" s="36">
        <v>1.2883999999999999E-4</v>
      </c>
      <c r="S221" s="36">
        <v>0.54725434762007663</v>
      </c>
      <c r="T221" s="36">
        <v>1.2965040218433467E-4</v>
      </c>
      <c r="U221" s="38">
        <v>0.54383364000000001</v>
      </c>
      <c r="V221" s="38">
        <v>-3.420707620076624E-3</v>
      </c>
      <c r="W221" s="36">
        <v>3.1729477620076448E-2</v>
      </c>
      <c r="X221" s="36">
        <v>0</v>
      </c>
      <c r="Y221" s="36">
        <v>-8.7061999999999968E-4</v>
      </c>
      <c r="Z221" s="36">
        <v>-3.2880000000000002E-4</v>
      </c>
      <c r="AA221" s="38">
        <v>-1.1994199999999999E-3</v>
      </c>
      <c r="AB221" s="36">
        <v>2.9508189999999823E-2</v>
      </c>
      <c r="AC221" s="36">
        <v>0.89278581999999984</v>
      </c>
    </row>
    <row r="222" spans="1:29" ht="15.75" customHeight="1" x14ac:dyDescent="0.2">
      <c r="A222" s="52">
        <v>43621.130185185182</v>
      </c>
      <c r="B222" s="49" t="s">
        <v>7</v>
      </c>
      <c r="C222" s="49" t="s">
        <v>74</v>
      </c>
      <c r="D222" s="49" t="s">
        <v>86</v>
      </c>
      <c r="E222" s="50">
        <v>2</v>
      </c>
      <c r="F222" s="50">
        <v>7800</v>
      </c>
      <c r="G222" s="50">
        <v>2.5641999999999999E-4</v>
      </c>
      <c r="H222" s="50">
        <v>-2.5000000000000001E-4</v>
      </c>
      <c r="I222" s="50">
        <v>-5.9999999999999995E-8</v>
      </c>
      <c r="J222" s="49" t="s">
        <v>76</v>
      </c>
      <c r="K222" s="50">
        <v>100</v>
      </c>
      <c r="L222" s="50">
        <v>86</v>
      </c>
      <c r="M222" s="50">
        <v>7800</v>
      </c>
      <c r="N222" s="49" t="s">
        <v>77</v>
      </c>
      <c r="O222" s="49" t="s">
        <v>709</v>
      </c>
      <c r="P222" s="36">
        <v>4223</v>
      </c>
      <c r="Q222" s="36">
        <v>7800</v>
      </c>
      <c r="R222" s="36">
        <v>1.2820999999999999E-4</v>
      </c>
      <c r="S222" s="36">
        <v>0.54751076762007667</v>
      </c>
      <c r="T222" s="36">
        <v>1.2964972001422608E-4</v>
      </c>
      <c r="U222" s="38">
        <v>0.54143083000000003</v>
      </c>
      <c r="V222" s="38">
        <v>-6.0799376200766364E-3</v>
      </c>
      <c r="W222" s="36">
        <v>3.1729477620076448E-2</v>
      </c>
      <c r="X222" s="36">
        <v>0</v>
      </c>
      <c r="Y222" s="36">
        <v>-8.7067999999999965E-4</v>
      </c>
      <c r="Z222" s="36">
        <v>-3.2880000000000002E-4</v>
      </c>
      <c r="AA222" s="38">
        <v>-1.1994799999999999E-3</v>
      </c>
      <c r="AB222" s="36">
        <v>2.684901999999981E-2</v>
      </c>
      <c r="AC222" s="36">
        <v>0.8901266499999998</v>
      </c>
    </row>
    <row r="223" spans="1:29" ht="15.75" customHeight="1" x14ac:dyDescent="0.2">
      <c r="A223" s="52">
        <v>43621.130185185182</v>
      </c>
      <c r="B223" s="49" t="s">
        <v>7</v>
      </c>
      <c r="C223" s="49" t="s">
        <v>74</v>
      </c>
      <c r="D223" s="49" t="s">
        <v>86</v>
      </c>
      <c r="E223" s="50">
        <v>12</v>
      </c>
      <c r="F223" s="50">
        <v>7800</v>
      </c>
      <c r="G223" s="50">
        <v>1.53852E-3</v>
      </c>
      <c r="H223" s="50">
        <v>-2.5000000000000001E-4</v>
      </c>
      <c r="I223" s="50">
        <v>-3.8000000000000001E-7</v>
      </c>
      <c r="J223" s="49" t="s">
        <v>76</v>
      </c>
      <c r="K223" s="50">
        <v>100</v>
      </c>
      <c r="L223" s="50">
        <v>88</v>
      </c>
      <c r="M223" s="50">
        <v>7800</v>
      </c>
      <c r="N223" s="49" t="s">
        <v>77</v>
      </c>
      <c r="O223" s="49" t="s">
        <v>709</v>
      </c>
      <c r="P223" s="36">
        <v>4235</v>
      </c>
      <c r="Q223" s="36">
        <v>7800</v>
      </c>
      <c r="R223" s="36">
        <v>1.2820999999999999E-4</v>
      </c>
      <c r="S223" s="36">
        <v>0.54904928762007665</v>
      </c>
      <c r="T223" s="36">
        <v>1.2964564052422116E-4</v>
      </c>
      <c r="U223" s="38">
        <v>0.54296935000000002</v>
      </c>
      <c r="V223" s="38">
        <v>-6.0799376200766364E-3</v>
      </c>
      <c r="W223" s="36">
        <v>3.1729477620076448E-2</v>
      </c>
      <c r="X223" s="36">
        <v>0</v>
      </c>
      <c r="Y223" s="36">
        <v>-8.7105999999999967E-4</v>
      </c>
      <c r="Z223" s="36">
        <v>-3.2880000000000002E-4</v>
      </c>
      <c r="AA223" s="38">
        <v>-1.1998599999999999E-3</v>
      </c>
      <c r="AB223" s="36">
        <v>2.6849399999999812E-2</v>
      </c>
      <c r="AC223" s="36">
        <v>0.89012702999999982</v>
      </c>
    </row>
    <row r="224" spans="1:29" ht="15.75" customHeight="1" x14ac:dyDescent="0.2">
      <c r="A224" s="52">
        <v>43621.167581018519</v>
      </c>
      <c r="B224" s="49" t="s">
        <v>7</v>
      </c>
      <c r="C224" s="49" t="s">
        <v>74</v>
      </c>
      <c r="D224" s="49" t="s">
        <v>75</v>
      </c>
      <c r="E224" s="50">
        <v>-100</v>
      </c>
      <c r="F224" s="50">
        <v>7760</v>
      </c>
      <c r="G224" s="50">
        <v>-1.2886999999999999E-2</v>
      </c>
      <c r="H224" s="50">
        <v>-2.5000000000000001E-4</v>
      </c>
      <c r="I224" s="50">
        <v>-3.2200000000000001E-6</v>
      </c>
      <c r="J224" s="49" t="s">
        <v>76</v>
      </c>
      <c r="K224" s="50">
        <v>100</v>
      </c>
      <c r="L224" s="50">
        <v>0</v>
      </c>
      <c r="M224" s="50">
        <v>7760</v>
      </c>
      <c r="N224" s="49" t="s">
        <v>83</v>
      </c>
      <c r="O224" s="49" t="s">
        <v>710</v>
      </c>
      <c r="P224" s="36">
        <v>4135</v>
      </c>
      <c r="Q224" s="36">
        <v>7760</v>
      </c>
      <c r="R224" s="36">
        <v>1.2887E-4</v>
      </c>
      <c r="S224" s="36">
        <v>0.53608472356765458</v>
      </c>
      <c r="T224" s="36">
        <v>1.2964564052422118E-4</v>
      </c>
      <c r="U224" s="38">
        <v>0.53287744999999997</v>
      </c>
      <c r="V224" s="38">
        <v>-3.2072735676546005E-3</v>
      </c>
      <c r="W224" s="36">
        <v>3.165191356765433E-2</v>
      </c>
      <c r="X224" s="36">
        <v>-7.7564052422117447E-5</v>
      </c>
      <c r="Y224" s="36">
        <v>-8.7427999999999963E-4</v>
      </c>
      <c r="Z224" s="36">
        <v>-3.2880000000000002E-4</v>
      </c>
      <c r="AA224" s="38">
        <v>-1.2030799999999998E-3</v>
      </c>
      <c r="AB224" s="36">
        <v>2.9647719999999728E-2</v>
      </c>
      <c r="AC224" s="36">
        <v>0.89292534999999973</v>
      </c>
    </row>
    <row r="225" spans="1:29" ht="15.75" customHeight="1" x14ac:dyDescent="0.2">
      <c r="A225" s="52">
        <v>43621.167592592596</v>
      </c>
      <c r="B225" s="49" t="s">
        <v>7</v>
      </c>
      <c r="C225" s="49" t="s">
        <v>74</v>
      </c>
      <c r="D225" s="49" t="s">
        <v>75</v>
      </c>
      <c r="E225" s="50">
        <v>-100</v>
      </c>
      <c r="F225" s="50">
        <v>7710</v>
      </c>
      <c r="G225" s="50">
        <v>-1.2970000000000001E-2</v>
      </c>
      <c r="H225" s="50">
        <v>7.5000000000000002E-4</v>
      </c>
      <c r="I225" s="50">
        <v>9.7200000000000001E-6</v>
      </c>
      <c r="J225" s="49" t="s">
        <v>76</v>
      </c>
      <c r="K225" s="50">
        <v>100</v>
      </c>
      <c r="L225" s="50">
        <v>0</v>
      </c>
      <c r="M225" s="50">
        <v>7756.5</v>
      </c>
      <c r="N225" s="49" t="s">
        <v>77</v>
      </c>
      <c r="O225" s="49" t="s">
        <v>711</v>
      </c>
      <c r="P225" s="36">
        <v>4035</v>
      </c>
      <c r="Q225" s="36">
        <v>7710</v>
      </c>
      <c r="R225" s="36">
        <v>1.2970000000000001E-4</v>
      </c>
      <c r="S225" s="36">
        <v>0.5231201595152325</v>
      </c>
      <c r="T225" s="36">
        <v>1.2964564052422118E-4</v>
      </c>
      <c r="U225" s="38">
        <v>0.52333950000000007</v>
      </c>
      <c r="V225" s="38">
        <v>2.1934048476757173E-4</v>
      </c>
      <c r="W225" s="36">
        <v>3.1657349515232212E-2</v>
      </c>
      <c r="X225" s="36">
        <v>5.4359475778822941E-6</v>
      </c>
      <c r="Y225" s="36">
        <v>-8.6455999999999968E-4</v>
      </c>
      <c r="Z225" s="36">
        <v>-3.2880000000000002E-4</v>
      </c>
      <c r="AA225" s="38">
        <v>-1.1933599999999999E-3</v>
      </c>
      <c r="AB225" s="36">
        <v>3.3070049999999782E-2</v>
      </c>
      <c r="AC225" s="36">
        <v>0.89634767999999976</v>
      </c>
    </row>
    <row r="226" spans="1:29" ht="15.75" customHeight="1" x14ac:dyDescent="0.2">
      <c r="A226" s="52">
        <v>43621.167592592596</v>
      </c>
      <c r="B226" s="49" t="s">
        <v>7</v>
      </c>
      <c r="C226" s="49" t="s">
        <v>74</v>
      </c>
      <c r="D226" s="49" t="s">
        <v>75</v>
      </c>
      <c r="E226" s="50">
        <v>-200</v>
      </c>
      <c r="F226" s="50">
        <v>7684</v>
      </c>
      <c r="G226" s="50">
        <v>-2.6027999999999999E-2</v>
      </c>
      <c r="H226" s="50">
        <v>-2.5000000000000001E-4</v>
      </c>
      <c r="I226" s="50">
        <v>-6.4999999999999996E-6</v>
      </c>
      <c r="J226" s="49" t="s">
        <v>76</v>
      </c>
      <c r="K226" s="50">
        <v>200</v>
      </c>
      <c r="L226" s="50">
        <v>0</v>
      </c>
      <c r="M226" s="50">
        <v>7684</v>
      </c>
      <c r="N226" s="49" t="s">
        <v>83</v>
      </c>
      <c r="O226" s="49" t="s">
        <v>712</v>
      </c>
      <c r="P226" s="36">
        <v>3835</v>
      </c>
      <c r="Q226" s="36">
        <v>7684</v>
      </c>
      <c r="R226" s="36">
        <v>1.3014E-4</v>
      </c>
      <c r="S226" s="36">
        <v>0.49719103141038828</v>
      </c>
      <c r="T226" s="36">
        <v>1.2964564052422118E-4</v>
      </c>
      <c r="U226" s="38">
        <v>0.4990869</v>
      </c>
      <c r="V226" s="38">
        <v>1.8958685896117156E-3</v>
      </c>
      <c r="W226" s="36">
        <v>3.1756221410387975E-2</v>
      </c>
      <c r="X226" s="36">
        <v>9.887189515576239E-5</v>
      </c>
      <c r="Y226" s="36">
        <v>-8.7105999999999967E-4</v>
      </c>
      <c r="Z226" s="36">
        <v>-3.2880000000000002E-4</v>
      </c>
      <c r="AA226" s="38">
        <v>-1.1998599999999999E-3</v>
      </c>
      <c r="AB226" s="36">
        <v>3.4851949999999687E-2</v>
      </c>
      <c r="AC226" s="36">
        <v>0.89812957999999976</v>
      </c>
    </row>
    <row r="227" spans="1:29" ht="15.75" customHeight="1" x14ac:dyDescent="0.2">
      <c r="A227" s="52">
        <v>43621.231782407405</v>
      </c>
      <c r="B227" s="49" t="s">
        <v>7</v>
      </c>
      <c r="C227" s="49" t="s">
        <v>74</v>
      </c>
      <c r="D227" s="49" t="s">
        <v>86</v>
      </c>
      <c r="E227" s="50">
        <v>200</v>
      </c>
      <c r="F227" s="50">
        <v>7839</v>
      </c>
      <c r="G227" s="50">
        <v>2.5513999999999998E-2</v>
      </c>
      <c r="H227" s="50">
        <v>-2.5000000000000001E-4</v>
      </c>
      <c r="I227" s="50">
        <v>-6.37E-6</v>
      </c>
      <c r="J227" s="49" t="s">
        <v>76</v>
      </c>
      <c r="K227" s="50">
        <v>200</v>
      </c>
      <c r="L227" s="50">
        <v>0</v>
      </c>
      <c r="M227" s="50">
        <v>7839</v>
      </c>
      <c r="N227" s="49" t="s">
        <v>83</v>
      </c>
      <c r="O227" s="49" t="s">
        <v>713</v>
      </c>
      <c r="P227" s="36">
        <v>4035</v>
      </c>
      <c r="Q227" s="36">
        <v>7839</v>
      </c>
      <c r="R227" s="36">
        <v>1.2757E-4</v>
      </c>
      <c r="S227" s="36">
        <v>0.52270503141038827</v>
      </c>
      <c r="T227" s="36">
        <v>1.2954275871385087E-4</v>
      </c>
      <c r="U227" s="38">
        <v>0.51474494999999998</v>
      </c>
      <c r="V227" s="38">
        <v>-7.9600814103882866E-3</v>
      </c>
      <c r="W227" s="36">
        <v>3.1756221410387975E-2</v>
      </c>
      <c r="X227" s="36">
        <v>0</v>
      </c>
      <c r="Y227" s="36">
        <v>-8.7742999999999968E-4</v>
      </c>
      <c r="Z227" s="36">
        <v>-3.2880000000000002E-4</v>
      </c>
      <c r="AA227" s="38">
        <v>-1.2062299999999998E-3</v>
      </c>
      <c r="AB227" s="36">
        <v>2.5002369999999687E-2</v>
      </c>
      <c r="AC227" s="36">
        <v>0.88827999999999974</v>
      </c>
    </row>
    <row r="228" spans="1:29" ht="15.75" customHeight="1" x14ac:dyDescent="0.2">
      <c r="A228" s="52">
        <v>43621.231782407405</v>
      </c>
      <c r="B228" s="49" t="s">
        <v>7</v>
      </c>
      <c r="C228" s="49" t="s">
        <v>74</v>
      </c>
      <c r="D228" s="49" t="s">
        <v>86</v>
      </c>
      <c r="E228" s="50">
        <v>100</v>
      </c>
      <c r="F228" s="50">
        <v>7837.5</v>
      </c>
      <c r="G228" s="50">
        <v>1.2759E-2</v>
      </c>
      <c r="H228" s="50">
        <v>-2.5000000000000001E-4</v>
      </c>
      <c r="I228" s="50">
        <v>-3.18E-6</v>
      </c>
      <c r="J228" s="49" t="s">
        <v>76</v>
      </c>
      <c r="K228" s="50">
        <v>114</v>
      </c>
      <c r="L228" s="50">
        <v>0</v>
      </c>
      <c r="M228" s="50">
        <v>7837.5</v>
      </c>
      <c r="N228" s="49" t="s">
        <v>83</v>
      </c>
      <c r="O228" s="49" t="s">
        <v>709</v>
      </c>
      <c r="P228" s="36">
        <v>4135</v>
      </c>
      <c r="Q228" s="36">
        <v>7837.5</v>
      </c>
      <c r="R228" s="36">
        <v>1.2758999999999999E-4</v>
      </c>
      <c r="S228" s="36">
        <v>0.53546403141038823</v>
      </c>
      <c r="T228" s="36">
        <v>1.2949553359380611E-4</v>
      </c>
      <c r="U228" s="38">
        <v>0.52758464999999999</v>
      </c>
      <c r="V228" s="38">
        <v>-7.879381410388242E-3</v>
      </c>
      <c r="W228" s="36">
        <v>3.1756221410387975E-2</v>
      </c>
      <c r="X228" s="36">
        <v>0</v>
      </c>
      <c r="Y228" s="36">
        <v>-8.8060999999999966E-4</v>
      </c>
      <c r="Z228" s="36">
        <v>-3.2880000000000002E-4</v>
      </c>
      <c r="AA228" s="38">
        <v>-1.2094099999999997E-3</v>
      </c>
      <c r="AB228" s="36">
        <v>2.5086249999999734E-2</v>
      </c>
      <c r="AC228" s="36">
        <v>0.88836387999999977</v>
      </c>
    </row>
    <row r="229" spans="1:29" ht="15.75" customHeight="1" x14ac:dyDescent="0.2">
      <c r="A229" s="52">
        <v>43621.270844907405</v>
      </c>
      <c r="B229" s="49" t="s">
        <v>7</v>
      </c>
      <c r="C229" s="49" t="s">
        <v>74</v>
      </c>
      <c r="D229" s="49" t="s">
        <v>75</v>
      </c>
      <c r="E229" s="50">
        <v>-100</v>
      </c>
      <c r="F229" s="50">
        <v>7815.5</v>
      </c>
      <c r="G229" s="50">
        <v>-1.2795000000000001E-2</v>
      </c>
      <c r="H229" s="50">
        <v>-2.5000000000000001E-4</v>
      </c>
      <c r="I229" s="50">
        <v>-3.19E-6</v>
      </c>
      <c r="J229" s="49" t="s">
        <v>76</v>
      </c>
      <c r="K229" s="50">
        <v>100</v>
      </c>
      <c r="L229" s="50">
        <v>0</v>
      </c>
      <c r="M229" s="50">
        <v>7815.5</v>
      </c>
      <c r="N229" s="49" t="s">
        <v>83</v>
      </c>
      <c r="O229" s="49" t="s">
        <v>714</v>
      </c>
      <c r="P229" s="36">
        <v>4035</v>
      </c>
      <c r="Q229" s="36">
        <v>7815.5</v>
      </c>
      <c r="R229" s="36">
        <v>1.2794999999999999E-4</v>
      </c>
      <c r="S229" s="36">
        <v>0.52251447805100759</v>
      </c>
      <c r="T229" s="36">
        <v>1.2949553359380608E-4</v>
      </c>
      <c r="U229" s="38">
        <v>0.51627824999999994</v>
      </c>
      <c r="V229" s="38">
        <v>-6.2362280510076529E-3</v>
      </c>
      <c r="W229" s="36">
        <v>3.1601668051007364E-2</v>
      </c>
      <c r="X229" s="36">
        <v>-1.5455335938061032E-4</v>
      </c>
      <c r="Y229" s="36">
        <v>-8.8379999999999969E-4</v>
      </c>
      <c r="Z229" s="36">
        <v>-3.2880000000000002E-4</v>
      </c>
      <c r="AA229" s="38">
        <v>-1.2125999999999997E-3</v>
      </c>
      <c r="AB229" s="36">
        <v>2.6578039999999713E-2</v>
      </c>
      <c r="AC229" s="36">
        <v>0.88985566999999977</v>
      </c>
    </row>
    <row r="230" spans="1:29" ht="15.75" customHeight="1" x14ac:dyDescent="0.2">
      <c r="A230" s="52">
        <v>43621.291666666664</v>
      </c>
      <c r="B230" s="49" t="s">
        <v>7</v>
      </c>
      <c r="C230" s="49" t="s">
        <v>130</v>
      </c>
      <c r="D230" s="49"/>
      <c r="E230" s="50">
        <v>4035</v>
      </c>
      <c r="F230" s="50">
        <v>7796.71</v>
      </c>
      <c r="G230" s="50">
        <v>0.51752909999999996</v>
      </c>
      <c r="H230" s="50">
        <v>-1.209E-3</v>
      </c>
      <c r="I230" s="50">
        <v>-6.2569000000000004E-4</v>
      </c>
      <c r="J230" s="49" t="s">
        <v>76</v>
      </c>
      <c r="K230" s="50">
        <v>4035</v>
      </c>
      <c r="L230" s="50">
        <v>0</v>
      </c>
      <c r="M230" s="50">
        <v>7796.71</v>
      </c>
      <c r="N230" s="49" t="s">
        <v>130</v>
      </c>
      <c r="O230" s="49" t="s">
        <v>131</v>
      </c>
      <c r="P230" s="36">
        <v>4035</v>
      </c>
      <c r="Q230" s="36">
        <v>7796.71</v>
      </c>
      <c r="R230" s="36">
        <v>1.2826E-4</v>
      </c>
      <c r="S230" s="36">
        <v>0.52251447805100759</v>
      </c>
      <c r="T230" s="36">
        <v>1.2949553359380608E-4</v>
      </c>
      <c r="U230" s="38">
        <v>0.51627824999999994</v>
      </c>
      <c r="V230" s="38">
        <v>-6.2362280510076529E-3</v>
      </c>
      <c r="W230" s="36">
        <v>3.1601668051007364E-2</v>
      </c>
      <c r="X230" s="36">
        <v>0</v>
      </c>
      <c r="Y230" s="36">
        <v>-8.8379999999999969E-4</v>
      </c>
      <c r="Z230" s="36">
        <v>-9.5449000000000011E-4</v>
      </c>
      <c r="AA230" s="38">
        <v>-1.8382899999999998E-3</v>
      </c>
      <c r="AB230" s="36">
        <v>2.7203729999999711E-2</v>
      </c>
      <c r="AC230" s="36">
        <v>0.89048135999999978</v>
      </c>
    </row>
    <row r="231" spans="1:29" ht="15.75" customHeight="1" x14ac:dyDescent="0.2">
      <c r="A231" s="52">
        <v>43621.298020833332</v>
      </c>
      <c r="B231" s="49" t="s">
        <v>7</v>
      </c>
      <c r="C231" s="49" t="s">
        <v>74</v>
      </c>
      <c r="D231" s="49" t="s">
        <v>86</v>
      </c>
      <c r="E231" s="50">
        <v>100</v>
      </c>
      <c r="F231" s="50">
        <v>7894</v>
      </c>
      <c r="G231" s="50">
        <v>1.2668E-2</v>
      </c>
      <c r="H231" s="50">
        <v>-2.5000000000000001E-4</v>
      </c>
      <c r="I231" s="50">
        <v>-3.1599999999999998E-6</v>
      </c>
      <c r="J231" s="49" t="s">
        <v>76</v>
      </c>
      <c r="K231" s="50">
        <v>100</v>
      </c>
      <c r="L231" s="50">
        <v>0</v>
      </c>
      <c r="M231" s="50">
        <v>7894</v>
      </c>
      <c r="N231" s="49" t="s">
        <v>77</v>
      </c>
      <c r="O231" s="49" t="s">
        <v>715</v>
      </c>
      <c r="P231" s="36">
        <v>4135</v>
      </c>
      <c r="Q231" s="36">
        <v>7894</v>
      </c>
      <c r="R231" s="36">
        <v>1.2668E-4</v>
      </c>
      <c r="S231" s="36">
        <v>0.5351824780510076</v>
      </c>
      <c r="T231" s="36">
        <v>1.2942744330133194E-4</v>
      </c>
      <c r="U231" s="38">
        <v>0.5238218</v>
      </c>
      <c r="V231" s="38">
        <v>-1.13606780510076E-2</v>
      </c>
      <c r="W231" s="36">
        <v>3.1601668051007364E-2</v>
      </c>
      <c r="X231" s="36">
        <v>0</v>
      </c>
      <c r="Y231" s="36">
        <v>-8.8695999999999968E-4</v>
      </c>
      <c r="Z231" s="36">
        <v>-9.5449000000000011E-4</v>
      </c>
      <c r="AA231" s="38">
        <v>-1.8414499999999999E-3</v>
      </c>
      <c r="AB231" s="36">
        <v>2.2082439999999766E-2</v>
      </c>
      <c r="AC231" s="36">
        <v>0.88536006999999983</v>
      </c>
    </row>
    <row r="232" spans="1:29" ht="15.75" customHeight="1" x14ac:dyDescent="0.2">
      <c r="A232" s="52">
        <v>43621.303888888891</v>
      </c>
      <c r="B232" s="49" t="s">
        <v>7</v>
      </c>
      <c r="C232" s="49" t="s">
        <v>74</v>
      </c>
      <c r="D232" s="49" t="s">
        <v>75</v>
      </c>
      <c r="E232" s="50">
        <v>-100</v>
      </c>
      <c r="F232" s="50">
        <v>7862</v>
      </c>
      <c r="G232" s="50">
        <v>-1.2718999999999999E-2</v>
      </c>
      <c r="H232" s="50">
        <v>-2.5000000000000001E-4</v>
      </c>
      <c r="I232" s="50">
        <v>-3.1700000000000001E-6</v>
      </c>
      <c r="J232" s="49" t="s">
        <v>76</v>
      </c>
      <c r="K232" s="50">
        <v>100</v>
      </c>
      <c r="L232" s="50">
        <v>0</v>
      </c>
      <c r="M232" s="50">
        <v>7862</v>
      </c>
      <c r="N232" s="49" t="s">
        <v>83</v>
      </c>
      <c r="O232" s="49" t="s">
        <v>716</v>
      </c>
      <c r="P232" s="36">
        <v>4035</v>
      </c>
      <c r="Q232" s="36">
        <v>7862</v>
      </c>
      <c r="R232" s="36">
        <v>1.2719000000000001E-4</v>
      </c>
      <c r="S232" s="36">
        <v>0.5222397337208744</v>
      </c>
      <c r="T232" s="36">
        <v>1.2942744330133194E-4</v>
      </c>
      <c r="U232" s="38">
        <v>0.51321165000000002</v>
      </c>
      <c r="V232" s="38">
        <v>-9.0280837208743803E-3</v>
      </c>
      <c r="W232" s="36">
        <v>3.1377923720874168E-2</v>
      </c>
      <c r="X232" s="36">
        <v>-2.237443301331965E-4</v>
      </c>
      <c r="Y232" s="36">
        <v>-8.9012999999999972E-4</v>
      </c>
      <c r="Z232" s="36">
        <v>-9.5449000000000011E-4</v>
      </c>
      <c r="AA232" s="38">
        <v>-1.8446199999999999E-3</v>
      </c>
      <c r="AB232" s="36">
        <v>2.4194459999999786E-2</v>
      </c>
      <c r="AC232" s="36">
        <v>0.88747208999999982</v>
      </c>
    </row>
    <row r="233" spans="1:29" ht="15.75" customHeight="1" x14ac:dyDescent="0.2">
      <c r="A233" s="52">
        <v>43621.304039351853</v>
      </c>
      <c r="B233" s="49" t="s">
        <v>7</v>
      </c>
      <c r="C233" s="49" t="s">
        <v>74</v>
      </c>
      <c r="D233" s="49" t="s">
        <v>75</v>
      </c>
      <c r="E233" s="50">
        <v>-41</v>
      </c>
      <c r="F233" s="50">
        <v>7805</v>
      </c>
      <c r="G233" s="50">
        <v>-5.2529200000000003E-3</v>
      </c>
      <c r="H233" s="50">
        <v>-2.5000000000000001E-4</v>
      </c>
      <c r="I233" s="50">
        <v>-1.31E-6</v>
      </c>
      <c r="J233" s="49" t="s">
        <v>76</v>
      </c>
      <c r="K233" s="50">
        <v>100</v>
      </c>
      <c r="L233" s="50">
        <v>59</v>
      </c>
      <c r="M233" s="50">
        <v>7805</v>
      </c>
      <c r="N233" s="49" t="s">
        <v>77</v>
      </c>
      <c r="O233" s="49" t="s">
        <v>717</v>
      </c>
      <c r="P233" s="36">
        <v>3994</v>
      </c>
      <c r="Q233" s="36">
        <v>7805</v>
      </c>
      <c r="R233" s="36">
        <v>1.2812000000000001E-4</v>
      </c>
      <c r="S233" s="36">
        <v>0.51693320854551983</v>
      </c>
      <c r="T233" s="36">
        <v>1.2942744330133194E-4</v>
      </c>
      <c r="U233" s="38">
        <v>0.5117112800000001</v>
      </c>
      <c r="V233" s="38">
        <v>-5.2219285455197273E-3</v>
      </c>
      <c r="W233" s="36">
        <v>3.1324318545519557E-2</v>
      </c>
      <c r="X233" s="36">
        <v>-5.3605175354611012E-5</v>
      </c>
      <c r="Y233" s="36">
        <v>-8.9143999999999975E-4</v>
      </c>
      <c r="Z233" s="36">
        <v>-9.5449000000000011E-4</v>
      </c>
      <c r="AA233" s="38">
        <v>-1.84593E-3</v>
      </c>
      <c r="AB233" s="36">
        <v>2.7948319999999829E-2</v>
      </c>
      <c r="AC233" s="36">
        <v>0.89122594999999982</v>
      </c>
    </row>
    <row r="234" spans="1:29" ht="15.75" customHeight="1" x14ac:dyDescent="0.2">
      <c r="A234" s="52">
        <v>43621.304050925923</v>
      </c>
      <c r="B234" s="49" t="s">
        <v>7</v>
      </c>
      <c r="C234" s="49" t="s">
        <v>74</v>
      </c>
      <c r="D234" s="49" t="s">
        <v>75</v>
      </c>
      <c r="E234" s="50">
        <v>-20</v>
      </c>
      <c r="F234" s="50">
        <v>7805</v>
      </c>
      <c r="G234" s="50">
        <v>-2.5623999999999998E-3</v>
      </c>
      <c r="H234" s="50">
        <v>-2.5000000000000001E-4</v>
      </c>
      <c r="I234" s="50">
        <v>-6.4000000000000001E-7</v>
      </c>
      <c r="J234" s="49" t="s">
        <v>76</v>
      </c>
      <c r="K234" s="50">
        <v>100</v>
      </c>
      <c r="L234" s="50">
        <v>39</v>
      </c>
      <c r="M234" s="50">
        <v>7805</v>
      </c>
      <c r="N234" s="49" t="s">
        <v>77</v>
      </c>
      <c r="O234" s="49" t="s">
        <v>717</v>
      </c>
      <c r="P234" s="36">
        <v>3974</v>
      </c>
      <c r="Q234" s="36">
        <v>7805</v>
      </c>
      <c r="R234" s="36">
        <v>1.2812000000000001E-4</v>
      </c>
      <c r="S234" s="36">
        <v>0.51434465967949317</v>
      </c>
      <c r="T234" s="36">
        <v>1.2942744330133194E-4</v>
      </c>
      <c r="U234" s="38">
        <v>0.50914888000000003</v>
      </c>
      <c r="V234" s="38">
        <v>-5.1957796794931399E-3</v>
      </c>
      <c r="W234" s="36">
        <v>3.1298169679492921E-2</v>
      </c>
      <c r="X234" s="36">
        <v>-2.6148866026635964E-5</v>
      </c>
      <c r="Y234" s="36">
        <v>-8.9207999999999974E-4</v>
      </c>
      <c r="Z234" s="36">
        <v>-9.5449000000000011E-4</v>
      </c>
      <c r="AA234" s="38">
        <v>-1.8465700000000001E-3</v>
      </c>
      <c r="AB234" s="36">
        <v>2.794895999999978E-2</v>
      </c>
      <c r="AC234" s="36">
        <v>0.89122658999999982</v>
      </c>
    </row>
    <row r="235" spans="1:29" ht="15.75" customHeight="1" x14ac:dyDescent="0.2">
      <c r="A235" s="52">
        <v>43621.304108796299</v>
      </c>
      <c r="B235" s="49" t="s">
        <v>7</v>
      </c>
      <c r="C235" s="49" t="s">
        <v>74</v>
      </c>
      <c r="D235" s="49" t="s">
        <v>75</v>
      </c>
      <c r="E235" s="50">
        <v>-100</v>
      </c>
      <c r="F235" s="50">
        <v>7800</v>
      </c>
      <c r="G235" s="50">
        <v>-1.2821000000000001E-2</v>
      </c>
      <c r="H235" s="50">
        <v>-2.5000000000000001E-4</v>
      </c>
      <c r="I235" s="50">
        <v>-3.1999999999999999E-6</v>
      </c>
      <c r="J235" s="49" t="s">
        <v>76</v>
      </c>
      <c r="K235" s="50">
        <v>161</v>
      </c>
      <c r="L235" s="50">
        <v>0</v>
      </c>
      <c r="M235" s="50">
        <v>7800</v>
      </c>
      <c r="N235" s="49" t="s">
        <v>83</v>
      </c>
      <c r="O235" s="49" t="s">
        <v>717</v>
      </c>
      <c r="P235" s="36">
        <v>3874</v>
      </c>
      <c r="Q235" s="36">
        <v>7800</v>
      </c>
      <c r="R235" s="36">
        <v>1.2820999999999999E-4</v>
      </c>
      <c r="S235" s="36">
        <v>0.50140191534935996</v>
      </c>
      <c r="T235" s="36">
        <v>1.2942744330133194E-4</v>
      </c>
      <c r="U235" s="38">
        <v>0.49668553999999998</v>
      </c>
      <c r="V235" s="38">
        <v>-4.7163753493599803E-3</v>
      </c>
      <c r="W235" s="36">
        <v>3.1176425349359726E-2</v>
      </c>
      <c r="X235" s="36">
        <v>-1.2174433013319511E-4</v>
      </c>
      <c r="Y235" s="36">
        <v>-8.9527999999999971E-4</v>
      </c>
      <c r="Z235" s="36">
        <v>-9.5449000000000011E-4</v>
      </c>
      <c r="AA235" s="38">
        <v>-1.8497700000000001E-3</v>
      </c>
      <c r="AB235" s="36">
        <v>2.8309819999999746E-2</v>
      </c>
      <c r="AC235" s="36">
        <v>0.89158744999999973</v>
      </c>
    </row>
    <row r="236" spans="1:29" ht="15.75" customHeight="1" x14ac:dyDescent="0.2">
      <c r="A236" s="52">
        <v>43621.307233796295</v>
      </c>
      <c r="B236" s="49" t="s">
        <v>7</v>
      </c>
      <c r="C236" s="49" t="s">
        <v>74</v>
      </c>
      <c r="D236" s="49" t="s">
        <v>86</v>
      </c>
      <c r="E236" s="50">
        <v>100</v>
      </c>
      <c r="F236" s="50">
        <v>7838</v>
      </c>
      <c r="G236" s="50">
        <v>1.2758E-2</v>
      </c>
      <c r="H236" s="50">
        <v>-2.5000000000000001E-4</v>
      </c>
      <c r="I236" s="50">
        <v>-3.18E-6</v>
      </c>
      <c r="J236" s="49" t="s">
        <v>76</v>
      </c>
      <c r="K236" s="50">
        <v>100</v>
      </c>
      <c r="L236" s="50">
        <v>0</v>
      </c>
      <c r="M236" s="50">
        <v>7838</v>
      </c>
      <c r="N236" s="49" t="s">
        <v>83</v>
      </c>
      <c r="O236" s="49" t="s">
        <v>718</v>
      </c>
      <c r="P236" s="36">
        <v>3974</v>
      </c>
      <c r="Q236" s="36">
        <v>7838</v>
      </c>
      <c r="R236" s="36">
        <v>1.2757999999999999E-4</v>
      </c>
      <c r="S236" s="36">
        <v>0.51415991534936001</v>
      </c>
      <c r="T236" s="36">
        <v>1.2938095504513338E-4</v>
      </c>
      <c r="U236" s="38">
        <v>0.50700292000000002</v>
      </c>
      <c r="V236" s="38">
        <v>-7.1569953493599847E-3</v>
      </c>
      <c r="W236" s="36">
        <v>3.1176425349359726E-2</v>
      </c>
      <c r="X236" s="36">
        <v>0</v>
      </c>
      <c r="Y236" s="36">
        <v>-8.9845999999999969E-4</v>
      </c>
      <c r="Z236" s="36">
        <v>-9.5449000000000011E-4</v>
      </c>
      <c r="AA236" s="38">
        <v>-1.8529500000000001E-3</v>
      </c>
      <c r="AB236" s="36">
        <v>2.587237999999974E-2</v>
      </c>
      <c r="AC236" s="36">
        <v>0.88915000999999971</v>
      </c>
    </row>
    <row r="237" spans="1:29" ht="15.75" customHeight="1" x14ac:dyDescent="0.2">
      <c r="A237" s="52">
        <v>43621.307754629626</v>
      </c>
      <c r="B237" s="49" t="s">
        <v>7</v>
      </c>
      <c r="C237" s="49" t="s">
        <v>74</v>
      </c>
      <c r="D237" s="49" t="s">
        <v>86</v>
      </c>
      <c r="E237" s="50">
        <v>100</v>
      </c>
      <c r="F237" s="50">
        <v>7833.5</v>
      </c>
      <c r="G237" s="50">
        <v>1.2766E-2</v>
      </c>
      <c r="H237" s="50">
        <v>-2.5000000000000001E-4</v>
      </c>
      <c r="I237" s="50">
        <v>-3.19E-6</v>
      </c>
      <c r="J237" s="49" t="s">
        <v>76</v>
      </c>
      <c r="K237" s="50">
        <v>100</v>
      </c>
      <c r="L237" s="50">
        <v>0</v>
      </c>
      <c r="M237" s="50">
        <v>7833.5</v>
      </c>
      <c r="N237" s="49" t="s">
        <v>77</v>
      </c>
      <c r="O237" s="49" t="s">
        <v>719</v>
      </c>
      <c r="P237" s="36">
        <v>4074</v>
      </c>
      <c r="Q237" s="36">
        <v>7833.5</v>
      </c>
      <c r="R237" s="36">
        <v>1.2766000000000001E-4</v>
      </c>
      <c r="S237" s="36">
        <v>0.52692591534936006</v>
      </c>
      <c r="T237" s="36">
        <v>1.293387126532548E-4</v>
      </c>
      <c r="U237" s="38">
        <v>0.52008684000000005</v>
      </c>
      <c r="V237" s="38">
        <v>-6.8390753493600132E-3</v>
      </c>
      <c r="W237" s="36">
        <v>3.1176425349359726E-2</v>
      </c>
      <c r="X237" s="36">
        <v>0</v>
      </c>
      <c r="Y237" s="36">
        <v>-9.0164999999999972E-4</v>
      </c>
      <c r="Z237" s="36">
        <v>-9.5449000000000011E-4</v>
      </c>
      <c r="AA237" s="38">
        <v>-1.85614E-3</v>
      </c>
      <c r="AB237" s="36">
        <v>2.6193489999999712E-2</v>
      </c>
      <c r="AC237" s="36">
        <v>0.88947111999999973</v>
      </c>
    </row>
    <row r="238" spans="1:29" ht="15.75" customHeight="1" x14ac:dyDescent="0.2">
      <c r="A238" s="52">
        <v>43621.30777777778</v>
      </c>
      <c r="B238" s="49" t="s">
        <v>7</v>
      </c>
      <c r="C238" s="49" t="s">
        <v>74</v>
      </c>
      <c r="D238" s="49" t="s">
        <v>86</v>
      </c>
      <c r="E238" s="50">
        <v>100</v>
      </c>
      <c r="F238" s="50">
        <v>7894</v>
      </c>
      <c r="G238" s="50">
        <v>1.2668E-2</v>
      </c>
      <c r="H238" s="50">
        <v>7.5000000000000002E-4</v>
      </c>
      <c r="I238" s="50">
        <v>9.5000000000000005E-6</v>
      </c>
      <c r="J238" s="49" t="s">
        <v>76</v>
      </c>
      <c r="K238" s="50">
        <v>100</v>
      </c>
      <c r="L238" s="50">
        <v>0</v>
      </c>
      <c r="M238" s="50">
        <v>7841</v>
      </c>
      <c r="N238" s="49" t="s">
        <v>77</v>
      </c>
      <c r="O238" s="49" t="s">
        <v>720</v>
      </c>
      <c r="P238" s="36">
        <v>4174</v>
      </c>
      <c r="Q238" s="36">
        <v>7894</v>
      </c>
      <c r="R238" s="36">
        <v>1.2668E-4</v>
      </c>
      <c r="S238" s="36">
        <v>0.53959391534936008</v>
      </c>
      <c r="T238" s="36">
        <v>1.2927501565629135E-4</v>
      </c>
      <c r="U238" s="38">
        <v>0.52876232000000001</v>
      </c>
      <c r="V238" s="38">
        <v>-1.0831595349360068E-2</v>
      </c>
      <c r="W238" s="36">
        <v>3.1176425349359726E-2</v>
      </c>
      <c r="X238" s="36">
        <v>0</v>
      </c>
      <c r="Y238" s="36">
        <v>-8.9214999999999976E-4</v>
      </c>
      <c r="Z238" s="36">
        <v>-9.5449000000000011E-4</v>
      </c>
      <c r="AA238" s="38">
        <v>-1.8466400000000001E-3</v>
      </c>
      <c r="AB238" s="36">
        <v>2.2191469999999658E-2</v>
      </c>
      <c r="AC238" s="36">
        <v>0.88546909999999968</v>
      </c>
    </row>
    <row r="239" spans="1:29" ht="15.75" customHeight="1" x14ac:dyDescent="0.2">
      <c r="A239" s="52">
        <v>43621.308287037034</v>
      </c>
      <c r="B239" s="49" t="s">
        <v>7</v>
      </c>
      <c r="C239" s="49" t="s">
        <v>74</v>
      </c>
      <c r="D239" s="49" t="s">
        <v>75</v>
      </c>
      <c r="E239" s="50">
        <v>-100</v>
      </c>
      <c r="F239" s="50">
        <v>7855</v>
      </c>
      <c r="G239" s="50">
        <v>-1.2730999999999999E-2</v>
      </c>
      <c r="H239" s="50">
        <v>-2.5000000000000001E-4</v>
      </c>
      <c r="I239" s="50">
        <v>-3.18E-6</v>
      </c>
      <c r="J239" s="49" t="s">
        <v>76</v>
      </c>
      <c r="K239" s="50">
        <v>100</v>
      </c>
      <c r="L239" s="50">
        <v>0</v>
      </c>
      <c r="M239" s="50">
        <v>7855</v>
      </c>
      <c r="N239" s="49" t="s">
        <v>83</v>
      </c>
      <c r="O239" s="49" t="s">
        <v>721</v>
      </c>
      <c r="P239" s="36">
        <v>4074</v>
      </c>
      <c r="Q239" s="36">
        <v>7855</v>
      </c>
      <c r="R239" s="36">
        <v>1.2731E-4</v>
      </c>
      <c r="S239" s="36">
        <v>0.52666641378373091</v>
      </c>
      <c r="T239" s="36">
        <v>1.2927501565629135E-4</v>
      </c>
      <c r="U239" s="38">
        <v>0.51866093999999996</v>
      </c>
      <c r="V239" s="38">
        <v>-8.0054737837309542E-3</v>
      </c>
      <c r="W239" s="36">
        <v>3.097992378373059E-2</v>
      </c>
      <c r="X239" s="36">
        <v>-1.9650156562913551E-4</v>
      </c>
      <c r="Y239" s="36">
        <v>-8.9532999999999974E-4</v>
      </c>
      <c r="Z239" s="36">
        <v>-9.5449000000000011E-4</v>
      </c>
      <c r="AA239" s="38">
        <v>-1.8498200000000001E-3</v>
      </c>
      <c r="AB239" s="36">
        <v>2.4824269999999635E-2</v>
      </c>
      <c r="AC239" s="36">
        <v>0.88810189999999967</v>
      </c>
    </row>
    <row r="240" spans="1:29" ht="15.75" customHeight="1" x14ac:dyDescent="0.2">
      <c r="A240" s="52">
        <v>43621.308333333334</v>
      </c>
      <c r="B240" s="49" t="s">
        <v>7</v>
      </c>
      <c r="C240" s="49" t="s">
        <v>74</v>
      </c>
      <c r="D240" s="49" t="s">
        <v>75</v>
      </c>
      <c r="E240" s="50">
        <v>-100</v>
      </c>
      <c r="F240" s="50">
        <v>7855</v>
      </c>
      <c r="G240" s="50">
        <v>-1.2730999999999999E-2</v>
      </c>
      <c r="H240" s="50">
        <v>-2.5000000000000001E-4</v>
      </c>
      <c r="I240" s="50">
        <v>-3.18E-6</v>
      </c>
      <c r="J240" s="49" t="s">
        <v>76</v>
      </c>
      <c r="K240" s="50">
        <v>100</v>
      </c>
      <c r="L240" s="50">
        <v>0</v>
      </c>
      <c r="M240" s="50">
        <v>7855</v>
      </c>
      <c r="N240" s="49" t="s">
        <v>77</v>
      </c>
      <c r="O240" s="49" t="s">
        <v>722</v>
      </c>
      <c r="P240" s="36">
        <v>3974</v>
      </c>
      <c r="Q240" s="36">
        <v>7855</v>
      </c>
      <c r="R240" s="36">
        <v>1.2731E-4</v>
      </c>
      <c r="S240" s="36">
        <v>0.51373891221810175</v>
      </c>
      <c r="T240" s="36">
        <v>1.2927501565629132E-4</v>
      </c>
      <c r="U240" s="38">
        <v>0.50592994000000002</v>
      </c>
      <c r="V240" s="38">
        <v>-7.8089722181017285E-3</v>
      </c>
      <c r="W240" s="36">
        <v>3.0783422218101455E-2</v>
      </c>
      <c r="X240" s="36">
        <v>-1.9650156562913551E-4</v>
      </c>
      <c r="Y240" s="36">
        <v>-8.9850999999999972E-4</v>
      </c>
      <c r="Z240" s="36">
        <v>-9.5449000000000011E-4</v>
      </c>
      <c r="AA240" s="38">
        <v>-1.853E-3</v>
      </c>
      <c r="AB240" s="36">
        <v>2.4827449999999727E-2</v>
      </c>
      <c r="AC240" s="36">
        <v>0.88810507999999977</v>
      </c>
    </row>
    <row r="241" spans="1:29" ht="15.75" customHeight="1" x14ac:dyDescent="0.2">
      <c r="A241" s="52">
        <v>43621.308379629627</v>
      </c>
      <c r="B241" s="49" t="s">
        <v>7</v>
      </c>
      <c r="C241" s="49" t="s">
        <v>74</v>
      </c>
      <c r="D241" s="49" t="s">
        <v>75</v>
      </c>
      <c r="E241" s="50">
        <v>-100</v>
      </c>
      <c r="F241" s="50">
        <v>7800</v>
      </c>
      <c r="G241" s="50">
        <v>-1.2821000000000001E-2</v>
      </c>
      <c r="H241" s="50">
        <v>7.5000000000000002E-4</v>
      </c>
      <c r="I241" s="50">
        <v>9.6099999999999995E-6</v>
      </c>
      <c r="J241" s="49" t="s">
        <v>76</v>
      </c>
      <c r="K241" s="50">
        <v>100</v>
      </c>
      <c r="L241" s="50">
        <v>0</v>
      </c>
      <c r="M241" s="50">
        <v>7816</v>
      </c>
      <c r="N241" s="49" t="s">
        <v>77</v>
      </c>
      <c r="O241" s="49" t="s">
        <v>723</v>
      </c>
      <c r="P241" s="36">
        <v>3874</v>
      </c>
      <c r="Q241" s="36">
        <v>7800</v>
      </c>
      <c r="R241" s="36">
        <v>1.2820999999999999E-4</v>
      </c>
      <c r="S241" s="36">
        <v>0.50081141065247259</v>
      </c>
      <c r="T241" s="36">
        <v>1.2927501565629132E-4</v>
      </c>
      <c r="U241" s="38">
        <v>0.49668553999999998</v>
      </c>
      <c r="V241" s="38">
        <v>-4.1258706524726074E-3</v>
      </c>
      <c r="W241" s="36">
        <v>3.0676920652472323E-2</v>
      </c>
      <c r="X241" s="36">
        <v>-1.0650156562913224E-4</v>
      </c>
      <c r="Y241" s="36">
        <v>-8.8889999999999976E-4</v>
      </c>
      <c r="Z241" s="36">
        <v>-9.5449000000000011E-4</v>
      </c>
      <c r="AA241" s="38">
        <v>-1.8433900000000001E-3</v>
      </c>
      <c r="AB241" s="36">
        <v>2.8394439999999715E-2</v>
      </c>
      <c r="AC241" s="36">
        <v>0.89167206999999971</v>
      </c>
    </row>
    <row r="242" spans="1:29" ht="15.75" customHeight="1" x14ac:dyDescent="0.2">
      <c r="A242" s="52">
        <v>43621.310289351852</v>
      </c>
      <c r="B242" s="49" t="s">
        <v>7</v>
      </c>
      <c r="C242" s="49" t="s">
        <v>74</v>
      </c>
      <c r="D242" s="49" t="s">
        <v>86</v>
      </c>
      <c r="E242" s="50">
        <v>100</v>
      </c>
      <c r="F242" s="50">
        <v>7838.5</v>
      </c>
      <c r="G242" s="50">
        <v>1.2758E-2</v>
      </c>
      <c r="H242" s="50">
        <v>-2.5000000000000001E-4</v>
      </c>
      <c r="I242" s="50">
        <v>-3.18E-6</v>
      </c>
      <c r="J242" s="49" t="s">
        <v>76</v>
      </c>
      <c r="K242" s="50">
        <v>100</v>
      </c>
      <c r="L242" s="50">
        <v>0</v>
      </c>
      <c r="M242" s="50">
        <v>7838.5</v>
      </c>
      <c r="N242" s="49" t="s">
        <v>83</v>
      </c>
      <c r="O242" s="49" t="s">
        <v>724</v>
      </c>
      <c r="P242" s="36">
        <v>3974</v>
      </c>
      <c r="Q242" s="36">
        <v>7838.5</v>
      </c>
      <c r="R242" s="36">
        <v>1.2757999999999999E-4</v>
      </c>
      <c r="S242" s="36">
        <v>0.51356941065247264</v>
      </c>
      <c r="T242" s="36">
        <v>1.2923236302276613E-4</v>
      </c>
      <c r="U242" s="38">
        <v>0.50700292000000002</v>
      </c>
      <c r="V242" s="38">
        <v>-6.5664906524726119E-3</v>
      </c>
      <c r="W242" s="36">
        <v>3.0676920652472323E-2</v>
      </c>
      <c r="X242" s="36">
        <v>0</v>
      </c>
      <c r="Y242" s="36">
        <v>-8.9207999999999974E-4</v>
      </c>
      <c r="Z242" s="36">
        <v>-9.5449000000000011E-4</v>
      </c>
      <c r="AA242" s="38">
        <v>-1.8465700000000001E-3</v>
      </c>
      <c r="AB242" s="36">
        <v>2.5956999999999709E-2</v>
      </c>
      <c r="AC242" s="36">
        <v>0.88923462999999969</v>
      </c>
    </row>
    <row r="243" spans="1:29" ht="15.75" customHeight="1" x14ac:dyDescent="0.2">
      <c r="A243" s="52">
        <v>43621.313622685186</v>
      </c>
      <c r="B243" s="49" t="s">
        <v>7</v>
      </c>
      <c r="C243" s="49" t="s">
        <v>74</v>
      </c>
      <c r="D243" s="49" t="s">
        <v>75</v>
      </c>
      <c r="E243" s="50">
        <v>-400</v>
      </c>
      <c r="F243" s="50">
        <v>7699.5</v>
      </c>
      <c r="G243" s="50">
        <v>-5.1951999999999998E-2</v>
      </c>
      <c r="H243" s="50">
        <v>-2.5000000000000001E-4</v>
      </c>
      <c r="I243" s="50">
        <v>-1.2979999999999999E-5</v>
      </c>
      <c r="J243" s="49" t="s">
        <v>76</v>
      </c>
      <c r="K243" s="50">
        <v>400</v>
      </c>
      <c r="L243" s="50">
        <v>0</v>
      </c>
      <c r="M243" s="50">
        <v>7699.5</v>
      </c>
      <c r="N243" s="49" t="s">
        <v>83</v>
      </c>
      <c r="O243" s="49" t="s">
        <v>725</v>
      </c>
      <c r="P243" s="36">
        <v>3574</v>
      </c>
      <c r="Q243" s="36">
        <v>7699.5</v>
      </c>
      <c r="R243" s="36">
        <v>1.2988E-4</v>
      </c>
      <c r="S243" s="36">
        <v>0.46187646544336619</v>
      </c>
      <c r="T243" s="36">
        <v>1.2923236302276613E-4</v>
      </c>
      <c r="U243" s="38">
        <v>0.46419112000000001</v>
      </c>
      <c r="V243" s="38">
        <v>2.3146545566338217E-3</v>
      </c>
      <c r="W243" s="36">
        <v>3.0935975443365869E-2</v>
      </c>
      <c r="X243" s="36">
        <v>2.5905479089354672E-4</v>
      </c>
      <c r="Y243" s="36">
        <v>-9.0505999999999974E-4</v>
      </c>
      <c r="Z243" s="36">
        <v>-9.5449000000000011E-4</v>
      </c>
      <c r="AA243" s="38">
        <v>-1.85955E-3</v>
      </c>
      <c r="AB243" s="36">
        <v>3.5110179999999692E-2</v>
      </c>
      <c r="AC243" s="36">
        <v>0.89838780999999968</v>
      </c>
    </row>
    <row r="244" spans="1:29" ht="15.75" customHeight="1" x14ac:dyDescent="0.2">
      <c r="A244" s="52">
        <v>43621.313622685186</v>
      </c>
      <c r="B244" s="49" t="s">
        <v>7</v>
      </c>
      <c r="C244" s="49" t="s">
        <v>74</v>
      </c>
      <c r="D244" s="49" t="s">
        <v>75</v>
      </c>
      <c r="E244" s="50">
        <v>-300</v>
      </c>
      <c r="F244" s="50">
        <v>7738</v>
      </c>
      <c r="G244" s="50">
        <v>-3.8768999999999998E-2</v>
      </c>
      <c r="H244" s="50">
        <v>-2.5000000000000001E-4</v>
      </c>
      <c r="I244" s="50">
        <v>-9.6900000000000004E-6</v>
      </c>
      <c r="J244" s="49" t="s">
        <v>76</v>
      </c>
      <c r="K244" s="50">
        <v>300</v>
      </c>
      <c r="L244" s="50">
        <v>0</v>
      </c>
      <c r="M244" s="50">
        <v>7738</v>
      </c>
      <c r="N244" s="49" t="s">
        <v>83</v>
      </c>
      <c r="O244" s="49" t="s">
        <v>726</v>
      </c>
      <c r="P244" s="36">
        <v>3274</v>
      </c>
      <c r="Q244" s="36">
        <v>7738</v>
      </c>
      <c r="R244" s="36">
        <v>1.2923000000000001E-4</v>
      </c>
      <c r="S244" s="36">
        <v>0.42310675653653634</v>
      </c>
      <c r="T244" s="36">
        <v>1.2923236302276613E-4</v>
      </c>
      <c r="U244" s="38">
        <v>0.42309902000000005</v>
      </c>
      <c r="V244" s="38">
        <v>-7.7365365362958016E-6</v>
      </c>
      <c r="W244" s="36">
        <v>3.0935266536536034E-2</v>
      </c>
      <c r="X244" s="36">
        <v>-7.0890682983548725E-7</v>
      </c>
      <c r="Y244" s="36">
        <v>-9.1474999999999976E-4</v>
      </c>
      <c r="Z244" s="36">
        <v>-9.5449000000000011E-4</v>
      </c>
      <c r="AA244" s="38">
        <v>-1.8692399999999999E-3</v>
      </c>
      <c r="AB244" s="36">
        <v>3.2796769999999739E-2</v>
      </c>
      <c r="AC244" s="36">
        <v>0.89607439999999972</v>
      </c>
    </row>
    <row r="245" spans="1:29" ht="15.75" customHeight="1" x14ac:dyDescent="0.2">
      <c r="A245" s="52">
        <v>43621.313622685186</v>
      </c>
      <c r="B245" s="49" t="s">
        <v>7</v>
      </c>
      <c r="C245" s="49" t="s">
        <v>74</v>
      </c>
      <c r="D245" s="49" t="s">
        <v>75</v>
      </c>
      <c r="E245" s="50">
        <v>-100</v>
      </c>
      <c r="F245" s="50">
        <v>7761</v>
      </c>
      <c r="G245" s="50">
        <v>-1.2885000000000001E-2</v>
      </c>
      <c r="H245" s="50">
        <v>-2.5000000000000001E-4</v>
      </c>
      <c r="I245" s="50">
        <v>-3.2200000000000001E-6</v>
      </c>
      <c r="J245" s="49" t="s">
        <v>76</v>
      </c>
      <c r="K245" s="50">
        <v>100</v>
      </c>
      <c r="L245" s="50">
        <v>0</v>
      </c>
      <c r="M245" s="50">
        <v>7761</v>
      </c>
      <c r="N245" s="49" t="s">
        <v>77</v>
      </c>
      <c r="O245" s="49" t="s">
        <v>727</v>
      </c>
      <c r="P245" s="36">
        <v>3174</v>
      </c>
      <c r="Q245" s="36">
        <v>7761</v>
      </c>
      <c r="R245" s="36">
        <v>1.2884999999999999E-4</v>
      </c>
      <c r="S245" s="36">
        <v>0.41018352023425975</v>
      </c>
      <c r="T245" s="36">
        <v>1.2923236302276616E-4</v>
      </c>
      <c r="U245" s="38">
        <v>0.40896989999999994</v>
      </c>
      <c r="V245" s="38">
        <v>-1.2136202342598046E-3</v>
      </c>
      <c r="W245" s="36">
        <v>3.089703023425942E-2</v>
      </c>
      <c r="X245" s="36">
        <v>-3.8236302276613982E-5</v>
      </c>
      <c r="Y245" s="36">
        <v>-9.1796999999999972E-4</v>
      </c>
      <c r="Z245" s="36">
        <v>-9.5449000000000011E-4</v>
      </c>
      <c r="AA245" s="38">
        <v>-1.8724599999999998E-3</v>
      </c>
      <c r="AB245" s="36">
        <v>3.1555869999999618E-2</v>
      </c>
      <c r="AC245" s="36">
        <v>0.89483349999999962</v>
      </c>
    </row>
    <row r="246" spans="1:29" ht="15.75" customHeight="1" x14ac:dyDescent="0.2">
      <c r="A246" s="52">
        <v>43621.313622685186</v>
      </c>
      <c r="B246" s="49" t="s">
        <v>7</v>
      </c>
      <c r="C246" s="49" t="s">
        <v>74</v>
      </c>
      <c r="D246" s="49" t="s">
        <v>75</v>
      </c>
      <c r="E246" s="50">
        <v>-200</v>
      </c>
      <c r="F246" s="50">
        <v>7777</v>
      </c>
      <c r="G246" s="50">
        <v>-2.5715999999999999E-2</v>
      </c>
      <c r="H246" s="50">
        <v>-2.5000000000000001E-4</v>
      </c>
      <c r="I246" s="50">
        <v>-6.4200000000000004E-6</v>
      </c>
      <c r="J246" s="49" t="s">
        <v>76</v>
      </c>
      <c r="K246" s="50">
        <v>200</v>
      </c>
      <c r="L246" s="50">
        <v>0</v>
      </c>
      <c r="M246" s="50">
        <v>7777</v>
      </c>
      <c r="N246" s="49" t="s">
        <v>83</v>
      </c>
      <c r="O246" s="49" t="s">
        <v>728</v>
      </c>
      <c r="P246" s="36">
        <v>2974</v>
      </c>
      <c r="Q246" s="36">
        <v>7777</v>
      </c>
      <c r="R246" s="36">
        <v>1.2857999999999999E-4</v>
      </c>
      <c r="S246" s="36">
        <v>0.3843370476297065</v>
      </c>
      <c r="T246" s="36">
        <v>1.2923236302276613E-4</v>
      </c>
      <c r="U246" s="38">
        <v>0.38239691999999997</v>
      </c>
      <c r="V246" s="38">
        <v>-1.9401276297065229E-3</v>
      </c>
      <c r="W246" s="36">
        <v>3.0766557629706186E-2</v>
      </c>
      <c r="X246" s="36">
        <v>-1.304726045532334E-4</v>
      </c>
      <c r="Y246" s="36">
        <v>-9.2438999999999976E-4</v>
      </c>
      <c r="Z246" s="36">
        <v>-9.5449000000000011E-4</v>
      </c>
      <c r="AA246" s="38">
        <v>-1.8788799999999999E-3</v>
      </c>
      <c r="AB246" s="36">
        <v>3.0705309999999663E-2</v>
      </c>
      <c r="AC246" s="36">
        <v>0.89398293999999967</v>
      </c>
    </row>
    <row r="247" spans="1:29" ht="15.75" customHeight="1" x14ac:dyDescent="0.2">
      <c r="A247" s="52">
        <v>43621.314317129632</v>
      </c>
      <c r="B247" s="49" t="s">
        <v>7</v>
      </c>
      <c r="C247" s="49" t="s">
        <v>74</v>
      </c>
      <c r="D247" s="49" t="s">
        <v>86</v>
      </c>
      <c r="E247" s="50">
        <v>500</v>
      </c>
      <c r="F247" s="50">
        <v>7871.5</v>
      </c>
      <c r="G247" s="50">
        <v>6.3519999999999993E-2</v>
      </c>
      <c r="H247" s="50">
        <v>-2.5000000000000001E-4</v>
      </c>
      <c r="I247" s="50">
        <v>-1.588E-5</v>
      </c>
      <c r="J247" s="49" t="s">
        <v>76</v>
      </c>
      <c r="K247" s="50">
        <v>500</v>
      </c>
      <c r="L247" s="50">
        <v>0</v>
      </c>
      <c r="M247" s="50">
        <v>7871.5</v>
      </c>
      <c r="N247" s="49" t="s">
        <v>83</v>
      </c>
      <c r="O247" s="49" t="s">
        <v>729</v>
      </c>
      <c r="P247" s="36">
        <v>3474</v>
      </c>
      <c r="Q247" s="36">
        <v>7871.5</v>
      </c>
      <c r="R247" s="36">
        <v>1.2704E-4</v>
      </c>
      <c r="S247" s="36">
        <v>0.44785704762970652</v>
      </c>
      <c r="T247" s="36">
        <v>1.2891682430331218E-4</v>
      </c>
      <c r="U247" s="38">
        <v>0.44133696</v>
      </c>
      <c r="V247" s="38">
        <v>-6.5200876297065169E-3</v>
      </c>
      <c r="W247" s="36">
        <v>3.0766557629706186E-2</v>
      </c>
      <c r="X247" s="36">
        <v>0</v>
      </c>
      <c r="Y247" s="36">
        <v>-9.4026999999999978E-4</v>
      </c>
      <c r="Z247" s="36">
        <v>-9.5449000000000011E-4</v>
      </c>
      <c r="AA247" s="38">
        <v>-1.8947599999999999E-3</v>
      </c>
      <c r="AB247" s="36">
        <v>2.6141229999999668E-2</v>
      </c>
      <c r="AC247" s="36">
        <v>0.8894188599999997</v>
      </c>
    </row>
    <row r="248" spans="1:29" ht="15.75" customHeight="1" x14ac:dyDescent="0.2">
      <c r="A248" s="52">
        <v>43621.314317129632</v>
      </c>
      <c r="B248" s="49" t="s">
        <v>7</v>
      </c>
      <c r="C248" s="49" t="s">
        <v>74</v>
      </c>
      <c r="D248" s="49" t="s">
        <v>86</v>
      </c>
      <c r="E248" s="50">
        <v>400</v>
      </c>
      <c r="F248" s="50">
        <v>7832</v>
      </c>
      <c r="G248" s="50">
        <v>5.1071999999999999E-2</v>
      </c>
      <c r="H248" s="50">
        <v>-2.5000000000000001E-4</v>
      </c>
      <c r="I248" s="50">
        <v>-1.276E-5</v>
      </c>
      <c r="J248" s="49" t="s">
        <v>76</v>
      </c>
      <c r="K248" s="50">
        <v>400</v>
      </c>
      <c r="L248" s="50">
        <v>0</v>
      </c>
      <c r="M248" s="50">
        <v>7832</v>
      </c>
      <c r="N248" s="49" t="s">
        <v>83</v>
      </c>
      <c r="O248" s="49" t="s">
        <v>730</v>
      </c>
      <c r="P248" s="36">
        <v>3874</v>
      </c>
      <c r="Q248" s="36">
        <v>7832</v>
      </c>
      <c r="R248" s="36">
        <v>1.2768E-4</v>
      </c>
      <c r="S248" s="36">
        <v>0.49892904762970652</v>
      </c>
      <c r="T248" s="36">
        <v>1.2878911916099807E-4</v>
      </c>
      <c r="U248" s="38">
        <v>0.49463232000000001</v>
      </c>
      <c r="V248" s="38">
        <v>-4.2967276297065093E-3</v>
      </c>
      <c r="W248" s="36">
        <v>3.0766557629706186E-2</v>
      </c>
      <c r="X248" s="36">
        <v>0</v>
      </c>
      <c r="Y248" s="36">
        <v>-9.5302999999999978E-4</v>
      </c>
      <c r="Z248" s="36">
        <v>-9.5449000000000011E-4</v>
      </c>
      <c r="AA248" s="38">
        <v>-1.9075199999999998E-3</v>
      </c>
      <c r="AB248" s="36">
        <v>2.8377349999999676E-2</v>
      </c>
      <c r="AC248" s="36">
        <v>0.89165497999999965</v>
      </c>
    </row>
    <row r="249" spans="1:29" ht="15.75" customHeight="1" x14ac:dyDescent="0.2">
      <c r="A249" s="52">
        <v>43621.314317129632</v>
      </c>
      <c r="B249" s="49" t="s">
        <v>7</v>
      </c>
      <c r="C249" s="49" t="s">
        <v>74</v>
      </c>
      <c r="D249" s="49" t="s">
        <v>86</v>
      </c>
      <c r="E249" s="50">
        <v>300</v>
      </c>
      <c r="F249" s="50">
        <v>7793</v>
      </c>
      <c r="G249" s="50">
        <v>3.8496000000000002E-2</v>
      </c>
      <c r="H249" s="50">
        <v>-2.5000000000000001E-4</v>
      </c>
      <c r="I249" s="50">
        <v>-9.6199999999999994E-6</v>
      </c>
      <c r="J249" s="49" t="s">
        <v>76</v>
      </c>
      <c r="K249" s="50">
        <v>300</v>
      </c>
      <c r="L249" s="50">
        <v>0</v>
      </c>
      <c r="M249" s="50">
        <v>7793</v>
      </c>
      <c r="N249" s="49" t="s">
        <v>83</v>
      </c>
      <c r="O249" s="49" t="s">
        <v>731</v>
      </c>
      <c r="P249" s="36">
        <v>4174</v>
      </c>
      <c r="Q249" s="36">
        <v>7793</v>
      </c>
      <c r="R249" s="36">
        <v>1.2831999999999999E-4</v>
      </c>
      <c r="S249" s="36">
        <v>0.53742504762970655</v>
      </c>
      <c r="T249" s="36">
        <v>1.2875540192374378E-4</v>
      </c>
      <c r="U249" s="38">
        <v>0.53560767999999992</v>
      </c>
      <c r="V249" s="38">
        <v>-1.8173676297066343E-3</v>
      </c>
      <c r="W249" s="36">
        <v>3.0766557629706186E-2</v>
      </c>
      <c r="X249" s="36">
        <v>0</v>
      </c>
      <c r="Y249" s="36">
        <v>-9.6264999999999979E-4</v>
      </c>
      <c r="Z249" s="36">
        <v>-9.5449000000000011E-4</v>
      </c>
      <c r="AA249" s="38">
        <v>-1.9171399999999997E-3</v>
      </c>
      <c r="AB249" s="36">
        <v>3.0866329999999553E-2</v>
      </c>
      <c r="AC249" s="36">
        <v>0.89414395999999963</v>
      </c>
    </row>
    <row r="250" spans="1:29" ht="15.75" customHeight="1" x14ac:dyDescent="0.2">
      <c r="A250" s="52">
        <v>43621.314317129632</v>
      </c>
      <c r="B250" s="49" t="s">
        <v>7</v>
      </c>
      <c r="C250" s="49" t="s">
        <v>74</v>
      </c>
      <c r="D250" s="49" t="s">
        <v>86</v>
      </c>
      <c r="E250" s="50">
        <v>200</v>
      </c>
      <c r="F250" s="50">
        <v>7754.5</v>
      </c>
      <c r="G250" s="50">
        <v>2.5791999999999999E-2</v>
      </c>
      <c r="H250" s="50">
        <v>-2.5000000000000001E-4</v>
      </c>
      <c r="I250" s="50">
        <v>-6.4400000000000002E-6</v>
      </c>
      <c r="J250" s="49" t="s">
        <v>76</v>
      </c>
      <c r="K250" s="50">
        <v>200</v>
      </c>
      <c r="L250" s="50">
        <v>0</v>
      </c>
      <c r="M250" s="50">
        <v>7754.5</v>
      </c>
      <c r="N250" s="49" t="s">
        <v>83</v>
      </c>
      <c r="O250" s="49" t="s">
        <v>732</v>
      </c>
      <c r="P250" s="36">
        <v>4374</v>
      </c>
      <c r="Q250" s="36">
        <v>7754.5</v>
      </c>
      <c r="R250" s="36">
        <v>1.2896000000000001E-4</v>
      </c>
      <c r="S250" s="36">
        <v>0.56321704762970659</v>
      </c>
      <c r="T250" s="36">
        <v>1.2876475711698823E-4</v>
      </c>
      <c r="U250" s="38">
        <v>0.56407104000000008</v>
      </c>
      <c r="V250" s="38">
        <v>8.5399237029348818E-4</v>
      </c>
      <c r="W250" s="36">
        <v>3.0766557629706186E-2</v>
      </c>
      <c r="X250" s="36">
        <v>0</v>
      </c>
      <c r="Y250" s="36">
        <v>-9.6908999999999982E-4</v>
      </c>
      <c r="Z250" s="36">
        <v>-9.5449000000000011E-4</v>
      </c>
      <c r="AA250" s="38">
        <v>-1.9235799999999996E-3</v>
      </c>
      <c r="AB250" s="36">
        <v>3.3544129999999679E-2</v>
      </c>
      <c r="AC250" s="36">
        <v>0.89682175999999969</v>
      </c>
    </row>
    <row r="251" spans="1:29" ht="15.75" customHeight="1" x14ac:dyDescent="0.2">
      <c r="A251" s="52">
        <v>43621.314317129632</v>
      </c>
      <c r="B251" s="49" t="s">
        <v>7</v>
      </c>
      <c r="C251" s="49" t="s">
        <v>74</v>
      </c>
      <c r="D251" s="49" t="s">
        <v>86</v>
      </c>
      <c r="E251" s="50">
        <v>100</v>
      </c>
      <c r="F251" s="50">
        <v>7716</v>
      </c>
      <c r="G251" s="50">
        <v>1.2959999999999999E-2</v>
      </c>
      <c r="H251" s="50">
        <v>-2.5000000000000001E-4</v>
      </c>
      <c r="I251" s="50">
        <v>-3.2399999999999999E-6</v>
      </c>
      <c r="J251" s="49" t="s">
        <v>76</v>
      </c>
      <c r="K251" s="50">
        <v>100</v>
      </c>
      <c r="L251" s="50">
        <v>0</v>
      </c>
      <c r="M251" s="50">
        <v>7716</v>
      </c>
      <c r="N251" s="49" t="s">
        <v>83</v>
      </c>
      <c r="O251" s="49" t="s">
        <v>733</v>
      </c>
      <c r="P251" s="36">
        <v>4474</v>
      </c>
      <c r="Q251" s="36">
        <v>7716</v>
      </c>
      <c r="R251" s="36">
        <v>1.2960000000000001E-4</v>
      </c>
      <c r="S251" s="36">
        <v>0.57617704762970656</v>
      </c>
      <c r="T251" s="36">
        <v>1.287834259342214E-4</v>
      </c>
      <c r="U251" s="38">
        <v>0.57983040000000008</v>
      </c>
      <c r="V251" s="38">
        <v>3.6533523702935167E-3</v>
      </c>
      <c r="W251" s="36">
        <v>3.0766557629706186E-2</v>
      </c>
      <c r="X251" s="36">
        <v>0</v>
      </c>
      <c r="Y251" s="36">
        <v>-9.7232999999999977E-4</v>
      </c>
      <c r="Z251" s="36">
        <v>-9.5449000000000011E-4</v>
      </c>
      <c r="AA251" s="38">
        <v>-1.9268199999999997E-3</v>
      </c>
      <c r="AB251" s="36">
        <v>3.6346729999999709E-2</v>
      </c>
      <c r="AC251" s="36">
        <v>0.89962435999999968</v>
      </c>
    </row>
    <row r="252" spans="1:29" ht="15.75" customHeight="1" x14ac:dyDescent="0.2">
      <c r="A252" s="52">
        <v>43621.314675925925</v>
      </c>
      <c r="B252" s="49" t="s">
        <v>7</v>
      </c>
      <c r="C252" s="49" t="s">
        <v>74</v>
      </c>
      <c r="D252" s="49" t="s">
        <v>86</v>
      </c>
      <c r="E252" s="50">
        <v>300</v>
      </c>
      <c r="F252" s="50">
        <v>7860</v>
      </c>
      <c r="G252" s="50">
        <v>3.8169000000000002E-2</v>
      </c>
      <c r="H252" s="50">
        <v>-2.5000000000000001E-4</v>
      </c>
      <c r="I252" s="50">
        <v>-9.5400000000000001E-6</v>
      </c>
      <c r="J252" s="49" t="s">
        <v>76</v>
      </c>
      <c r="K252" s="50">
        <v>300</v>
      </c>
      <c r="L252" s="50">
        <v>0</v>
      </c>
      <c r="M252" s="50">
        <v>7860</v>
      </c>
      <c r="N252" s="49" t="s">
        <v>77</v>
      </c>
      <c r="O252" s="49" t="s">
        <v>734</v>
      </c>
      <c r="P252" s="36">
        <v>4774</v>
      </c>
      <c r="Q252" s="36">
        <v>7860</v>
      </c>
      <c r="R252" s="36">
        <v>1.2723000000000001E-4</v>
      </c>
      <c r="S252" s="36">
        <v>0.61434604762970657</v>
      </c>
      <c r="T252" s="36">
        <v>1.2868580804979192E-4</v>
      </c>
      <c r="U252" s="38">
        <v>0.60739602000000004</v>
      </c>
      <c r="V252" s="38">
        <v>-6.9500276297065344E-3</v>
      </c>
      <c r="W252" s="36">
        <v>3.0766557629706186E-2</v>
      </c>
      <c r="X252" s="36">
        <v>0</v>
      </c>
      <c r="Y252" s="36">
        <v>-9.818699999999997E-4</v>
      </c>
      <c r="Z252" s="36">
        <v>-9.5449000000000011E-4</v>
      </c>
      <c r="AA252" s="38">
        <v>-1.9363599999999996E-3</v>
      </c>
      <c r="AB252" s="36">
        <v>2.575288999999965E-2</v>
      </c>
      <c r="AC252" s="36">
        <v>0.88903051999999971</v>
      </c>
    </row>
    <row r="253" spans="1:29" ht="15.75" customHeight="1" x14ac:dyDescent="0.2">
      <c r="A253" s="52">
        <v>43621.314675925925</v>
      </c>
      <c r="B253" s="49" t="s">
        <v>7</v>
      </c>
      <c r="C253" s="49" t="s">
        <v>74</v>
      </c>
      <c r="D253" s="49" t="s">
        <v>86</v>
      </c>
      <c r="E253" s="50">
        <v>200</v>
      </c>
      <c r="F253" s="50">
        <v>7821</v>
      </c>
      <c r="G253" s="50">
        <v>2.5572000000000001E-2</v>
      </c>
      <c r="H253" s="50">
        <v>-2.5000000000000001E-4</v>
      </c>
      <c r="I253" s="50">
        <v>-6.3899999999999998E-6</v>
      </c>
      <c r="J253" s="49" t="s">
        <v>76</v>
      </c>
      <c r="K253" s="50">
        <v>200</v>
      </c>
      <c r="L253" s="50">
        <v>0</v>
      </c>
      <c r="M253" s="50">
        <v>7821</v>
      </c>
      <c r="N253" s="49" t="s">
        <v>77</v>
      </c>
      <c r="O253" s="49" t="s">
        <v>735</v>
      </c>
      <c r="P253" s="36">
        <v>4974</v>
      </c>
      <c r="Q253" s="36">
        <v>7821</v>
      </c>
      <c r="R253" s="36">
        <v>1.2786000000000001E-4</v>
      </c>
      <c r="S253" s="36">
        <v>0.63991804762970661</v>
      </c>
      <c r="T253" s="36">
        <v>1.2865260306186302E-4</v>
      </c>
      <c r="U253" s="38">
        <v>0.63597564000000006</v>
      </c>
      <c r="V253" s="38">
        <v>-3.9424076297065458E-3</v>
      </c>
      <c r="W253" s="36">
        <v>3.0766557629706186E-2</v>
      </c>
      <c r="X253" s="36">
        <v>0</v>
      </c>
      <c r="Y253" s="36">
        <v>-9.882599999999997E-4</v>
      </c>
      <c r="Z253" s="36">
        <v>-9.5449000000000011E-4</v>
      </c>
      <c r="AA253" s="38">
        <v>-1.9427499999999996E-3</v>
      </c>
      <c r="AB253" s="36">
        <v>2.8766899999999641E-2</v>
      </c>
      <c r="AC253" s="36">
        <v>0.89204452999999961</v>
      </c>
    </row>
    <row r="254" spans="1:29" ht="15.75" customHeight="1" x14ac:dyDescent="0.2">
      <c r="A254" s="52">
        <v>43621.314675925925</v>
      </c>
      <c r="B254" s="49" t="s">
        <v>7</v>
      </c>
      <c r="C254" s="49" t="s">
        <v>74</v>
      </c>
      <c r="D254" s="49" t="s">
        <v>86</v>
      </c>
      <c r="E254" s="50">
        <v>100</v>
      </c>
      <c r="F254" s="50">
        <v>7782</v>
      </c>
      <c r="G254" s="50">
        <v>1.285E-2</v>
      </c>
      <c r="H254" s="50">
        <v>-2.5000000000000001E-4</v>
      </c>
      <c r="I254" s="50">
        <v>-3.2100000000000002E-6</v>
      </c>
      <c r="J254" s="49" t="s">
        <v>76</v>
      </c>
      <c r="K254" s="50">
        <v>100</v>
      </c>
      <c r="L254" s="50">
        <v>0</v>
      </c>
      <c r="M254" s="50">
        <v>7782</v>
      </c>
      <c r="N254" s="49" t="s">
        <v>77</v>
      </c>
      <c r="O254" s="49" t="s">
        <v>736</v>
      </c>
      <c r="P254" s="36">
        <v>5074</v>
      </c>
      <c r="Q254" s="36">
        <v>7782</v>
      </c>
      <c r="R254" s="36">
        <v>1.2850000000000001E-4</v>
      </c>
      <c r="S254" s="36">
        <v>0.65276804762970664</v>
      </c>
      <c r="T254" s="36">
        <v>1.2864959551235841E-4</v>
      </c>
      <c r="U254" s="38">
        <v>0.65200900000000006</v>
      </c>
      <c r="V254" s="38">
        <v>-7.5904762970657735E-4</v>
      </c>
      <c r="W254" s="36">
        <v>3.0766557629706186E-2</v>
      </c>
      <c r="X254" s="36">
        <v>0</v>
      </c>
      <c r="Y254" s="36">
        <v>-9.9146999999999972E-4</v>
      </c>
      <c r="Z254" s="36">
        <v>-9.5449000000000011E-4</v>
      </c>
      <c r="AA254" s="38">
        <v>-1.9459599999999996E-3</v>
      </c>
      <c r="AB254" s="36">
        <v>3.1953469999999609E-2</v>
      </c>
      <c r="AC254" s="36">
        <v>0.89523109999999961</v>
      </c>
    </row>
    <row r="255" spans="1:29" ht="15.75" customHeight="1" x14ac:dyDescent="0.2">
      <c r="A255" s="52">
        <v>43621.317511574074</v>
      </c>
      <c r="B255" s="49" t="s">
        <v>7</v>
      </c>
      <c r="C255" s="49" t="s">
        <v>74</v>
      </c>
      <c r="D255" s="49" t="s">
        <v>86</v>
      </c>
      <c r="E255" s="50">
        <v>100</v>
      </c>
      <c r="F255" s="50">
        <v>7859.5</v>
      </c>
      <c r="G255" s="50">
        <v>1.2723E-2</v>
      </c>
      <c r="H255" s="50">
        <v>-2.5000000000000001E-4</v>
      </c>
      <c r="I255" s="50">
        <v>-3.18E-6</v>
      </c>
      <c r="J255" s="49" t="s">
        <v>76</v>
      </c>
      <c r="K255" s="50">
        <v>100</v>
      </c>
      <c r="L255" s="50">
        <v>0</v>
      </c>
      <c r="M255" s="50">
        <v>7859.5</v>
      </c>
      <c r="N255" s="49" t="s">
        <v>77</v>
      </c>
      <c r="O255" s="49" t="s">
        <v>737</v>
      </c>
      <c r="P255" s="36">
        <v>5174</v>
      </c>
      <c r="Q255" s="36">
        <v>7859.5</v>
      </c>
      <c r="R255" s="36">
        <v>1.2723000000000001E-4</v>
      </c>
      <c r="S255" s="36">
        <v>0.66549104762970668</v>
      </c>
      <c r="T255" s="36">
        <v>1.2862215841316326E-4</v>
      </c>
      <c r="U255" s="38">
        <v>0.65828802000000008</v>
      </c>
      <c r="V255" s="38">
        <v>-7.2030276297065932E-3</v>
      </c>
      <c r="W255" s="36">
        <v>3.0766557629706186E-2</v>
      </c>
      <c r="X255" s="36">
        <v>0</v>
      </c>
      <c r="Y255" s="36">
        <v>-9.946499999999997E-4</v>
      </c>
      <c r="Z255" s="36">
        <v>-9.5449000000000011E-4</v>
      </c>
      <c r="AA255" s="38">
        <v>-1.9491399999999996E-3</v>
      </c>
      <c r="AB255" s="36">
        <v>2.5512669999999592E-2</v>
      </c>
      <c r="AC255" s="36">
        <v>0.88879029999999959</v>
      </c>
    </row>
    <row r="256" spans="1:29" ht="15.75" customHeight="1" x14ac:dyDescent="0.2">
      <c r="A256" s="52">
        <v>43621.319178240738</v>
      </c>
      <c r="B256" s="49" t="s">
        <v>7</v>
      </c>
      <c r="C256" s="49" t="s">
        <v>74</v>
      </c>
      <c r="D256" s="49" t="s">
        <v>86</v>
      </c>
      <c r="E256" s="50">
        <v>100</v>
      </c>
      <c r="F256" s="50">
        <v>7853</v>
      </c>
      <c r="G256" s="50">
        <v>1.2734000000000001E-2</v>
      </c>
      <c r="H256" s="50">
        <v>-2.5000000000000001E-4</v>
      </c>
      <c r="I256" s="50">
        <v>-3.18E-6</v>
      </c>
      <c r="J256" s="49" t="s">
        <v>76</v>
      </c>
      <c r="K256" s="50">
        <v>100</v>
      </c>
      <c r="L256" s="50">
        <v>0</v>
      </c>
      <c r="M256" s="50">
        <v>7853</v>
      </c>
      <c r="N256" s="49" t="s">
        <v>77</v>
      </c>
      <c r="O256" s="49" t="s">
        <v>738</v>
      </c>
      <c r="P256" s="36">
        <v>5274</v>
      </c>
      <c r="Q256" s="36">
        <v>7853</v>
      </c>
      <c r="R256" s="36">
        <v>1.2734000000000001E-4</v>
      </c>
      <c r="S256" s="36">
        <v>0.6782250476297067</v>
      </c>
      <c r="T256" s="36">
        <v>1.285978474838276E-4</v>
      </c>
      <c r="U256" s="38">
        <v>0.67159116000000008</v>
      </c>
      <c r="V256" s="38">
        <v>-6.6338876297066252E-3</v>
      </c>
      <c r="W256" s="36">
        <v>3.0766557629706186E-2</v>
      </c>
      <c r="X256" s="36">
        <v>0</v>
      </c>
      <c r="Y256" s="36">
        <v>-9.9782999999999968E-4</v>
      </c>
      <c r="Z256" s="36">
        <v>-9.5449000000000011E-4</v>
      </c>
      <c r="AA256" s="38">
        <v>-1.9523199999999996E-3</v>
      </c>
      <c r="AB256" s="36">
        <v>2.6084989999999562E-2</v>
      </c>
      <c r="AC256" s="36">
        <v>0.88936261999999955</v>
      </c>
    </row>
    <row r="257" spans="1:29" ht="15.75" customHeight="1" x14ac:dyDescent="0.2">
      <c r="A257" s="52">
        <v>43621.319189814814</v>
      </c>
      <c r="B257" s="49" t="s">
        <v>7</v>
      </c>
      <c r="C257" s="49" t="s">
        <v>74</v>
      </c>
      <c r="D257" s="49" t="s">
        <v>86</v>
      </c>
      <c r="E257" s="50">
        <v>100</v>
      </c>
      <c r="F257" s="50">
        <v>7898.5</v>
      </c>
      <c r="G257" s="50">
        <v>1.2661E-2</v>
      </c>
      <c r="H257" s="50">
        <v>7.5000000000000002E-4</v>
      </c>
      <c r="I257" s="50">
        <v>9.4900000000000006E-6</v>
      </c>
      <c r="J257" s="49" t="s">
        <v>76</v>
      </c>
      <c r="K257" s="50">
        <v>100</v>
      </c>
      <c r="L257" s="50">
        <v>0</v>
      </c>
      <c r="M257" s="50">
        <v>7838</v>
      </c>
      <c r="N257" s="49" t="s">
        <v>77</v>
      </c>
      <c r="O257" s="49" t="s">
        <v>739</v>
      </c>
      <c r="P257" s="36">
        <v>5374</v>
      </c>
      <c r="Q257" s="36">
        <v>7898.5</v>
      </c>
      <c r="R257" s="36">
        <v>1.2661000000000001E-4</v>
      </c>
      <c r="S257" s="36">
        <v>0.69088604762970673</v>
      </c>
      <c r="T257" s="36">
        <v>1.2856085739294877E-4</v>
      </c>
      <c r="U257" s="38">
        <v>0.6804021400000001</v>
      </c>
      <c r="V257" s="38">
        <v>-1.0483907629706635E-2</v>
      </c>
      <c r="W257" s="36">
        <v>3.0766557629706186E-2</v>
      </c>
      <c r="X257" s="36">
        <v>0</v>
      </c>
      <c r="Y257" s="36">
        <v>-9.8833999999999966E-4</v>
      </c>
      <c r="Z257" s="36">
        <v>-9.5449000000000011E-4</v>
      </c>
      <c r="AA257" s="38">
        <v>-1.9428299999999996E-3</v>
      </c>
      <c r="AB257" s="36">
        <v>2.2225479999999551E-2</v>
      </c>
      <c r="AC257" s="36">
        <v>0.88550310999999959</v>
      </c>
    </row>
    <row r="258" spans="1:29" ht="15.75" customHeight="1" x14ac:dyDescent="0.2">
      <c r="A258" s="52">
        <v>43621.319189814814</v>
      </c>
      <c r="B258" s="49" t="s">
        <v>7</v>
      </c>
      <c r="C258" s="49" t="s">
        <v>74</v>
      </c>
      <c r="D258" s="49" t="s">
        <v>86</v>
      </c>
      <c r="E258" s="50">
        <v>200</v>
      </c>
      <c r="F258" s="50">
        <v>7899</v>
      </c>
      <c r="G258" s="50">
        <v>2.5319999999999999E-2</v>
      </c>
      <c r="H258" s="50">
        <v>-2.5000000000000001E-4</v>
      </c>
      <c r="I258" s="50">
        <v>-6.3300000000000004E-6</v>
      </c>
      <c r="J258" s="49" t="s">
        <v>76</v>
      </c>
      <c r="K258" s="50">
        <v>200</v>
      </c>
      <c r="L258" s="50">
        <v>0</v>
      </c>
      <c r="M258" s="50">
        <v>7899</v>
      </c>
      <c r="N258" s="49" t="s">
        <v>77</v>
      </c>
      <c r="O258" s="49" t="s">
        <v>740</v>
      </c>
      <c r="P258" s="36">
        <v>5574</v>
      </c>
      <c r="Q258" s="36">
        <v>7899</v>
      </c>
      <c r="R258" s="36">
        <v>1.2659999999999999E-4</v>
      </c>
      <c r="S258" s="36">
        <v>0.71620604762970674</v>
      </c>
      <c r="T258" s="36">
        <v>1.2849050011297215E-4</v>
      </c>
      <c r="U258" s="38">
        <v>0.70566839999999997</v>
      </c>
      <c r="V258" s="38">
        <v>-1.053764762970677E-2</v>
      </c>
      <c r="W258" s="36">
        <v>3.0766557629706186E-2</v>
      </c>
      <c r="X258" s="36">
        <v>0</v>
      </c>
      <c r="Y258" s="36">
        <v>-9.9466999999999958E-4</v>
      </c>
      <c r="Z258" s="36">
        <v>-9.5449000000000011E-4</v>
      </c>
      <c r="AA258" s="38">
        <v>-1.9491599999999995E-3</v>
      </c>
      <c r="AB258" s="36">
        <v>2.2178069999999415E-2</v>
      </c>
      <c r="AC258" s="36">
        <v>0.8854556999999994</v>
      </c>
    </row>
    <row r="259" spans="1:29" ht="15.75" customHeight="1" x14ac:dyDescent="0.2">
      <c r="A259" s="52">
        <v>43621.319282407407</v>
      </c>
      <c r="B259" s="49" t="s">
        <v>7</v>
      </c>
      <c r="C259" s="49" t="s">
        <v>74</v>
      </c>
      <c r="D259" s="49" t="s">
        <v>75</v>
      </c>
      <c r="E259" s="50">
        <v>-100</v>
      </c>
      <c r="F259" s="50">
        <v>7859.5</v>
      </c>
      <c r="G259" s="50">
        <v>-1.2723E-2</v>
      </c>
      <c r="H259" s="50">
        <v>-2.5000000000000001E-4</v>
      </c>
      <c r="I259" s="50">
        <v>-3.18E-6</v>
      </c>
      <c r="J259" s="49" t="s">
        <v>76</v>
      </c>
      <c r="K259" s="50">
        <v>100</v>
      </c>
      <c r="L259" s="50">
        <v>0</v>
      </c>
      <c r="M259" s="50">
        <v>7859.5</v>
      </c>
      <c r="N259" s="49" t="s">
        <v>83</v>
      </c>
      <c r="O259" s="49" t="s">
        <v>741</v>
      </c>
      <c r="P259" s="36">
        <v>5474</v>
      </c>
      <c r="Q259" s="36">
        <v>7859.5</v>
      </c>
      <c r="R259" s="36">
        <v>1.2723000000000001E-4</v>
      </c>
      <c r="S259" s="36">
        <v>0.70335699761840953</v>
      </c>
      <c r="T259" s="36">
        <v>1.2849050011297215E-4</v>
      </c>
      <c r="U259" s="38">
        <v>0.69645702000000009</v>
      </c>
      <c r="V259" s="38">
        <v>-6.8999776184094364E-3</v>
      </c>
      <c r="W259" s="36">
        <v>3.0640507618408974E-2</v>
      </c>
      <c r="X259" s="36">
        <v>-1.2605001129721224E-4</v>
      </c>
      <c r="Y259" s="36">
        <v>-9.9784999999999956E-4</v>
      </c>
      <c r="Z259" s="36">
        <v>-9.5449000000000011E-4</v>
      </c>
      <c r="AA259" s="38">
        <v>-1.9523399999999995E-3</v>
      </c>
      <c r="AB259" s="36">
        <v>2.5692869999999538E-2</v>
      </c>
      <c r="AC259" s="36">
        <v>0.88897049999999955</v>
      </c>
    </row>
    <row r="260" spans="1:29" ht="15.75" customHeight="1" x14ac:dyDescent="0.2">
      <c r="A260" s="52">
        <v>43621.320219907408</v>
      </c>
      <c r="B260" s="49" t="s">
        <v>7</v>
      </c>
      <c r="C260" s="49" t="s">
        <v>74</v>
      </c>
      <c r="D260" s="49" t="s">
        <v>75</v>
      </c>
      <c r="E260" s="50">
        <v>-100</v>
      </c>
      <c r="F260" s="50">
        <v>7859.5</v>
      </c>
      <c r="G260" s="50">
        <v>-1.2723E-2</v>
      </c>
      <c r="H260" s="50">
        <v>-2.5000000000000001E-4</v>
      </c>
      <c r="I260" s="50">
        <v>-3.18E-6</v>
      </c>
      <c r="J260" s="49" t="s">
        <v>76</v>
      </c>
      <c r="K260" s="50">
        <v>100</v>
      </c>
      <c r="L260" s="50">
        <v>0</v>
      </c>
      <c r="M260" s="50">
        <v>7859.5</v>
      </c>
      <c r="N260" s="49" t="s">
        <v>77</v>
      </c>
      <c r="O260" s="49" t="s">
        <v>742</v>
      </c>
      <c r="P260" s="36">
        <v>5374</v>
      </c>
      <c r="Q260" s="36">
        <v>7859.5</v>
      </c>
      <c r="R260" s="36">
        <v>1.2723000000000001E-4</v>
      </c>
      <c r="S260" s="36">
        <v>0.69050794760711232</v>
      </c>
      <c r="T260" s="36">
        <v>1.2849050011297215E-4</v>
      </c>
      <c r="U260" s="38">
        <v>0.68373402000000005</v>
      </c>
      <c r="V260" s="38">
        <v>-6.7739276071122623E-3</v>
      </c>
      <c r="W260" s="36">
        <v>3.0514457607111762E-2</v>
      </c>
      <c r="X260" s="36">
        <v>-1.2605001129721224E-4</v>
      </c>
      <c r="Y260" s="36">
        <v>-1.0010299999999995E-3</v>
      </c>
      <c r="Z260" s="36">
        <v>-9.5449000000000011E-4</v>
      </c>
      <c r="AA260" s="38">
        <v>-1.9555199999999997E-3</v>
      </c>
      <c r="AB260" s="36">
        <v>2.5696049999999498E-2</v>
      </c>
      <c r="AC260" s="36">
        <v>0.88897367999999954</v>
      </c>
    </row>
    <row r="261" spans="1:29" ht="15.75" customHeight="1" x14ac:dyDescent="0.2">
      <c r="A261" s="52">
        <v>43621.337291666663</v>
      </c>
      <c r="B261" s="49" t="s">
        <v>7</v>
      </c>
      <c r="C261" s="49" t="s">
        <v>74</v>
      </c>
      <c r="D261" s="49" t="s">
        <v>75</v>
      </c>
      <c r="E261" s="50">
        <v>-100</v>
      </c>
      <c r="F261" s="50">
        <v>7808.5</v>
      </c>
      <c r="G261" s="50">
        <v>-1.2807000000000001E-2</v>
      </c>
      <c r="H261" s="50">
        <v>-2.5000000000000001E-4</v>
      </c>
      <c r="I261" s="50">
        <v>-3.1999999999999999E-6</v>
      </c>
      <c r="J261" s="49" t="s">
        <v>76</v>
      </c>
      <c r="K261" s="50">
        <v>100</v>
      </c>
      <c r="L261" s="50">
        <v>0</v>
      </c>
      <c r="M261" s="50">
        <v>7808.5</v>
      </c>
      <c r="N261" s="49" t="s">
        <v>77</v>
      </c>
      <c r="O261" s="49" t="s">
        <v>743</v>
      </c>
      <c r="P261" s="36">
        <v>5274</v>
      </c>
      <c r="Q261" s="36">
        <v>7808.5</v>
      </c>
      <c r="R261" s="36">
        <v>1.2807000000000001E-4</v>
      </c>
      <c r="S261" s="36">
        <v>0.6776588975958151</v>
      </c>
      <c r="T261" s="36">
        <v>1.2849050011297215E-4</v>
      </c>
      <c r="U261" s="38">
        <v>0.67544118000000009</v>
      </c>
      <c r="V261" s="38">
        <v>-2.2177175958150164E-3</v>
      </c>
      <c r="W261" s="36">
        <v>3.0472407595814547E-2</v>
      </c>
      <c r="X261" s="36">
        <v>-4.2050011297214973E-5</v>
      </c>
      <c r="Y261" s="36">
        <v>-1.0042299999999996E-3</v>
      </c>
      <c r="Z261" s="36">
        <v>-9.5449000000000011E-4</v>
      </c>
      <c r="AA261" s="38">
        <v>-1.9587199999999997E-3</v>
      </c>
      <c r="AB261" s="36">
        <v>3.0213409999999531E-2</v>
      </c>
      <c r="AC261" s="36">
        <v>0.89349103999999957</v>
      </c>
    </row>
    <row r="262" spans="1:29" ht="15.75" customHeight="1" x14ac:dyDescent="0.2">
      <c r="A262" s="52">
        <v>43621.337291666663</v>
      </c>
      <c r="B262" s="49" t="s">
        <v>7</v>
      </c>
      <c r="C262" s="49" t="s">
        <v>74</v>
      </c>
      <c r="D262" s="49" t="s">
        <v>75</v>
      </c>
      <c r="E262" s="50">
        <v>-200</v>
      </c>
      <c r="F262" s="50">
        <v>7820.5</v>
      </c>
      <c r="G262" s="50">
        <v>-2.5574E-2</v>
      </c>
      <c r="H262" s="50">
        <v>-2.5000000000000001E-4</v>
      </c>
      <c r="I262" s="50">
        <v>-6.3899999999999998E-6</v>
      </c>
      <c r="J262" s="49" t="s">
        <v>76</v>
      </c>
      <c r="K262" s="50">
        <v>200</v>
      </c>
      <c r="L262" s="50">
        <v>0</v>
      </c>
      <c r="M262" s="50">
        <v>7820.5</v>
      </c>
      <c r="N262" s="49" t="s">
        <v>83</v>
      </c>
      <c r="O262" s="49" t="s">
        <v>744</v>
      </c>
      <c r="P262" s="36">
        <v>5074</v>
      </c>
      <c r="Q262" s="36">
        <v>7820.5</v>
      </c>
      <c r="R262" s="36">
        <v>1.2787000000000001E-4</v>
      </c>
      <c r="S262" s="36">
        <v>0.65196079757322067</v>
      </c>
      <c r="T262" s="36">
        <v>1.2849050011297215E-4</v>
      </c>
      <c r="U262" s="38">
        <v>0.64881238000000008</v>
      </c>
      <c r="V262" s="38">
        <v>-3.1484175732205966E-3</v>
      </c>
      <c r="W262" s="36">
        <v>3.0348307573220119E-2</v>
      </c>
      <c r="X262" s="36">
        <v>-1.2410002259442832E-4</v>
      </c>
      <c r="Y262" s="36">
        <v>-1.0106199999999996E-3</v>
      </c>
      <c r="Z262" s="36">
        <v>-9.5449000000000011E-4</v>
      </c>
      <c r="AA262" s="38">
        <v>-1.9651099999999999E-3</v>
      </c>
      <c r="AB262" s="36">
        <v>2.9164999999999521E-2</v>
      </c>
      <c r="AC262" s="36">
        <v>0.89244262999999957</v>
      </c>
    </row>
    <row r="263" spans="1:29" ht="15.75" customHeight="1" x14ac:dyDescent="0.2">
      <c r="A263" s="52">
        <v>43621.337465277778</v>
      </c>
      <c r="B263" s="49" t="s">
        <v>7</v>
      </c>
      <c r="C263" s="49" t="s">
        <v>74</v>
      </c>
      <c r="D263" s="49" t="s">
        <v>86</v>
      </c>
      <c r="E263" s="50">
        <v>100</v>
      </c>
      <c r="F263" s="50">
        <v>7838</v>
      </c>
      <c r="G263" s="50">
        <v>1.2758E-2</v>
      </c>
      <c r="H263" s="50">
        <v>-2.5000000000000001E-4</v>
      </c>
      <c r="I263" s="50">
        <v>-3.18E-6</v>
      </c>
      <c r="J263" s="49" t="s">
        <v>76</v>
      </c>
      <c r="K263" s="50">
        <v>100</v>
      </c>
      <c r="L263" s="50">
        <v>0</v>
      </c>
      <c r="M263" s="50">
        <v>7838</v>
      </c>
      <c r="N263" s="49" t="s">
        <v>83</v>
      </c>
      <c r="O263" s="49" t="s">
        <v>745</v>
      </c>
      <c r="P263" s="36">
        <v>5174</v>
      </c>
      <c r="Q263" s="36">
        <v>7838</v>
      </c>
      <c r="R263" s="36">
        <v>1.2757999999999999E-4</v>
      </c>
      <c r="S263" s="36">
        <v>0.66471879757322072</v>
      </c>
      <c r="T263" s="36">
        <v>1.2847290250738707E-4</v>
      </c>
      <c r="U263" s="38">
        <v>0.66009891999999992</v>
      </c>
      <c r="V263" s="38">
        <v>-4.6198775732207986E-3</v>
      </c>
      <c r="W263" s="36">
        <v>3.0348307573220119E-2</v>
      </c>
      <c r="X263" s="36">
        <v>0</v>
      </c>
      <c r="Y263" s="36">
        <v>-1.0137999999999996E-3</v>
      </c>
      <c r="Z263" s="36">
        <v>-9.5449000000000011E-4</v>
      </c>
      <c r="AA263" s="38">
        <v>-1.9682900000000001E-3</v>
      </c>
      <c r="AB263" s="36">
        <v>2.7696719999999321E-2</v>
      </c>
      <c r="AC263" s="36">
        <v>0.89097434999999936</v>
      </c>
    </row>
    <row r="264" spans="1:29" ht="15.75" customHeight="1" x14ac:dyDescent="0.2">
      <c r="A264" s="52">
        <v>43621.337673611109</v>
      </c>
      <c r="B264" s="49" t="s">
        <v>7</v>
      </c>
      <c r="C264" s="49" t="s">
        <v>74</v>
      </c>
      <c r="D264" s="49" t="s">
        <v>86</v>
      </c>
      <c r="E264" s="50">
        <v>200</v>
      </c>
      <c r="F264" s="50">
        <v>7877</v>
      </c>
      <c r="G264" s="50">
        <v>2.5389999999999999E-2</v>
      </c>
      <c r="H264" s="50">
        <v>-2.5000000000000001E-4</v>
      </c>
      <c r="I264" s="50">
        <v>-6.3400000000000003E-6</v>
      </c>
      <c r="J264" s="49" t="s">
        <v>76</v>
      </c>
      <c r="K264" s="50">
        <v>200</v>
      </c>
      <c r="L264" s="50">
        <v>0</v>
      </c>
      <c r="M264" s="50">
        <v>7877</v>
      </c>
      <c r="N264" s="49" t="s">
        <v>83</v>
      </c>
      <c r="O264" s="49" t="s">
        <v>746</v>
      </c>
      <c r="P264" s="36">
        <v>5374</v>
      </c>
      <c r="Q264" s="36">
        <v>7877</v>
      </c>
      <c r="R264" s="36">
        <v>1.2695E-4</v>
      </c>
      <c r="S264" s="36">
        <v>0.69010879757322074</v>
      </c>
      <c r="T264" s="36">
        <v>1.2841622582307791E-4</v>
      </c>
      <c r="U264" s="38">
        <v>0.68222929999999993</v>
      </c>
      <c r="V264" s="38">
        <v>-7.8794975732208172E-3</v>
      </c>
      <c r="W264" s="36">
        <v>3.0348307573220119E-2</v>
      </c>
      <c r="X264" s="36">
        <v>0</v>
      </c>
      <c r="Y264" s="36">
        <v>-1.0201399999999997E-3</v>
      </c>
      <c r="Z264" s="36">
        <v>-9.5449000000000011E-4</v>
      </c>
      <c r="AA264" s="38">
        <v>-1.9746300000000002E-3</v>
      </c>
      <c r="AB264" s="36">
        <v>2.4443439999999303E-2</v>
      </c>
      <c r="AC264" s="36">
        <v>0.88772106999999933</v>
      </c>
    </row>
    <row r="265" spans="1:29" ht="15.75" customHeight="1" x14ac:dyDescent="0.2">
      <c r="A265" s="52">
        <v>43621.337673611109</v>
      </c>
      <c r="B265" s="49" t="s">
        <v>7</v>
      </c>
      <c r="C265" s="49" t="s">
        <v>74</v>
      </c>
      <c r="D265" s="49" t="s">
        <v>86</v>
      </c>
      <c r="E265" s="50">
        <v>100</v>
      </c>
      <c r="F265" s="50">
        <v>7838.5</v>
      </c>
      <c r="G265" s="50">
        <v>1.2758E-2</v>
      </c>
      <c r="H265" s="50">
        <v>-2.5000000000000001E-4</v>
      </c>
      <c r="I265" s="50">
        <v>-3.18E-6</v>
      </c>
      <c r="J265" s="49" t="s">
        <v>76</v>
      </c>
      <c r="K265" s="50">
        <v>100</v>
      </c>
      <c r="L265" s="50">
        <v>0</v>
      </c>
      <c r="M265" s="50">
        <v>7838.5</v>
      </c>
      <c r="N265" s="49" t="s">
        <v>77</v>
      </c>
      <c r="O265" s="49" t="s">
        <v>747</v>
      </c>
      <c r="P265" s="36">
        <v>5474</v>
      </c>
      <c r="Q265" s="36">
        <v>7838.5</v>
      </c>
      <c r="R265" s="36">
        <v>1.2757999999999999E-4</v>
      </c>
      <c r="S265" s="36">
        <v>0.70286679757322079</v>
      </c>
      <c r="T265" s="36">
        <v>1.2840094950186716E-4</v>
      </c>
      <c r="U265" s="38">
        <v>0.69837291999999995</v>
      </c>
      <c r="V265" s="38">
        <v>-4.4938775732208391E-3</v>
      </c>
      <c r="W265" s="36">
        <v>3.0348307573220119E-2</v>
      </c>
      <c r="X265" s="36">
        <v>0</v>
      </c>
      <c r="Y265" s="36">
        <v>-1.0233199999999997E-3</v>
      </c>
      <c r="Z265" s="36">
        <v>-9.5449000000000011E-4</v>
      </c>
      <c r="AA265" s="38">
        <v>-1.9778100000000004E-3</v>
      </c>
      <c r="AB265" s="36">
        <v>2.783223999999928E-2</v>
      </c>
      <c r="AC265" s="36">
        <v>0.8911098699999993</v>
      </c>
    </row>
    <row r="266" spans="1:29" ht="15.75" customHeight="1" x14ac:dyDescent="0.2">
      <c r="A266" s="52">
        <v>43621.352696759262</v>
      </c>
      <c r="B266" s="49" t="s">
        <v>7</v>
      </c>
      <c r="C266" s="49" t="s">
        <v>74</v>
      </c>
      <c r="D266" s="49" t="s">
        <v>86</v>
      </c>
      <c r="E266" s="50">
        <v>100</v>
      </c>
      <c r="F266" s="50">
        <v>7838.5</v>
      </c>
      <c r="G266" s="50">
        <v>1.2758E-2</v>
      </c>
      <c r="H266" s="50">
        <v>-2.5000000000000001E-4</v>
      </c>
      <c r="I266" s="50">
        <v>-3.18E-6</v>
      </c>
      <c r="J266" s="49" t="s">
        <v>76</v>
      </c>
      <c r="K266" s="50">
        <v>100</v>
      </c>
      <c r="L266" s="50">
        <v>0</v>
      </c>
      <c r="M266" s="50">
        <v>7838.5</v>
      </c>
      <c r="N266" s="49" t="s">
        <v>77</v>
      </c>
      <c r="O266" s="49" t="s">
        <v>748</v>
      </c>
      <c r="P266" s="36">
        <v>5574</v>
      </c>
      <c r="Q266" s="36">
        <v>7838.5</v>
      </c>
      <c r="R266" s="36">
        <v>1.2757999999999999E-4</v>
      </c>
      <c r="S266" s="36">
        <v>0.71562479757322084</v>
      </c>
      <c r="T266" s="36">
        <v>1.2838622130843574E-4</v>
      </c>
      <c r="U266" s="38">
        <v>0.71113092</v>
      </c>
      <c r="V266" s="38">
        <v>-4.4938775732208391E-3</v>
      </c>
      <c r="W266" s="36">
        <v>3.0348307573220119E-2</v>
      </c>
      <c r="X266" s="36">
        <v>0</v>
      </c>
      <c r="Y266" s="36">
        <v>-1.0264999999999996E-3</v>
      </c>
      <c r="Z266" s="36">
        <v>-9.5449000000000011E-4</v>
      </c>
      <c r="AA266" s="38">
        <v>-1.9809900000000006E-3</v>
      </c>
      <c r="AB266" s="36">
        <v>2.7835419999999281E-2</v>
      </c>
      <c r="AC266" s="36">
        <v>0.8911130499999993</v>
      </c>
    </row>
    <row r="267" spans="1:29" ht="15.75" customHeight="1" x14ac:dyDescent="0.2">
      <c r="A267" s="52">
        <v>43621.355798611112</v>
      </c>
      <c r="B267" s="49" t="s">
        <v>7</v>
      </c>
      <c r="C267" s="49" t="s">
        <v>74</v>
      </c>
      <c r="D267" s="49" t="s">
        <v>86</v>
      </c>
      <c r="E267" s="50">
        <v>100</v>
      </c>
      <c r="F267" s="50">
        <v>7855</v>
      </c>
      <c r="G267" s="50">
        <v>1.2730999999999999E-2</v>
      </c>
      <c r="H267" s="50">
        <v>-2.5000000000000001E-4</v>
      </c>
      <c r="I267" s="50">
        <v>-3.18E-6</v>
      </c>
      <c r="J267" s="49" t="s">
        <v>76</v>
      </c>
      <c r="K267" s="50">
        <v>100</v>
      </c>
      <c r="L267" s="50">
        <v>0</v>
      </c>
      <c r="M267" s="50">
        <v>7855</v>
      </c>
      <c r="N267" s="49" t="s">
        <v>77</v>
      </c>
      <c r="O267" s="49" t="s">
        <v>749</v>
      </c>
      <c r="P267" s="36">
        <v>5674</v>
      </c>
      <c r="Q267" s="36">
        <v>7855</v>
      </c>
      <c r="R267" s="36">
        <v>1.2731E-4</v>
      </c>
      <c r="S267" s="36">
        <v>0.72835579757322089</v>
      </c>
      <c r="T267" s="36">
        <v>1.2836725371399735E-4</v>
      </c>
      <c r="U267" s="38">
        <v>0.72235693999999995</v>
      </c>
      <c r="V267" s="38">
        <v>-5.9988575732209393E-3</v>
      </c>
      <c r="W267" s="36">
        <v>3.0348307573220119E-2</v>
      </c>
      <c r="X267" s="36">
        <v>0</v>
      </c>
      <c r="Y267" s="36">
        <v>-1.0296799999999996E-3</v>
      </c>
      <c r="Z267" s="36">
        <v>-9.5449000000000011E-4</v>
      </c>
      <c r="AA267" s="38">
        <v>-1.9841700000000008E-3</v>
      </c>
      <c r="AB267" s="36">
        <v>2.633361999999918E-2</v>
      </c>
      <c r="AC267" s="36">
        <v>0.88961124999999919</v>
      </c>
    </row>
    <row r="268" spans="1:29" ht="15.75" customHeight="1" x14ac:dyDescent="0.2">
      <c r="A268" s="52">
        <v>43621.367800925924</v>
      </c>
      <c r="B268" s="49" t="s">
        <v>7</v>
      </c>
      <c r="C268" s="49" t="s">
        <v>74</v>
      </c>
      <c r="D268" s="49" t="s">
        <v>86</v>
      </c>
      <c r="E268" s="50">
        <v>200</v>
      </c>
      <c r="F268" s="50">
        <v>7877.5</v>
      </c>
      <c r="G268" s="50">
        <v>2.5388000000000001E-2</v>
      </c>
      <c r="H268" s="50">
        <v>-2.5000000000000001E-4</v>
      </c>
      <c r="I268" s="50">
        <v>-6.3400000000000003E-6</v>
      </c>
      <c r="J268" s="49" t="s">
        <v>76</v>
      </c>
      <c r="K268" s="50">
        <v>200</v>
      </c>
      <c r="L268" s="50">
        <v>0</v>
      </c>
      <c r="M268" s="50">
        <v>7877.5</v>
      </c>
      <c r="N268" s="49" t="s">
        <v>77</v>
      </c>
      <c r="O268" s="49" t="s">
        <v>750</v>
      </c>
      <c r="P268" s="36">
        <v>5874</v>
      </c>
      <c r="Q268" s="36">
        <v>7877.5</v>
      </c>
      <c r="R268" s="36">
        <v>1.2694E-4</v>
      </c>
      <c r="S268" s="36">
        <v>0.75374379757322085</v>
      </c>
      <c r="T268" s="36">
        <v>1.2831865808192387E-4</v>
      </c>
      <c r="U268" s="38">
        <v>0.74564556000000004</v>
      </c>
      <c r="V268" s="38">
        <v>-8.0982375732208123E-3</v>
      </c>
      <c r="W268" s="36">
        <v>3.0348307573220119E-2</v>
      </c>
      <c r="X268" s="36">
        <v>0</v>
      </c>
      <c r="Y268" s="36">
        <v>-1.0360199999999997E-3</v>
      </c>
      <c r="Z268" s="36">
        <v>-9.5449000000000011E-4</v>
      </c>
      <c r="AA268" s="38">
        <v>-1.9905100000000009E-3</v>
      </c>
      <c r="AB268" s="36">
        <v>2.4240579999999307E-2</v>
      </c>
      <c r="AC268" s="36">
        <v>0.88751820999999931</v>
      </c>
    </row>
    <row r="269" spans="1:29" ht="15.75" customHeight="1" x14ac:dyDescent="0.2">
      <c r="A269" s="52">
        <v>43621.3830787037</v>
      </c>
      <c r="B269" s="49" t="s">
        <v>7</v>
      </c>
      <c r="C269" s="49" t="s">
        <v>74</v>
      </c>
      <c r="D269" s="49" t="s">
        <v>75</v>
      </c>
      <c r="E269" s="50">
        <v>-100</v>
      </c>
      <c r="F269" s="50">
        <v>7841.5</v>
      </c>
      <c r="G269" s="50">
        <v>-1.2753E-2</v>
      </c>
      <c r="H269" s="50">
        <v>-2.5000000000000001E-4</v>
      </c>
      <c r="I269" s="50">
        <v>-3.18E-6</v>
      </c>
      <c r="J269" s="49" t="s">
        <v>76</v>
      </c>
      <c r="K269" s="50">
        <v>100</v>
      </c>
      <c r="L269" s="50">
        <v>0</v>
      </c>
      <c r="M269" s="50">
        <v>7841.5</v>
      </c>
      <c r="N269" s="49" t="s">
        <v>83</v>
      </c>
      <c r="O269" s="49" t="s">
        <v>751</v>
      </c>
      <c r="P269" s="36">
        <v>5774</v>
      </c>
      <c r="Q269" s="36">
        <v>7841.5</v>
      </c>
      <c r="R269" s="36">
        <v>1.2752999999999999E-4</v>
      </c>
      <c r="S269" s="36">
        <v>0.74091193176502845</v>
      </c>
      <c r="T269" s="36">
        <v>1.2831865808192387E-4</v>
      </c>
      <c r="U269" s="38">
        <v>0.73635821999999995</v>
      </c>
      <c r="V269" s="38">
        <v>-4.5537117650285008E-3</v>
      </c>
      <c r="W269" s="36">
        <v>3.026944176502773E-2</v>
      </c>
      <c r="X269" s="36">
        <v>-7.8865808192388892E-5</v>
      </c>
      <c r="Y269" s="36">
        <v>-1.0391999999999997E-3</v>
      </c>
      <c r="Z269" s="36">
        <v>-9.5449000000000011E-4</v>
      </c>
      <c r="AA269" s="38">
        <v>-1.9936900000000011E-3</v>
      </c>
      <c r="AB269" s="36">
        <v>2.7709419999999228E-2</v>
      </c>
      <c r="AC269" s="36">
        <v>0.89098704999999923</v>
      </c>
    </row>
    <row r="270" spans="1:29" ht="15.75" customHeight="1" x14ac:dyDescent="0.2">
      <c r="A270" s="52">
        <v>43621.394999999997</v>
      </c>
      <c r="B270" s="49" t="s">
        <v>7</v>
      </c>
      <c r="C270" s="49" t="s">
        <v>74</v>
      </c>
      <c r="D270" s="49" t="s">
        <v>75</v>
      </c>
      <c r="E270" s="50">
        <v>-200</v>
      </c>
      <c r="F270" s="50">
        <v>7802.5</v>
      </c>
      <c r="G270" s="50">
        <v>-2.5631999999999999E-2</v>
      </c>
      <c r="H270" s="50">
        <v>-2.5000000000000001E-4</v>
      </c>
      <c r="I270" s="50">
        <v>-6.3999999999999997E-6</v>
      </c>
      <c r="J270" s="49" t="s">
        <v>76</v>
      </c>
      <c r="K270" s="50">
        <v>200</v>
      </c>
      <c r="L270" s="50">
        <v>0</v>
      </c>
      <c r="M270" s="50">
        <v>7802.5</v>
      </c>
      <c r="N270" s="49" t="s">
        <v>83</v>
      </c>
      <c r="O270" s="49" t="s">
        <v>752</v>
      </c>
      <c r="P270" s="36">
        <v>5574</v>
      </c>
      <c r="Q270" s="36">
        <v>7802.5</v>
      </c>
      <c r="R270" s="36">
        <v>1.2815999999999999E-4</v>
      </c>
      <c r="S270" s="36">
        <v>0.71524820014864365</v>
      </c>
      <c r="T270" s="36">
        <v>1.2831865808192387E-4</v>
      </c>
      <c r="U270" s="38">
        <v>0.71436383999999997</v>
      </c>
      <c r="V270" s="38">
        <v>-8.843601486436814E-4</v>
      </c>
      <c r="W270" s="36">
        <v>3.0237710148642953E-2</v>
      </c>
      <c r="X270" s="36">
        <v>-3.1731616384776673E-5</v>
      </c>
      <c r="Y270" s="36">
        <v>-1.0455999999999996E-3</v>
      </c>
      <c r="Z270" s="36">
        <v>-9.5449000000000011E-4</v>
      </c>
      <c r="AA270" s="38">
        <v>-2.0000900000000012E-3</v>
      </c>
      <c r="AB270" s="36">
        <v>3.1353439999999275E-2</v>
      </c>
      <c r="AC270" s="36">
        <v>0.89463106999999931</v>
      </c>
    </row>
    <row r="271" spans="1:29" ht="15.75" customHeight="1" x14ac:dyDescent="0.2">
      <c r="A271" s="52">
        <v>43621.394999999997</v>
      </c>
      <c r="B271" s="49" t="s">
        <v>7</v>
      </c>
      <c r="C271" s="49" t="s">
        <v>74</v>
      </c>
      <c r="D271" s="49" t="s">
        <v>75</v>
      </c>
      <c r="E271" s="50">
        <v>-100</v>
      </c>
      <c r="F271" s="50">
        <v>7821</v>
      </c>
      <c r="G271" s="50">
        <v>-1.2786E-2</v>
      </c>
      <c r="H271" s="50">
        <v>-2.5000000000000001E-4</v>
      </c>
      <c r="I271" s="50">
        <v>-3.19E-6</v>
      </c>
      <c r="J271" s="49" t="s">
        <v>76</v>
      </c>
      <c r="K271" s="50">
        <v>100</v>
      </c>
      <c r="L271" s="50">
        <v>0</v>
      </c>
      <c r="M271" s="50">
        <v>7821</v>
      </c>
      <c r="N271" s="49" t="s">
        <v>77</v>
      </c>
      <c r="O271" s="49" t="s">
        <v>753</v>
      </c>
      <c r="P271" s="36">
        <v>5474</v>
      </c>
      <c r="Q271" s="36">
        <v>7821</v>
      </c>
      <c r="R271" s="36">
        <v>1.2786000000000001E-4</v>
      </c>
      <c r="S271" s="36">
        <v>0.70241633434045125</v>
      </c>
      <c r="T271" s="36">
        <v>1.2831865808192387E-4</v>
      </c>
      <c r="U271" s="38">
        <v>0.69990564000000011</v>
      </c>
      <c r="V271" s="38">
        <v>-2.5106943404511473E-3</v>
      </c>
      <c r="W271" s="36">
        <v>3.0191844340450566E-2</v>
      </c>
      <c r="X271" s="36">
        <v>-4.5865808192387114E-5</v>
      </c>
      <c r="Y271" s="36">
        <v>-1.0487899999999995E-3</v>
      </c>
      <c r="Z271" s="36">
        <v>-9.5449000000000011E-4</v>
      </c>
      <c r="AA271" s="38">
        <v>-2.0032800000000014E-3</v>
      </c>
      <c r="AB271" s="36">
        <v>2.9684429999999422E-2</v>
      </c>
      <c r="AC271" s="36">
        <v>0.89296205999999945</v>
      </c>
    </row>
    <row r="272" spans="1:29" ht="15.75" customHeight="1" x14ac:dyDescent="0.2">
      <c r="A272" s="52">
        <v>43621.395173611112</v>
      </c>
      <c r="B272" s="49" t="s">
        <v>7</v>
      </c>
      <c r="C272" s="49" t="s">
        <v>74</v>
      </c>
      <c r="D272" s="49" t="s">
        <v>86</v>
      </c>
      <c r="E272" s="50">
        <v>100</v>
      </c>
      <c r="F272" s="50">
        <v>7921.5</v>
      </c>
      <c r="G272" s="50">
        <v>1.2624E-2</v>
      </c>
      <c r="H272" s="50">
        <v>-2.5000000000000001E-4</v>
      </c>
      <c r="I272" s="50">
        <v>-3.1499999999999999E-6</v>
      </c>
      <c r="J272" s="49" t="s">
        <v>76</v>
      </c>
      <c r="K272" s="50">
        <v>100</v>
      </c>
      <c r="L272" s="50">
        <v>0</v>
      </c>
      <c r="M272" s="50">
        <v>7921.5</v>
      </c>
      <c r="N272" s="49" t="s">
        <v>77</v>
      </c>
      <c r="O272" s="49" t="s">
        <v>754</v>
      </c>
      <c r="P272" s="36">
        <v>5574</v>
      </c>
      <c r="Q272" s="36">
        <v>7921.5</v>
      </c>
      <c r="R272" s="36">
        <v>1.2624000000000001E-4</v>
      </c>
      <c r="S272" s="36">
        <v>0.71504033434045122</v>
      </c>
      <c r="T272" s="36">
        <v>1.2828136604600847E-4</v>
      </c>
      <c r="U272" s="38">
        <v>0.70366176000000002</v>
      </c>
      <c r="V272" s="38">
        <v>-1.1378574340451197E-2</v>
      </c>
      <c r="W272" s="36">
        <v>3.0191844340450566E-2</v>
      </c>
      <c r="X272" s="36">
        <v>0</v>
      </c>
      <c r="Y272" s="36">
        <v>-1.0519399999999995E-3</v>
      </c>
      <c r="Z272" s="36">
        <v>-9.5449000000000011E-4</v>
      </c>
      <c r="AA272" s="38">
        <v>-2.0064300000000013E-3</v>
      </c>
      <c r="AB272" s="36">
        <v>2.0819699999999369E-2</v>
      </c>
      <c r="AC272" s="36">
        <v>0.88409732999999935</v>
      </c>
    </row>
    <row r="273" spans="1:29" ht="15.75" customHeight="1" x14ac:dyDescent="0.2">
      <c r="A273" s="52">
        <v>43621.395196759258</v>
      </c>
      <c r="B273" s="49" t="s">
        <v>7</v>
      </c>
      <c r="C273" s="49" t="s">
        <v>74</v>
      </c>
      <c r="D273" s="49" t="s">
        <v>75</v>
      </c>
      <c r="E273" s="50">
        <v>-100</v>
      </c>
      <c r="F273" s="50">
        <v>7900.5</v>
      </c>
      <c r="G273" s="50">
        <v>-1.2657E-2</v>
      </c>
      <c r="H273" s="50">
        <v>-2.5000000000000001E-4</v>
      </c>
      <c r="I273" s="50">
        <v>-3.1599999999999998E-6</v>
      </c>
      <c r="J273" s="49" t="s">
        <v>76</v>
      </c>
      <c r="K273" s="50">
        <v>100</v>
      </c>
      <c r="L273" s="50">
        <v>0</v>
      </c>
      <c r="M273" s="50">
        <v>7900.5</v>
      </c>
      <c r="N273" s="49" t="s">
        <v>83</v>
      </c>
      <c r="O273" s="49" t="s">
        <v>755</v>
      </c>
      <c r="P273" s="36">
        <v>5474</v>
      </c>
      <c r="Q273" s="36">
        <v>7900.5</v>
      </c>
      <c r="R273" s="36">
        <v>1.2657E-4</v>
      </c>
      <c r="S273" s="36">
        <v>0.70221219773585042</v>
      </c>
      <c r="T273" s="36">
        <v>1.2828136604600847E-4</v>
      </c>
      <c r="U273" s="38">
        <v>0.69284418000000003</v>
      </c>
      <c r="V273" s="38">
        <v>-9.3680177358503869E-3</v>
      </c>
      <c r="W273" s="36">
        <v>3.0020707735849719E-2</v>
      </c>
      <c r="X273" s="36">
        <v>-1.7113660460084737E-4</v>
      </c>
      <c r="Y273" s="36">
        <v>-1.0550999999999996E-3</v>
      </c>
      <c r="Z273" s="36">
        <v>-9.5449000000000011E-4</v>
      </c>
      <c r="AA273" s="38">
        <v>-2.0095900000000012E-3</v>
      </c>
      <c r="AB273" s="36">
        <v>2.2662279999999334E-2</v>
      </c>
      <c r="AC273" s="36">
        <v>0.88593990999999939</v>
      </c>
    </row>
    <row r="274" spans="1:29" ht="15.75" customHeight="1" x14ac:dyDescent="0.2">
      <c r="A274" s="52">
        <v>43621.395231481481</v>
      </c>
      <c r="B274" s="49" t="s">
        <v>7</v>
      </c>
      <c r="C274" s="49" t="s">
        <v>74</v>
      </c>
      <c r="D274" s="49" t="s">
        <v>86</v>
      </c>
      <c r="E274" s="50">
        <v>100</v>
      </c>
      <c r="F274" s="50">
        <v>7979</v>
      </c>
      <c r="G274" s="50">
        <v>1.2533000000000001E-2</v>
      </c>
      <c r="H274" s="50">
        <v>-2.5000000000000001E-4</v>
      </c>
      <c r="I274" s="50">
        <v>-3.1300000000000001E-6</v>
      </c>
      <c r="J274" s="49" t="s">
        <v>76</v>
      </c>
      <c r="K274" s="50">
        <v>100</v>
      </c>
      <c r="L274" s="50">
        <v>0</v>
      </c>
      <c r="M274" s="50">
        <v>7979</v>
      </c>
      <c r="N274" s="49" t="s">
        <v>77</v>
      </c>
      <c r="O274" s="49" t="s">
        <v>756</v>
      </c>
      <c r="P274" s="36">
        <v>5574</v>
      </c>
      <c r="Q274" s="36">
        <v>7979</v>
      </c>
      <c r="R274" s="36">
        <v>1.2532999999999999E-4</v>
      </c>
      <c r="S274" s="36">
        <v>0.71474519773585043</v>
      </c>
      <c r="T274" s="36">
        <v>1.282284172471924E-4</v>
      </c>
      <c r="U274" s="38">
        <v>0.69858942000000002</v>
      </c>
      <c r="V274" s="38">
        <v>-1.6155777735850418E-2</v>
      </c>
      <c r="W274" s="36">
        <v>3.0020707735849719E-2</v>
      </c>
      <c r="X274" s="36">
        <v>0</v>
      </c>
      <c r="Y274" s="36">
        <v>-1.0582299999999996E-3</v>
      </c>
      <c r="Z274" s="36">
        <v>-9.5449000000000011E-4</v>
      </c>
      <c r="AA274" s="38">
        <v>-2.0127200000000013E-3</v>
      </c>
      <c r="AB274" s="36">
        <v>1.5877649999999303E-2</v>
      </c>
      <c r="AC274" s="36">
        <v>0.87915527999999932</v>
      </c>
    </row>
    <row r="275" spans="1:29" ht="15.75" customHeight="1" x14ac:dyDescent="0.2">
      <c r="A275" s="52">
        <v>43621.395231481481</v>
      </c>
      <c r="B275" s="49" t="s">
        <v>7</v>
      </c>
      <c r="C275" s="49" t="s">
        <v>74</v>
      </c>
      <c r="D275" s="49" t="s">
        <v>86</v>
      </c>
      <c r="E275" s="50">
        <v>200</v>
      </c>
      <c r="F275" s="50">
        <v>7961</v>
      </c>
      <c r="G275" s="50">
        <v>2.5121999999999998E-2</v>
      </c>
      <c r="H275" s="50">
        <v>-2.5000000000000001E-4</v>
      </c>
      <c r="I275" s="50">
        <v>-6.28E-6</v>
      </c>
      <c r="J275" s="49" t="s">
        <v>76</v>
      </c>
      <c r="K275" s="50">
        <v>200</v>
      </c>
      <c r="L275" s="50">
        <v>0</v>
      </c>
      <c r="M275" s="50">
        <v>7961</v>
      </c>
      <c r="N275" s="49" t="s">
        <v>83</v>
      </c>
      <c r="O275" s="49" t="s">
        <v>757</v>
      </c>
      <c r="P275" s="36">
        <v>5774</v>
      </c>
      <c r="Q275" s="36">
        <v>7961</v>
      </c>
      <c r="R275" s="36">
        <v>1.2561000000000001E-4</v>
      </c>
      <c r="S275" s="36">
        <v>0.73986719773585041</v>
      </c>
      <c r="T275" s="36">
        <v>1.2813772042532913E-4</v>
      </c>
      <c r="U275" s="38">
        <v>0.72527214000000007</v>
      </c>
      <c r="V275" s="38">
        <v>-1.4595057735850347E-2</v>
      </c>
      <c r="W275" s="36">
        <v>3.0020707735849719E-2</v>
      </c>
      <c r="X275" s="36">
        <v>0</v>
      </c>
      <c r="Y275" s="36">
        <v>-1.0645099999999996E-3</v>
      </c>
      <c r="Z275" s="36">
        <v>-9.5449000000000011E-4</v>
      </c>
      <c r="AA275" s="38">
        <v>-2.0190000000000013E-3</v>
      </c>
      <c r="AB275" s="36">
        <v>1.7444649999999371E-2</v>
      </c>
      <c r="AC275" s="36">
        <v>0.88072227999999941</v>
      </c>
    </row>
    <row r="276" spans="1:29" ht="15.75" customHeight="1" x14ac:dyDescent="0.2">
      <c r="A276" s="52">
        <v>43621.395289351851</v>
      </c>
      <c r="B276" s="49" t="s">
        <v>7</v>
      </c>
      <c r="C276" s="49" t="s">
        <v>74</v>
      </c>
      <c r="D276" s="49" t="s">
        <v>86</v>
      </c>
      <c r="E276" s="50">
        <v>100</v>
      </c>
      <c r="F276" s="50">
        <v>7984</v>
      </c>
      <c r="G276" s="50">
        <v>1.2525E-2</v>
      </c>
      <c r="H276" s="50">
        <v>-2.5000000000000001E-4</v>
      </c>
      <c r="I276" s="50">
        <v>-3.1300000000000001E-6</v>
      </c>
      <c r="J276" s="49" t="s">
        <v>76</v>
      </c>
      <c r="K276" s="50">
        <v>100</v>
      </c>
      <c r="L276" s="50">
        <v>0</v>
      </c>
      <c r="M276" s="50">
        <v>7984</v>
      </c>
      <c r="N276" s="49" t="s">
        <v>77</v>
      </c>
      <c r="O276" s="49" t="s">
        <v>758</v>
      </c>
      <c r="P276" s="36">
        <v>5874</v>
      </c>
      <c r="Q276" s="36">
        <v>7984</v>
      </c>
      <c r="R276" s="36">
        <v>1.2525000000000001E-4</v>
      </c>
      <c r="S276" s="36">
        <v>0.75239219773585042</v>
      </c>
      <c r="T276" s="36">
        <v>1.280885593693991E-4</v>
      </c>
      <c r="U276" s="38">
        <v>0.73571850000000005</v>
      </c>
      <c r="V276" s="38">
        <v>-1.6673697735850368E-2</v>
      </c>
      <c r="W276" s="36">
        <v>3.0020707735849719E-2</v>
      </c>
      <c r="X276" s="36">
        <v>0</v>
      </c>
      <c r="Y276" s="36">
        <v>-1.0676399999999997E-3</v>
      </c>
      <c r="Z276" s="36">
        <v>-9.5449000000000011E-4</v>
      </c>
      <c r="AA276" s="38">
        <v>-2.0221300000000013E-3</v>
      </c>
      <c r="AB276" s="36">
        <v>1.5369139999999351E-2</v>
      </c>
      <c r="AC276" s="36">
        <v>0.87864676999999936</v>
      </c>
    </row>
    <row r="277" spans="1:29" ht="15.75" customHeight="1" x14ac:dyDescent="0.2">
      <c r="A277" s="52">
        <v>43621.39539351852</v>
      </c>
      <c r="B277" s="49" t="s">
        <v>7</v>
      </c>
      <c r="C277" s="49" t="s">
        <v>74</v>
      </c>
      <c r="D277" s="49" t="s">
        <v>86</v>
      </c>
      <c r="E277" s="50">
        <v>100</v>
      </c>
      <c r="F277" s="50">
        <v>7988.5</v>
      </c>
      <c r="G277" s="50">
        <v>1.2518E-2</v>
      </c>
      <c r="H277" s="50">
        <v>-2.5000000000000001E-4</v>
      </c>
      <c r="I277" s="50">
        <v>-3.1200000000000002E-6</v>
      </c>
      <c r="J277" s="49" t="s">
        <v>76</v>
      </c>
      <c r="K277" s="50">
        <v>100</v>
      </c>
      <c r="L277" s="50">
        <v>0</v>
      </c>
      <c r="M277" s="50">
        <v>7988.5</v>
      </c>
      <c r="N277" s="49" t="s">
        <v>77</v>
      </c>
      <c r="O277" s="49" t="s">
        <v>759</v>
      </c>
      <c r="P277" s="36">
        <v>5974</v>
      </c>
      <c r="Q277" s="36">
        <v>7988.5</v>
      </c>
      <c r="R277" s="36">
        <v>1.2517999999999999E-4</v>
      </c>
      <c r="S277" s="36">
        <v>0.76491019773585045</v>
      </c>
      <c r="T277" s="36">
        <v>1.2803987240305497E-4</v>
      </c>
      <c r="U277" s="38">
        <v>0.7478253199999999</v>
      </c>
      <c r="V277" s="38">
        <v>-1.7084877735850545E-2</v>
      </c>
      <c r="W277" s="36">
        <v>3.0020707735849719E-2</v>
      </c>
      <c r="X277" s="36">
        <v>0</v>
      </c>
      <c r="Y277" s="36">
        <v>-1.0707599999999996E-3</v>
      </c>
      <c r="Z277" s="36">
        <v>-9.5449000000000011E-4</v>
      </c>
      <c r="AA277" s="38">
        <v>-2.0252500000000014E-3</v>
      </c>
      <c r="AB277" s="36">
        <v>1.4961079999999174E-2</v>
      </c>
      <c r="AC277" s="36">
        <v>0.8782387099999992</v>
      </c>
    </row>
    <row r="278" spans="1:29" ht="15.75" customHeight="1" x14ac:dyDescent="0.2">
      <c r="A278" s="52">
        <v>43621.396365740744</v>
      </c>
      <c r="B278" s="49" t="s">
        <v>7</v>
      </c>
      <c r="C278" s="49" t="s">
        <v>74</v>
      </c>
      <c r="D278" s="49" t="s">
        <v>75</v>
      </c>
      <c r="E278" s="50">
        <v>-100</v>
      </c>
      <c r="F278" s="50">
        <v>7900</v>
      </c>
      <c r="G278" s="50">
        <v>-1.2658000000000001E-2</v>
      </c>
      <c r="H278" s="50">
        <v>-2.5000000000000001E-4</v>
      </c>
      <c r="I278" s="50">
        <v>-3.1599999999999998E-6</v>
      </c>
      <c r="J278" s="49" t="s">
        <v>76</v>
      </c>
      <c r="K278" s="50">
        <v>100</v>
      </c>
      <c r="L278" s="50">
        <v>0</v>
      </c>
      <c r="M278" s="50">
        <v>7900</v>
      </c>
      <c r="N278" s="49" t="s">
        <v>77</v>
      </c>
      <c r="O278" s="49" t="s">
        <v>760</v>
      </c>
      <c r="P278" s="36">
        <v>5874</v>
      </c>
      <c r="Q278" s="36">
        <v>7900</v>
      </c>
      <c r="R278" s="36">
        <v>1.2658E-4</v>
      </c>
      <c r="S278" s="36">
        <v>0.75210621049554494</v>
      </c>
      <c r="T278" s="36">
        <v>1.2803987240305497E-4</v>
      </c>
      <c r="U278" s="38">
        <v>0.74353091999999998</v>
      </c>
      <c r="V278" s="38">
        <v>-8.5752904955449516E-3</v>
      </c>
      <c r="W278" s="36">
        <v>2.9874720495544221E-2</v>
      </c>
      <c r="X278" s="36">
        <v>-1.4598724030549792E-4</v>
      </c>
      <c r="Y278" s="36">
        <v>-1.0739199999999997E-3</v>
      </c>
      <c r="Z278" s="36">
        <v>-9.5449000000000011E-4</v>
      </c>
      <c r="AA278" s="38">
        <v>-2.0284100000000013E-3</v>
      </c>
      <c r="AB278" s="36">
        <v>2.332783999999927E-2</v>
      </c>
      <c r="AC278" s="36">
        <v>0.88660546999999934</v>
      </c>
    </row>
    <row r="279" spans="1:29" ht="15.75" customHeight="1" x14ac:dyDescent="0.2">
      <c r="A279" s="52">
        <v>43621.396608796298</v>
      </c>
      <c r="B279" s="49" t="s">
        <v>7</v>
      </c>
      <c r="C279" s="49" t="s">
        <v>74</v>
      </c>
      <c r="D279" s="49" t="s">
        <v>75</v>
      </c>
      <c r="E279" s="50">
        <v>-100</v>
      </c>
      <c r="F279" s="50">
        <v>7838</v>
      </c>
      <c r="G279" s="50">
        <v>-1.2758E-2</v>
      </c>
      <c r="H279" s="50">
        <v>-2.5000000000000001E-4</v>
      </c>
      <c r="I279" s="50">
        <v>-3.18E-6</v>
      </c>
      <c r="J279" s="49" t="s">
        <v>76</v>
      </c>
      <c r="K279" s="50">
        <v>100</v>
      </c>
      <c r="L279" s="50">
        <v>0</v>
      </c>
      <c r="M279" s="50">
        <v>7838</v>
      </c>
      <c r="N279" s="49" t="s">
        <v>77</v>
      </c>
      <c r="O279" s="49" t="s">
        <v>761</v>
      </c>
      <c r="P279" s="36">
        <v>5774</v>
      </c>
      <c r="Q279" s="36">
        <v>7838</v>
      </c>
      <c r="R279" s="36">
        <v>1.2757999999999999E-4</v>
      </c>
      <c r="S279" s="36">
        <v>0.73930222325523942</v>
      </c>
      <c r="T279" s="36">
        <v>1.2803987240305497E-4</v>
      </c>
      <c r="U279" s="38">
        <v>0.73664691999999998</v>
      </c>
      <c r="V279" s="38">
        <v>-2.6553032552394384E-3</v>
      </c>
      <c r="W279" s="36">
        <v>2.9828733255238722E-2</v>
      </c>
      <c r="X279" s="36">
        <v>-4.5987240305498528E-5</v>
      </c>
      <c r="Y279" s="36">
        <v>-1.0770999999999997E-3</v>
      </c>
      <c r="Z279" s="36">
        <v>-9.5449000000000011E-4</v>
      </c>
      <c r="AA279" s="38">
        <v>-2.0315900000000015E-3</v>
      </c>
      <c r="AB279" s="36">
        <v>2.9205019999999283E-2</v>
      </c>
      <c r="AC279" s="36">
        <v>0.89248264999999927</v>
      </c>
    </row>
    <row r="280" spans="1:29" ht="15.75" customHeight="1" x14ac:dyDescent="0.2">
      <c r="A280" s="52">
        <v>43621.396608796298</v>
      </c>
      <c r="B280" s="49" t="s">
        <v>7</v>
      </c>
      <c r="C280" s="49" t="s">
        <v>74</v>
      </c>
      <c r="D280" s="49" t="s">
        <v>75</v>
      </c>
      <c r="E280" s="50">
        <v>-200</v>
      </c>
      <c r="F280" s="50">
        <v>7861</v>
      </c>
      <c r="G280" s="50">
        <v>-2.5441999999999999E-2</v>
      </c>
      <c r="H280" s="50">
        <v>-2.5000000000000001E-4</v>
      </c>
      <c r="I280" s="50">
        <v>-6.3600000000000001E-6</v>
      </c>
      <c r="J280" s="49" t="s">
        <v>76</v>
      </c>
      <c r="K280" s="50">
        <v>200</v>
      </c>
      <c r="L280" s="50">
        <v>0</v>
      </c>
      <c r="M280" s="50">
        <v>7861</v>
      </c>
      <c r="N280" s="49" t="s">
        <v>83</v>
      </c>
      <c r="O280" s="49" t="s">
        <v>762</v>
      </c>
      <c r="P280" s="36">
        <v>5574</v>
      </c>
      <c r="Q280" s="36">
        <v>7861</v>
      </c>
      <c r="R280" s="36">
        <v>1.2721E-4</v>
      </c>
      <c r="S280" s="36">
        <v>0.71369424877462839</v>
      </c>
      <c r="T280" s="36">
        <v>1.2803987240305497E-4</v>
      </c>
      <c r="U280" s="38">
        <v>0.70906853999999997</v>
      </c>
      <c r="V280" s="38">
        <v>-4.6257087746284231E-3</v>
      </c>
      <c r="W280" s="36">
        <v>2.9662758774627727E-2</v>
      </c>
      <c r="X280" s="36">
        <v>-1.6597448061099473E-4</v>
      </c>
      <c r="Y280" s="36">
        <v>-1.0834599999999996E-3</v>
      </c>
      <c r="Z280" s="36">
        <v>-9.5449000000000011E-4</v>
      </c>
      <c r="AA280" s="38">
        <v>-2.0379500000000015E-3</v>
      </c>
      <c r="AB280" s="36">
        <v>2.7074999999999304E-2</v>
      </c>
      <c r="AC280" s="36">
        <v>0.89035262999999931</v>
      </c>
    </row>
    <row r="281" spans="1:29" ht="15.75" customHeight="1" x14ac:dyDescent="0.2">
      <c r="A281" s="52">
        <v>43621.396643518521</v>
      </c>
      <c r="B281" s="49" t="s">
        <v>7</v>
      </c>
      <c r="C281" s="49" t="s">
        <v>74</v>
      </c>
      <c r="D281" s="49" t="s">
        <v>86</v>
      </c>
      <c r="E281" s="50">
        <v>100</v>
      </c>
      <c r="F281" s="50">
        <v>7916.5</v>
      </c>
      <c r="G281" s="50">
        <v>1.2632000000000001E-2</v>
      </c>
      <c r="H281" s="50">
        <v>-2.5000000000000001E-4</v>
      </c>
      <c r="I281" s="50">
        <v>-3.1499999999999999E-6</v>
      </c>
      <c r="J281" s="49" t="s">
        <v>76</v>
      </c>
      <c r="K281" s="50">
        <v>100</v>
      </c>
      <c r="L281" s="50">
        <v>0</v>
      </c>
      <c r="M281" s="50">
        <v>7916.5</v>
      </c>
      <c r="N281" s="49" t="s">
        <v>83</v>
      </c>
      <c r="O281" s="49" t="s">
        <v>763</v>
      </c>
      <c r="P281" s="36">
        <v>5674</v>
      </c>
      <c r="Q281" s="36">
        <v>7916.5</v>
      </c>
      <c r="R281" s="36">
        <v>1.2632E-4</v>
      </c>
      <c r="S281" s="36">
        <v>0.72632624877462837</v>
      </c>
      <c r="T281" s="36">
        <v>1.2800956094018829E-4</v>
      </c>
      <c r="U281" s="38">
        <v>0.71673967999999999</v>
      </c>
      <c r="V281" s="38">
        <v>-9.586568774628379E-3</v>
      </c>
      <c r="W281" s="36">
        <v>2.9662758774627727E-2</v>
      </c>
      <c r="X281" s="36">
        <v>0</v>
      </c>
      <c r="Y281" s="36">
        <v>-1.0866099999999996E-3</v>
      </c>
      <c r="Z281" s="36">
        <v>-9.5449000000000011E-4</v>
      </c>
      <c r="AA281" s="38">
        <v>-2.0411000000000014E-3</v>
      </c>
      <c r="AB281" s="36">
        <v>2.2117289999999349E-2</v>
      </c>
      <c r="AC281" s="36">
        <v>0.88539491999999942</v>
      </c>
    </row>
    <row r="282" spans="1:29" ht="15.75" customHeight="1" x14ac:dyDescent="0.2">
      <c r="A282" s="52">
        <v>43621.396956018521</v>
      </c>
      <c r="B282" s="49" t="s">
        <v>7</v>
      </c>
      <c r="C282" s="49" t="s">
        <v>74</v>
      </c>
      <c r="D282" s="49" t="s">
        <v>86</v>
      </c>
      <c r="E282" s="50">
        <v>100</v>
      </c>
      <c r="F282" s="50">
        <v>7863</v>
      </c>
      <c r="G282" s="50">
        <v>1.2718E-2</v>
      </c>
      <c r="H282" s="50">
        <v>-2.5000000000000001E-4</v>
      </c>
      <c r="I282" s="50">
        <v>-3.1700000000000001E-6</v>
      </c>
      <c r="J282" s="49" t="s">
        <v>76</v>
      </c>
      <c r="K282" s="50">
        <v>100</v>
      </c>
      <c r="L282" s="50">
        <v>0</v>
      </c>
      <c r="M282" s="50">
        <v>7863</v>
      </c>
      <c r="N282" s="49" t="s">
        <v>77</v>
      </c>
      <c r="O282" s="49" t="s">
        <v>764</v>
      </c>
      <c r="P282" s="36">
        <v>5774</v>
      </c>
      <c r="Q282" s="36">
        <v>7863</v>
      </c>
      <c r="R282" s="36">
        <v>1.2718000000000001E-4</v>
      </c>
      <c r="S282" s="36">
        <v>0.73904424877462838</v>
      </c>
      <c r="T282" s="36">
        <v>1.2799519376076001E-4</v>
      </c>
      <c r="U282" s="38">
        <v>0.73433732000000007</v>
      </c>
      <c r="V282" s="38">
        <v>-4.7069287746283051E-3</v>
      </c>
      <c r="W282" s="36">
        <v>2.9662758774627727E-2</v>
      </c>
      <c r="X282" s="36">
        <v>0</v>
      </c>
      <c r="Y282" s="36">
        <v>-1.0897799999999996E-3</v>
      </c>
      <c r="Z282" s="36">
        <v>-9.5449000000000011E-4</v>
      </c>
      <c r="AA282" s="38">
        <v>-2.0442700000000012E-3</v>
      </c>
      <c r="AB282" s="36">
        <v>2.7000099999999423E-2</v>
      </c>
      <c r="AC282" s="36">
        <v>0.89027772999999943</v>
      </c>
    </row>
    <row r="283" spans="1:29" ht="15.75" customHeight="1" x14ac:dyDescent="0.2">
      <c r="A283" s="52">
        <v>43621.396990740737</v>
      </c>
      <c r="B283" s="49" t="s">
        <v>7</v>
      </c>
      <c r="C283" s="49" t="s">
        <v>74</v>
      </c>
      <c r="D283" s="49" t="s">
        <v>86</v>
      </c>
      <c r="E283" s="50">
        <v>200</v>
      </c>
      <c r="F283" s="50">
        <v>7902.5</v>
      </c>
      <c r="G283" s="50">
        <v>2.5308000000000001E-2</v>
      </c>
      <c r="H283" s="50">
        <v>-2.5000000000000001E-4</v>
      </c>
      <c r="I283" s="50">
        <v>-6.3199999999999996E-6</v>
      </c>
      <c r="J283" s="49" t="s">
        <v>76</v>
      </c>
      <c r="K283" s="50">
        <v>200</v>
      </c>
      <c r="L283" s="50">
        <v>0</v>
      </c>
      <c r="M283" s="50">
        <v>7902.5</v>
      </c>
      <c r="N283" s="49" t="s">
        <v>83</v>
      </c>
      <c r="O283" s="49" t="s">
        <v>765</v>
      </c>
      <c r="P283" s="36">
        <v>5974</v>
      </c>
      <c r="Q283" s="36">
        <v>7902.5</v>
      </c>
      <c r="R283" s="36">
        <v>1.2653999999999999E-4</v>
      </c>
      <c r="S283" s="36">
        <v>0.76435224877462837</v>
      </c>
      <c r="T283" s="36">
        <v>1.2794647619260603E-4</v>
      </c>
      <c r="U283" s="38">
        <v>0.75594995999999992</v>
      </c>
      <c r="V283" s="38">
        <v>-8.4022887746284525E-3</v>
      </c>
      <c r="W283" s="36">
        <v>2.9662758774627727E-2</v>
      </c>
      <c r="X283" s="36">
        <v>0</v>
      </c>
      <c r="Y283" s="36">
        <v>-1.0960999999999996E-3</v>
      </c>
      <c r="Z283" s="36">
        <v>-9.5449000000000011E-4</v>
      </c>
      <c r="AA283" s="38">
        <v>-2.0505900000000014E-3</v>
      </c>
      <c r="AB283" s="36">
        <v>2.3311059999999276E-2</v>
      </c>
      <c r="AC283" s="36">
        <v>0.88658868999999929</v>
      </c>
    </row>
    <row r="284" spans="1:29" ht="15.75" customHeight="1" x14ac:dyDescent="0.2">
      <c r="A284" s="52">
        <v>43621.397094907406</v>
      </c>
      <c r="B284" s="49" t="s">
        <v>7</v>
      </c>
      <c r="C284" s="49" t="s">
        <v>74</v>
      </c>
      <c r="D284" s="49" t="s">
        <v>86</v>
      </c>
      <c r="E284" s="50">
        <v>200</v>
      </c>
      <c r="F284" s="50">
        <v>7977</v>
      </c>
      <c r="G284" s="50">
        <v>2.5072000000000001E-2</v>
      </c>
      <c r="H284" s="50">
        <v>-2.5000000000000001E-4</v>
      </c>
      <c r="I284" s="50">
        <v>-6.2600000000000002E-6</v>
      </c>
      <c r="J284" s="49" t="s">
        <v>76</v>
      </c>
      <c r="K284" s="50">
        <v>200</v>
      </c>
      <c r="L284" s="50">
        <v>0</v>
      </c>
      <c r="M284" s="50">
        <v>7977</v>
      </c>
      <c r="N284" s="49" t="s">
        <v>77</v>
      </c>
      <c r="O284" s="49" t="s">
        <v>766</v>
      </c>
      <c r="P284" s="36">
        <v>6174</v>
      </c>
      <c r="Q284" s="36">
        <v>7977</v>
      </c>
      <c r="R284" s="36">
        <v>1.2536000000000001E-4</v>
      </c>
      <c r="S284" s="36">
        <v>0.78942424877462836</v>
      </c>
      <c r="T284" s="36">
        <v>1.2786269011574804E-4</v>
      </c>
      <c r="U284" s="38">
        <v>0.77397263999999999</v>
      </c>
      <c r="V284" s="38">
        <v>-1.5451608774628367E-2</v>
      </c>
      <c r="W284" s="36">
        <v>2.9662758774627727E-2</v>
      </c>
      <c r="X284" s="36">
        <v>0</v>
      </c>
      <c r="Y284" s="36">
        <v>-1.1023599999999995E-3</v>
      </c>
      <c r="Z284" s="36">
        <v>-9.5449000000000011E-4</v>
      </c>
      <c r="AA284" s="38">
        <v>-2.0568500000000016E-3</v>
      </c>
      <c r="AB284" s="36">
        <v>1.6267999999999363E-2</v>
      </c>
      <c r="AC284" s="36">
        <v>0.87954562999999941</v>
      </c>
    </row>
    <row r="285" spans="1:29" ht="15.75" customHeight="1" x14ac:dyDescent="0.2">
      <c r="A285" s="52">
        <v>43621.397094907406</v>
      </c>
      <c r="B285" s="49" t="s">
        <v>7</v>
      </c>
      <c r="C285" s="49" t="s">
        <v>74</v>
      </c>
      <c r="D285" s="49" t="s">
        <v>86</v>
      </c>
      <c r="E285" s="50">
        <v>100</v>
      </c>
      <c r="F285" s="50">
        <v>7937.5</v>
      </c>
      <c r="G285" s="50">
        <v>1.2598E-2</v>
      </c>
      <c r="H285" s="50">
        <v>-2.5000000000000001E-4</v>
      </c>
      <c r="I285" s="50">
        <v>-3.14E-6</v>
      </c>
      <c r="J285" s="49" t="s">
        <v>76</v>
      </c>
      <c r="K285" s="50">
        <v>100</v>
      </c>
      <c r="L285" s="50">
        <v>0</v>
      </c>
      <c r="M285" s="50">
        <v>7937.5</v>
      </c>
      <c r="N285" s="49" t="s">
        <v>77</v>
      </c>
      <c r="O285" s="49" t="s">
        <v>767</v>
      </c>
      <c r="P285" s="36">
        <v>6274</v>
      </c>
      <c r="Q285" s="36">
        <v>7937.5</v>
      </c>
      <c r="R285" s="36">
        <v>1.2598000000000001E-4</v>
      </c>
      <c r="S285" s="36">
        <v>0.80202224877462835</v>
      </c>
      <c r="T285" s="36">
        <v>1.2783268230389359E-4</v>
      </c>
      <c r="U285" s="38">
        <v>0.7903985200000001</v>
      </c>
      <c r="V285" s="38">
        <v>-1.162372877462825E-2</v>
      </c>
      <c r="W285" s="36">
        <v>2.9662758774627727E-2</v>
      </c>
      <c r="X285" s="36">
        <v>0</v>
      </c>
      <c r="Y285" s="36">
        <v>-1.1054999999999995E-3</v>
      </c>
      <c r="Z285" s="36">
        <v>-9.5449000000000011E-4</v>
      </c>
      <c r="AA285" s="38">
        <v>-2.0599900000000016E-3</v>
      </c>
      <c r="AB285" s="36">
        <v>2.0099019999999478E-2</v>
      </c>
      <c r="AC285" s="36">
        <v>0.88337664999999954</v>
      </c>
    </row>
    <row r="286" spans="1:29" ht="15.75" customHeight="1" x14ac:dyDescent="0.2">
      <c r="A286" s="52">
        <v>43621.397141203706</v>
      </c>
      <c r="B286" s="49" t="s">
        <v>7</v>
      </c>
      <c r="C286" s="49" t="s">
        <v>74</v>
      </c>
      <c r="D286" s="49" t="s">
        <v>86</v>
      </c>
      <c r="E286" s="50">
        <v>200</v>
      </c>
      <c r="F286" s="50">
        <v>7986.5</v>
      </c>
      <c r="G286" s="50">
        <v>2.5041999999999998E-2</v>
      </c>
      <c r="H286" s="50">
        <v>-2.5000000000000001E-4</v>
      </c>
      <c r="I286" s="50">
        <v>-6.2600000000000002E-6</v>
      </c>
      <c r="J286" s="49" t="s">
        <v>76</v>
      </c>
      <c r="K286" s="50">
        <v>200</v>
      </c>
      <c r="L286" s="50">
        <v>0</v>
      </c>
      <c r="M286" s="50">
        <v>7986.5</v>
      </c>
      <c r="N286" s="49" t="s">
        <v>77</v>
      </c>
      <c r="O286" s="49" t="s">
        <v>768</v>
      </c>
      <c r="P286" s="36">
        <v>6474</v>
      </c>
      <c r="Q286" s="36">
        <v>7986.5</v>
      </c>
      <c r="R286" s="36">
        <v>1.2521E-4</v>
      </c>
      <c r="S286" s="36">
        <v>0.82706424877462836</v>
      </c>
      <c r="T286" s="36">
        <v>1.2775166029883045E-4</v>
      </c>
      <c r="U286" s="38">
        <v>0.81060953999999996</v>
      </c>
      <c r="V286" s="38">
        <v>-1.6454708774628402E-2</v>
      </c>
      <c r="W286" s="36">
        <v>2.9662758774627727E-2</v>
      </c>
      <c r="X286" s="36">
        <v>0</v>
      </c>
      <c r="Y286" s="36">
        <v>-1.1117599999999994E-3</v>
      </c>
      <c r="Z286" s="36">
        <v>-9.5449000000000011E-4</v>
      </c>
      <c r="AA286" s="38">
        <v>-2.0662500000000017E-3</v>
      </c>
      <c r="AB286" s="36">
        <v>1.5274299999999328E-2</v>
      </c>
      <c r="AC286" s="36">
        <v>0.87855192999999931</v>
      </c>
    </row>
    <row r="287" spans="1:29" ht="15.75" customHeight="1" x14ac:dyDescent="0.2">
      <c r="A287" s="52">
        <v>43621.397141203706</v>
      </c>
      <c r="B287" s="49" t="s">
        <v>7</v>
      </c>
      <c r="C287" s="49" t="s">
        <v>74</v>
      </c>
      <c r="D287" s="49" t="s">
        <v>86</v>
      </c>
      <c r="E287" s="50">
        <v>100</v>
      </c>
      <c r="F287" s="50">
        <v>7985</v>
      </c>
      <c r="G287" s="50">
        <v>1.2522999999999999E-2</v>
      </c>
      <c r="H287" s="50">
        <v>-2.5000000000000001E-4</v>
      </c>
      <c r="I287" s="50">
        <v>-3.1300000000000001E-6</v>
      </c>
      <c r="J287" s="49" t="s">
        <v>76</v>
      </c>
      <c r="K287" s="50">
        <v>100</v>
      </c>
      <c r="L287" s="50">
        <v>0</v>
      </c>
      <c r="M287" s="50">
        <v>7946.5</v>
      </c>
      <c r="N287" s="49" t="s">
        <v>77</v>
      </c>
      <c r="O287" s="49" t="s">
        <v>769</v>
      </c>
      <c r="P287" s="36">
        <v>6574</v>
      </c>
      <c r="Q287" s="36">
        <v>7985</v>
      </c>
      <c r="R287" s="36">
        <v>1.2522999999999999E-4</v>
      </c>
      <c r="S287" s="36">
        <v>0.83958724877462831</v>
      </c>
      <c r="T287" s="36">
        <v>1.277133022170107E-4</v>
      </c>
      <c r="U287" s="38">
        <v>0.82326201999999993</v>
      </c>
      <c r="V287" s="38">
        <v>-1.6325228774628386E-2</v>
      </c>
      <c r="W287" s="36">
        <v>2.9662758774627727E-2</v>
      </c>
      <c r="X287" s="36">
        <v>0</v>
      </c>
      <c r="Y287" s="36">
        <v>-1.1148899999999995E-3</v>
      </c>
      <c r="Z287" s="36">
        <v>-9.5449000000000011E-4</v>
      </c>
      <c r="AA287" s="38">
        <v>-2.0693800000000017E-3</v>
      </c>
      <c r="AB287" s="36">
        <v>1.5406909999999344E-2</v>
      </c>
      <c r="AC287" s="36">
        <v>0.8786845399999994</v>
      </c>
    </row>
    <row r="288" spans="1:29" ht="15.75" customHeight="1" x14ac:dyDescent="0.2">
      <c r="A288" s="52">
        <v>43621.397812499999</v>
      </c>
      <c r="B288" s="49" t="s">
        <v>7</v>
      </c>
      <c r="C288" s="49" t="s">
        <v>74</v>
      </c>
      <c r="D288" s="49" t="s">
        <v>75</v>
      </c>
      <c r="E288" s="50">
        <v>-300</v>
      </c>
      <c r="F288" s="50">
        <v>7863</v>
      </c>
      <c r="G288" s="50">
        <v>-3.8154E-2</v>
      </c>
      <c r="H288" s="50">
        <v>-2.5000000000000001E-4</v>
      </c>
      <c r="I288" s="50">
        <v>-9.5300000000000002E-6</v>
      </c>
      <c r="J288" s="49" t="s">
        <v>76</v>
      </c>
      <c r="K288" s="50">
        <v>300</v>
      </c>
      <c r="L288" s="50">
        <v>0</v>
      </c>
      <c r="M288" s="50">
        <v>7863</v>
      </c>
      <c r="N288" s="49" t="s">
        <v>83</v>
      </c>
      <c r="O288" s="49" t="s">
        <v>770</v>
      </c>
      <c r="P288" s="36">
        <v>6274</v>
      </c>
      <c r="Q288" s="36">
        <v>7863</v>
      </c>
      <c r="R288" s="36">
        <v>1.2718000000000001E-4</v>
      </c>
      <c r="S288" s="36">
        <v>0.8012732581095251</v>
      </c>
      <c r="T288" s="36">
        <v>1.277133022170107E-4</v>
      </c>
      <c r="U288" s="38">
        <v>0.79792732000000011</v>
      </c>
      <c r="V288" s="38">
        <v>-3.3459381095249929E-3</v>
      </c>
      <c r="W288" s="36">
        <v>2.9502768109524524E-2</v>
      </c>
      <c r="X288" s="36">
        <v>-1.5999066510320389E-4</v>
      </c>
      <c r="Y288" s="36">
        <v>-1.1244199999999995E-3</v>
      </c>
      <c r="Z288" s="36">
        <v>-9.5449000000000011E-4</v>
      </c>
      <c r="AA288" s="38">
        <v>-2.078910000000002E-3</v>
      </c>
      <c r="AB288" s="36">
        <v>2.8235739999999534E-2</v>
      </c>
      <c r="AC288" s="36">
        <v>0.89151336999999953</v>
      </c>
    </row>
    <row r="289" spans="1:29" ht="15.75" customHeight="1" x14ac:dyDescent="0.2">
      <c r="A289" s="52">
        <v>43621.397812499999</v>
      </c>
      <c r="B289" s="49" t="s">
        <v>7</v>
      </c>
      <c r="C289" s="49" t="s">
        <v>74</v>
      </c>
      <c r="D289" s="49" t="s">
        <v>75</v>
      </c>
      <c r="E289" s="50">
        <v>-200</v>
      </c>
      <c r="F289" s="50">
        <v>7907</v>
      </c>
      <c r="G289" s="50">
        <v>-2.5294000000000001E-2</v>
      </c>
      <c r="H289" s="50">
        <v>-2.5000000000000001E-4</v>
      </c>
      <c r="I289" s="50">
        <v>-6.3199999999999996E-6</v>
      </c>
      <c r="J289" s="49" t="s">
        <v>76</v>
      </c>
      <c r="K289" s="50">
        <v>200</v>
      </c>
      <c r="L289" s="50">
        <v>0</v>
      </c>
      <c r="M289" s="50">
        <v>7907</v>
      </c>
      <c r="N289" s="49" t="s">
        <v>83</v>
      </c>
      <c r="O289" s="49" t="s">
        <v>771</v>
      </c>
      <c r="P289" s="36">
        <v>6074</v>
      </c>
      <c r="Q289" s="36">
        <v>7907</v>
      </c>
      <c r="R289" s="36">
        <v>1.2647E-4</v>
      </c>
      <c r="S289" s="36">
        <v>0.77573059766612296</v>
      </c>
      <c r="T289" s="36">
        <v>1.277133022170107E-4</v>
      </c>
      <c r="U289" s="38">
        <v>0.76817877999999995</v>
      </c>
      <c r="V289" s="38">
        <v>-7.5518176661230063E-3</v>
      </c>
      <c r="W289" s="36">
        <v>2.9254107666122384E-2</v>
      </c>
      <c r="X289" s="36">
        <v>-2.4866044340213916E-4</v>
      </c>
      <c r="Y289" s="36">
        <v>-1.1307399999999994E-3</v>
      </c>
      <c r="Z289" s="36">
        <v>-9.5449000000000011E-4</v>
      </c>
      <c r="AA289" s="38">
        <v>-2.0852300000000022E-3</v>
      </c>
      <c r="AB289" s="36">
        <v>2.3787519999999382E-2</v>
      </c>
      <c r="AC289" s="36">
        <v>0.88706514999999941</v>
      </c>
    </row>
    <row r="290" spans="1:29" ht="15.75" customHeight="1" x14ac:dyDescent="0.2">
      <c r="A290" s="52">
        <v>43621.397812499999</v>
      </c>
      <c r="B290" s="49" t="s">
        <v>7</v>
      </c>
      <c r="C290" s="49" t="s">
        <v>74</v>
      </c>
      <c r="D290" s="49" t="s">
        <v>75</v>
      </c>
      <c r="E290" s="50">
        <v>-100</v>
      </c>
      <c r="F290" s="50">
        <v>7946.5</v>
      </c>
      <c r="G290" s="50">
        <v>-1.2584E-2</v>
      </c>
      <c r="H290" s="50">
        <v>-2.5000000000000001E-4</v>
      </c>
      <c r="I290" s="50">
        <v>-3.14E-6</v>
      </c>
      <c r="J290" s="49" t="s">
        <v>76</v>
      </c>
      <c r="K290" s="50">
        <v>100</v>
      </c>
      <c r="L290" s="50">
        <v>0</v>
      </c>
      <c r="M290" s="50">
        <v>7946.5</v>
      </c>
      <c r="N290" s="49" t="s">
        <v>83</v>
      </c>
      <c r="O290" s="49" t="s">
        <v>772</v>
      </c>
      <c r="P290" s="36">
        <v>5974</v>
      </c>
      <c r="Q290" s="36">
        <v>7946.5</v>
      </c>
      <c r="R290" s="36">
        <v>1.2584E-4</v>
      </c>
      <c r="S290" s="36">
        <v>0.76295926744442188</v>
      </c>
      <c r="T290" s="36">
        <v>1.277133022170107E-4</v>
      </c>
      <c r="U290" s="38">
        <v>0.75176816000000002</v>
      </c>
      <c r="V290" s="38">
        <v>-1.1191107444421866E-2</v>
      </c>
      <c r="W290" s="36">
        <v>2.9066777444421314E-2</v>
      </c>
      <c r="X290" s="36">
        <v>-1.8733022170107014E-4</v>
      </c>
      <c r="Y290" s="36">
        <v>-1.1338799999999994E-3</v>
      </c>
      <c r="Z290" s="36">
        <v>-9.5449000000000011E-4</v>
      </c>
      <c r="AA290" s="38">
        <v>-2.0883700000000022E-3</v>
      </c>
      <c r="AB290" s="36">
        <v>1.9964039999999451E-2</v>
      </c>
      <c r="AC290" s="36">
        <v>0.88324166999999942</v>
      </c>
    </row>
    <row r="291" spans="1:29" ht="15.75" customHeight="1" x14ac:dyDescent="0.2">
      <c r="A291" s="52">
        <v>43621.397847222222</v>
      </c>
      <c r="B291" s="49" t="s">
        <v>7</v>
      </c>
      <c r="C291" s="49" t="s">
        <v>74</v>
      </c>
      <c r="D291" s="49" t="s">
        <v>75</v>
      </c>
      <c r="E291" s="50">
        <v>-400</v>
      </c>
      <c r="F291" s="50">
        <v>7823.5</v>
      </c>
      <c r="G291" s="50">
        <v>-5.1128E-2</v>
      </c>
      <c r="H291" s="50">
        <v>-2.5000000000000001E-4</v>
      </c>
      <c r="I291" s="50">
        <v>-1.278E-5</v>
      </c>
      <c r="J291" s="49" t="s">
        <v>76</v>
      </c>
      <c r="K291" s="50">
        <v>400</v>
      </c>
      <c r="L291" s="50">
        <v>0</v>
      </c>
      <c r="M291" s="50">
        <v>7823.5</v>
      </c>
      <c r="N291" s="49" t="s">
        <v>83</v>
      </c>
      <c r="O291" s="49" t="s">
        <v>773</v>
      </c>
      <c r="P291" s="36">
        <v>5574</v>
      </c>
      <c r="Q291" s="36">
        <v>7823.5</v>
      </c>
      <c r="R291" s="36">
        <v>1.2782000000000001E-4</v>
      </c>
      <c r="S291" s="36">
        <v>0.7118739465576176</v>
      </c>
      <c r="T291" s="36">
        <v>1.277133022170107E-4</v>
      </c>
      <c r="U291" s="38">
        <v>0.71246868000000008</v>
      </c>
      <c r="V291" s="38">
        <v>5.9473344238247794E-4</v>
      </c>
      <c r="W291" s="36">
        <v>2.9109456557617038E-2</v>
      </c>
      <c r="X291" s="36">
        <v>4.2679113195723956E-5</v>
      </c>
      <c r="Y291" s="36">
        <v>-1.1466599999999994E-3</v>
      </c>
      <c r="Z291" s="36">
        <v>-9.5449000000000011E-4</v>
      </c>
      <c r="AA291" s="38">
        <v>-2.1011500000000021E-3</v>
      </c>
      <c r="AB291" s="36">
        <v>3.1805339999999516E-2</v>
      </c>
      <c r="AC291" s="36">
        <v>0.89508296999999959</v>
      </c>
    </row>
    <row r="292" spans="1:29" ht="15.75" customHeight="1" x14ac:dyDescent="0.2">
      <c r="A292" s="52">
        <v>43621.397847222222</v>
      </c>
      <c r="B292" s="49" t="s">
        <v>7</v>
      </c>
      <c r="C292" s="49" t="s">
        <v>74</v>
      </c>
      <c r="D292" s="49" t="s">
        <v>75</v>
      </c>
      <c r="E292" s="50">
        <v>-300</v>
      </c>
      <c r="F292" s="50">
        <v>7876</v>
      </c>
      <c r="G292" s="50">
        <v>-3.8091E-2</v>
      </c>
      <c r="H292" s="50">
        <v>-2.5000000000000001E-4</v>
      </c>
      <c r="I292" s="50">
        <v>-9.5200000000000003E-6</v>
      </c>
      <c r="J292" s="49" t="s">
        <v>76</v>
      </c>
      <c r="K292" s="50">
        <v>300</v>
      </c>
      <c r="L292" s="50">
        <v>0</v>
      </c>
      <c r="M292" s="50">
        <v>7876</v>
      </c>
      <c r="N292" s="49" t="s">
        <v>77</v>
      </c>
      <c r="O292" s="49" t="s">
        <v>774</v>
      </c>
      <c r="P292" s="36">
        <v>5274</v>
      </c>
      <c r="Q292" s="36">
        <v>7876</v>
      </c>
      <c r="R292" s="36">
        <v>1.2697000000000001E-4</v>
      </c>
      <c r="S292" s="36">
        <v>0.67355995589251438</v>
      </c>
      <c r="T292" s="36">
        <v>1.277133022170107E-4</v>
      </c>
      <c r="U292" s="38">
        <v>0.66963978000000002</v>
      </c>
      <c r="V292" s="38">
        <v>-3.9201758925143659E-3</v>
      </c>
      <c r="W292" s="36">
        <v>2.8886465892513834E-2</v>
      </c>
      <c r="X292" s="36">
        <v>-2.2299066510320445E-4</v>
      </c>
      <c r="Y292" s="36">
        <v>-1.1561799999999995E-3</v>
      </c>
      <c r="Z292" s="36">
        <v>-9.5449000000000011E-4</v>
      </c>
      <c r="AA292" s="38">
        <v>-2.110670000000002E-3</v>
      </c>
      <c r="AB292" s="36">
        <v>2.707695999999947E-2</v>
      </c>
      <c r="AC292" s="36">
        <v>0.8903545899999995</v>
      </c>
    </row>
    <row r="293" spans="1:29" ht="15.75" customHeight="1" x14ac:dyDescent="0.2">
      <c r="A293" s="52">
        <v>43621.397847222222</v>
      </c>
      <c r="B293" s="49" t="s">
        <v>7</v>
      </c>
      <c r="C293" s="49" t="s">
        <v>74</v>
      </c>
      <c r="D293" s="49" t="s">
        <v>75</v>
      </c>
      <c r="E293" s="50">
        <v>-200</v>
      </c>
      <c r="F293" s="50">
        <v>7915.5</v>
      </c>
      <c r="G293" s="50">
        <v>-2.5266E-2</v>
      </c>
      <c r="H293" s="50">
        <v>-2.5000000000000001E-4</v>
      </c>
      <c r="I293" s="50">
        <v>-6.3099999999999997E-6</v>
      </c>
      <c r="J293" s="49" t="s">
        <v>76</v>
      </c>
      <c r="K293" s="50">
        <v>200</v>
      </c>
      <c r="L293" s="50">
        <v>0</v>
      </c>
      <c r="M293" s="50">
        <v>7915.5</v>
      </c>
      <c r="N293" s="49" t="s">
        <v>77</v>
      </c>
      <c r="O293" s="49" t="s">
        <v>775</v>
      </c>
      <c r="P293" s="36">
        <v>5074</v>
      </c>
      <c r="Q293" s="36">
        <v>7915.5</v>
      </c>
      <c r="R293" s="36">
        <v>1.2632999999999999E-4</v>
      </c>
      <c r="S293" s="36">
        <v>0.64801729544911224</v>
      </c>
      <c r="T293" s="36">
        <v>1.277133022170107E-4</v>
      </c>
      <c r="U293" s="38">
        <v>0.64099841999999996</v>
      </c>
      <c r="V293" s="38">
        <v>-7.0188754491122829E-3</v>
      </c>
      <c r="W293" s="36">
        <v>2.8609805449111694E-2</v>
      </c>
      <c r="X293" s="36">
        <v>-2.7666044340213941E-4</v>
      </c>
      <c r="Y293" s="36">
        <v>-1.1624899999999995E-3</v>
      </c>
      <c r="Z293" s="36">
        <v>-9.5449000000000011E-4</v>
      </c>
      <c r="AA293" s="38">
        <v>-2.1169800000000018E-3</v>
      </c>
      <c r="AB293" s="36">
        <v>2.3707909999999412E-2</v>
      </c>
      <c r="AC293" s="36">
        <v>0.88698553999999941</v>
      </c>
    </row>
    <row r="294" spans="1:29" ht="15.75" customHeight="1" x14ac:dyDescent="0.2">
      <c r="A294" s="52">
        <v>43621.397847222222</v>
      </c>
      <c r="B294" s="49" t="s">
        <v>7</v>
      </c>
      <c r="C294" s="49" t="s">
        <v>74</v>
      </c>
      <c r="D294" s="49" t="s">
        <v>75</v>
      </c>
      <c r="E294" s="50">
        <v>-100</v>
      </c>
      <c r="F294" s="50">
        <v>7955</v>
      </c>
      <c r="G294" s="50">
        <v>-1.2571000000000001E-2</v>
      </c>
      <c r="H294" s="50">
        <v>-2.5000000000000001E-4</v>
      </c>
      <c r="I294" s="50">
        <v>-3.14E-6</v>
      </c>
      <c r="J294" s="49" t="s">
        <v>76</v>
      </c>
      <c r="K294" s="50">
        <v>100</v>
      </c>
      <c r="L294" s="50">
        <v>0</v>
      </c>
      <c r="M294" s="50">
        <v>7955</v>
      </c>
      <c r="N294" s="49" t="s">
        <v>77</v>
      </c>
      <c r="O294" s="49" t="s">
        <v>776</v>
      </c>
      <c r="P294" s="36">
        <v>4974</v>
      </c>
      <c r="Q294" s="36">
        <v>7955</v>
      </c>
      <c r="R294" s="36">
        <v>1.2570999999999999E-4</v>
      </c>
      <c r="S294" s="36">
        <v>0.63524596522741117</v>
      </c>
      <c r="T294" s="36">
        <v>1.277133022170107E-4</v>
      </c>
      <c r="U294" s="38">
        <v>0.62528153999999991</v>
      </c>
      <c r="V294" s="38">
        <v>-9.9644252274112555E-3</v>
      </c>
      <c r="W294" s="36">
        <v>2.8409475227410625E-2</v>
      </c>
      <c r="X294" s="36">
        <v>-2.0033022170106926E-4</v>
      </c>
      <c r="Y294" s="36">
        <v>-1.1656299999999995E-3</v>
      </c>
      <c r="Z294" s="36">
        <v>-9.5449000000000011E-4</v>
      </c>
      <c r="AA294" s="38">
        <v>-2.1201200000000018E-3</v>
      </c>
      <c r="AB294" s="36">
        <v>2.0565169999999373E-2</v>
      </c>
      <c r="AC294" s="36">
        <v>0.88384279999999937</v>
      </c>
    </row>
    <row r="295" spans="1:29" ht="15.75" customHeight="1" x14ac:dyDescent="0.2">
      <c r="A295" s="52">
        <v>43621.398194444446</v>
      </c>
      <c r="B295" s="49" t="s">
        <v>7</v>
      </c>
      <c r="C295" s="49" t="s">
        <v>74</v>
      </c>
      <c r="D295" s="49" t="s">
        <v>86</v>
      </c>
      <c r="E295" s="50">
        <v>200</v>
      </c>
      <c r="F295" s="50">
        <v>7882.5</v>
      </c>
      <c r="G295" s="50">
        <v>2.5371999999999999E-2</v>
      </c>
      <c r="H295" s="50">
        <v>-2.5000000000000001E-4</v>
      </c>
      <c r="I295" s="50">
        <v>-6.3400000000000003E-6</v>
      </c>
      <c r="J295" s="49" t="s">
        <v>76</v>
      </c>
      <c r="K295" s="50">
        <v>200</v>
      </c>
      <c r="L295" s="50">
        <v>0</v>
      </c>
      <c r="M295" s="50">
        <v>7882.5</v>
      </c>
      <c r="N295" s="49" t="s">
        <v>83</v>
      </c>
      <c r="O295" s="49" t="s">
        <v>777</v>
      </c>
      <c r="P295" s="36">
        <v>5174</v>
      </c>
      <c r="Q295" s="36">
        <v>7882.5</v>
      </c>
      <c r="R295" s="36">
        <v>1.2685999999999999E-4</v>
      </c>
      <c r="S295" s="36">
        <v>0.66061796522741112</v>
      </c>
      <c r="T295" s="36">
        <v>1.2768031797978567E-4</v>
      </c>
      <c r="U295" s="38">
        <v>0.65637363999999998</v>
      </c>
      <c r="V295" s="38">
        <v>-4.2443252274111387E-3</v>
      </c>
      <c r="W295" s="36">
        <v>2.8409475227410625E-2</v>
      </c>
      <c r="X295" s="36">
        <v>0</v>
      </c>
      <c r="Y295" s="36">
        <v>-1.1719699999999996E-3</v>
      </c>
      <c r="Z295" s="36">
        <v>-9.5449000000000011E-4</v>
      </c>
      <c r="AA295" s="38">
        <v>-2.1264600000000019E-3</v>
      </c>
      <c r="AB295" s="36">
        <v>2.6291609999999487E-2</v>
      </c>
      <c r="AC295" s="36">
        <v>0.88956923999999948</v>
      </c>
    </row>
    <row r="296" spans="1:29" ht="15.75" customHeight="1" x14ac:dyDescent="0.2">
      <c r="A296" s="52">
        <v>43621.398194444446</v>
      </c>
      <c r="B296" s="49" t="s">
        <v>7</v>
      </c>
      <c r="C296" s="49" t="s">
        <v>74</v>
      </c>
      <c r="D296" s="49" t="s">
        <v>86</v>
      </c>
      <c r="E296" s="50">
        <v>100</v>
      </c>
      <c r="F296" s="50">
        <v>7843.5</v>
      </c>
      <c r="G296" s="50">
        <v>1.2749E-2</v>
      </c>
      <c r="H296" s="50">
        <v>-2.5000000000000001E-4</v>
      </c>
      <c r="I296" s="50">
        <v>-3.18E-6</v>
      </c>
      <c r="J296" s="49" t="s">
        <v>76</v>
      </c>
      <c r="K296" s="50">
        <v>100</v>
      </c>
      <c r="L296" s="50">
        <v>0</v>
      </c>
      <c r="M296" s="50">
        <v>7843.5</v>
      </c>
      <c r="N296" s="49" t="s">
        <v>83</v>
      </c>
      <c r="O296" s="49" t="s">
        <v>778</v>
      </c>
      <c r="P296" s="36">
        <v>5274</v>
      </c>
      <c r="Q296" s="36">
        <v>7843.5</v>
      </c>
      <c r="R296" s="36">
        <v>1.2748999999999999E-4</v>
      </c>
      <c r="S296" s="36">
        <v>0.67336696522741113</v>
      </c>
      <c r="T296" s="36">
        <v>1.27676709371902E-4</v>
      </c>
      <c r="U296" s="38">
        <v>0.6723822599999999</v>
      </c>
      <c r="V296" s="38">
        <v>-9.8470522741123112E-4</v>
      </c>
      <c r="W296" s="36">
        <v>2.8409475227410625E-2</v>
      </c>
      <c r="X296" s="36">
        <v>0</v>
      </c>
      <c r="Y296" s="36">
        <v>-1.1751499999999996E-3</v>
      </c>
      <c r="Z296" s="36">
        <v>-9.5449000000000011E-4</v>
      </c>
      <c r="AA296" s="38">
        <v>-2.1296400000000021E-3</v>
      </c>
      <c r="AB296" s="36">
        <v>2.9554409999999396E-2</v>
      </c>
      <c r="AC296" s="36">
        <v>0.89283203999999938</v>
      </c>
    </row>
    <row r="297" spans="1:29" ht="15.75" customHeight="1" x14ac:dyDescent="0.2">
      <c r="A297" s="52">
        <v>43621.398206018515</v>
      </c>
      <c r="B297" s="49" t="s">
        <v>7</v>
      </c>
      <c r="C297" s="49" t="s">
        <v>74</v>
      </c>
      <c r="D297" s="49" t="s">
        <v>86</v>
      </c>
      <c r="E297" s="50">
        <v>100</v>
      </c>
      <c r="F297" s="50">
        <v>7892.5</v>
      </c>
      <c r="G297" s="50">
        <v>1.2670000000000001E-2</v>
      </c>
      <c r="H297" s="50">
        <v>7.5000000000000002E-4</v>
      </c>
      <c r="I297" s="50">
        <v>9.5000000000000005E-6</v>
      </c>
      <c r="J297" s="49" t="s">
        <v>76</v>
      </c>
      <c r="K297" s="50">
        <v>100</v>
      </c>
      <c r="L297" s="50">
        <v>0</v>
      </c>
      <c r="M297" s="50">
        <v>7878.5</v>
      </c>
      <c r="N297" s="49" t="s">
        <v>77</v>
      </c>
      <c r="O297" s="49" t="s">
        <v>779</v>
      </c>
      <c r="P297" s="36">
        <v>5374</v>
      </c>
      <c r="Q297" s="36">
        <v>7892.5</v>
      </c>
      <c r="R297" s="36">
        <v>1.2669999999999999E-4</v>
      </c>
      <c r="S297" s="36">
        <v>0.68603696522741109</v>
      </c>
      <c r="T297" s="36">
        <v>1.2765853465340735E-4</v>
      </c>
      <c r="U297" s="38">
        <v>0.68088579999999999</v>
      </c>
      <c r="V297" s="38">
        <v>-5.1511652274111031E-3</v>
      </c>
      <c r="W297" s="36">
        <v>2.8409475227410625E-2</v>
      </c>
      <c r="X297" s="36">
        <v>0</v>
      </c>
      <c r="Y297" s="36">
        <v>-1.1656499999999996E-3</v>
      </c>
      <c r="Z297" s="36">
        <v>-9.5449000000000011E-4</v>
      </c>
      <c r="AA297" s="38">
        <v>-2.1201400000000021E-3</v>
      </c>
      <c r="AB297" s="36">
        <v>2.5378449999999525E-2</v>
      </c>
      <c r="AC297" s="36">
        <v>0.88865607999999952</v>
      </c>
    </row>
    <row r="298" spans="1:29" ht="15.75" customHeight="1" x14ac:dyDescent="0.2">
      <c r="A298" s="52">
        <v>43621.398541666669</v>
      </c>
      <c r="B298" s="49" t="s">
        <v>7</v>
      </c>
      <c r="C298" s="49" t="s">
        <v>74</v>
      </c>
      <c r="D298" s="49" t="s">
        <v>75</v>
      </c>
      <c r="E298" s="50">
        <v>-200</v>
      </c>
      <c r="F298" s="50">
        <v>7827.5</v>
      </c>
      <c r="G298" s="50">
        <v>-2.555E-2</v>
      </c>
      <c r="H298" s="50">
        <v>-2.5000000000000001E-4</v>
      </c>
      <c r="I298" s="50">
        <v>-6.3799999999999999E-6</v>
      </c>
      <c r="J298" s="49" t="s">
        <v>76</v>
      </c>
      <c r="K298" s="50">
        <v>200</v>
      </c>
      <c r="L298" s="50">
        <v>0</v>
      </c>
      <c r="M298" s="50">
        <v>7827.5</v>
      </c>
      <c r="N298" s="49" t="s">
        <v>83</v>
      </c>
      <c r="O298" s="49" t="s">
        <v>780</v>
      </c>
      <c r="P298" s="36">
        <v>5174</v>
      </c>
      <c r="Q298" s="36">
        <v>7827.5</v>
      </c>
      <c r="R298" s="36">
        <v>1.2774999999999999E-4</v>
      </c>
      <c r="S298" s="36">
        <v>0.66050525829672957</v>
      </c>
      <c r="T298" s="36">
        <v>1.2765853465340735E-4</v>
      </c>
      <c r="U298" s="38">
        <v>0.66097849999999991</v>
      </c>
      <c r="V298" s="38">
        <v>4.7324170327034398E-4</v>
      </c>
      <c r="W298" s="36">
        <v>2.8427768296729151E-2</v>
      </c>
      <c r="X298" s="36">
        <v>1.8293069318525701E-5</v>
      </c>
      <c r="Y298" s="36">
        <v>-1.1720299999999997E-3</v>
      </c>
      <c r="Z298" s="36">
        <v>-9.5449000000000011E-4</v>
      </c>
      <c r="AA298" s="38">
        <v>-2.126520000000002E-3</v>
      </c>
      <c r="AB298" s="36">
        <v>3.1027529999999498E-2</v>
      </c>
      <c r="AC298" s="36">
        <v>0.89430515999999949</v>
      </c>
    </row>
    <row r="299" spans="1:29" ht="15.75" customHeight="1" x14ac:dyDescent="0.2">
      <c r="A299" s="52">
        <v>43621.398541666669</v>
      </c>
      <c r="B299" s="49" t="s">
        <v>7</v>
      </c>
      <c r="C299" s="49" t="s">
        <v>74</v>
      </c>
      <c r="D299" s="49" t="s">
        <v>75</v>
      </c>
      <c r="E299" s="50">
        <v>-100</v>
      </c>
      <c r="F299" s="50">
        <v>7866.5</v>
      </c>
      <c r="G299" s="50">
        <v>-1.2711999999999999E-2</v>
      </c>
      <c r="H299" s="50">
        <v>-2.5000000000000001E-4</v>
      </c>
      <c r="I299" s="50">
        <v>-3.1700000000000001E-6</v>
      </c>
      <c r="J299" s="49" t="s">
        <v>76</v>
      </c>
      <c r="K299" s="50">
        <v>100</v>
      </c>
      <c r="L299" s="50">
        <v>0</v>
      </c>
      <c r="M299" s="50">
        <v>7866.5</v>
      </c>
      <c r="N299" s="49" t="s">
        <v>83</v>
      </c>
      <c r="O299" s="49" t="s">
        <v>781</v>
      </c>
      <c r="P299" s="36">
        <v>5074</v>
      </c>
      <c r="Q299" s="36">
        <v>7866.5</v>
      </c>
      <c r="R299" s="36">
        <v>1.2711999999999999E-4</v>
      </c>
      <c r="S299" s="36">
        <v>0.64773940483138881</v>
      </c>
      <c r="T299" s="36">
        <v>1.2765853465340732E-4</v>
      </c>
      <c r="U299" s="38">
        <v>0.64500687999999995</v>
      </c>
      <c r="V299" s="38">
        <v>-2.7325248313888606E-3</v>
      </c>
      <c r="W299" s="36">
        <v>2.8373914831388413E-2</v>
      </c>
      <c r="X299" s="36">
        <v>-5.3853465340737705E-5</v>
      </c>
      <c r="Y299" s="36">
        <v>-1.1751999999999997E-3</v>
      </c>
      <c r="Z299" s="36">
        <v>-9.5449000000000011E-4</v>
      </c>
      <c r="AA299" s="38">
        <v>-2.1296900000000018E-3</v>
      </c>
      <c r="AB299" s="36">
        <v>2.7771079999999553E-2</v>
      </c>
      <c r="AC299" s="36">
        <v>0.89104870999999952</v>
      </c>
    </row>
    <row r="300" spans="1:29" ht="15.75" customHeight="1" x14ac:dyDescent="0.2">
      <c r="A300" s="52">
        <v>43621.398576388892</v>
      </c>
      <c r="B300" s="49" t="s">
        <v>7</v>
      </c>
      <c r="C300" s="49" t="s">
        <v>74</v>
      </c>
      <c r="D300" s="49" t="s">
        <v>75</v>
      </c>
      <c r="E300" s="50">
        <v>-200</v>
      </c>
      <c r="F300" s="50">
        <v>7826.5</v>
      </c>
      <c r="G300" s="50">
        <v>-2.5554E-2</v>
      </c>
      <c r="H300" s="50">
        <v>-2.5000000000000001E-4</v>
      </c>
      <c r="I300" s="50">
        <v>-6.3799999999999999E-6</v>
      </c>
      <c r="J300" s="49" t="s">
        <v>76</v>
      </c>
      <c r="K300" s="50">
        <v>200</v>
      </c>
      <c r="L300" s="50">
        <v>0</v>
      </c>
      <c r="M300" s="50">
        <v>7826.5</v>
      </c>
      <c r="N300" s="49" t="s">
        <v>77</v>
      </c>
      <c r="O300" s="49" t="s">
        <v>782</v>
      </c>
      <c r="P300" s="36">
        <v>4874</v>
      </c>
      <c r="Q300" s="36">
        <v>7826.5</v>
      </c>
      <c r="R300" s="36">
        <v>1.2777E-4</v>
      </c>
      <c r="S300" s="36">
        <v>0.62220769790070729</v>
      </c>
      <c r="T300" s="36">
        <v>1.2765853465340732E-4</v>
      </c>
      <c r="U300" s="38">
        <v>0.62275098000000007</v>
      </c>
      <c r="V300" s="38">
        <v>5.4328209929277449E-4</v>
      </c>
      <c r="W300" s="36">
        <v>2.839620790070695E-2</v>
      </c>
      <c r="X300" s="36">
        <v>2.229306931853664E-5</v>
      </c>
      <c r="Y300" s="36">
        <v>-1.1815799999999998E-3</v>
      </c>
      <c r="Z300" s="36">
        <v>-9.5449000000000011E-4</v>
      </c>
      <c r="AA300" s="38">
        <v>-2.1360700000000016E-3</v>
      </c>
      <c r="AB300" s="36">
        <v>3.1075559999999725E-2</v>
      </c>
      <c r="AC300" s="36">
        <v>0.89435318999999969</v>
      </c>
    </row>
    <row r="301" spans="1:29" ht="15.75" customHeight="1" x14ac:dyDescent="0.2">
      <c r="A301" s="52">
        <v>43621.398576388892</v>
      </c>
      <c r="B301" s="49" t="s">
        <v>7</v>
      </c>
      <c r="C301" s="49" t="s">
        <v>74</v>
      </c>
      <c r="D301" s="49" t="s">
        <v>75</v>
      </c>
      <c r="E301" s="50">
        <v>-100</v>
      </c>
      <c r="F301" s="50">
        <v>7865.5</v>
      </c>
      <c r="G301" s="50">
        <v>-1.2714E-2</v>
      </c>
      <c r="H301" s="50">
        <v>-2.5000000000000001E-4</v>
      </c>
      <c r="I301" s="50">
        <v>-3.1700000000000001E-6</v>
      </c>
      <c r="J301" s="49" t="s">
        <v>76</v>
      </c>
      <c r="K301" s="50">
        <v>100</v>
      </c>
      <c r="L301" s="50">
        <v>0</v>
      </c>
      <c r="M301" s="50">
        <v>7865.5</v>
      </c>
      <c r="N301" s="49" t="s">
        <v>77</v>
      </c>
      <c r="O301" s="49" t="s">
        <v>783</v>
      </c>
      <c r="P301" s="36">
        <v>4774</v>
      </c>
      <c r="Q301" s="36">
        <v>7865.5</v>
      </c>
      <c r="R301" s="36">
        <v>1.2714000000000001E-4</v>
      </c>
      <c r="S301" s="36">
        <v>0.60944184443536653</v>
      </c>
      <c r="T301" s="36">
        <v>1.2765853465340732E-4</v>
      </c>
      <c r="U301" s="38">
        <v>0.60696636000000004</v>
      </c>
      <c r="V301" s="38">
        <v>-2.4754844353664929E-3</v>
      </c>
      <c r="W301" s="36">
        <v>2.8344354435366217E-2</v>
      </c>
      <c r="X301" s="36">
        <v>-5.1853465340732235E-5</v>
      </c>
      <c r="Y301" s="36">
        <v>-1.1847499999999998E-3</v>
      </c>
      <c r="Z301" s="36">
        <v>-9.5449000000000011E-4</v>
      </c>
      <c r="AA301" s="38">
        <v>-2.1392400000000015E-3</v>
      </c>
      <c r="AB301" s="36">
        <v>2.8008109999999725E-2</v>
      </c>
      <c r="AC301" s="36">
        <v>0.89128573999999972</v>
      </c>
    </row>
    <row r="302" spans="1:29" ht="15.75" customHeight="1" x14ac:dyDescent="0.2">
      <c r="A302" s="52">
        <v>43621.398657407408</v>
      </c>
      <c r="B302" s="49" t="s">
        <v>7</v>
      </c>
      <c r="C302" s="49" t="s">
        <v>74</v>
      </c>
      <c r="D302" s="49" t="s">
        <v>86</v>
      </c>
      <c r="E302" s="50">
        <v>100</v>
      </c>
      <c r="F302" s="50">
        <v>7945</v>
      </c>
      <c r="G302" s="50">
        <v>1.2586999999999999E-2</v>
      </c>
      <c r="H302" s="50">
        <v>-2.5000000000000001E-4</v>
      </c>
      <c r="I302" s="50">
        <v>-3.14E-6</v>
      </c>
      <c r="J302" s="49" t="s">
        <v>76</v>
      </c>
      <c r="K302" s="50">
        <v>100</v>
      </c>
      <c r="L302" s="50">
        <v>0</v>
      </c>
      <c r="M302" s="50">
        <v>7945</v>
      </c>
      <c r="N302" s="49" t="s">
        <v>77</v>
      </c>
      <c r="O302" s="49" t="s">
        <v>784</v>
      </c>
      <c r="P302" s="36">
        <v>4874</v>
      </c>
      <c r="Q302" s="36">
        <v>7945</v>
      </c>
      <c r="R302" s="36">
        <v>1.2587000000000001E-4</v>
      </c>
      <c r="S302" s="36">
        <v>0.62202884443536655</v>
      </c>
      <c r="T302" s="36">
        <v>1.2762183923581587E-4</v>
      </c>
      <c r="U302" s="38">
        <v>0.61349038000000011</v>
      </c>
      <c r="V302" s="38">
        <v>-8.538464435366433E-3</v>
      </c>
      <c r="W302" s="36">
        <v>2.8344354435366217E-2</v>
      </c>
      <c r="X302" s="36">
        <v>0</v>
      </c>
      <c r="Y302" s="36">
        <v>-1.1878899999999998E-3</v>
      </c>
      <c r="Z302" s="36">
        <v>-9.5449000000000011E-4</v>
      </c>
      <c r="AA302" s="38">
        <v>-2.1423800000000015E-3</v>
      </c>
      <c r="AB302" s="36">
        <v>2.1948269999999787E-2</v>
      </c>
      <c r="AC302" s="36">
        <v>0.88522589999999979</v>
      </c>
    </row>
    <row r="303" spans="1:29" ht="15.75" customHeight="1" x14ac:dyDescent="0.2">
      <c r="A303" s="52">
        <v>43621.398657407408</v>
      </c>
      <c r="B303" s="49" t="s">
        <v>7</v>
      </c>
      <c r="C303" s="49" t="s">
        <v>74</v>
      </c>
      <c r="D303" s="49" t="s">
        <v>86</v>
      </c>
      <c r="E303" s="50">
        <v>200</v>
      </c>
      <c r="F303" s="50">
        <v>7918</v>
      </c>
      <c r="G303" s="50">
        <v>2.5257999999999999E-2</v>
      </c>
      <c r="H303" s="50">
        <v>-2.5000000000000001E-4</v>
      </c>
      <c r="I303" s="50">
        <v>-6.3099999999999997E-6</v>
      </c>
      <c r="J303" s="49" t="s">
        <v>76</v>
      </c>
      <c r="K303" s="50">
        <v>200</v>
      </c>
      <c r="L303" s="50">
        <v>0</v>
      </c>
      <c r="M303" s="50">
        <v>7918</v>
      </c>
      <c r="N303" s="49" t="s">
        <v>77</v>
      </c>
      <c r="O303" s="49" t="s">
        <v>785</v>
      </c>
      <c r="P303" s="36">
        <v>5074</v>
      </c>
      <c r="Q303" s="36">
        <v>7918</v>
      </c>
      <c r="R303" s="36">
        <v>1.2629000000000001E-4</v>
      </c>
      <c r="S303" s="36">
        <v>0.64728684443536655</v>
      </c>
      <c r="T303" s="36">
        <v>1.2756934261635132E-4</v>
      </c>
      <c r="U303" s="38">
        <v>0.64079546000000009</v>
      </c>
      <c r="V303" s="38">
        <v>-6.491384435366454E-3</v>
      </c>
      <c r="W303" s="36">
        <v>2.8344354435366217E-2</v>
      </c>
      <c r="X303" s="36">
        <v>0</v>
      </c>
      <c r="Y303" s="36">
        <v>-1.1941999999999999E-3</v>
      </c>
      <c r="Z303" s="36">
        <v>-9.5449000000000011E-4</v>
      </c>
      <c r="AA303" s="38">
        <v>-2.1486900000000013E-3</v>
      </c>
      <c r="AB303" s="36">
        <v>2.4001659999999765E-2</v>
      </c>
      <c r="AC303" s="36">
        <v>0.88727928999999983</v>
      </c>
    </row>
    <row r="304" spans="1:29" ht="15.75" customHeight="1" x14ac:dyDescent="0.2">
      <c r="A304" s="52">
        <v>43621.398692129631</v>
      </c>
      <c r="B304" s="49" t="s">
        <v>7</v>
      </c>
      <c r="C304" s="49" t="s">
        <v>74</v>
      </c>
      <c r="D304" s="49" t="s">
        <v>86</v>
      </c>
      <c r="E304" s="50">
        <v>200</v>
      </c>
      <c r="F304" s="50">
        <v>7917.5</v>
      </c>
      <c r="G304" s="50">
        <v>2.5260000000000001E-2</v>
      </c>
      <c r="H304" s="50">
        <v>-2.5000000000000001E-4</v>
      </c>
      <c r="I304" s="50">
        <v>-6.3099999999999997E-6</v>
      </c>
      <c r="J304" s="49" t="s">
        <v>76</v>
      </c>
      <c r="K304" s="50">
        <v>200</v>
      </c>
      <c r="L304" s="50">
        <v>0</v>
      </c>
      <c r="M304" s="50">
        <v>7917.5</v>
      </c>
      <c r="N304" s="49" t="s">
        <v>77</v>
      </c>
      <c r="O304" s="49" t="s">
        <v>786</v>
      </c>
      <c r="P304" s="36">
        <v>5274</v>
      </c>
      <c r="Q304" s="36">
        <v>7917.5</v>
      </c>
      <c r="R304" s="36">
        <v>1.2630000000000001E-4</v>
      </c>
      <c r="S304" s="36">
        <v>0.6725468444353665</v>
      </c>
      <c r="T304" s="36">
        <v>1.2752120675680063E-4</v>
      </c>
      <c r="U304" s="38">
        <v>0.66610620000000009</v>
      </c>
      <c r="V304" s="38">
        <v>-6.440644435366405E-3</v>
      </c>
      <c r="W304" s="36">
        <v>2.8344354435366217E-2</v>
      </c>
      <c r="X304" s="36">
        <v>0</v>
      </c>
      <c r="Y304" s="36">
        <v>-1.2005099999999999E-3</v>
      </c>
      <c r="Z304" s="36">
        <v>-9.5449000000000011E-4</v>
      </c>
      <c r="AA304" s="38">
        <v>-2.1550000000000011E-3</v>
      </c>
      <c r="AB304" s="36">
        <v>2.4058709999999813E-2</v>
      </c>
      <c r="AC304" s="36">
        <v>0.88733633999999983</v>
      </c>
    </row>
    <row r="305" spans="1:29" ht="15.75" customHeight="1" x14ac:dyDescent="0.2">
      <c r="A305" s="52">
        <v>43621.398692129631</v>
      </c>
      <c r="B305" s="49" t="s">
        <v>7</v>
      </c>
      <c r="C305" s="49" t="s">
        <v>74</v>
      </c>
      <c r="D305" s="49" t="s">
        <v>86</v>
      </c>
      <c r="E305" s="50">
        <v>100</v>
      </c>
      <c r="F305" s="50">
        <v>7878</v>
      </c>
      <c r="G305" s="50">
        <v>1.2694E-2</v>
      </c>
      <c r="H305" s="50">
        <v>-2.5000000000000001E-4</v>
      </c>
      <c r="I305" s="50">
        <v>-3.1700000000000001E-6</v>
      </c>
      <c r="J305" s="49" t="s">
        <v>76</v>
      </c>
      <c r="K305" s="50">
        <v>100</v>
      </c>
      <c r="L305" s="50">
        <v>0</v>
      </c>
      <c r="M305" s="50">
        <v>7878</v>
      </c>
      <c r="N305" s="49" t="s">
        <v>77</v>
      </c>
      <c r="O305" s="49" t="s">
        <v>787</v>
      </c>
      <c r="P305" s="36">
        <v>5374</v>
      </c>
      <c r="Q305" s="36">
        <v>7878</v>
      </c>
      <c r="R305" s="36">
        <v>1.2694E-4</v>
      </c>
      <c r="S305" s="36">
        <v>0.68524084443536648</v>
      </c>
      <c r="T305" s="36">
        <v>1.2751039159571389E-4</v>
      </c>
      <c r="U305" s="38">
        <v>0.68217556000000001</v>
      </c>
      <c r="V305" s="38">
        <v>-3.0652844353664666E-3</v>
      </c>
      <c r="W305" s="36">
        <v>2.8344354435366217E-2</v>
      </c>
      <c r="X305" s="36">
        <v>0</v>
      </c>
      <c r="Y305" s="36">
        <v>-1.2036799999999999E-3</v>
      </c>
      <c r="Z305" s="36">
        <v>-9.5449000000000011E-4</v>
      </c>
      <c r="AA305" s="38">
        <v>-2.1581700000000009E-3</v>
      </c>
      <c r="AB305" s="36">
        <v>2.7437239999999752E-2</v>
      </c>
      <c r="AC305" s="36">
        <v>0.89071486999999983</v>
      </c>
    </row>
    <row r="306" spans="1:29" ht="15.75" customHeight="1" x14ac:dyDescent="0.2">
      <c r="A306" s="52">
        <v>43621.399085648147</v>
      </c>
      <c r="B306" s="49" t="s">
        <v>7</v>
      </c>
      <c r="C306" s="49" t="s">
        <v>74</v>
      </c>
      <c r="D306" s="49" t="s">
        <v>86</v>
      </c>
      <c r="E306" s="50">
        <v>200</v>
      </c>
      <c r="F306" s="50">
        <v>7937</v>
      </c>
      <c r="G306" s="50">
        <v>2.5198000000000002E-2</v>
      </c>
      <c r="H306" s="50">
        <v>-2.5000000000000001E-4</v>
      </c>
      <c r="I306" s="50">
        <v>-6.2899999999999999E-6</v>
      </c>
      <c r="J306" s="49" t="s">
        <v>76</v>
      </c>
      <c r="K306" s="50">
        <v>200</v>
      </c>
      <c r="L306" s="50">
        <v>0</v>
      </c>
      <c r="M306" s="50">
        <v>7937</v>
      </c>
      <c r="N306" s="49" t="s">
        <v>77</v>
      </c>
      <c r="O306" s="49" t="s">
        <v>788</v>
      </c>
      <c r="P306" s="36">
        <v>5574</v>
      </c>
      <c r="Q306" s="36">
        <v>7937</v>
      </c>
      <c r="R306" s="36">
        <v>1.2599E-4</v>
      </c>
      <c r="S306" s="36">
        <v>0.71043884443536653</v>
      </c>
      <c r="T306" s="36">
        <v>1.2745583861416694E-4</v>
      </c>
      <c r="U306" s="38">
        <v>0.70226825999999998</v>
      </c>
      <c r="V306" s="38">
        <v>-8.1705844353665569E-3</v>
      </c>
      <c r="W306" s="36">
        <v>2.8344354435366217E-2</v>
      </c>
      <c r="X306" s="36">
        <v>0</v>
      </c>
      <c r="Y306" s="36">
        <v>-1.2099699999999999E-3</v>
      </c>
      <c r="Z306" s="36">
        <v>-9.5449000000000011E-4</v>
      </c>
      <c r="AA306" s="38">
        <v>-2.1644600000000009E-3</v>
      </c>
      <c r="AB306" s="36">
        <v>2.2338229999999661E-2</v>
      </c>
      <c r="AC306" s="36">
        <v>0.8856158599999997</v>
      </c>
    </row>
    <row r="307" spans="1:29" ht="15.75" customHeight="1" x14ac:dyDescent="0.2">
      <c r="A307" s="52">
        <v>43621.399085648147</v>
      </c>
      <c r="B307" s="49" t="s">
        <v>7</v>
      </c>
      <c r="C307" s="49" t="s">
        <v>74</v>
      </c>
      <c r="D307" s="49" t="s">
        <v>86</v>
      </c>
      <c r="E307" s="50">
        <v>100</v>
      </c>
      <c r="F307" s="50">
        <v>7897.5</v>
      </c>
      <c r="G307" s="50">
        <v>1.2662E-2</v>
      </c>
      <c r="H307" s="50">
        <v>-2.5000000000000001E-4</v>
      </c>
      <c r="I307" s="50">
        <v>-3.1599999999999998E-6</v>
      </c>
      <c r="J307" s="49" t="s">
        <v>76</v>
      </c>
      <c r="K307" s="50">
        <v>100</v>
      </c>
      <c r="L307" s="50">
        <v>0</v>
      </c>
      <c r="M307" s="50">
        <v>7897.5</v>
      </c>
      <c r="N307" s="49" t="s">
        <v>77</v>
      </c>
      <c r="O307" s="49" t="s">
        <v>789</v>
      </c>
      <c r="P307" s="36">
        <v>5674</v>
      </c>
      <c r="Q307" s="36">
        <v>7897.5</v>
      </c>
      <c r="R307" s="36">
        <v>1.2662E-4</v>
      </c>
      <c r="S307" s="36">
        <v>0.72310084443536649</v>
      </c>
      <c r="T307" s="36">
        <v>1.2744110758466099E-4</v>
      </c>
      <c r="U307" s="38">
        <v>0.71844187999999998</v>
      </c>
      <c r="V307" s="38">
        <v>-4.6589644353665083E-3</v>
      </c>
      <c r="W307" s="36">
        <v>2.8344354435366217E-2</v>
      </c>
      <c r="X307" s="36">
        <v>0</v>
      </c>
      <c r="Y307" s="36">
        <v>-1.21313E-3</v>
      </c>
      <c r="Z307" s="36">
        <v>-9.5449000000000011E-4</v>
      </c>
      <c r="AA307" s="38">
        <v>-2.1676200000000007E-3</v>
      </c>
      <c r="AB307" s="36">
        <v>2.5853009999999711E-2</v>
      </c>
      <c r="AC307" s="36">
        <v>0.88913063999999975</v>
      </c>
    </row>
    <row r="308" spans="1:29" ht="15.75" customHeight="1" x14ac:dyDescent="0.2">
      <c r="A308" s="52">
        <v>43621.399097222224</v>
      </c>
      <c r="B308" s="49" t="s">
        <v>7</v>
      </c>
      <c r="C308" s="49" t="s">
        <v>74</v>
      </c>
      <c r="D308" s="49" t="s">
        <v>86</v>
      </c>
      <c r="E308" s="50">
        <v>100</v>
      </c>
      <c r="F308" s="50">
        <v>7952</v>
      </c>
      <c r="G308" s="50">
        <v>1.2574999999999999E-2</v>
      </c>
      <c r="H308" s="50">
        <v>7.5000000000000002E-4</v>
      </c>
      <c r="I308" s="50">
        <v>9.4299999999999995E-6</v>
      </c>
      <c r="J308" s="49" t="s">
        <v>76</v>
      </c>
      <c r="K308" s="50">
        <v>100</v>
      </c>
      <c r="L308" s="50">
        <v>0</v>
      </c>
      <c r="M308" s="50">
        <v>7893.5</v>
      </c>
      <c r="N308" s="49" t="s">
        <v>77</v>
      </c>
      <c r="O308" s="49" t="s">
        <v>790</v>
      </c>
      <c r="P308" s="36">
        <v>5774</v>
      </c>
      <c r="Q308" s="36">
        <v>7952</v>
      </c>
      <c r="R308" s="36">
        <v>1.2574999999999999E-4</v>
      </c>
      <c r="S308" s="36">
        <v>0.73567584443536649</v>
      </c>
      <c r="T308" s="36">
        <v>1.2741181926487124E-4</v>
      </c>
      <c r="U308" s="38">
        <v>0.72608050000000002</v>
      </c>
      <c r="V308" s="38">
        <v>-9.5953444353664707E-3</v>
      </c>
      <c r="W308" s="36">
        <v>2.8344354435366217E-2</v>
      </c>
      <c r="X308" s="36">
        <v>0</v>
      </c>
      <c r="Y308" s="36">
        <v>-1.2037E-3</v>
      </c>
      <c r="Z308" s="36">
        <v>-9.5449000000000011E-4</v>
      </c>
      <c r="AA308" s="38">
        <v>-2.1581900000000008E-3</v>
      </c>
      <c r="AB308" s="36">
        <v>2.0907199999999748E-2</v>
      </c>
      <c r="AC308" s="36">
        <v>0.88418482999999981</v>
      </c>
    </row>
    <row r="309" spans="1:29" ht="15.75" customHeight="1" x14ac:dyDescent="0.2">
      <c r="A309" s="52">
        <v>43621.399097222224</v>
      </c>
      <c r="B309" s="49" t="s">
        <v>7</v>
      </c>
      <c r="C309" s="49" t="s">
        <v>74</v>
      </c>
      <c r="D309" s="49" t="s">
        <v>86</v>
      </c>
      <c r="E309" s="50">
        <v>200</v>
      </c>
      <c r="F309" s="50">
        <v>7952</v>
      </c>
      <c r="G309" s="50">
        <v>2.5149999999999999E-2</v>
      </c>
      <c r="H309" s="50">
        <v>7.5000000000000002E-4</v>
      </c>
      <c r="I309" s="50">
        <v>1.8859999999999999E-5</v>
      </c>
      <c r="J309" s="49" t="s">
        <v>76</v>
      </c>
      <c r="K309" s="50">
        <v>200</v>
      </c>
      <c r="L309" s="50">
        <v>0</v>
      </c>
      <c r="M309" s="50">
        <v>7932.5</v>
      </c>
      <c r="N309" s="49" t="s">
        <v>77</v>
      </c>
      <c r="O309" s="49" t="s">
        <v>791</v>
      </c>
      <c r="P309" s="36">
        <v>5974</v>
      </c>
      <c r="Q309" s="36">
        <v>7952</v>
      </c>
      <c r="R309" s="36">
        <v>1.2574999999999999E-4</v>
      </c>
      <c r="S309" s="36">
        <v>0.76082584443536649</v>
      </c>
      <c r="T309" s="36">
        <v>1.2735618420411224E-4</v>
      </c>
      <c r="U309" s="38">
        <v>0.75123049999999991</v>
      </c>
      <c r="V309" s="38">
        <v>-9.5953444353665818E-3</v>
      </c>
      <c r="W309" s="36">
        <v>2.8344354435366217E-2</v>
      </c>
      <c r="X309" s="36">
        <v>0</v>
      </c>
      <c r="Y309" s="36">
        <v>-1.1848399999999999E-3</v>
      </c>
      <c r="Z309" s="36">
        <v>-9.5449000000000011E-4</v>
      </c>
      <c r="AA309" s="38">
        <v>-2.1393300000000009E-3</v>
      </c>
      <c r="AB309" s="36">
        <v>2.0888339999999637E-2</v>
      </c>
      <c r="AC309" s="36">
        <v>0.88416596999999963</v>
      </c>
    </row>
    <row r="310" spans="1:29" ht="15.75" customHeight="1" x14ac:dyDescent="0.2">
      <c r="A310" s="52">
        <v>43621.400312500002</v>
      </c>
      <c r="B310" s="49" t="s">
        <v>7</v>
      </c>
      <c r="C310" s="49" t="s">
        <v>74</v>
      </c>
      <c r="D310" s="49" t="s">
        <v>86</v>
      </c>
      <c r="E310" s="50">
        <v>300</v>
      </c>
      <c r="F310" s="50">
        <v>8024.5</v>
      </c>
      <c r="G310" s="50">
        <v>3.7386000000000003E-2</v>
      </c>
      <c r="H310" s="50">
        <v>-2.5000000000000001E-4</v>
      </c>
      <c r="I310" s="50">
        <v>-9.3400000000000004E-6</v>
      </c>
      <c r="J310" s="49" t="s">
        <v>76</v>
      </c>
      <c r="K310" s="50">
        <v>300</v>
      </c>
      <c r="L310" s="50">
        <v>0</v>
      </c>
      <c r="M310" s="50">
        <v>8024.5</v>
      </c>
      <c r="N310" s="49" t="s">
        <v>83</v>
      </c>
      <c r="O310" s="49" t="s">
        <v>792</v>
      </c>
      <c r="P310" s="36">
        <v>6274</v>
      </c>
      <c r="Q310" s="36">
        <v>8024.5</v>
      </c>
      <c r="R310" s="36">
        <v>1.2462000000000001E-4</v>
      </c>
      <c r="S310" s="36">
        <v>0.79821184443536652</v>
      </c>
      <c r="T310" s="36">
        <v>1.2722534976655506E-4</v>
      </c>
      <c r="U310" s="38">
        <v>0.78186588000000001</v>
      </c>
      <c r="V310" s="38">
        <v>-1.6345964435366511E-2</v>
      </c>
      <c r="W310" s="36">
        <v>2.8344354435366217E-2</v>
      </c>
      <c r="X310" s="36">
        <v>0</v>
      </c>
      <c r="Y310" s="36">
        <v>-1.19418E-3</v>
      </c>
      <c r="Z310" s="36">
        <v>-9.5449000000000011E-4</v>
      </c>
      <c r="AA310" s="38">
        <v>-2.148670000000001E-3</v>
      </c>
      <c r="AB310" s="36">
        <v>1.4147059999999708E-2</v>
      </c>
      <c r="AC310" s="36">
        <v>0.87742468999999967</v>
      </c>
    </row>
    <row r="311" spans="1:29" ht="15.75" customHeight="1" x14ac:dyDescent="0.2">
      <c r="A311" s="52">
        <v>43621.400312500002</v>
      </c>
      <c r="B311" s="49" t="s">
        <v>7</v>
      </c>
      <c r="C311" s="49" t="s">
        <v>74</v>
      </c>
      <c r="D311" s="49" t="s">
        <v>86</v>
      </c>
      <c r="E311" s="50">
        <v>100</v>
      </c>
      <c r="F311" s="50">
        <v>7991.5</v>
      </c>
      <c r="G311" s="50">
        <v>1.2513E-2</v>
      </c>
      <c r="H311" s="50">
        <v>-2.5000000000000001E-4</v>
      </c>
      <c r="I311" s="50">
        <v>-3.1200000000000002E-6</v>
      </c>
      <c r="J311" s="49" t="s">
        <v>76</v>
      </c>
      <c r="K311" s="50">
        <v>100</v>
      </c>
      <c r="L311" s="50">
        <v>0</v>
      </c>
      <c r="M311" s="50">
        <v>7991.5</v>
      </c>
      <c r="N311" s="49" t="s">
        <v>77</v>
      </c>
      <c r="O311" s="49" t="s">
        <v>793</v>
      </c>
      <c r="P311" s="36">
        <v>6374</v>
      </c>
      <c r="Q311" s="36">
        <v>7991.5</v>
      </c>
      <c r="R311" s="36">
        <v>1.2512999999999999E-4</v>
      </c>
      <c r="S311" s="36">
        <v>0.81072484443536652</v>
      </c>
      <c r="T311" s="36">
        <v>1.2719247637831292E-4</v>
      </c>
      <c r="U311" s="38">
        <v>0.7975786199999999</v>
      </c>
      <c r="V311" s="38">
        <v>-1.3146224435366616E-2</v>
      </c>
      <c r="W311" s="36">
        <v>2.8344354435366217E-2</v>
      </c>
      <c r="X311" s="36">
        <v>0</v>
      </c>
      <c r="Y311" s="36">
        <v>-1.1972999999999999E-3</v>
      </c>
      <c r="Z311" s="36">
        <v>-9.5449000000000011E-4</v>
      </c>
      <c r="AA311" s="38">
        <v>-2.1517900000000011E-3</v>
      </c>
      <c r="AB311" s="36">
        <v>1.7349919999999602E-2</v>
      </c>
      <c r="AC311" s="36">
        <v>0.88062754999999959</v>
      </c>
    </row>
    <row r="312" spans="1:29" ht="15.75" customHeight="1" x14ac:dyDescent="0.2">
      <c r="A312" s="52">
        <v>43621.402303240742</v>
      </c>
      <c r="B312" s="49" t="s">
        <v>7</v>
      </c>
      <c r="C312" s="49" t="s">
        <v>74</v>
      </c>
      <c r="D312" s="49" t="s">
        <v>86</v>
      </c>
      <c r="E312" s="50">
        <v>100</v>
      </c>
      <c r="F312" s="50">
        <v>8069.5</v>
      </c>
      <c r="G312" s="50">
        <v>1.2392E-2</v>
      </c>
      <c r="H312" s="50">
        <v>-2.5000000000000001E-4</v>
      </c>
      <c r="I312" s="50">
        <v>-3.0900000000000001E-6</v>
      </c>
      <c r="J312" s="49" t="s">
        <v>76</v>
      </c>
      <c r="K312" s="50">
        <v>100</v>
      </c>
      <c r="L312" s="50">
        <v>0</v>
      </c>
      <c r="M312" s="50">
        <v>8069.5</v>
      </c>
      <c r="N312" s="49" t="s">
        <v>77</v>
      </c>
      <c r="O312" s="49" t="s">
        <v>794</v>
      </c>
      <c r="P312" s="36">
        <v>6474</v>
      </c>
      <c r="Q312" s="36">
        <v>8069.5</v>
      </c>
      <c r="R312" s="36">
        <v>1.2391999999999999E-4</v>
      </c>
      <c r="S312" s="36">
        <v>0.82311684443536648</v>
      </c>
      <c r="T312" s="36">
        <v>1.2714192839594787E-4</v>
      </c>
      <c r="U312" s="38">
        <v>0.80225807999999998</v>
      </c>
      <c r="V312" s="38">
        <v>-2.0858764435366495E-2</v>
      </c>
      <c r="W312" s="36">
        <v>2.8344354435366217E-2</v>
      </c>
      <c r="X312" s="36">
        <v>0</v>
      </c>
      <c r="Y312" s="36">
        <v>-1.20039E-3</v>
      </c>
      <c r="Z312" s="36">
        <v>-9.5449000000000011E-4</v>
      </c>
      <c r="AA312" s="38">
        <v>-2.1548800000000009E-3</v>
      </c>
      <c r="AB312" s="36">
        <v>9.6404699999997241E-3</v>
      </c>
      <c r="AC312" s="36">
        <v>0.8729180999999997</v>
      </c>
    </row>
    <row r="313" spans="1:29" ht="15.75" customHeight="1" x14ac:dyDescent="0.2">
      <c r="A313" s="52">
        <v>43621.402349537035</v>
      </c>
      <c r="B313" s="49" t="s">
        <v>7</v>
      </c>
      <c r="C313" s="49" t="s">
        <v>74</v>
      </c>
      <c r="D313" s="49" t="s">
        <v>86</v>
      </c>
      <c r="E313" s="50">
        <v>200</v>
      </c>
      <c r="F313" s="50">
        <v>8110</v>
      </c>
      <c r="G313" s="50">
        <v>2.4660000000000001E-2</v>
      </c>
      <c r="H313" s="50">
        <v>-2.5000000000000001E-4</v>
      </c>
      <c r="I313" s="50">
        <v>-6.1600000000000003E-6</v>
      </c>
      <c r="J313" s="49" t="s">
        <v>76</v>
      </c>
      <c r="K313" s="50">
        <v>200</v>
      </c>
      <c r="L313" s="50">
        <v>0</v>
      </c>
      <c r="M313" s="50">
        <v>8110</v>
      </c>
      <c r="N313" s="49" t="s">
        <v>77</v>
      </c>
      <c r="O313" s="49" t="s">
        <v>795</v>
      </c>
      <c r="P313" s="36">
        <v>6674</v>
      </c>
      <c r="Q313" s="36">
        <v>8110</v>
      </c>
      <c r="R313" s="36">
        <v>1.2329999999999999E-4</v>
      </c>
      <c r="S313" s="36">
        <v>0.84777684443536649</v>
      </c>
      <c r="T313" s="36">
        <v>1.2702679718839773E-4</v>
      </c>
      <c r="U313" s="38">
        <v>0.82290419999999997</v>
      </c>
      <c r="V313" s="38">
        <v>-2.487264443536652E-2</v>
      </c>
      <c r="W313" s="36">
        <v>2.8344354435366217E-2</v>
      </c>
      <c r="X313" s="36">
        <v>0</v>
      </c>
      <c r="Y313" s="36">
        <v>-1.20655E-3</v>
      </c>
      <c r="Z313" s="36">
        <v>-9.5449000000000011E-4</v>
      </c>
      <c r="AA313" s="38">
        <v>-2.1610400000000008E-3</v>
      </c>
      <c r="AB313" s="36">
        <v>5.6327499999996988E-3</v>
      </c>
      <c r="AC313" s="36">
        <v>0.86891037999999976</v>
      </c>
    </row>
    <row r="314" spans="1:29" ht="15.75" customHeight="1" x14ac:dyDescent="0.2">
      <c r="A314" s="52">
        <v>43621.402361111112</v>
      </c>
      <c r="B314" s="49" t="s">
        <v>7</v>
      </c>
      <c r="C314" s="49" t="s">
        <v>74</v>
      </c>
      <c r="D314" s="49" t="s">
        <v>75</v>
      </c>
      <c r="E314" s="50">
        <v>-100</v>
      </c>
      <c r="F314" s="50">
        <v>7990</v>
      </c>
      <c r="G314" s="50">
        <v>-1.2515999999999999E-2</v>
      </c>
      <c r="H314" s="50">
        <v>-2.5000000000000001E-4</v>
      </c>
      <c r="I314" s="50">
        <v>-3.1200000000000002E-6</v>
      </c>
      <c r="J314" s="49" t="s">
        <v>76</v>
      </c>
      <c r="K314" s="50">
        <v>100</v>
      </c>
      <c r="L314" s="50">
        <v>0</v>
      </c>
      <c r="M314" s="50">
        <v>7990</v>
      </c>
      <c r="N314" s="49" t="s">
        <v>83</v>
      </c>
      <c r="O314" s="49" t="s">
        <v>796</v>
      </c>
      <c r="P314" s="36">
        <v>6574</v>
      </c>
      <c r="Q314" s="36">
        <v>7990</v>
      </c>
      <c r="R314" s="36">
        <v>1.2516E-4</v>
      </c>
      <c r="S314" s="36">
        <v>0.83507416471652673</v>
      </c>
      <c r="T314" s="36">
        <v>1.2702679718839773E-4</v>
      </c>
      <c r="U314" s="38">
        <v>0.82280184000000001</v>
      </c>
      <c r="V314" s="38">
        <v>-1.2272324716526728E-2</v>
      </c>
      <c r="W314" s="36">
        <v>2.8157674716526443E-2</v>
      </c>
      <c r="X314" s="36">
        <v>-1.8667971883977452E-4</v>
      </c>
      <c r="Y314" s="36">
        <v>-1.2096699999999999E-3</v>
      </c>
      <c r="Z314" s="36">
        <v>-9.5449000000000011E-4</v>
      </c>
      <c r="AA314" s="38">
        <v>-2.1641600000000009E-3</v>
      </c>
      <c r="AB314" s="36">
        <v>1.8049509999999717E-2</v>
      </c>
      <c r="AC314" s="36">
        <v>0.88132713999999979</v>
      </c>
    </row>
    <row r="315" spans="1:29" ht="15.75" customHeight="1" x14ac:dyDescent="0.2">
      <c r="A315" s="52">
        <v>43621.402499999997</v>
      </c>
      <c r="B315" s="49" t="s">
        <v>7</v>
      </c>
      <c r="C315" s="49" t="s">
        <v>74</v>
      </c>
      <c r="D315" s="49" t="s">
        <v>86</v>
      </c>
      <c r="E315" s="50">
        <v>100</v>
      </c>
      <c r="F315" s="50">
        <v>8130</v>
      </c>
      <c r="G315" s="50">
        <v>1.23E-2</v>
      </c>
      <c r="H315" s="50">
        <v>-2.5000000000000001E-4</v>
      </c>
      <c r="I315" s="50">
        <v>-3.0699999999999998E-6</v>
      </c>
      <c r="J315" s="49" t="s">
        <v>76</v>
      </c>
      <c r="K315" s="50">
        <v>100</v>
      </c>
      <c r="L315" s="50">
        <v>0</v>
      </c>
      <c r="M315" s="50">
        <v>8130</v>
      </c>
      <c r="N315" s="49" t="s">
        <v>77</v>
      </c>
      <c r="O315" s="49" t="s">
        <v>797</v>
      </c>
      <c r="P315" s="36">
        <v>6674</v>
      </c>
      <c r="Q315" s="36">
        <v>8130</v>
      </c>
      <c r="R315" s="36">
        <v>1.2300000000000001E-4</v>
      </c>
      <c r="S315" s="36">
        <v>0.84737416471652671</v>
      </c>
      <c r="T315" s="36">
        <v>1.2696646159971931E-4</v>
      </c>
      <c r="U315" s="38">
        <v>0.82090200000000002</v>
      </c>
      <c r="V315" s="38">
        <v>-2.6472164716526692E-2</v>
      </c>
      <c r="W315" s="36">
        <v>2.8157674716526443E-2</v>
      </c>
      <c r="X315" s="36">
        <v>0</v>
      </c>
      <c r="Y315" s="36">
        <v>-1.2127399999999999E-3</v>
      </c>
      <c r="Z315" s="36">
        <v>-9.5449000000000011E-4</v>
      </c>
      <c r="AA315" s="38">
        <v>-2.1672300000000009E-3</v>
      </c>
      <c r="AB315" s="36">
        <v>3.8527399999997523E-3</v>
      </c>
      <c r="AC315" s="36">
        <v>0.86713036999999982</v>
      </c>
    </row>
    <row r="316" spans="1:29" ht="15.75" customHeight="1" x14ac:dyDescent="0.2">
      <c r="A316" s="52">
        <v>43621.402592592596</v>
      </c>
      <c r="B316" s="49" t="s">
        <v>7</v>
      </c>
      <c r="C316" s="49" t="s">
        <v>74</v>
      </c>
      <c r="D316" s="49" t="s">
        <v>86</v>
      </c>
      <c r="E316" s="50">
        <v>100</v>
      </c>
      <c r="F316" s="50">
        <v>8190</v>
      </c>
      <c r="G316" s="50">
        <v>1.221E-2</v>
      </c>
      <c r="H316" s="50">
        <v>-2.5000000000000001E-4</v>
      </c>
      <c r="I316" s="50">
        <v>-3.05E-6</v>
      </c>
      <c r="J316" s="49" t="s">
        <v>76</v>
      </c>
      <c r="K316" s="50">
        <v>100</v>
      </c>
      <c r="L316" s="50">
        <v>0</v>
      </c>
      <c r="M316" s="50">
        <v>8190</v>
      </c>
      <c r="N316" s="49" t="s">
        <v>77</v>
      </c>
      <c r="O316" s="49" t="s">
        <v>798</v>
      </c>
      <c r="P316" s="36">
        <v>6774</v>
      </c>
      <c r="Q316" s="36">
        <v>8190</v>
      </c>
      <c r="R316" s="36">
        <v>1.2210000000000001E-4</v>
      </c>
      <c r="S316" s="36">
        <v>0.85958416471652677</v>
      </c>
      <c r="T316" s="36">
        <v>1.2689462130447692E-4</v>
      </c>
      <c r="U316" s="38">
        <v>0.8271054000000001</v>
      </c>
      <c r="V316" s="38">
        <v>-3.2478764716526665E-2</v>
      </c>
      <c r="W316" s="36">
        <v>2.8157674716526443E-2</v>
      </c>
      <c r="X316" s="36">
        <v>0</v>
      </c>
      <c r="Y316" s="36">
        <v>-1.21579E-3</v>
      </c>
      <c r="Z316" s="36">
        <v>-9.5449000000000011E-4</v>
      </c>
      <c r="AA316" s="38">
        <v>-2.170280000000001E-3</v>
      </c>
      <c r="AB316" s="36">
        <v>-2.1508100000002207E-3</v>
      </c>
      <c r="AC316" s="36">
        <v>0.86112681999999985</v>
      </c>
    </row>
    <row r="317" spans="1:29" ht="15.75" customHeight="1" x14ac:dyDescent="0.2">
      <c r="A317" s="52">
        <v>43621.402592592596</v>
      </c>
      <c r="B317" s="49" t="s">
        <v>7</v>
      </c>
      <c r="C317" s="49" t="s">
        <v>74</v>
      </c>
      <c r="D317" s="49" t="s">
        <v>86</v>
      </c>
      <c r="E317" s="50">
        <v>200</v>
      </c>
      <c r="F317" s="50">
        <v>8170.5</v>
      </c>
      <c r="G317" s="50">
        <v>2.4478E-2</v>
      </c>
      <c r="H317" s="50">
        <v>-2.5000000000000001E-4</v>
      </c>
      <c r="I317" s="50">
        <v>-6.1099999999999999E-6</v>
      </c>
      <c r="J317" s="49" t="s">
        <v>76</v>
      </c>
      <c r="K317" s="50">
        <v>200</v>
      </c>
      <c r="L317" s="50">
        <v>0</v>
      </c>
      <c r="M317" s="50">
        <v>8170.5</v>
      </c>
      <c r="N317" s="49" t="s">
        <v>77</v>
      </c>
      <c r="O317" s="49" t="s">
        <v>799</v>
      </c>
      <c r="P317" s="36">
        <v>6974</v>
      </c>
      <c r="Q317" s="36">
        <v>8170.5</v>
      </c>
      <c r="R317" s="36">
        <v>1.2239E-4</v>
      </c>
      <c r="S317" s="36">
        <v>0.88406216471652677</v>
      </c>
      <c r="T317" s="36">
        <v>1.2676543801498806E-4</v>
      </c>
      <c r="U317" s="38">
        <v>0.85354785999999994</v>
      </c>
      <c r="V317" s="38">
        <v>-3.051430471652683E-2</v>
      </c>
      <c r="W317" s="36">
        <v>2.8157674716526443E-2</v>
      </c>
      <c r="X317" s="36">
        <v>0</v>
      </c>
      <c r="Y317" s="36">
        <v>-1.2218999999999999E-3</v>
      </c>
      <c r="Z317" s="36">
        <v>-9.5449000000000011E-4</v>
      </c>
      <c r="AA317" s="38">
        <v>-2.1763900000000011E-3</v>
      </c>
      <c r="AB317" s="36">
        <v>-1.8024000000038589E-4</v>
      </c>
      <c r="AC317" s="36">
        <v>0.86309738999999963</v>
      </c>
    </row>
    <row r="318" spans="1:29" ht="15.75" customHeight="1" x14ac:dyDescent="0.2">
      <c r="A318" s="52">
        <v>43621.405046296299</v>
      </c>
      <c r="B318" s="49" t="s">
        <v>7</v>
      </c>
      <c r="C318" s="49" t="s">
        <v>74</v>
      </c>
      <c r="D318" s="49" t="s">
        <v>86</v>
      </c>
      <c r="E318" s="50">
        <v>200</v>
      </c>
      <c r="F318" s="50">
        <v>8193</v>
      </c>
      <c r="G318" s="50">
        <v>2.4412E-2</v>
      </c>
      <c r="H318" s="50">
        <v>-2.5000000000000001E-4</v>
      </c>
      <c r="I318" s="50">
        <v>-6.1E-6</v>
      </c>
      <c r="J318" s="49" t="s">
        <v>76</v>
      </c>
      <c r="K318" s="50">
        <v>200</v>
      </c>
      <c r="L318" s="50">
        <v>0</v>
      </c>
      <c r="M318" s="50">
        <v>8193</v>
      </c>
      <c r="N318" s="49" t="s">
        <v>83</v>
      </c>
      <c r="O318" s="49" t="s">
        <v>800</v>
      </c>
      <c r="P318" s="36">
        <v>7174</v>
      </c>
      <c r="Q318" s="36">
        <v>8193</v>
      </c>
      <c r="R318" s="36">
        <v>1.2205999999999999E-4</v>
      </c>
      <c r="S318" s="36">
        <v>0.90847416471652676</v>
      </c>
      <c r="T318" s="36">
        <v>1.266342576967559E-4</v>
      </c>
      <c r="U318" s="38">
        <v>0.87565843999999993</v>
      </c>
      <c r="V318" s="38">
        <v>-3.2815724716526828E-2</v>
      </c>
      <c r="W318" s="36">
        <v>2.8157674716526443E-2</v>
      </c>
      <c r="X318" s="36">
        <v>0</v>
      </c>
      <c r="Y318" s="36">
        <v>-1.2279999999999999E-3</v>
      </c>
      <c r="Z318" s="36">
        <v>-9.5449000000000011E-4</v>
      </c>
      <c r="AA318" s="38">
        <v>-2.1824900000000013E-3</v>
      </c>
      <c r="AB318" s="36">
        <v>-2.4755600000003842E-3</v>
      </c>
      <c r="AC318" s="36">
        <v>0.86080206999999964</v>
      </c>
    </row>
    <row r="319" spans="1:29" ht="15.75" customHeight="1" x14ac:dyDescent="0.2">
      <c r="A319" s="52">
        <v>43621.405046296299</v>
      </c>
      <c r="B319" s="49" t="s">
        <v>7</v>
      </c>
      <c r="C319" s="49" t="s">
        <v>74</v>
      </c>
      <c r="D319" s="49" t="s">
        <v>86</v>
      </c>
      <c r="E319" s="50">
        <v>100</v>
      </c>
      <c r="F319" s="50">
        <v>8152</v>
      </c>
      <c r="G319" s="50">
        <v>1.2267E-2</v>
      </c>
      <c r="H319" s="50">
        <v>-2.5000000000000001E-4</v>
      </c>
      <c r="I319" s="50">
        <v>-3.0599999999999999E-6</v>
      </c>
      <c r="J319" s="49" t="s">
        <v>76</v>
      </c>
      <c r="K319" s="50">
        <v>100</v>
      </c>
      <c r="L319" s="50">
        <v>0</v>
      </c>
      <c r="M319" s="50">
        <v>8152</v>
      </c>
      <c r="N319" s="49" t="s">
        <v>77</v>
      </c>
      <c r="O319" s="49" t="s">
        <v>801</v>
      </c>
      <c r="P319" s="36">
        <v>7274</v>
      </c>
      <c r="Q319" s="36">
        <v>8152</v>
      </c>
      <c r="R319" s="36">
        <v>1.2266999999999999E-4</v>
      </c>
      <c r="S319" s="36">
        <v>0.92074116471652678</v>
      </c>
      <c r="T319" s="36">
        <v>1.2657975869075156E-4</v>
      </c>
      <c r="U319" s="38">
        <v>0.89230157999999993</v>
      </c>
      <c r="V319" s="38">
        <v>-2.8439584716526856E-2</v>
      </c>
      <c r="W319" s="36">
        <v>2.8157674716526443E-2</v>
      </c>
      <c r="X319" s="36">
        <v>0</v>
      </c>
      <c r="Y319" s="36">
        <v>-1.23106E-3</v>
      </c>
      <c r="Z319" s="36">
        <v>-9.5449000000000011E-4</v>
      </c>
      <c r="AA319" s="38">
        <v>-2.1855500000000014E-3</v>
      </c>
      <c r="AB319" s="36">
        <v>1.9036399999995887E-3</v>
      </c>
      <c r="AC319" s="36">
        <v>0.86518126999999956</v>
      </c>
    </row>
    <row r="320" spans="1:29" ht="15.75" customHeight="1" x14ac:dyDescent="0.2">
      <c r="A320" s="52">
        <v>43621.405682870369</v>
      </c>
      <c r="B320" s="49" t="s">
        <v>7</v>
      </c>
      <c r="C320" s="49" t="s">
        <v>74</v>
      </c>
      <c r="D320" s="49" t="s">
        <v>75</v>
      </c>
      <c r="E320" s="50">
        <v>-100</v>
      </c>
      <c r="F320" s="50">
        <v>8159</v>
      </c>
      <c r="G320" s="50">
        <v>-1.2256E-2</v>
      </c>
      <c r="H320" s="50">
        <v>-2.5000000000000001E-4</v>
      </c>
      <c r="I320" s="50">
        <v>-3.0599999999999999E-6</v>
      </c>
      <c r="J320" s="49" t="s">
        <v>76</v>
      </c>
      <c r="K320" s="50">
        <v>100</v>
      </c>
      <c r="L320" s="50">
        <v>0</v>
      </c>
      <c r="M320" s="50">
        <v>8159</v>
      </c>
      <c r="N320" s="49" t="s">
        <v>83</v>
      </c>
      <c r="O320" s="49" t="s">
        <v>802</v>
      </c>
      <c r="P320" s="36">
        <v>7174</v>
      </c>
      <c r="Q320" s="36">
        <v>8159</v>
      </c>
      <c r="R320" s="36">
        <v>1.2255999999999999E-4</v>
      </c>
      <c r="S320" s="36">
        <v>0.90808318884745165</v>
      </c>
      <c r="T320" s="36">
        <v>1.2657975869075156E-4</v>
      </c>
      <c r="U320" s="38">
        <v>0.87924543999999993</v>
      </c>
      <c r="V320" s="38">
        <v>-2.8837748847451716E-2</v>
      </c>
      <c r="W320" s="36">
        <v>2.7755698847451285E-2</v>
      </c>
      <c r="X320" s="36">
        <v>-4.0197586907515792E-4</v>
      </c>
      <c r="Y320" s="36">
        <v>-1.23412E-3</v>
      </c>
      <c r="Z320" s="36">
        <v>-9.5449000000000011E-4</v>
      </c>
      <c r="AA320" s="38">
        <v>-2.1886100000000014E-3</v>
      </c>
      <c r="AB320" s="36">
        <v>1.1065599999995701E-3</v>
      </c>
      <c r="AC320" s="36">
        <v>0.86438418999999955</v>
      </c>
    </row>
    <row r="321" spans="1:29" ht="15.75" customHeight="1" x14ac:dyDescent="0.2">
      <c r="A321" s="52">
        <v>43621.427754629629</v>
      </c>
      <c r="B321" s="49" t="s">
        <v>7</v>
      </c>
      <c r="C321" s="49" t="s">
        <v>74</v>
      </c>
      <c r="D321" s="49" t="s">
        <v>75</v>
      </c>
      <c r="E321" s="50">
        <v>-200</v>
      </c>
      <c r="F321" s="50">
        <v>8059.5</v>
      </c>
      <c r="G321" s="50">
        <v>-2.4816000000000001E-2</v>
      </c>
      <c r="H321" s="50">
        <v>-2.5000000000000001E-4</v>
      </c>
      <c r="I321" s="50">
        <v>-6.1999999999999999E-6</v>
      </c>
      <c r="J321" s="49" t="s">
        <v>76</v>
      </c>
      <c r="K321" s="50">
        <v>200</v>
      </c>
      <c r="L321" s="50">
        <v>0</v>
      </c>
      <c r="M321" s="50">
        <v>8059.5</v>
      </c>
      <c r="N321" s="49" t="s">
        <v>83</v>
      </c>
      <c r="O321" s="49" t="s">
        <v>803</v>
      </c>
      <c r="P321" s="36">
        <v>6974</v>
      </c>
      <c r="Q321" s="36">
        <v>8059.5</v>
      </c>
      <c r="R321" s="36">
        <v>1.2407999999999999E-4</v>
      </c>
      <c r="S321" s="36">
        <v>0.88276723710930138</v>
      </c>
      <c r="T321" s="36">
        <v>1.2657975869075156E-4</v>
      </c>
      <c r="U321" s="38">
        <v>0.86533391999999998</v>
      </c>
      <c r="V321" s="38">
        <v>-1.7433317109301405E-2</v>
      </c>
      <c r="W321" s="36">
        <v>2.7255747109300971E-2</v>
      </c>
      <c r="X321" s="36">
        <v>-4.9995173815031366E-4</v>
      </c>
      <c r="Y321" s="36">
        <v>-1.2403200000000001E-3</v>
      </c>
      <c r="Z321" s="36">
        <v>-9.5449000000000011E-4</v>
      </c>
      <c r="AA321" s="38">
        <v>-2.1948100000000015E-3</v>
      </c>
      <c r="AB321" s="36">
        <v>1.2017239999999568E-2</v>
      </c>
      <c r="AC321" s="36">
        <v>0.87529486999999961</v>
      </c>
    </row>
    <row r="322" spans="1:29" ht="15.75" customHeight="1" x14ac:dyDescent="0.2">
      <c r="A322" s="52">
        <v>43621.431435185186</v>
      </c>
      <c r="B322" s="49" t="s">
        <v>7</v>
      </c>
      <c r="C322" s="49" t="s">
        <v>74</v>
      </c>
      <c r="D322" s="49" t="s">
        <v>75</v>
      </c>
      <c r="E322" s="50">
        <v>-63</v>
      </c>
      <c r="F322" s="50">
        <v>8019</v>
      </c>
      <c r="G322" s="50">
        <v>-7.8560999999999995E-3</v>
      </c>
      <c r="H322" s="50">
        <v>-2.5000000000000001E-4</v>
      </c>
      <c r="I322" s="50">
        <v>-1.9599999999999999E-6</v>
      </c>
      <c r="J322" s="49" t="s">
        <v>76</v>
      </c>
      <c r="K322" s="50">
        <v>100</v>
      </c>
      <c r="L322" s="50">
        <v>37</v>
      </c>
      <c r="M322" s="50">
        <v>8019</v>
      </c>
      <c r="N322" s="49" t="s">
        <v>77</v>
      </c>
      <c r="O322" s="49" t="s">
        <v>804</v>
      </c>
      <c r="P322" s="36">
        <v>6911</v>
      </c>
      <c r="Q322" s="36">
        <v>8019</v>
      </c>
      <c r="R322" s="36">
        <v>1.247E-4</v>
      </c>
      <c r="S322" s="36">
        <v>0.87479271231178402</v>
      </c>
      <c r="T322" s="36">
        <v>1.2657975869075156E-4</v>
      </c>
      <c r="U322" s="38">
        <v>0.8618017</v>
      </c>
      <c r="V322" s="38">
        <v>-1.2991012311784012E-2</v>
      </c>
      <c r="W322" s="36">
        <v>2.7137322311783622E-2</v>
      </c>
      <c r="X322" s="36">
        <v>-1.1842479751734969E-4</v>
      </c>
      <c r="Y322" s="36">
        <v>-1.2422800000000001E-3</v>
      </c>
      <c r="Z322" s="36">
        <v>-9.5449000000000011E-4</v>
      </c>
      <c r="AA322" s="38">
        <v>-2.1967700000000015E-3</v>
      </c>
      <c r="AB322" s="36">
        <v>1.6343079999999611E-2</v>
      </c>
      <c r="AC322" s="36">
        <v>0.87962070999999964</v>
      </c>
    </row>
    <row r="323" spans="1:29" ht="15.75" customHeight="1" x14ac:dyDescent="0.2">
      <c r="A323" s="52">
        <v>43621.431458333333</v>
      </c>
      <c r="B323" s="49" t="s">
        <v>7</v>
      </c>
      <c r="C323" s="49" t="s">
        <v>74</v>
      </c>
      <c r="D323" s="49" t="s">
        <v>75</v>
      </c>
      <c r="E323" s="50">
        <v>-10</v>
      </c>
      <c r="F323" s="50">
        <v>8019</v>
      </c>
      <c r="G323" s="50">
        <v>-1.2470000000000001E-3</v>
      </c>
      <c r="H323" s="50">
        <v>-2.5000000000000001E-4</v>
      </c>
      <c r="I323" s="50">
        <v>-3.1E-7</v>
      </c>
      <c r="J323" s="49" t="s">
        <v>76</v>
      </c>
      <c r="K323" s="50">
        <v>100</v>
      </c>
      <c r="L323" s="50">
        <v>27</v>
      </c>
      <c r="M323" s="50">
        <v>8019</v>
      </c>
      <c r="N323" s="49" t="s">
        <v>77</v>
      </c>
      <c r="O323" s="49" t="s">
        <v>804</v>
      </c>
      <c r="P323" s="36">
        <v>6901</v>
      </c>
      <c r="Q323" s="36">
        <v>8019</v>
      </c>
      <c r="R323" s="36">
        <v>1.247E-4</v>
      </c>
      <c r="S323" s="36">
        <v>0.87352691472487654</v>
      </c>
      <c r="T323" s="36">
        <v>1.2657975869075156E-4</v>
      </c>
      <c r="U323" s="38">
        <v>0.86055470000000001</v>
      </c>
      <c r="V323" s="38">
        <v>-1.297221472487653E-2</v>
      </c>
      <c r="W323" s="36">
        <v>2.7118524724876105E-2</v>
      </c>
      <c r="X323" s="36">
        <v>-1.8797586907516595E-5</v>
      </c>
      <c r="Y323" s="36">
        <v>-1.24259E-3</v>
      </c>
      <c r="Z323" s="36">
        <v>-9.5449000000000011E-4</v>
      </c>
      <c r="AA323" s="38">
        <v>-2.1970800000000014E-3</v>
      </c>
      <c r="AB323" s="36">
        <v>1.6343389999999576E-2</v>
      </c>
      <c r="AC323" s="36">
        <v>0.87962101999999964</v>
      </c>
    </row>
    <row r="324" spans="1:29" ht="15.75" customHeight="1" x14ac:dyDescent="0.2">
      <c r="A324" s="52">
        <v>43621.434062499997</v>
      </c>
      <c r="B324" s="49" t="s">
        <v>7</v>
      </c>
      <c r="C324" s="49" t="s">
        <v>74</v>
      </c>
      <c r="D324" s="49" t="s">
        <v>75</v>
      </c>
      <c r="E324" s="50">
        <v>-100</v>
      </c>
      <c r="F324" s="50">
        <v>7979</v>
      </c>
      <c r="G324" s="50">
        <v>-1.2533000000000001E-2</v>
      </c>
      <c r="H324" s="50">
        <v>-2.5000000000000001E-4</v>
      </c>
      <c r="I324" s="50">
        <v>-3.1300000000000001E-6</v>
      </c>
      <c r="J324" s="49" t="s">
        <v>76</v>
      </c>
      <c r="K324" s="50">
        <v>173</v>
      </c>
      <c r="L324" s="50">
        <v>0</v>
      </c>
      <c r="M324" s="50">
        <v>7979</v>
      </c>
      <c r="N324" s="49" t="s">
        <v>83</v>
      </c>
      <c r="O324" s="49" t="s">
        <v>804</v>
      </c>
      <c r="P324" s="36">
        <v>6801</v>
      </c>
      <c r="Q324" s="36">
        <v>7979</v>
      </c>
      <c r="R324" s="36">
        <v>1.2532999999999999E-4</v>
      </c>
      <c r="S324" s="36">
        <v>0.8608689388558014</v>
      </c>
      <c r="T324" s="36">
        <v>1.2657975869075156E-4</v>
      </c>
      <c r="U324" s="38">
        <v>0.85236932999999993</v>
      </c>
      <c r="V324" s="38">
        <v>-8.4996088558014771E-3</v>
      </c>
      <c r="W324" s="36">
        <v>2.6993548855800947E-2</v>
      </c>
      <c r="X324" s="36">
        <v>-1.2497586907515845E-4</v>
      </c>
      <c r="Y324" s="36">
        <v>-1.2457200000000001E-3</v>
      </c>
      <c r="Z324" s="36">
        <v>-9.5449000000000011E-4</v>
      </c>
      <c r="AA324" s="38">
        <v>-2.2002100000000015E-3</v>
      </c>
      <c r="AB324" s="36">
        <v>2.0694149999999471E-2</v>
      </c>
      <c r="AC324" s="36">
        <v>0.88397177999999954</v>
      </c>
    </row>
    <row r="325" spans="1:29" ht="15.75" customHeight="1" x14ac:dyDescent="0.2">
      <c r="A325" s="52">
        <v>43621.434062499997</v>
      </c>
      <c r="B325" s="49" t="s">
        <v>7</v>
      </c>
      <c r="C325" s="49" t="s">
        <v>74</v>
      </c>
      <c r="D325" s="49" t="s">
        <v>75</v>
      </c>
      <c r="E325" s="50">
        <v>-200</v>
      </c>
      <c r="F325" s="50">
        <v>7979.5</v>
      </c>
      <c r="G325" s="50">
        <v>-2.5063999999999999E-2</v>
      </c>
      <c r="H325" s="50">
        <v>-2.5000000000000001E-4</v>
      </c>
      <c r="I325" s="50">
        <v>-6.2600000000000002E-6</v>
      </c>
      <c r="J325" s="49" t="s">
        <v>76</v>
      </c>
      <c r="K325" s="50">
        <v>200</v>
      </c>
      <c r="L325" s="50">
        <v>0</v>
      </c>
      <c r="M325" s="50">
        <v>7979.5</v>
      </c>
      <c r="N325" s="49" t="s">
        <v>83</v>
      </c>
      <c r="O325" s="49" t="s">
        <v>805</v>
      </c>
      <c r="P325" s="36">
        <v>6601</v>
      </c>
      <c r="Q325" s="36">
        <v>7979.5</v>
      </c>
      <c r="R325" s="36">
        <v>1.2532E-4</v>
      </c>
      <c r="S325" s="36">
        <v>0.83555298711765114</v>
      </c>
      <c r="T325" s="36">
        <v>1.2657975869075156E-4</v>
      </c>
      <c r="U325" s="38">
        <v>0.82723731999999994</v>
      </c>
      <c r="V325" s="38">
        <v>-8.3156671176511932E-3</v>
      </c>
      <c r="W325" s="36">
        <v>2.6741597117650635E-2</v>
      </c>
      <c r="X325" s="36">
        <v>-2.5195173815031197E-4</v>
      </c>
      <c r="Y325" s="36">
        <v>-1.25198E-3</v>
      </c>
      <c r="Z325" s="36">
        <v>-9.5449000000000011E-4</v>
      </c>
      <c r="AA325" s="38">
        <v>-2.2064700000000016E-3</v>
      </c>
      <c r="AB325" s="36">
        <v>2.0632399999999444E-2</v>
      </c>
      <c r="AC325" s="36">
        <v>0.88391002999999946</v>
      </c>
    </row>
    <row r="326" spans="1:29" ht="15.75" customHeight="1" x14ac:dyDescent="0.2">
      <c r="A326" s="52">
        <v>43621.434189814812</v>
      </c>
      <c r="B326" s="49" t="s">
        <v>7</v>
      </c>
      <c r="C326" s="49" t="s">
        <v>74</v>
      </c>
      <c r="D326" s="49" t="s">
        <v>75</v>
      </c>
      <c r="E326" s="50">
        <v>-300</v>
      </c>
      <c r="F326" s="50">
        <v>7934</v>
      </c>
      <c r="G326" s="50">
        <v>-3.7811999999999998E-2</v>
      </c>
      <c r="H326" s="50">
        <v>-2.5000000000000001E-4</v>
      </c>
      <c r="I326" s="50">
        <v>-9.4499999999999993E-6</v>
      </c>
      <c r="J326" s="49" t="s">
        <v>76</v>
      </c>
      <c r="K326" s="50">
        <v>300</v>
      </c>
      <c r="L326" s="50">
        <v>0</v>
      </c>
      <c r="M326" s="50">
        <v>7934</v>
      </c>
      <c r="N326" s="49" t="s">
        <v>83</v>
      </c>
      <c r="O326" s="49" t="s">
        <v>806</v>
      </c>
      <c r="P326" s="36">
        <v>6301</v>
      </c>
      <c r="Q326" s="36">
        <v>7934</v>
      </c>
      <c r="R326" s="36">
        <v>1.2604000000000001E-4</v>
      </c>
      <c r="S326" s="36">
        <v>0.79757905951042563</v>
      </c>
      <c r="T326" s="36">
        <v>1.2657975869075156E-4</v>
      </c>
      <c r="U326" s="38">
        <v>0.79417804000000003</v>
      </c>
      <c r="V326" s="38">
        <v>-3.4010195104255958E-3</v>
      </c>
      <c r="W326" s="36">
        <v>2.6579669510425168E-2</v>
      </c>
      <c r="X326" s="36">
        <v>-1.6192760722546704E-4</v>
      </c>
      <c r="Y326" s="36">
        <v>-1.26143E-3</v>
      </c>
      <c r="Z326" s="36">
        <v>-9.5449000000000011E-4</v>
      </c>
      <c r="AA326" s="38">
        <v>-2.2159200000000014E-3</v>
      </c>
      <c r="AB326" s="36">
        <v>2.5394569999999575E-2</v>
      </c>
      <c r="AC326" s="36">
        <v>0.88867219999999958</v>
      </c>
    </row>
    <row r="327" spans="1:29" ht="15.75" customHeight="1" x14ac:dyDescent="0.2">
      <c r="A327" s="52">
        <v>43621.434189814812</v>
      </c>
      <c r="B327" s="49" t="s">
        <v>7</v>
      </c>
      <c r="C327" s="49" t="s">
        <v>74</v>
      </c>
      <c r="D327" s="49" t="s">
        <v>75</v>
      </c>
      <c r="E327" s="50">
        <v>-200</v>
      </c>
      <c r="F327" s="50">
        <v>7937.5</v>
      </c>
      <c r="G327" s="50">
        <v>-2.5196E-2</v>
      </c>
      <c r="H327" s="50">
        <v>-2.5000000000000001E-4</v>
      </c>
      <c r="I327" s="50">
        <v>-6.2899999999999999E-6</v>
      </c>
      <c r="J327" s="49" t="s">
        <v>76</v>
      </c>
      <c r="K327" s="50">
        <v>200</v>
      </c>
      <c r="L327" s="50">
        <v>0</v>
      </c>
      <c r="M327" s="50">
        <v>7937.5</v>
      </c>
      <c r="N327" s="49" t="s">
        <v>77</v>
      </c>
      <c r="O327" s="49" t="s">
        <v>807</v>
      </c>
      <c r="P327" s="36">
        <v>6101</v>
      </c>
      <c r="Q327" s="36">
        <v>7937.5</v>
      </c>
      <c r="R327" s="36">
        <v>1.2598000000000001E-4</v>
      </c>
      <c r="S327" s="36">
        <v>0.77226310777227536</v>
      </c>
      <c r="T327" s="36">
        <v>1.2657975869075156E-4</v>
      </c>
      <c r="U327" s="38">
        <v>0.76860398000000008</v>
      </c>
      <c r="V327" s="38">
        <v>-3.6591277722752835E-3</v>
      </c>
      <c r="W327" s="36">
        <v>2.6459717772274856E-2</v>
      </c>
      <c r="X327" s="36">
        <v>-1.1995173815031179E-4</v>
      </c>
      <c r="Y327" s="36">
        <v>-1.26772E-3</v>
      </c>
      <c r="Z327" s="36">
        <v>-9.5449000000000011E-4</v>
      </c>
      <c r="AA327" s="38">
        <v>-2.2222100000000014E-3</v>
      </c>
      <c r="AB327" s="36">
        <v>2.5022799999999575E-2</v>
      </c>
      <c r="AC327" s="36">
        <v>0.88830042999999959</v>
      </c>
    </row>
    <row r="328" spans="1:29" ht="15.75" customHeight="1" x14ac:dyDescent="0.2">
      <c r="A328" s="52">
        <v>43621.434189814812</v>
      </c>
      <c r="B328" s="49" t="s">
        <v>7</v>
      </c>
      <c r="C328" s="49" t="s">
        <v>74</v>
      </c>
      <c r="D328" s="49" t="s">
        <v>75</v>
      </c>
      <c r="E328" s="50">
        <v>-100</v>
      </c>
      <c r="F328" s="50">
        <v>7977.5</v>
      </c>
      <c r="G328" s="50">
        <v>-1.2534999999999999E-2</v>
      </c>
      <c r="H328" s="50">
        <v>-2.5000000000000001E-4</v>
      </c>
      <c r="I328" s="50">
        <v>-3.1300000000000001E-6</v>
      </c>
      <c r="J328" s="49" t="s">
        <v>76</v>
      </c>
      <c r="K328" s="50">
        <v>100</v>
      </c>
      <c r="L328" s="50">
        <v>0</v>
      </c>
      <c r="M328" s="50">
        <v>7977.5</v>
      </c>
      <c r="N328" s="49" t="s">
        <v>77</v>
      </c>
      <c r="O328" s="49" t="s">
        <v>808</v>
      </c>
      <c r="P328" s="36">
        <v>6001</v>
      </c>
      <c r="Q328" s="36">
        <v>7977.5</v>
      </c>
      <c r="R328" s="36">
        <v>1.2535000000000001E-4</v>
      </c>
      <c r="S328" s="36">
        <v>0.75960513190320023</v>
      </c>
      <c r="T328" s="36">
        <v>1.2657975869075159E-4</v>
      </c>
      <c r="U328" s="38">
        <v>0.75222535000000001</v>
      </c>
      <c r="V328" s="38">
        <v>-7.379781903200211E-3</v>
      </c>
      <c r="W328" s="36">
        <v>2.6336741903199699E-2</v>
      </c>
      <c r="X328" s="36">
        <v>-1.2297586907515645E-4</v>
      </c>
      <c r="Y328" s="36">
        <v>-1.27085E-3</v>
      </c>
      <c r="Z328" s="36">
        <v>-9.5449000000000011E-4</v>
      </c>
      <c r="AA328" s="38">
        <v>-2.2253400000000014E-3</v>
      </c>
      <c r="AB328" s="36">
        <v>2.1182299999999491E-2</v>
      </c>
      <c r="AC328" s="36">
        <v>0.88445992999999956</v>
      </c>
    </row>
    <row r="329" spans="1:29" ht="15.75" customHeight="1" x14ac:dyDescent="0.2">
      <c r="A329" s="52">
        <v>43621.434317129628</v>
      </c>
      <c r="B329" s="49" t="s">
        <v>7</v>
      </c>
      <c r="C329" s="49" t="s">
        <v>74</v>
      </c>
      <c r="D329" s="49" t="s">
        <v>75</v>
      </c>
      <c r="E329" s="50">
        <v>-200</v>
      </c>
      <c r="F329" s="50">
        <v>7937.5</v>
      </c>
      <c r="G329" s="50">
        <v>-2.5196E-2</v>
      </c>
      <c r="H329" s="50">
        <v>-2.5000000000000001E-4</v>
      </c>
      <c r="I329" s="50">
        <v>-6.2899999999999999E-6</v>
      </c>
      <c r="J329" s="49" t="s">
        <v>76</v>
      </c>
      <c r="K329" s="50">
        <v>200</v>
      </c>
      <c r="L329" s="50">
        <v>0</v>
      </c>
      <c r="M329" s="50">
        <v>7937.5</v>
      </c>
      <c r="N329" s="49" t="s">
        <v>77</v>
      </c>
      <c r="O329" s="49" t="s">
        <v>809</v>
      </c>
      <c r="P329" s="36">
        <v>5801</v>
      </c>
      <c r="Q329" s="36">
        <v>7937.5</v>
      </c>
      <c r="R329" s="36">
        <v>1.2598000000000001E-4</v>
      </c>
      <c r="S329" s="36">
        <v>0.73428918016504996</v>
      </c>
      <c r="T329" s="36">
        <v>1.2657975869075159E-4</v>
      </c>
      <c r="U329" s="38">
        <v>0.73080998000000008</v>
      </c>
      <c r="V329" s="38">
        <v>-3.4792001650498783E-3</v>
      </c>
      <c r="W329" s="36">
        <v>2.6216790165049384E-2</v>
      </c>
      <c r="X329" s="36">
        <v>-1.1995173815031526E-4</v>
      </c>
      <c r="Y329" s="36">
        <v>-1.27714E-3</v>
      </c>
      <c r="Z329" s="36">
        <v>-9.5449000000000011E-4</v>
      </c>
      <c r="AA329" s="38">
        <v>-2.2316300000000014E-3</v>
      </c>
      <c r="AB329" s="36">
        <v>2.4969219999999508E-2</v>
      </c>
      <c r="AC329" s="36">
        <v>0.88824684999999948</v>
      </c>
    </row>
    <row r="330" spans="1:29" ht="15.75" customHeight="1" x14ac:dyDescent="0.2">
      <c r="A330" s="52">
        <v>43621.434317129628</v>
      </c>
      <c r="B330" s="49" t="s">
        <v>7</v>
      </c>
      <c r="C330" s="49" t="s">
        <v>74</v>
      </c>
      <c r="D330" s="49" t="s">
        <v>75</v>
      </c>
      <c r="E330" s="50">
        <v>-100</v>
      </c>
      <c r="F330" s="50">
        <v>7977.5</v>
      </c>
      <c r="G330" s="50">
        <v>-1.2534999999999999E-2</v>
      </c>
      <c r="H330" s="50">
        <v>-2.5000000000000001E-4</v>
      </c>
      <c r="I330" s="50">
        <v>-3.1300000000000001E-6</v>
      </c>
      <c r="J330" s="49" t="s">
        <v>76</v>
      </c>
      <c r="K330" s="50">
        <v>100</v>
      </c>
      <c r="L330" s="50">
        <v>0</v>
      </c>
      <c r="M330" s="50">
        <v>7977.5</v>
      </c>
      <c r="N330" s="49" t="s">
        <v>77</v>
      </c>
      <c r="O330" s="49" t="s">
        <v>810</v>
      </c>
      <c r="P330" s="36">
        <v>5701</v>
      </c>
      <c r="Q330" s="36">
        <v>7977.5</v>
      </c>
      <c r="R330" s="36">
        <v>1.2535000000000001E-4</v>
      </c>
      <c r="S330" s="36">
        <v>0.72163120429597483</v>
      </c>
      <c r="T330" s="36">
        <v>1.2657975869075159E-4</v>
      </c>
      <c r="U330" s="38">
        <v>0.71462035000000002</v>
      </c>
      <c r="V330" s="38">
        <v>-7.010854295974811E-3</v>
      </c>
      <c r="W330" s="36">
        <v>2.6093814295974228E-2</v>
      </c>
      <c r="X330" s="36">
        <v>-1.2297586907515645E-4</v>
      </c>
      <c r="Y330" s="36">
        <v>-1.28027E-3</v>
      </c>
      <c r="Z330" s="36">
        <v>-9.5449000000000011E-4</v>
      </c>
      <c r="AA330" s="38">
        <v>-2.2347600000000014E-3</v>
      </c>
      <c r="AB330" s="36">
        <v>2.1317719999999419E-2</v>
      </c>
      <c r="AC330" s="36">
        <v>0.88459534999999945</v>
      </c>
    </row>
    <row r="331" spans="1:29" ht="15.75" customHeight="1" x14ac:dyDescent="0.2">
      <c r="A331" s="52">
        <v>43621.434479166666</v>
      </c>
      <c r="B331" s="49" t="s">
        <v>7</v>
      </c>
      <c r="C331" s="49" t="s">
        <v>74</v>
      </c>
      <c r="D331" s="49" t="s">
        <v>75</v>
      </c>
      <c r="E331" s="50">
        <v>-200</v>
      </c>
      <c r="F331" s="50">
        <v>7918</v>
      </c>
      <c r="G331" s="50">
        <v>-2.5257999999999999E-2</v>
      </c>
      <c r="H331" s="50">
        <v>-2.5000000000000001E-4</v>
      </c>
      <c r="I331" s="50">
        <v>-6.3099999999999997E-6</v>
      </c>
      <c r="J331" s="49" t="s">
        <v>76</v>
      </c>
      <c r="K331" s="50">
        <v>200</v>
      </c>
      <c r="L331" s="50">
        <v>0</v>
      </c>
      <c r="M331" s="50">
        <v>7918</v>
      </c>
      <c r="N331" s="49" t="s">
        <v>77</v>
      </c>
      <c r="O331" s="49" t="s">
        <v>811</v>
      </c>
      <c r="P331" s="36">
        <v>5501</v>
      </c>
      <c r="Q331" s="36">
        <v>7918</v>
      </c>
      <c r="R331" s="36">
        <v>1.2629000000000001E-4</v>
      </c>
      <c r="S331" s="36">
        <v>0.69631525255782456</v>
      </c>
      <c r="T331" s="36">
        <v>1.2657975869075159E-4</v>
      </c>
      <c r="U331" s="38">
        <v>0.69472129000000005</v>
      </c>
      <c r="V331" s="38">
        <v>-1.5939625578245131E-3</v>
      </c>
      <c r="W331" s="36">
        <v>2.6035862557823912E-2</v>
      </c>
      <c r="X331" s="36">
        <v>-5.7951738150315707E-5</v>
      </c>
      <c r="Y331" s="36">
        <v>-1.2865800000000001E-3</v>
      </c>
      <c r="Z331" s="36">
        <v>-9.5449000000000011E-4</v>
      </c>
      <c r="AA331" s="38">
        <v>-2.2410700000000013E-3</v>
      </c>
      <c r="AB331" s="36">
        <v>2.66829699999994E-2</v>
      </c>
      <c r="AC331" s="36">
        <v>0.88996059999999944</v>
      </c>
    </row>
    <row r="332" spans="1:29" ht="15.75" customHeight="1" x14ac:dyDescent="0.2">
      <c r="A332" s="52">
        <v>43621.434479166666</v>
      </c>
      <c r="B332" s="49" t="s">
        <v>7</v>
      </c>
      <c r="C332" s="49" t="s">
        <v>74</v>
      </c>
      <c r="D332" s="49" t="s">
        <v>75</v>
      </c>
      <c r="E332" s="50">
        <v>-100</v>
      </c>
      <c r="F332" s="50">
        <v>7957.5</v>
      </c>
      <c r="G332" s="50">
        <v>-1.2567E-2</v>
      </c>
      <c r="H332" s="50">
        <v>-2.5000000000000001E-4</v>
      </c>
      <c r="I332" s="50">
        <v>-3.14E-6</v>
      </c>
      <c r="J332" s="49" t="s">
        <v>76</v>
      </c>
      <c r="K332" s="50">
        <v>100</v>
      </c>
      <c r="L332" s="50">
        <v>0</v>
      </c>
      <c r="M332" s="50">
        <v>7957.5</v>
      </c>
      <c r="N332" s="49" t="s">
        <v>77</v>
      </c>
      <c r="O332" s="49" t="s">
        <v>812</v>
      </c>
      <c r="P332" s="36">
        <v>5401</v>
      </c>
      <c r="Q332" s="36">
        <v>7957.5</v>
      </c>
      <c r="R332" s="36">
        <v>1.2567000000000001E-4</v>
      </c>
      <c r="S332" s="36">
        <v>0.68365727668874943</v>
      </c>
      <c r="T332" s="36">
        <v>1.2657975869075162E-4</v>
      </c>
      <c r="U332" s="38">
        <v>0.67874367000000002</v>
      </c>
      <c r="V332" s="38">
        <v>-4.9136066887494056E-3</v>
      </c>
      <c r="W332" s="36">
        <v>2.5944886688748753E-2</v>
      </c>
      <c r="X332" s="36">
        <v>-9.0975869075159144E-5</v>
      </c>
      <c r="Y332" s="36">
        <v>-1.2897200000000001E-3</v>
      </c>
      <c r="Z332" s="36">
        <v>-9.5449000000000011E-4</v>
      </c>
      <c r="AA332" s="38">
        <v>-2.2442100000000013E-3</v>
      </c>
      <c r="AB332" s="36">
        <v>2.3275489999999347E-2</v>
      </c>
      <c r="AC332" s="36">
        <v>0.88655311999999942</v>
      </c>
    </row>
    <row r="333" spans="1:29" ht="15.75" customHeight="1" x14ac:dyDescent="0.2">
      <c r="A333" s="52">
        <v>43621.434710648151</v>
      </c>
      <c r="B333" s="49" t="s">
        <v>7</v>
      </c>
      <c r="C333" s="49" t="s">
        <v>74</v>
      </c>
      <c r="D333" s="49" t="s">
        <v>75</v>
      </c>
      <c r="E333" s="50">
        <v>-200</v>
      </c>
      <c r="F333" s="50">
        <v>7918</v>
      </c>
      <c r="G333" s="50">
        <v>-2.5257999999999999E-2</v>
      </c>
      <c r="H333" s="50">
        <v>-2.5000000000000001E-4</v>
      </c>
      <c r="I333" s="50">
        <v>-6.3099999999999997E-6</v>
      </c>
      <c r="J333" s="49" t="s">
        <v>76</v>
      </c>
      <c r="K333" s="50">
        <v>200</v>
      </c>
      <c r="L333" s="50">
        <v>0</v>
      </c>
      <c r="M333" s="50">
        <v>7918</v>
      </c>
      <c r="N333" s="49" t="s">
        <v>77</v>
      </c>
      <c r="O333" s="49" t="s">
        <v>813</v>
      </c>
      <c r="P333" s="36">
        <v>5201</v>
      </c>
      <c r="Q333" s="36">
        <v>7918</v>
      </c>
      <c r="R333" s="36">
        <v>1.2629000000000001E-4</v>
      </c>
      <c r="S333" s="36">
        <v>0.65834132495059916</v>
      </c>
      <c r="T333" s="36">
        <v>1.2657975869075162E-4</v>
      </c>
      <c r="U333" s="38">
        <v>0.65683429000000004</v>
      </c>
      <c r="V333" s="38">
        <v>-1.5070349505991176E-3</v>
      </c>
      <c r="W333" s="36">
        <v>2.5886934950598434E-2</v>
      </c>
      <c r="X333" s="36">
        <v>-5.7951738150319176E-5</v>
      </c>
      <c r="Y333" s="36">
        <v>-1.2960300000000001E-3</v>
      </c>
      <c r="Z333" s="36">
        <v>-9.5449000000000011E-4</v>
      </c>
      <c r="AA333" s="38">
        <v>-2.2505200000000011E-3</v>
      </c>
      <c r="AB333" s="36">
        <v>2.6630419999999318E-2</v>
      </c>
      <c r="AC333" s="36">
        <v>0.88990804999999928</v>
      </c>
    </row>
    <row r="334" spans="1:29" ht="15.75" customHeight="1" x14ac:dyDescent="0.2">
      <c r="A334" s="52">
        <v>43621.434710648151</v>
      </c>
      <c r="B334" s="49" t="s">
        <v>7</v>
      </c>
      <c r="C334" s="49" t="s">
        <v>74</v>
      </c>
      <c r="D334" s="49" t="s">
        <v>75</v>
      </c>
      <c r="E334" s="50">
        <v>-100</v>
      </c>
      <c r="F334" s="50">
        <v>7957.5</v>
      </c>
      <c r="G334" s="50">
        <v>-1.2567E-2</v>
      </c>
      <c r="H334" s="50">
        <v>-2.5000000000000001E-4</v>
      </c>
      <c r="I334" s="50">
        <v>-3.14E-6</v>
      </c>
      <c r="J334" s="49" t="s">
        <v>76</v>
      </c>
      <c r="K334" s="50">
        <v>100</v>
      </c>
      <c r="L334" s="50">
        <v>0</v>
      </c>
      <c r="M334" s="50">
        <v>7957.5</v>
      </c>
      <c r="N334" s="49" t="s">
        <v>77</v>
      </c>
      <c r="O334" s="49" t="s">
        <v>814</v>
      </c>
      <c r="P334" s="36">
        <v>5101</v>
      </c>
      <c r="Q334" s="36">
        <v>7957.5</v>
      </c>
      <c r="R334" s="36">
        <v>1.2567000000000001E-4</v>
      </c>
      <c r="S334" s="36">
        <v>0.64568334908152403</v>
      </c>
      <c r="T334" s="36">
        <v>1.2657975869075162E-4</v>
      </c>
      <c r="U334" s="38">
        <v>0.64104267000000004</v>
      </c>
      <c r="V334" s="38">
        <v>-4.6406790815239907E-3</v>
      </c>
      <c r="W334" s="36">
        <v>2.5795959081523274E-2</v>
      </c>
      <c r="X334" s="36">
        <v>-9.0975869075159144E-5</v>
      </c>
      <c r="Y334" s="36">
        <v>-1.2991700000000001E-3</v>
      </c>
      <c r="Z334" s="36">
        <v>-9.5449000000000011E-4</v>
      </c>
      <c r="AA334" s="38">
        <v>-2.2536600000000011E-3</v>
      </c>
      <c r="AB334" s="36">
        <v>2.3408939999999285E-2</v>
      </c>
      <c r="AC334" s="36">
        <v>0.88668656999999929</v>
      </c>
    </row>
    <row r="335" spans="1:29" ht="15.75" customHeight="1" x14ac:dyDescent="0.2">
      <c r="A335" s="52">
        <v>43621.436793981484</v>
      </c>
      <c r="B335" s="49" t="s">
        <v>7</v>
      </c>
      <c r="C335" s="49" t="s">
        <v>74</v>
      </c>
      <c r="D335" s="49" t="s">
        <v>75</v>
      </c>
      <c r="E335" s="50">
        <v>-100</v>
      </c>
      <c r="F335" s="50">
        <v>7956.5</v>
      </c>
      <c r="G335" s="50">
        <v>-1.2567999999999999E-2</v>
      </c>
      <c r="H335" s="50">
        <v>-2.5000000000000001E-4</v>
      </c>
      <c r="I335" s="50">
        <v>-3.14E-6</v>
      </c>
      <c r="J335" s="49" t="s">
        <v>76</v>
      </c>
      <c r="K335" s="50">
        <v>100</v>
      </c>
      <c r="L335" s="50">
        <v>0</v>
      </c>
      <c r="M335" s="50">
        <v>7956.5</v>
      </c>
      <c r="N335" s="49" t="s">
        <v>77</v>
      </c>
      <c r="O335" s="49" t="s">
        <v>815</v>
      </c>
      <c r="P335" s="36">
        <v>5001</v>
      </c>
      <c r="Q335" s="36">
        <v>7956.5</v>
      </c>
      <c r="R335" s="36">
        <v>1.2568E-4</v>
      </c>
      <c r="S335" s="36">
        <v>0.63302537321244889</v>
      </c>
      <c r="T335" s="36">
        <v>1.2657975869075162E-4</v>
      </c>
      <c r="U335" s="38">
        <v>0.62852567999999998</v>
      </c>
      <c r="V335" s="38">
        <v>-4.4996932124489186E-3</v>
      </c>
      <c r="W335" s="36">
        <v>2.5705983212448113E-2</v>
      </c>
      <c r="X335" s="36">
        <v>-8.9975869075161613E-5</v>
      </c>
      <c r="Y335" s="36">
        <v>-1.3023100000000001E-3</v>
      </c>
      <c r="Z335" s="36">
        <v>-9.5449000000000011E-4</v>
      </c>
      <c r="AA335" s="38">
        <v>-2.2568000000000011E-3</v>
      </c>
      <c r="AB335" s="36">
        <v>2.3463089999999194E-2</v>
      </c>
      <c r="AC335" s="36">
        <v>0.88674071999999926</v>
      </c>
    </row>
    <row r="336" spans="1:29" ht="15.75" customHeight="1" x14ac:dyDescent="0.2">
      <c r="A336" s="52">
        <v>43621.437627314815</v>
      </c>
      <c r="B336" s="49" t="s">
        <v>7</v>
      </c>
      <c r="C336" s="49" t="s">
        <v>74</v>
      </c>
      <c r="D336" s="49" t="s">
        <v>75</v>
      </c>
      <c r="E336" s="50">
        <v>-200</v>
      </c>
      <c r="F336" s="50">
        <v>7917</v>
      </c>
      <c r="G336" s="50">
        <v>-2.5262E-2</v>
      </c>
      <c r="H336" s="50">
        <v>-2.5000000000000001E-4</v>
      </c>
      <c r="I336" s="50">
        <v>-6.3099999999999997E-6</v>
      </c>
      <c r="J336" s="49" t="s">
        <v>76</v>
      </c>
      <c r="K336" s="50">
        <v>200</v>
      </c>
      <c r="L336" s="50">
        <v>0</v>
      </c>
      <c r="M336" s="50">
        <v>7917</v>
      </c>
      <c r="N336" s="49" t="s">
        <v>77</v>
      </c>
      <c r="O336" s="49" t="s">
        <v>816</v>
      </c>
      <c r="P336" s="36">
        <v>4801</v>
      </c>
      <c r="Q336" s="36">
        <v>7917</v>
      </c>
      <c r="R336" s="36">
        <v>1.2631E-4</v>
      </c>
      <c r="S336" s="36">
        <v>0.60770942147429852</v>
      </c>
      <c r="T336" s="36">
        <v>1.2657975869075162E-4</v>
      </c>
      <c r="U336" s="38">
        <v>0.60641431000000001</v>
      </c>
      <c r="V336" s="38">
        <v>-1.2951114742985048E-3</v>
      </c>
      <c r="W336" s="36">
        <v>2.5652031474297791E-2</v>
      </c>
      <c r="X336" s="36">
        <v>-5.3951738150322115E-5</v>
      </c>
      <c r="Y336" s="36">
        <v>-1.3086200000000001E-3</v>
      </c>
      <c r="Z336" s="36">
        <v>-9.5449000000000011E-4</v>
      </c>
      <c r="AA336" s="38">
        <v>-2.2631100000000009E-3</v>
      </c>
      <c r="AB336" s="36">
        <v>2.6620029999999288E-2</v>
      </c>
      <c r="AC336" s="36">
        <v>0.88989765999999926</v>
      </c>
    </row>
    <row r="337" spans="1:29" ht="15.75" customHeight="1" x14ac:dyDescent="0.2">
      <c r="A337" s="52">
        <v>43621.467187499999</v>
      </c>
      <c r="B337" s="49" t="s">
        <v>7</v>
      </c>
      <c r="C337" s="49" t="s">
        <v>74</v>
      </c>
      <c r="D337" s="49" t="s">
        <v>75</v>
      </c>
      <c r="E337" s="50">
        <v>-400</v>
      </c>
      <c r="F337" s="50">
        <v>7815</v>
      </c>
      <c r="G337" s="50">
        <v>-5.1184E-2</v>
      </c>
      <c r="H337" s="50">
        <v>-2.5000000000000001E-4</v>
      </c>
      <c r="I337" s="50">
        <v>-1.279E-5</v>
      </c>
      <c r="J337" s="49" t="s">
        <v>76</v>
      </c>
      <c r="K337" s="50">
        <v>400</v>
      </c>
      <c r="L337" s="50">
        <v>0</v>
      </c>
      <c r="M337" s="50">
        <v>7815</v>
      </c>
      <c r="N337" s="49" t="s">
        <v>83</v>
      </c>
      <c r="O337" s="49" t="s">
        <v>817</v>
      </c>
      <c r="P337" s="36">
        <v>4401</v>
      </c>
      <c r="Q337" s="36">
        <v>7815</v>
      </c>
      <c r="R337" s="36">
        <v>1.2795999999999999E-4</v>
      </c>
      <c r="S337" s="36">
        <v>0.55707751799799787</v>
      </c>
      <c r="T337" s="36">
        <v>1.2657975869075162E-4</v>
      </c>
      <c r="U337" s="38">
        <v>0.5631519599999999</v>
      </c>
      <c r="V337" s="38">
        <v>6.0744420020020229E-3</v>
      </c>
      <c r="W337" s="36">
        <v>2.620412799799714E-2</v>
      </c>
      <c r="X337" s="36">
        <v>5.5209652369934969E-4</v>
      </c>
      <c r="Y337" s="36">
        <v>-1.3214100000000001E-3</v>
      </c>
      <c r="Z337" s="36">
        <v>-9.5449000000000011E-4</v>
      </c>
      <c r="AA337" s="38">
        <v>-2.2759000000000008E-3</v>
      </c>
      <c r="AB337" s="36">
        <v>3.4554469999999157E-2</v>
      </c>
      <c r="AC337" s="36">
        <v>0.89783209999999913</v>
      </c>
    </row>
    <row r="338" spans="1:29" ht="15.75" customHeight="1" x14ac:dyDescent="0.2">
      <c r="A338" s="52">
        <v>43621.467187499999</v>
      </c>
      <c r="B338" s="49" t="s">
        <v>7</v>
      </c>
      <c r="C338" s="49" t="s">
        <v>74</v>
      </c>
      <c r="D338" s="49" t="s">
        <v>75</v>
      </c>
      <c r="E338" s="50">
        <v>-300</v>
      </c>
      <c r="F338" s="50">
        <v>7816.5</v>
      </c>
      <c r="G338" s="50">
        <v>-3.8379000000000003E-2</v>
      </c>
      <c r="H338" s="50">
        <v>-2.5000000000000001E-4</v>
      </c>
      <c r="I338" s="50">
        <v>-9.5899999999999997E-6</v>
      </c>
      <c r="J338" s="49" t="s">
        <v>76</v>
      </c>
      <c r="K338" s="50">
        <v>300</v>
      </c>
      <c r="L338" s="50">
        <v>0</v>
      </c>
      <c r="M338" s="50">
        <v>7816.5</v>
      </c>
      <c r="N338" s="49" t="s">
        <v>83</v>
      </c>
      <c r="O338" s="49" t="s">
        <v>818</v>
      </c>
      <c r="P338" s="36">
        <v>4101</v>
      </c>
      <c r="Q338" s="36">
        <v>7816.5</v>
      </c>
      <c r="R338" s="36">
        <v>1.2793E-4</v>
      </c>
      <c r="S338" s="36">
        <v>0.51910359039077236</v>
      </c>
      <c r="T338" s="36">
        <v>1.2657975869075162E-4</v>
      </c>
      <c r="U338" s="38">
        <v>0.52464093000000001</v>
      </c>
      <c r="V338" s="38">
        <v>5.5373396092276428E-3</v>
      </c>
      <c r="W338" s="36">
        <v>2.6609200390771658E-2</v>
      </c>
      <c r="X338" s="36">
        <v>4.0507239277451715E-4</v>
      </c>
      <c r="Y338" s="36">
        <v>-1.3310000000000002E-3</v>
      </c>
      <c r="Z338" s="36">
        <v>-9.5449000000000011E-4</v>
      </c>
      <c r="AA338" s="38">
        <v>-2.2854900000000007E-3</v>
      </c>
      <c r="AB338" s="36">
        <v>3.4432029999999302E-2</v>
      </c>
      <c r="AC338" s="36">
        <v>0.8977096599999993</v>
      </c>
    </row>
    <row r="339" spans="1:29" ht="15.75" customHeight="1" x14ac:dyDescent="0.2">
      <c r="A339" s="52">
        <v>43621.467187499999</v>
      </c>
      <c r="B339" s="49" t="s">
        <v>7</v>
      </c>
      <c r="C339" s="49" t="s">
        <v>74</v>
      </c>
      <c r="D339" s="49" t="s">
        <v>75</v>
      </c>
      <c r="E339" s="50">
        <v>-200</v>
      </c>
      <c r="F339" s="50">
        <v>7837.5</v>
      </c>
      <c r="G339" s="50">
        <v>-2.5517999999999999E-2</v>
      </c>
      <c r="H339" s="50">
        <v>-2.5000000000000001E-4</v>
      </c>
      <c r="I339" s="50">
        <v>-6.37E-6</v>
      </c>
      <c r="J339" s="49" t="s">
        <v>76</v>
      </c>
      <c r="K339" s="50">
        <v>200</v>
      </c>
      <c r="L339" s="50">
        <v>0</v>
      </c>
      <c r="M339" s="50">
        <v>7837.5</v>
      </c>
      <c r="N339" s="49" t="s">
        <v>83</v>
      </c>
      <c r="O339" s="49" t="s">
        <v>819</v>
      </c>
      <c r="P339" s="36">
        <v>3901</v>
      </c>
      <c r="Q339" s="36">
        <v>7837.5</v>
      </c>
      <c r="R339" s="36">
        <v>1.2758999999999999E-4</v>
      </c>
      <c r="S339" s="36">
        <v>0.49378763865262204</v>
      </c>
      <c r="T339" s="36">
        <v>1.2657975869075162E-4</v>
      </c>
      <c r="U339" s="38">
        <v>0.49772858999999997</v>
      </c>
      <c r="V339" s="38">
        <v>3.9409513473779301E-3</v>
      </c>
      <c r="W339" s="36">
        <v>2.6811248652621331E-2</v>
      </c>
      <c r="X339" s="36">
        <v>2.020482618496737E-4</v>
      </c>
      <c r="Y339" s="36">
        <v>-1.3373700000000001E-3</v>
      </c>
      <c r="Z339" s="36">
        <v>-9.5449000000000011E-4</v>
      </c>
      <c r="AA339" s="38">
        <v>-2.2918600000000006E-3</v>
      </c>
      <c r="AB339" s="36">
        <v>3.3044059999999265E-2</v>
      </c>
      <c r="AC339" s="36">
        <v>0.89632168999999928</v>
      </c>
    </row>
    <row r="340" spans="1:29" ht="15.75" customHeight="1" x14ac:dyDescent="0.2">
      <c r="A340" s="52">
        <v>43621.467187499999</v>
      </c>
      <c r="B340" s="49" t="s">
        <v>7</v>
      </c>
      <c r="C340" s="49" t="s">
        <v>74</v>
      </c>
      <c r="D340" s="49" t="s">
        <v>75</v>
      </c>
      <c r="E340" s="50">
        <v>-100</v>
      </c>
      <c r="F340" s="50">
        <v>7877</v>
      </c>
      <c r="G340" s="50">
        <v>-1.2695E-2</v>
      </c>
      <c r="H340" s="50">
        <v>-2.5000000000000001E-4</v>
      </c>
      <c r="I340" s="50">
        <v>-3.1700000000000001E-6</v>
      </c>
      <c r="J340" s="49" t="s">
        <v>76</v>
      </c>
      <c r="K340" s="50">
        <v>100</v>
      </c>
      <c r="L340" s="50">
        <v>0</v>
      </c>
      <c r="M340" s="50">
        <v>7877</v>
      </c>
      <c r="N340" s="49" t="s">
        <v>77</v>
      </c>
      <c r="O340" s="49" t="s">
        <v>820</v>
      </c>
      <c r="P340" s="36">
        <v>3801</v>
      </c>
      <c r="Q340" s="36">
        <v>7877</v>
      </c>
      <c r="R340" s="36">
        <v>1.2695E-4</v>
      </c>
      <c r="S340" s="36">
        <v>0.48112966278354685</v>
      </c>
      <c r="T340" s="36">
        <v>1.2657975869075162E-4</v>
      </c>
      <c r="U340" s="38">
        <v>0.48253694999999996</v>
      </c>
      <c r="V340" s="38">
        <v>1.4072872164531125E-3</v>
      </c>
      <c r="W340" s="36">
        <v>2.6848272783546168E-2</v>
      </c>
      <c r="X340" s="36">
        <v>3.7024130924837029E-5</v>
      </c>
      <c r="Y340" s="36">
        <v>-1.3405400000000001E-3</v>
      </c>
      <c r="Z340" s="36">
        <v>-9.5449000000000011E-4</v>
      </c>
      <c r="AA340" s="38">
        <v>-2.2950300000000004E-3</v>
      </c>
      <c r="AB340" s="36">
        <v>3.0550589999999281E-2</v>
      </c>
      <c r="AC340" s="36">
        <v>0.89382821999999928</v>
      </c>
    </row>
    <row r="341" spans="1:29" ht="15.75" customHeight="1" x14ac:dyDescent="0.2">
      <c r="A341" s="52">
        <v>43621.478402777779</v>
      </c>
      <c r="B341" s="49" t="s">
        <v>7</v>
      </c>
      <c r="C341" s="49" t="s">
        <v>74</v>
      </c>
      <c r="D341" s="49" t="s">
        <v>86</v>
      </c>
      <c r="E341" s="50">
        <v>100</v>
      </c>
      <c r="F341" s="50">
        <v>7846</v>
      </c>
      <c r="G341" s="50">
        <v>1.2744999999999999E-2</v>
      </c>
      <c r="H341" s="50">
        <v>-2.5000000000000001E-4</v>
      </c>
      <c r="I341" s="50">
        <v>-3.18E-6</v>
      </c>
      <c r="J341" s="49" t="s">
        <v>76</v>
      </c>
      <c r="K341" s="50">
        <v>100</v>
      </c>
      <c r="L341" s="50">
        <v>0</v>
      </c>
      <c r="M341" s="50">
        <v>7846</v>
      </c>
      <c r="N341" s="49" t="s">
        <v>83</v>
      </c>
      <c r="O341" s="49" t="s">
        <v>821</v>
      </c>
      <c r="P341" s="36">
        <v>3901</v>
      </c>
      <c r="Q341" s="36">
        <v>7846</v>
      </c>
      <c r="R341" s="36">
        <v>1.2745000000000001E-4</v>
      </c>
      <c r="S341" s="36">
        <v>0.49387466278354686</v>
      </c>
      <c r="T341" s="36">
        <v>1.2660206685043498E-4</v>
      </c>
      <c r="U341" s="38">
        <v>0.49718245000000005</v>
      </c>
      <c r="V341" s="38">
        <v>3.3077872164531952E-3</v>
      </c>
      <c r="W341" s="36">
        <v>2.6848272783546168E-2</v>
      </c>
      <c r="X341" s="36">
        <v>0</v>
      </c>
      <c r="Y341" s="36">
        <v>-1.3437200000000001E-3</v>
      </c>
      <c r="Z341" s="36">
        <v>-9.5449000000000011E-4</v>
      </c>
      <c r="AA341" s="38">
        <v>-2.2982100000000006E-3</v>
      </c>
      <c r="AB341" s="36">
        <v>3.2454269999999362E-2</v>
      </c>
      <c r="AC341" s="36">
        <v>0.89573189999999936</v>
      </c>
    </row>
    <row r="342" spans="1:29" ht="15.75" customHeight="1" x14ac:dyDescent="0.2">
      <c r="A342" s="52">
        <v>43621.479328703703</v>
      </c>
      <c r="B342" s="49" t="s">
        <v>7</v>
      </c>
      <c r="C342" s="49" t="s">
        <v>74</v>
      </c>
      <c r="D342" s="49" t="s">
        <v>86</v>
      </c>
      <c r="E342" s="50">
        <v>200</v>
      </c>
      <c r="F342" s="50">
        <v>7885.5</v>
      </c>
      <c r="G342" s="50">
        <v>2.5364000000000001E-2</v>
      </c>
      <c r="H342" s="50">
        <v>-2.5000000000000001E-4</v>
      </c>
      <c r="I342" s="50">
        <v>-6.3400000000000003E-6</v>
      </c>
      <c r="J342" s="49" t="s">
        <v>76</v>
      </c>
      <c r="K342" s="50">
        <v>200</v>
      </c>
      <c r="L342" s="50">
        <v>0</v>
      </c>
      <c r="M342" s="50">
        <v>7885.5</v>
      </c>
      <c r="N342" s="49" t="s">
        <v>83</v>
      </c>
      <c r="O342" s="49" t="s">
        <v>822</v>
      </c>
      <c r="P342" s="36">
        <v>4101</v>
      </c>
      <c r="Q342" s="36">
        <v>7885.5</v>
      </c>
      <c r="R342" s="36">
        <v>1.2682000000000001E-4</v>
      </c>
      <c r="S342" s="36">
        <v>0.51923866278354691</v>
      </c>
      <c r="T342" s="36">
        <v>1.2661269514351302E-4</v>
      </c>
      <c r="U342" s="38">
        <v>0.52008882000000001</v>
      </c>
      <c r="V342" s="38">
        <v>8.5015721645309572E-4</v>
      </c>
      <c r="W342" s="36">
        <v>2.6848272783546168E-2</v>
      </c>
      <c r="X342" s="36">
        <v>0</v>
      </c>
      <c r="Y342" s="36">
        <v>-1.3500600000000001E-3</v>
      </c>
      <c r="Z342" s="36">
        <v>-9.5449000000000011E-4</v>
      </c>
      <c r="AA342" s="38">
        <v>-2.3045500000000007E-3</v>
      </c>
      <c r="AB342" s="36">
        <v>3.0002979999999263E-2</v>
      </c>
      <c r="AC342" s="36">
        <v>0.89328060999999925</v>
      </c>
    </row>
    <row r="343" spans="1:29" ht="15.75" customHeight="1" x14ac:dyDescent="0.2">
      <c r="A343" s="52">
        <v>43621.479328703703</v>
      </c>
      <c r="B343" s="49" t="s">
        <v>7</v>
      </c>
      <c r="C343" s="49" t="s">
        <v>74</v>
      </c>
      <c r="D343" s="49" t="s">
        <v>86</v>
      </c>
      <c r="E343" s="50">
        <v>100</v>
      </c>
      <c r="F343" s="50">
        <v>7884.5</v>
      </c>
      <c r="G343" s="50">
        <v>1.2683E-2</v>
      </c>
      <c r="H343" s="50">
        <v>-2.5000000000000001E-4</v>
      </c>
      <c r="I343" s="50">
        <v>-3.1700000000000001E-6</v>
      </c>
      <c r="J343" s="49" t="s">
        <v>76</v>
      </c>
      <c r="K343" s="50">
        <v>100</v>
      </c>
      <c r="L343" s="50">
        <v>0</v>
      </c>
      <c r="M343" s="50">
        <v>7884.5</v>
      </c>
      <c r="N343" s="49" t="s">
        <v>77</v>
      </c>
      <c r="O343" s="49" t="s">
        <v>823</v>
      </c>
      <c r="P343" s="36">
        <v>4201</v>
      </c>
      <c r="Q343" s="36">
        <v>7884.5</v>
      </c>
      <c r="R343" s="36">
        <v>1.2683E-4</v>
      </c>
      <c r="S343" s="36">
        <v>0.53192166278354691</v>
      </c>
      <c r="T343" s="36">
        <v>1.2661786783707378E-4</v>
      </c>
      <c r="U343" s="38">
        <v>0.53281283000000002</v>
      </c>
      <c r="V343" s="38">
        <v>8.9116721645310371E-4</v>
      </c>
      <c r="W343" s="36">
        <v>2.6848272783546168E-2</v>
      </c>
      <c r="X343" s="36">
        <v>0</v>
      </c>
      <c r="Y343" s="36">
        <v>-1.3532300000000002E-3</v>
      </c>
      <c r="Z343" s="36">
        <v>-9.5449000000000011E-4</v>
      </c>
      <c r="AA343" s="38">
        <v>-2.3077200000000005E-3</v>
      </c>
      <c r="AB343" s="36">
        <v>3.0047159999999271E-2</v>
      </c>
      <c r="AC343" s="36">
        <v>0.89332478999999931</v>
      </c>
    </row>
    <row r="344" spans="1:29" ht="15.75" customHeight="1" x14ac:dyDescent="0.2">
      <c r="A344" s="52">
        <v>43621.578287037039</v>
      </c>
      <c r="B344" s="49" t="s">
        <v>7</v>
      </c>
      <c r="C344" s="49" t="s">
        <v>74</v>
      </c>
      <c r="D344" s="49" t="s">
        <v>86</v>
      </c>
      <c r="E344" s="50">
        <v>100</v>
      </c>
      <c r="F344" s="50">
        <v>7896</v>
      </c>
      <c r="G344" s="50">
        <v>1.2664999999999999E-2</v>
      </c>
      <c r="H344" s="50">
        <v>-2.5000000000000001E-4</v>
      </c>
      <c r="I344" s="50">
        <v>-3.1599999999999998E-6</v>
      </c>
      <c r="J344" s="49" t="s">
        <v>76</v>
      </c>
      <c r="K344" s="50">
        <v>100</v>
      </c>
      <c r="L344" s="50">
        <v>0</v>
      </c>
      <c r="M344" s="50">
        <v>7896</v>
      </c>
      <c r="N344" s="49" t="s">
        <v>77</v>
      </c>
      <c r="O344" s="49" t="s">
        <v>824</v>
      </c>
      <c r="P344" s="36">
        <v>4301</v>
      </c>
      <c r="Q344" s="36">
        <v>7896</v>
      </c>
      <c r="R344" s="36">
        <v>1.2664999999999999E-4</v>
      </c>
      <c r="S344" s="36">
        <v>0.54458666278354695</v>
      </c>
      <c r="T344" s="36">
        <v>1.2661861492293581E-4</v>
      </c>
      <c r="U344" s="38">
        <v>0.54472164999999995</v>
      </c>
      <c r="V344" s="38">
        <v>1.3498721645299749E-4</v>
      </c>
      <c r="W344" s="36">
        <v>2.6848272783546168E-2</v>
      </c>
      <c r="X344" s="36">
        <v>0</v>
      </c>
      <c r="Y344" s="36">
        <v>-1.3563900000000003E-3</v>
      </c>
      <c r="Z344" s="36">
        <v>-9.5449000000000011E-4</v>
      </c>
      <c r="AA344" s="38">
        <v>-2.3108800000000004E-3</v>
      </c>
      <c r="AB344" s="36">
        <v>2.9294139999999167E-2</v>
      </c>
      <c r="AC344" s="36">
        <v>0.89257176999999921</v>
      </c>
    </row>
    <row r="345" spans="1:29" ht="15.75" customHeight="1" x14ac:dyDescent="0.2">
      <c r="A345" s="52">
        <v>43621.578981481478</v>
      </c>
      <c r="B345" s="49" t="s">
        <v>7</v>
      </c>
      <c r="C345" s="49" t="s">
        <v>74</v>
      </c>
      <c r="D345" s="49" t="s">
        <v>86</v>
      </c>
      <c r="E345" s="50">
        <v>100</v>
      </c>
      <c r="F345" s="50">
        <v>7928</v>
      </c>
      <c r="G345" s="50">
        <v>1.2614E-2</v>
      </c>
      <c r="H345" s="50">
        <v>-2.5000000000000001E-4</v>
      </c>
      <c r="I345" s="50">
        <v>-3.1499999999999999E-6</v>
      </c>
      <c r="J345" s="49" t="s">
        <v>76</v>
      </c>
      <c r="K345" s="50">
        <v>100</v>
      </c>
      <c r="L345" s="50">
        <v>0</v>
      </c>
      <c r="M345" s="50">
        <v>7928</v>
      </c>
      <c r="N345" s="49" t="s">
        <v>77</v>
      </c>
      <c r="O345" s="49" t="s">
        <v>825</v>
      </c>
      <c r="P345" s="36">
        <v>4401</v>
      </c>
      <c r="Q345" s="36">
        <v>7928</v>
      </c>
      <c r="R345" s="36">
        <v>1.2614000000000001E-4</v>
      </c>
      <c r="S345" s="36">
        <v>0.55720066278354696</v>
      </c>
      <c r="T345" s="36">
        <v>1.2660773978267369E-4</v>
      </c>
      <c r="U345" s="38">
        <v>0.55514214000000006</v>
      </c>
      <c r="V345" s="38">
        <v>-2.0585227835469011E-3</v>
      </c>
      <c r="W345" s="36">
        <v>2.6848272783546168E-2</v>
      </c>
      <c r="X345" s="36">
        <v>0</v>
      </c>
      <c r="Y345" s="36">
        <v>-1.3595400000000002E-3</v>
      </c>
      <c r="Z345" s="36">
        <v>-9.5449000000000011E-4</v>
      </c>
      <c r="AA345" s="38">
        <v>-2.3140300000000003E-3</v>
      </c>
      <c r="AB345" s="36">
        <v>2.7103779999999269E-2</v>
      </c>
      <c r="AC345" s="36">
        <v>0.89038140999999926</v>
      </c>
    </row>
    <row r="346" spans="1:29" ht="15.75" customHeight="1" x14ac:dyDescent="0.2">
      <c r="A346" s="52">
        <v>43621.580972222226</v>
      </c>
      <c r="B346" s="49" t="s">
        <v>7</v>
      </c>
      <c r="C346" s="49" t="s">
        <v>74</v>
      </c>
      <c r="D346" s="49" t="s">
        <v>86</v>
      </c>
      <c r="E346" s="50">
        <v>100</v>
      </c>
      <c r="F346" s="50">
        <v>7949.5</v>
      </c>
      <c r="G346" s="50">
        <v>1.2579E-2</v>
      </c>
      <c r="H346" s="50">
        <v>-2.5000000000000001E-4</v>
      </c>
      <c r="I346" s="50">
        <v>-3.14E-6</v>
      </c>
      <c r="J346" s="49" t="s">
        <v>76</v>
      </c>
      <c r="K346" s="50">
        <v>100</v>
      </c>
      <c r="L346" s="50">
        <v>0</v>
      </c>
      <c r="M346" s="50">
        <v>7949.5</v>
      </c>
      <c r="N346" s="49" t="s">
        <v>77</v>
      </c>
      <c r="O346" s="49" t="s">
        <v>826</v>
      </c>
      <c r="P346" s="36">
        <v>4501</v>
      </c>
      <c r="Q346" s="36">
        <v>7949.5</v>
      </c>
      <c r="R346" s="36">
        <v>1.2579E-4</v>
      </c>
      <c r="S346" s="36">
        <v>0.56977966278354697</v>
      </c>
      <c r="T346" s="36">
        <v>1.2658957182482713E-4</v>
      </c>
      <c r="U346" s="38">
        <v>0.56618078999999999</v>
      </c>
      <c r="V346" s="38">
        <v>-3.5988727835469803E-3</v>
      </c>
      <c r="W346" s="36">
        <v>2.6848272783546168E-2</v>
      </c>
      <c r="X346" s="36">
        <v>0</v>
      </c>
      <c r="Y346" s="36">
        <v>-1.3626800000000002E-3</v>
      </c>
      <c r="Z346" s="36">
        <v>-9.5449000000000011E-4</v>
      </c>
      <c r="AA346" s="38">
        <v>-2.3171700000000003E-3</v>
      </c>
      <c r="AB346" s="36">
        <v>2.5566569999999188E-2</v>
      </c>
      <c r="AC346" s="36">
        <v>0.8888441999999992</v>
      </c>
    </row>
    <row r="347" spans="1:29" ht="15.75" customHeight="1" x14ac:dyDescent="0.2">
      <c r="A347" s="52">
        <v>43621.580972222226</v>
      </c>
      <c r="B347" s="49" t="s">
        <v>7</v>
      </c>
      <c r="C347" s="49" t="s">
        <v>74</v>
      </c>
      <c r="D347" s="49" t="s">
        <v>86</v>
      </c>
      <c r="E347" s="50">
        <v>200</v>
      </c>
      <c r="F347" s="50">
        <v>7935.5</v>
      </c>
      <c r="G347" s="50">
        <v>2.5204000000000001E-2</v>
      </c>
      <c r="H347" s="50">
        <v>-2.5000000000000001E-4</v>
      </c>
      <c r="I347" s="50">
        <v>-6.2999999999999998E-6</v>
      </c>
      <c r="J347" s="49" t="s">
        <v>76</v>
      </c>
      <c r="K347" s="50">
        <v>200</v>
      </c>
      <c r="L347" s="50">
        <v>0</v>
      </c>
      <c r="M347" s="50">
        <v>7935.5</v>
      </c>
      <c r="N347" s="49" t="s">
        <v>77</v>
      </c>
      <c r="O347" s="49" t="s">
        <v>827</v>
      </c>
      <c r="P347" s="36">
        <v>4701</v>
      </c>
      <c r="Q347" s="36">
        <v>7935.5</v>
      </c>
      <c r="R347" s="36">
        <v>1.2601999999999999E-4</v>
      </c>
      <c r="S347" s="36">
        <v>0.59498366278354697</v>
      </c>
      <c r="T347" s="36">
        <v>1.2656533988163093E-4</v>
      </c>
      <c r="U347" s="38">
        <v>0.59242001999999994</v>
      </c>
      <c r="V347" s="38">
        <v>-2.5636427835470377E-3</v>
      </c>
      <c r="W347" s="36">
        <v>2.6848272783546168E-2</v>
      </c>
      <c r="X347" s="36">
        <v>0</v>
      </c>
      <c r="Y347" s="36">
        <v>-1.3689800000000003E-3</v>
      </c>
      <c r="Z347" s="36">
        <v>-9.5449000000000011E-4</v>
      </c>
      <c r="AA347" s="38">
        <v>-2.3234700000000002E-3</v>
      </c>
      <c r="AB347" s="36">
        <v>2.6608099999999132E-2</v>
      </c>
      <c r="AC347" s="36">
        <v>0.88988572999999915</v>
      </c>
    </row>
    <row r="348" spans="1:29" ht="15.75" customHeight="1" x14ac:dyDescent="0.2">
      <c r="A348" s="52">
        <v>43621.581863425927</v>
      </c>
      <c r="B348" s="49" t="s">
        <v>7</v>
      </c>
      <c r="C348" s="49" t="s">
        <v>74</v>
      </c>
      <c r="D348" s="49" t="s">
        <v>86</v>
      </c>
      <c r="E348" s="50">
        <v>100</v>
      </c>
      <c r="F348" s="50">
        <v>7988</v>
      </c>
      <c r="G348" s="50">
        <v>1.2519000000000001E-2</v>
      </c>
      <c r="H348" s="50">
        <v>-2.5000000000000001E-4</v>
      </c>
      <c r="I348" s="50">
        <v>-3.1200000000000002E-6</v>
      </c>
      <c r="J348" s="49" t="s">
        <v>76</v>
      </c>
      <c r="K348" s="50">
        <v>100</v>
      </c>
      <c r="L348" s="50">
        <v>0</v>
      </c>
      <c r="M348" s="50">
        <v>7988</v>
      </c>
      <c r="N348" s="49" t="s">
        <v>77</v>
      </c>
      <c r="O348" s="49" t="s">
        <v>828</v>
      </c>
      <c r="P348" s="36">
        <v>4801</v>
      </c>
      <c r="Q348" s="36">
        <v>7988</v>
      </c>
      <c r="R348" s="36">
        <v>1.2519000000000001E-4</v>
      </c>
      <c r="S348" s="36">
        <v>0.60750266278354692</v>
      </c>
      <c r="T348" s="36">
        <v>1.2653669293554402E-4</v>
      </c>
      <c r="U348" s="38">
        <v>0.60103719000000011</v>
      </c>
      <c r="V348" s="38">
        <v>-6.4654727835468107E-3</v>
      </c>
      <c r="W348" s="36">
        <v>2.6848272783546168E-2</v>
      </c>
      <c r="X348" s="36">
        <v>0</v>
      </c>
      <c r="Y348" s="36">
        <v>-1.3721000000000002E-3</v>
      </c>
      <c r="Z348" s="36">
        <v>-9.5449000000000011E-4</v>
      </c>
      <c r="AA348" s="38">
        <v>-2.3265900000000003E-3</v>
      </c>
      <c r="AB348" s="36">
        <v>2.2709389999999358E-2</v>
      </c>
      <c r="AC348" s="36">
        <v>0.8859870199999994</v>
      </c>
    </row>
    <row r="349" spans="1:29" ht="15.75" customHeight="1" x14ac:dyDescent="0.2">
      <c r="A349" s="52">
        <v>43621.625</v>
      </c>
      <c r="B349" s="49" t="s">
        <v>7</v>
      </c>
      <c r="C349" s="49" t="s">
        <v>130</v>
      </c>
      <c r="D349" s="49"/>
      <c r="E349" s="50">
        <v>4801</v>
      </c>
      <c r="F349" s="50">
        <v>7786.57</v>
      </c>
      <c r="G349" s="50">
        <v>0.61659242999999997</v>
      </c>
      <c r="H349" s="50">
        <v>-2.5070000000000001E-3</v>
      </c>
      <c r="I349" s="50">
        <v>-1.5458E-3</v>
      </c>
      <c r="J349" s="49" t="s">
        <v>76</v>
      </c>
      <c r="K349" s="50">
        <v>4801</v>
      </c>
      <c r="L349" s="50">
        <v>0</v>
      </c>
      <c r="M349" s="50">
        <v>7786.57</v>
      </c>
      <c r="N349" s="49" t="s">
        <v>130</v>
      </c>
      <c r="O349" s="49" t="s">
        <v>131</v>
      </c>
      <c r="P349" s="36">
        <v>4801</v>
      </c>
      <c r="Q349" s="36">
        <v>7786.57</v>
      </c>
      <c r="R349" s="36">
        <v>1.2842999999999999E-4</v>
      </c>
      <c r="S349" s="36">
        <v>0.60750266278354692</v>
      </c>
      <c r="T349" s="36">
        <v>1.2653669293554402E-4</v>
      </c>
      <c r="U349" s="38">
        <v>0.60103719000000011</v>
      </c>
      <c r="V349" s="38">
        <v>-6.4654727835468107E-3</v>
      </c>
      <c r="W349" s="36">
        <v>2.6848272783546168E-2</v>
      </c>
      <c r="X349" s="36">
        <v>0</v>
      </c>
      <c r="Y349" s="36">
        <v>-1.3721000000000002E-3</v>
      </c>
      <c r="Z349" s="36">
        <v>-2.5002900000000001E-3</v>
      </c>
      <c r="AA349" s="38">
        <v>-3.8723900000000003E-3</v>
      </c>
      <c r="AB349" s="36">
        <v>2.4255189999999358E-2</v>
      </c>
      <c r="AC349" s="36">
        <v>0.88753281999999933</v>
      </c>
    </row>
    <row r="350" spans="1:29" ht="15.75" customHeight="1" x14ac:dyDescent="0.2">
      <c r="A350" s="52">
        <v>43621.733854166669</v>
      </c>
      <c r="B350" s="49" t="s">
        <v>7</v>
      </c>
      <c r="C350" s="49" t="s">
        <v>74</v>
      </c>
      <c r="D350" s="49" t="s">
        <v>75</v>
      </c>
      <c r="E350" s="50">
        <v>-200</v>
      </c>
      <c r="F350" s="50">
        <v>7810.5</v>
      </c>
      <c r="G350" s="50">
        <v>-2.5606E-2</v>
      </c>
      <c r="H350" s="50">
        <v>-2.5000000000000001E-4</v>
      </c>
      <c r="I350" s="50">
        <v>-6.3999999999999997E-6</v>
      </c>
      <c r="J350" s="49" t="s">
        <v>76</v>
      </c>
      <c r="K350" s="50">
        <v>200</v>
      </c>
      <c r="L350" s="50">
        <v>0</v>
      </c>
      <c r="M350" s="50">
        <v>7810.5</v>
      </c>
      <c r="N350" s="49" t="s">
        <v>83</v>
      </c>
      <c r="O350" s="49" t="s">
        <v>829</v>
      </c>
      <c r="P350" s="36">
        <v>4601</v>
      </c>
      <c r="Q350" s="36">
        <v>7810.5</v>
      </c>
      <c r="R350" s="36">
        <v>1.2803000000000001E-4</v>
      </c>
      <c r="S350" s="36">
        <v>0.58219532419643816</v>
      </c>
      <c r="T350" s="36">
        <v>1.2653669293554405E-4</v>
      </c>
      <c r="U350" s="38">
        <v>0.58906603000000002</v>
      </c>
      <c r="V350" s="38">
        <v>6.8707058035618607E-3</v>
      </c>
      <c r="W350" s="36">
        <v>2.7146934196437364E-2</v>
      </c>
      <c r="X350" s="36">
        <v>2.986614128911956E-4</v>
      </c>
      <c r="Y350" s="36">
        <v>-1.3785000000000002E-3</v>
      </c>
      <c r="Z350" s="36">
        <v>-2.5002900000000001E-3</v>
      </c>
      <c r="AA350" s="38">
        <v>-3.8787900000000004E-3</v>
      </c>
      <c r="AB350" s="36">
        <v>3.7896429999999225E-2</v>
      </c>
      <c r="AC350" s="36">
        <v>0.90117405999999922</v>
      </c>
    </row>
    <row r="351" spans="1:29" ht="15.75" customHeight="1" x14ac:dyDescent="0.2">
      <c r="A351" s="52">
        <v>43621.733854166669</v>
      </c>
      <c r="B351" s="49" t="s">
        <v>7</v>
      </c>
      <c r="C351" s="49" t="s">
        <v>74</v>
      </c>
      <c r="D351" s="49" t="s">
        <v>75</v>
      </c>
      <c r="E351" s="50">
        <v>-100</v>
      </c>
      <c r="F351" s="50">
        <v>7849.5</v>
      </c>
      <c r="G351" s="50">
        <v>-1.274E-2</v>
      </c>
      <c r="H351" s="50">
        <v>-2.5000000000000001E-4</v>
      </c>
      <c r="I351" s="50">
        <v>-3.18E-6</v>
      </c>
      <c r="J351" s="49" t="s">
        <v>76</v>
      </c>
      <c r="K351" s="50">
        <v>100</v>
      </c>
      <c r="L351" s="50">
        <v>0</v>
      </c>
      <c r="M351" s="50">
        <v>7849.5</v>
      </c>
      <c r="N351" s="49" t="s">
        <v>83</v>
      </c>
      <c r="O351" s="49" t="s">
        <v>830</v>
      </c>
      <c r="P351" s="36">
        <v>4501</v>
      </c>
      <c r="Q351" s="36">
        <v>7849.5</v>
      </c>
      <c r="R351" s="36">
        <v>1.2740000000000001E-4</v>
      </c>
      <c r="S351" s="36">
        <v>0.56954165490288378</v>
      </c>
      <c r="T351" s="36">
        <v>1.2653669293554405E-4</v>
      </c>
      <c r="U351" s="38">
        <v>0.57342740000000003</v>
      </c>
      <c r="V351" s="38">
        <v>3.8857450971162555E-3</v>
      </c>
      <c r="W351" s="36">
        <v>2.7233264902882959E-2</v>
      </c>
      <c r="X351" s="36">
        <v>8.6330706445595512E-5</v>
      </c>
      <c r="Y351" s="36">
        <v>-1.3816800000000001E-3</v>
      </c>
      <c r="Z351" s="36">
        <v>-2.5002900000000001E-3</v>
      </c>
      <c r="AA351" s="38">
        <v>-3.8819700000000006E-3</v>
      </c>
      <c r="AB351" s="36">
        <v>3.5000979999999217E-2</v>
      </c>
      <c r="AC351" s="36">
        <v>0.8982786099999992</v>
      </c>
    </row>
    <row r="352" spans="1:29" ht="15.75" customHeight="1" x14ac:dyDescent="0.2">
      <c r="A352" s="52">
        <v>43621.733888888892</v>
      </c>
      <c r="B352" s="49" t="s">
        <v>7</v>
      </c>
      <c r="C352" s="49" t="s">
        <v>74</v>
      </c>
      <c r="D352" s="49" t="s">
        <v>75</v>
      </c>
      <c r="E352" s="50">
        <v>-100</v>
      </c>
      <c r="F352" s="50">
        <v>7819</v>
      </c>
      <c r="G352" s="50">
        <v>-1.2789E-2</v>
      </c>
      <c r="H352" s="50">
        <v>7.5000000000000002E-4</v>
      </c>
      <c r="I352" s="50">
        <v>9.5899999999999997E-6</v>
      </c>
      <c r="J352" s="49" t="s">
        <v>76</v>
      </c>
      <c r="K352" s="50">
        <v>100</v>
      </c>
      <c r="L352" s="50">
        <v>0</v>
      </c>
      <c r="M352" s="50">
        <v>7825.5</v>
      </c>
      <c r="N352" s="49" t="s">
        <v>77</v>
      </c>
      <c r="O352" s="49" t="s">
        <v>831</v>
      </c>
      <c r="P352" s="36">
        <v>4401</v>
      </c>
      <c r="Q352" s="36">
        <v>7819</v>
      </c>
      <c r="R352" s="36">
        <v>1.2789E-4</v>
      </c>
      <c r="S352" s="36">
        <v>0.55688798560932939</v>
      </c>
      <c r="T352" s="36">
        <v>1.2653669293554405E-4</v>
      </c>
      <c r="U352" s="38">
        <v>0.56284389000000001</v>
      </c>
      <c r="V352" s="38">
        <v>5.9559043906706188E-3</v>
      </c>
      <c r="W352" s="36">
        <v>2.7368595609328555E-2</v>
      </c>
      <c r="X352" s="36">
        <v>1.3533070644559594E-4</v>
      </c>
      <c r="Y352" s="36">
        <v>-1.3720900000000001E-3</v>
      </c>
      <c r="Z352" s="36">
        <v>-2.5002900000000001E-3</v>
      </c>
      <c r="AA352" s="38">
        <v>-3.8723800000000008E-3</v>
      </c>
      <c r="AB352" s="36">
        <v>3.7196879999999176E-2</v>
      </c>
      <c r="AC352" s="36">
        <v>0.90047450999999923</v>
      </c>
    </row>
    <row r="353" spans="1:29" ht="15.75" customHeight="1" x14ac:dyDescent="0.2">
      <c r="A353" s="52">
        <v>43621.737372685187</v>
      </c>
      <c r="B353" s="49" t="s">
        <v>7</v>
      </c>
      <c r="C353" s="49" t="s">
        <v>74</v>
      </c>
      <c r="D353" s="49" t="s">
        <v>86</v>
      </c>
      <c r="E353" s="50">
        <v>100</v>
      </c>
      <c r="F353" s="50">
        <v>7857.5</v>
      </c>
      <c r="G353" s="50">
        <v>1.2727E-2</v>
      </c>
      <c r="H353" s="50">
        <v>-2.5000000000000001E-4</v>
      </c>
      <c r="I353" s="50">
        <v>-3.18E-6</v>
      </c>
      <c r="J353" s="49" t="s">
        <v>76</v>
      </c>
      <c r="K353" s="50">
        <v>100</v>
      </c>
      <c r="L353" s="50">
        <v>0</v>
      </c>
      <c r="M353" s="50">
        <v>7857.5</v>
      </c>
      <c r="N353" s="49" t="s">
        <v>83</v>
      </c>
      <c r="O353" s="49" t="s">
        <v>832</v>
      </c>
      <c r="P353" s="36">
        <v>4501</v>
      </c>
      <c r="Q353" s="36">
        <v>7857.5</v>
      </c>
      <c r="R353" s="36">
        <v>1.2726999999999999E-4</v>
      </c>
      <c r="S353" s="36">
        <v>0.56961498560932944</v>
      </c>
      <c r="T353" s="36">
        <v>1.2655298502762264E-4</v>
      </c>
      <c r="U353" s="38">
        <v>0.57284226999999999</v>
      </c>
      <c r="V353" s="38">
        <v>3.2272843906705484E-3</v>
      </c>
      <c r="W353" s="36">
        <v>2.7368595609328555E-2</v>
      </c>
      <c r="X353" s="36">
        <v>0</v>
      </c>
      <c r="Y353" s="36">
        <v>-1.3752700000000001E-3</v>
      </c>
      <c r="Z353" s="36">
        <v>-2.5002900000000001E-3</v>
      </c>
      <c r="AA353" s="38">
        <v>-3.875560000000001E-3</v>
      </c>
      <c r="AB353" s="36">
        <v>3.4471439999999104E-2</v>
      </c>
      <c r="AC353" s="36">
        <v>0.89774906999999915</v>
      </c>
    </row>
    <row r="354" spans="1:29" ht="15.75" customHeight="1" x14ac:dyDescent="0.2">
      <c r="A354" s="52">
        <v>43621.738483796296</v>
      </c>
      <c r="B354" s="49" t="s">
        <v>7</v>
      </c>
      <c r="C354" s="49" t="s">
        <v>74</v>
      </c>
      <c r="D354" s="49" t="s">
        <v>75</v>
      </c>
      <c r="E354" s="50">
        <v>-200</v>
      </c>
      <c r="F354" s="50">
        <v>7786.5</v>
      </c>
      <c r="G354" s="50">
        <v>-2.5686E-2</v>
      </c>
      <c r="H354" s="50">
        <v>-2.5000000000000001E-4</v>
      </c>
      <c r="I354" s="50">
        <v>-6.4200000000000004E-6</v>
      </c>
      <c r="J354" s="49" t="s">
        <v>76</v>
      </c>
      <c r="K354" s="50">
        <v>200</v>
      </c>
      <c r="L354" s="50">
        <v>0</v>
      </c>
      <c r="M354" s="50">
        <v>7786.5</v>
      </c>
      <c r="N354" s="49" t="s">
        <v>77</v>
      </c>
      <c r="O354" s="49" t="s">
        <v>833</v>
      </c>
      <c r="P354" s="36">
        <v>4301</v>
      </c>
      <c r="Q354" s="36">
        <v>7786.5</v>
      </c>
      <c r="R354" s="36">
        <v>1.2842999999999999E-4</v>
      </c>
      <c r="S354" s="36">
        <v>0.54430438860380492</v>
      </c>
      <c r="T354" s="36">
        <v>1.2655298502762264E-4</v>
      </c>
      <c r="U354" s="38">
        <v>0.55237742999999995</v>
      </c>
      <c r="V354" s="38">
        <v>8.0730413961950243E-3</v>
      </c>
      <c r="W354" s="36">
        <v>2.7743998603804026E-2</v>
      </c>
      <c r="X354" s="36">
        <v>3.754029944754711E-4</v>
      </c>
      <c r="Y354" s="36">
        <v>-1.3816900000000001E-3</v>
      </c>
      <c r="Z354" s="36">
        <v>-2.5002900000000001E-3</v>
      </c>
      <c r="AA354" s="38">
        <v>-3.881980000000001E-3</v>
      </c>
      <c r="AB354" s="36">
        <v>3.9699019999999051E-2</v>
      </c>
      <c r="AC354" s="36">
        <v>0.90297664999999905</v>
      </c>
    </row>
    <row r="355" spans="1:29" ht="15.75" customHeight="1" x14ac:dyDescent="0.2">
      <c r="A355" s="52">
        <v>43621.740381944444</v>
      </c>
      <c r="B355" s="49" t="s">
        <v>7</v>
      </c>
      <c r="C355" s="49" t="s">
        <v>74</v>
      </c>
      <c r="D355" s="49" t="s">
        <v>86</v>
      </c>
      <c r="E355" s="50">
        <v>100</v>
      </c>
      <c r="F355" s="50">
        <v>7810</v>
      </c>
      <c r="G355" s="50">
        <v>1.2803999999999999E-2</v>
      </c>
      <c r="H355" s="50">
        <v>-2.5000000000000001E-4</v>
      </c>
      <c r="I355" s="50">
        <v>-3.1999999999999999E-6</v>
      </c>
      <c r="J355" s="49" t="s">
        <v>76</v>
      </c>
      <c r="K355" s="50">
        <v>100</v>
      </c>
      <c r="L355" s="50">
        <v>0</v>
      </c>
      <c r="M355" s="50">
        <v>7810</v>
      </c>
      <c r="N355" s="49" t="s">
        <v>83</v>
      </c>
      <c r="O355" s="49" t="s">
        <v>834</v>
      </c>
      <c r="P355" s="36">
        <v>4401</v>
      </c>
      <c r="Q355" s="36">
        <v>7810</v>
      </c>
      <c r="R355" s="36">
        <v>1.2804E-4</v>
      </c>
      <c r="S355" s="36">
        <v>0.55710838860380496</v>
      </c>
      <c r="T355" s="36">
        <v>1.2658677314333219E-4</v>
      </c>
      <c r="U355" s="38">
        <v>0.56350403999999998</v>
      </c>
      <c r="V355" s="38">
        <v>6.3956513961950234E-3</v>
      </c>
      <c r="W355" s="36">
        <v>2.7743998603804026E-2</v>
      </c>
      <c r="X355" s="36">
        <v>0</v>
      </c>
      <c r="Y355" s="36">
        <v>-1.3848900000000002E-3</v>
      </c>
      <c r="Z355" s="36">
        <v>-2.5002900000000001E-3</v>
      </c>
      <c r="AA355" s="38">
        <v>-3.8851800000000011E-3</v>
      </c>
      <c r="AB355" s="36">
        <v>3.8024829999999052E-2</v>
      </c>
      <c r="AC355" s="36">
        <v>0.90130245999999903</v>
      </c>
    </row>
    <row r="356" spans="1:29" ht="15.75" customHeight="1" x14ac:dyDescent="0.2">
      <c r="A356" s="52">
        <v>43621.742094907408</v>
      </c>
      <c r="B356" s="49" t="s">
        <v>7</v>
      </c>
      <c r="C356" s="49" t="s">
        <v>74</v>
      </c>
      <c r="D356" s="49" t="s">
        <v>86</v>
      </c>
      <c r="E356" s="50">
        <v>200</v>
      </c>
      <c r="F356" s="50">
        <v>7849</v>
      </c>
      <c r="G356" s="50">
        <v>2.5479999999999999E-2</v>
      </c>
      <c r="H356" s="50">
        <v>-2.5000000000000001E-4</v>
      </c>
      <c r="I356" s="50">
        <v>-6.37E-6</v>
      </c>
      <c r="J356" s="49" t="s">
        <v>76</v>
      </c>
      <c r="K356" s="50">
        <v>200</v>
      </c>
      <c r="L356" s="50">
        <v>0</v>
      </c>
      <c r="M356" s="50">
        <v>7849</v>
      </c>
      <c r="N356" s="49" t="s">
        <v>83</v>
      </c>
      <c r="O356" s="49" t="s">
        <v>835</v>
      </c>
      <c r="P356" s="36">
        <v>4601</v>
      </c>
      <c r="Q356" s="36">
        <v>7849</v>
      </c>
      <c r="R356" s="36">
        <v>1.2740000000000001E-4</v>
      </c>
      <c r="S356" s="36">
        <v>0.58258838860380502</v>
      </c>
      <c r="T356" s="36">
        <v>1.2662212314796894E-4</v>
      </c>
      <c r="U356" s="38">
        <v>0.58616740000000001</v>
      </c>
      <c r="V356" s="38">
        <v>3.5790113961949865E-3</v>
      </c>
      <c r="W356" s="36">
        <v>2.7743998603804026E-2</v>
      </c>
      <c r="X356" s="36">
        <v>0</v>
      </c>
      <c r="Y356" s="36">
        <v>-1.3912600000000001E-3</v>
      </c>
      <c r="Z356" s="36">
        <v>-2.5002900000000001E-3</v>
      </c>
      <c r="AA356" s="38">
        <v>-3.891550000000001E-3</v>
      </c>
      <c r="AB356" s="36">
        <v>3.5214559999999014E-2</v>
      </c>
      <c r="AC356" s="36">
        <v>0.89849218999999902</v>
      </c>
    </row>
    <row r="357" spans="1:29" ht="15.75" customHeight="1" x14ac:dyDescent="0.2">
      <c r="A357" s="52">
        <v>43621.742094907408</v>
      </c>
      <c r="B357" s="49" t="s">
        <v>7</v>
      </c>
      <c r="C357" s="49" t="s">
        <v>74</v>
      </c>
      <c r="D357" s="49" t="s">
        <v>86</v>
      </c>
      <c r="E357" s="50">
        <v>100</v>
      </c>
      <c r="F357" s="50">
        <v>7820</v>
      </c>
      <c r="G357" s="50">
        <v>1.2788000000000001E-2</v>
      </c>
      <c r="H357" s="50">
        <v>-2.5000000000000001E-4</v>
      </c>
      <c r="I357" s="50">
        <v>-3.19E-6</v>
      </c>
      <c r="J357" s="49" t="s">
        <v>76</v>
      </c>
      <c r="K357" s="50">
        <v>100</v>
      </c>
      <c r="L357" s="50">
        <v>0</v>
      </c>
      <c r="M357" s="50">
        <v>7820</v>
      </c>
      <c r="N357" s="49" t="s">
        <v>77</v>
      </c>
      <c r="O357" s="49" t="s">
        <v>836</v>
      </c>
      <c r="P357" s="36">
        <v>4701</v>
      </c>
      <c r="Q357" s="36">
        <v>7820</v>
      </c>
      <c r="R357" s="36">
        <v>1.2788E-4</v>
      </c>
      <c r="S357" s="36">
        <v>0.59537638860380504</v>
      </c>
      <c r="T357" s="36">
        <v>1.266488807921304E-4</v>
      </c>
      <c r="U357" s="38">
        <v>0.60116387999999998</v>
      </c>
      <c r="V357" s="38">
        <v>5.7874913961949437E-3</v>
      </c>
      <c r="W357" s="36">
        <v>2.7743998603804026E-2</v>
      </c>
      <c r="X357" s="36">
        <v>0</v>
      </c>
      <c r="Y357" s="36">
        <v>-1.39445E-3</v>
      </c>
      <c r="Z357" s="36">
        <v>-2.5002900000000001E-3</v>
      </c>
      <c r="AA357" s="38">
        <v>-3.8947400000000011E-3</v>
      </c>
      <c r="AB357" s="36">
        <v>3.7426229999998971E-2</v>
      </c>
      <c r="AC357" s="36">
        <v>0.90070385999999902</v>
      </c>
    </row>
    <row r="358" spans="1:29" ht="15.75" customHeight="1" x14ac:dyDescent="0.2">
      <c r="A358" s="52">
        <v>43621.743576388886</v>
      </c>
      <c r="B358" s="49" t="s">
        <v>7</v>
      </c>
      <c r="C358" s="49" t="s">
        <v>74</v>
      </c>
      <c r="D358" s="49" t="s">
        <v>86</v>
      </c>
      <c r="E358" s="50">
        <v>100</v>
      </c>
      <c r="F358" s="50">
        <v>7888</v>
      </c>
      <c r="G358" s="50">
        <v>1.2677000000000001E-2</v>
      </c>
      <c r="H358" s="50">
        <v>-2.5000000000000001E-4</v>
      </c>
      <c r="I358" s="50">
        <v>-3.1599999999999998E-6</v>
      </c>
      <c r="J358" s="49" t="s">
        <v>76</v>
      </c>
      <c r="K358" s="50">
        <v>100</v>
      </c>
      <c r="L358" s="50">
        <v>0</v>
      </c>
      <c r="M358" s="50">
        <v>7888</v>
      </c>
      <c r="N358" s="49" t="s">
        <v>77</v>
      </c>
      <c r="O358" s="49" t="s">
        <v>837</v>
      </c>
      <c r="P358" s="36">
        <v>4801</v>
      </c>
      <c r="Q358" s="36">
        <v>7888</v>
      </c>
      <c r="R358" s="36">
        <v>1.2677000000000001E-4</v>
      </c>
      <c r="S358" s="36">
        <v>0.60805338860380509</v>
      </c>
      <c r="T358" s="36">
        <v>1.2665140358337953E-4</v>
      </c>
      <c r="U358" s="38">
        <v>0.60862277000000009</v>
      </c>
      <c r="V358" s="38">
        <v>5.6938139619500117E-4</v>
      </c>
      <c r="W358" s="36">
        <v>2.7743998603804026E-2</v>
      </c>
      <c r="X358" s="36">
        <v>0</v>
      </c>
      <c r="Y358" s="36">
        <v>-1.3976100000000001E-3</v>
      </c>
      <c r="Z358" s="36">
        <v>-2.5002900000000001E-3</v>
      </c>
      <c r="AA358" s="38">
        <v>-3.897900000000001E-3</v>
      </c>
      <c r="AB358" s="36">
        <v>3.221127999999903E-2</v>
      </c>
      <c r="AC358" s="36">
        <v>0.89548890999999908</v>
      </c>
    </row>
    <row r="359" spans="1:29" ht="15.75" customHeight="1" x14ac:dyDescent="0.2">
      <c r="A359" s="52">
        <v>43621.766516203701</v>
      </c>
      <c r="B359" s="49" t="s">
        <v>7</v>
      </c>
      <c r="C359" s="49" t="s">
        <v>74</v>
      </c>
      <c r="D359" s="49" t="s">
        <v>75</v>
      </c>
      <c r="E359" s="50">
        <v>-200</v>
      </c>
      <c r="F359" s="50">
        <v>7712.5</v>
      </c>
      <c r="G359" s="50">
        <v>-2.5932E-2</v>
      </c>
      <c r="H359" s="50">
        <v>-2.5000000000000001E-4</v>
      </c>
      <c r="I359" s="50">
        <v>-6.4799999999999998E-6</v>
      </c>
      <c r="J359" s="49" t="s">
        <v>76</v>
      </c>
      <c r="K359" s="50">
        <v>200</v>
      </c>
      <c r="L359" s="50">
        <v>0</v>
      </c>
      <c r="M359" s="50">
        <v>7712.5</v>
      </c>
      <c r="N359" s="49" t="s">
        <v>83</v>
      </c>
      <c r="O359" s="49" t="s">
        <v>838</v>
      </c>
      <c r="P359" s="36">
        <v>4601</v>
      </c>
      <c r="Q359" s="36">
        <v>7712.5</v>
      </c>
      <c r="R359" s="36">
        <v>1.2966E-4</v>
      </c>
      <c r="S359" s="36">
        <v>0.58272310788712922</v>
      </c>
      <c r="T359" s="36">
        <v>1.2665140358337953E-4</v>
      </c>
      <c r="U359" s="38">
        <v>0.59656566</v>
      </c>
      <c r="V359" s="38">
        <v>1.3842552112870776E-2</v>
      </c>
      <c r="W359" s="36">
        <v>2.834571788712812E-2</v>
      </c>
      <c r="X359" s="36">
        <v>6.0171928332409391E-4</v>
      </c>
      <c r="Y359" s="36">
        <v>-1.40409E-3</v>
      </c>
      <c r="Z359" s="36">
        <v>-2.5002900000000001E-3</v>
      </c>
      <c r="AA359" s="38">
        <v>-3.9043800000000011E-3</v>
      </c>
      <c r="AB359" s="36">
        <v>4.6092649999998896E-2</v>
      </c>
      <c r="AC359" s="36">
        <v>0.90937027999999887</v>
      </c>
    </row>
    <row r="360" spans="1:29" ht="15.75" customHeight="1" x14ac:dyDescent="0.2">
      <c r="A360" s="52">
        <v>43621.766516203701</v>
      </c>
      <c r="B360" s="49" t="s">
        <v>7</v>
      </c>
      <c r="C360" s="49" t="s">
        <v>74</v>
      </c>
      <c r="D360" s="49" t="s">
        <v>75</v>
      </c>
      <c r="E360" s="50">
        <v>-100</v>
      </c>
      <c r="F360" s="50">
        <v>7751</v>
      </c>
      <c r="G360" s="50">
        <v>-1.2902E-2</v>
      </c>
      <c r="H360" s="50">
        <v>-2.5000000000000001E-4</v>
      </c>
      <c r="I360" s="50">
        <v>-3.2200000000000001E-6</v>
      </c>
      <c r="J360" s="49" t="s">
        <v>76</v>
      </c>
      <c r="K360" s="50">
        <v>100</v>
      </c>
      <c r="L360" s="50">
        <v>0</v>
      </c>
      <c r="M360" s="50">
        <v>7751</v>
      </c>
      <c r="N360" s="49" t="s">
        <v>77</v>
      </c>
      <c r="O360" s="49" t="s">
        <v>839</v>
      </c>
      <c r="P360" s="36">
        <v>4501</v>
      </c>
      <c r="Q360" s="36">
        <v>7751</v>
      </c>
      <c r="R360" s="36">
        <v>1.2902000000000001E-4</v>
      </c>
      <c r="S360" s="36">
        <v>0.57005796752879123</v>
      </c>
      <c r="T360" s="36">
        <v>1.2665140358337953E-4</v>
      </c>
      <c r="U360" s="38">
        <v>0.58071902000000009</v>
      </c>
      <c r="V360" s="38">
        <v>1.0661052471208854E-2</v>
      </c>
      <c r="W360" s="36">
        <v>2.8582577528790169E-2</v>
      </c>
      <c r="X360" s="36">
        <v>2.3685964166204887E-4</v>
      </c>
      <c r="Y360" s="36">
        <v>-1.4073099999999999E-3</v>
      </c>
      <c r="Z360" s="36">
        <v>-2.5002900000000001E-3</v>
      </c>
      <c r="AA360" s="38">
        <v>-3.9076000000000015E-3</v>
      </c>
      <c r="AB360" s="36">
        <v>4.3151229999999027E-2</v>
      </c>
      <c r="AC360" s="36">
        <v>0.906428859999999</v>
      </c>
    </row>
    <row r="361" spans="1:29" ht="15.75" customHeight="1" x14ac:dyDescent="0.2">
      <c r="A361" s="52">
        <v>43621.769942129627</v>
      </c>
      <c r="B361" s="49" t="s">
        <v>7</v>
      </c>
      <c r="C361" s="49" t="s">
        <v>74</v>
      </c>
      <c r="D361" s="49" t="s">
        <v>86</v>
      </c>
      <c r="E361" s="50">
        <v>100</v>
      </c>
      <c r="F361" s="50">
        <v>7859</v>
      </c>
      <c r="G361" s="50">
        <v>1.2723999999999999E-2</v>
      </c>
      <c r="H361" s="50">
        <v>-2.5000000000000001E-4</v>
      </c>
      <c r="I361" s="50">
        <v>-3.18E-6</v>
      </c>
      <c r="J361" s="49" t="s">
        <v>76</v>
      </c>
      <c r="K361" s="50">
        <v>100</v>
      </c>
      <c r="L361" s="50">
        <v>0</v>
      </c>
      <c r="M361" s="50">
        <v>7859</v>
      </c>
      <c r="N361" s="49" t="s">
        <v>77</v>
      </c>
      <c r="O361" s="49" t="s">
        <v>840</v>
      </c>
      <c r="P361" s="36">
        <v>4601</v>
      </c>
      <c r="Q361" s="36">
        <v>7859</v>
      </c>
      <c r="R361" s="36">
        <v>1.2724000000000001E-4</v>
      </c>
      <c r="S361" s="36">
        <v>0.58278196752879119</v>
      </c>
      <c r="T361" s="36">
        <v>1.2666419637661188E-4</v>
      </c>
      <c r="U361" s="38">
        <v>0.58543124000000002</v>
      </c>
      <c r="V361" s="38">
        <v>2.64927247120883E-3</v>
      </c>
      <c r="W361" s="36">
        <v>2.8582577528790169E-2</v>
      </c>
      <c r="X361" s="36">
        <v>0</v>
      </c>
      <c r="Y361" s="36">
        <v>-1.4104899999999999E-3</v>
      </c>
      <c r="Z361" s="36">
        <v>-2.5002900000000001E-3</v>
      </c>
      <c r="AA361" s="38">
        <v>-3.9107800000000017E-3</v>
      </c>
      <c r="AB361" s="36">
        <v>3.5142629999999002E-2</v>
      </c>
      <c r="AC361" s="36">
        <v>0.89842025999999897</v>
      </c>
    </row>
    <row r="362" spans="1:29" ht="15.75" customHeight="1" x14ac:dyDescent="0.2">
      <c r="A362" s="52">
        <v>43621.769942129627</v>
      </c>
      <c r="B362" s="49" t="s">
        <v>7</v>
      </c>
      <c r="C362" s="49" t="s">
        <v>74</v>
      </c>
      <c r="D362" s="49" t="s">
        <v>86</v>
      </c>
      <c r="E362" s="50">
        <v>200</v>
      </c>
      <c r="F362" s="50">
        <v>7847.5</v>
      </c>
      <c r="G362" s="50">
        <v>2.5486000000000002E-2</v>
      </c>
      <c r="H362" s="50">
        <v>-2.5000000000000001E-4</v>
      </c>
      <c r="I362" s="50">
        <v>-6.37E-6</v>
      </c>
      <c r="J362" s="49" t="s">
        <v>76</v>
      </c>
      <c r="K362" s="50">
        <v>200</v>
      </c>
      <c r="L362" s="50">
        <v>0</v>
      </c>
      <c r="M362" s="50">
        <v>7847.5</v>
      </c>
      <c r="N362" s="49" t="s">
        <v>83</v>
      </c>
      <c r="O362" s="49" t="s">
        <v>841</v>
      </c>
      <c r="P362" s="36">
        <v>4801</v>
      </c>
      <c r="Q362" s="36">
        <v>7847.5</v>
      </c>
      <c r="R362" s="36">
        <v>1.2742999999999999E-4</v>
      </c>
      <c r="S362" s="36">
        <v>0.6082679675287912</v>
      </c>
      <c r="T362" s="36">
        <v>1.2669609821470344E-4</v>
      </c>
      <c r="U362" s="38">
        <v>0.61179142999999991</v>
      </c>
      <c r="V362" s="38">
        <v>3.5234624712087159E-3</v>
      </c>
      <c r="W362" s="36">
        <v>2.8582577528790169E-2</v>
      </c>
      <c r="X362" s="36">
        <v>0</v>
      </c>
      <c r="Y362" s="36">
        <v>-1.4168599999999998E-3</v>
      </c>
      <c r="Z362" s="36">
        <v>-2.5002900000000001E-3</v>
      </c>
      <c r="AA362" s="38">
        <v>-3.9171500000000021E-3</v>
      </c>
      <c r="AB362" s="36">
        <v>3.6023189999998886E-2</v>
      </c>
      <c r="AC362" s="36">
        <v>0.89930081999999889</v>
      </c>
    </row>
    <row r="363" spans="1:29" ht="15.75" customHeight="1" x14ac:dyDescent="0.2">
      <c r="A363" s="52">
        <v>43621.770127314812</v>
      </c>
      <c r="B363" s="49" t="s">
        <v>7</v>
      </c>
      <c r="C363" s="49" t="s">
        <v>74</v>
      </c>
      <c r="D363" s="49" t="s">
        <v>86</v>
      </c>
      <c r="E363" s="50">
        <v>200</v>
      </c>
      <c r="F363" s="50">
        <v>7848.5</v>
      </c>
      <c r="G363" s="50">
        <v>2.5482000000000001E-2</v>
      </c>
      <c r="H363" s="50">
        <v>-2.5000000000000001E-4</v>
      </c>
      <c r="I363" s="50">
        <v>-6.37E-6</v>
      </c>
      <c r="J363" s="49" t="s">
        <v>76</v>
      </c>
      <c r="K363" s="50">
        <v>200</v>
      </c>
      <c r="L363" s="50">
        <v>0</v>
      </c>
      <c r="M363" s="50">
        <v>7848.5</v>
      </c>
      <c r="N363" s="49" t="s">
        <v>83</v>
      </c>
      <c r="O363" s="49" t="s">
        <v>842</v>
      </c>
      <c r="P363" s="36">
        <v>5001</v>
      </c>
      <c r="Q363" s="36">
        <v>7848.5</v>
      </c>
      <c r="R363" s="36">
        <v>1.2741E-4</v>
      </c>
      <c r="S363" s="36">
        <v>0.6337499675287912</v>
      </c>
      <c r="T363" s="36">
        <v>1.2672464857604304E-4</v>
      </c>
      <c r="U363" s="38">
        <v>0.63717741000000006</v>
      </c>
      <c r="V363" s="38">
        <v>3.4274424712088525E-3</v>
      </c>
      <c r="W363" s="36">
        <v>2.8582577528790169E-2</v>
      </c>
      <c r="X363" s="36">
        <v>0</v>
      </c>
      <c r="Y363" s="36">
        <v>-1.4232299999999997E-3</v>
      </c>
      <c r="Z363" s="36">
        <v>-2.5002900000000001E-3</v>
      </c>
      <c r="AA363" s="38">
        <v>-3.9235200000000024E-3</v>
      </c>
      <c r="AB363" s="36">
        <v>3.5933539999999022E-2</v>
      </c>
      <c r="AC363" s="36">
        <v>0.89921116999999906</v>
      </c>
    </row>
    <row r="364" spans="1:29" ht="15.75" customHeight="1" x14ac:dyDescent="0.2">
      <c r="A364" s="52">
        <v>43621.770127314812</v>
      </c>
      <c r="B364" s="49" t="s">
        <v>7</v>
      </c>
      <c r="C364" s="49" t="s">
        <v>74</v>
      </c>
      <c r="D364" s="49" t="s">
        <v>86</v>
      </c>
      <c r="E364" s="50">
        <v>100</v>
      </c>
      <c r="F364" s="50">
        <v>7809.5</v>
      </c>
      <c r="G364" s="50">
        <v>1.2805E-2</v>
      </c>
      <c r="H364" s="50">
        <v>-2.5000000000000001E-4</v>
      </c>
      <c r="I364" s="50">
        <v>-3.1999999999999999E-6</v>
      </c>
      <c r="J364" s="49" t="s">
        <v>76</v>
      </c>
      <c r="K364" s="50">
        <v>100</v>
      </c>
      <c r="L364" s="50">
        <v>0</v>
      </c>
      <c r="M364" s="50">
        <v>7809.5</v>
      </c>
      <c r="N364" s="49" t="s">
        <v>83</v>
      </c>
      <c r="O364" s="49" t="s">
        <v>843</v>
      </c>
      <c r="P364" s="36">
        <v>5101</v>
      </c>
      <c r="Q364" s="36">
        <v>7809.5</v>
      </c>
      <c r="R364" s="36">
        <v>1.2805E-4</v>
      </c>
      <c r="S364" s="36">
        <v>0.64655496752879116</v>
      </c>
      <c r="T364" s="36">
        <v>1.26750630764319E-4</v>
      </c>
      <c r="U364" s="38">
        <v>0.65318304999999999</v>
      </c>
      <c r="V364" s="38">
        <v>6.6280824712088293E-3</v>
      </c>
      <c r="W364" s="36">
        <v>2.8582577528790169E-2</v>
      </c>
      <c r="X364" s="36">
        <v>0</v>
      </c>
      <c r="Y364" s="36">
        <v>-1.4264299999999998E-3</v>
      </c>
      <c r="Z364" s="36">
        <v>-2.5002900000000001E-3</v>
      </c>
      <c r="AA364" s="38">
        <v>-3.9267200000000025E-3</v>
      </c>
      <c r="AB364" s="36">
        <v>3.9137379999999E-2</v>
      </c>
      <c r="AC364" s="36">
        <v>0.90241500999999902</v>
      </c>
    </row>
    <row r="365" spans="1:29" ht="15.75" customHeight="1" x14ac:dyDescent="0.2">
      <c r="A365" s="52">
        <v>43621.770370370374</v>
      </c>
      <c r="B365" s="49" t="s">
        <v>7</v>
      </c>
      <c r="C365" s="49" t="s">
        <v>74</v>
      </c>
      <c r="D365" s="49" t="s">
        <v>86</v>
      </c>
      <c r="E365" s="50">
        <v>100</v>
      </c>
      <c r="F365" s="50">
        <v>7810.5</v>
      </c>
      <c r="G365" s="50">
        <v>1.2803E-2</v>
      </c>
      <c r="H365" s="50">
        <v>-2.5000000000000001E-4</v>
      </c>
      <c r="I365" s="50">
        <v>-3.1999999999999999E-6</v>
      </c>
      <c r="J365" s="49" t="s">
        <v>76</v>
      </c>
      <c r="K365" s="50">
        <v>100</v>
      </c>
      <c r="L365" s="50">
        <v>0</v>
      </c>
      <c r="M365" s="50">
        <v>7810.5</v>
      </c>
      <c r="N365" s="49" t="s">
        <v>77</v>
      </c>
      <c r="O365" s="49" t="s">
        <v>844</v>
      </c>
      <c r="P365" s="36">
        <v>5201</v>
      </c>
      <c r="Q365" s="36">
        <v>7810.5</v>
      </c>
      <c r="R365" s="36">
        <v>1.2803000000000001E-4</v>
      </c>
      <c r="S365" s="36">
        <v>0.65935796752879117</v>
      </c>
      <c r="T365" s="36">
        <v>1.2677522928836591E-4</v>
      </c>
      <c r="U365" s="38">
        <v>0.66588403000000007</v>
      </c>
      <c r="V365" s="38">
        <v>6.5260624712089044E-3</v>
      </c>
      <c r="W365" s="36">
        <v>2.8582577528790169E-2</v>
      </c>
      <c r="X365" s="36">
        <v>0</v>
      </c>
      <c r="Y365" s="36">
        <v>-1.4296299999999999E-3</v>
      </c>
      <c r="Z365" s="36">
        <v>-2.5002900000000001E-3</v>
      </c>
      <c r="AA365" s="38">
        <v>-3.9299200000000025E-3</v>
      </c>
      <c r="AB365" s="36">
        <v>3.9038559999999077E-2</v>
      </c>
      <c r="AC365" s="36">
        <v>0.90231618999999907</v>
      </c>
    </row>
    <row r="366" spans="1:29" ht="15.75" customHeight="1" x14ac:dyDescent="0.2">
      <c r="A366" s="52">
        <v>43621.770474537036</v>
      </c>
      <c r="B366" s="49" t="s">
        <v>7</v>
      </c>
      <c r="C366" s="49" t="s">
        <v>74</v>
      </c>
      <c r="D366" s="49" t="s">
        <v>86</v>
      </c>
      <c r="E366" s="50">
        <v>100</v>
      </c>
      <c r="F366" s="50">
        <v>7828</v>
      </c>
      <c r="G366" s="50">
        <v>1.2775E-2</v>
      </c>
      <c r="H366" s="50">
        <v>-2.5000000000000001E-4</v>
      </c>
      <c r="I366" s="50">
        <v>-3.19E-6</v>
      </c>
      <c r="J366" s="49" t="s">
        <v>76</v>
      </c>
      <c r="K366" s="50">
        <v>100</v>
      </c>
      <c r="L366" s="50">
        <v>0</v>
      </c>
      <c r="M366" s="50">
        <v>7828</v>
      </c>
      <c r="N366" s="49" t="s">
        <v>77</v>
      </c>
      <c r="O366" s="49" t="s">
        <v>845</v>
      </c>
      <c r="P366" s="36">
        <v>5301</v>
      </c>
      <c r="Q366" s="36">
        <v>7828</v>
      </c>
      <c r="R366" s="36">
        <v>1.2774999999999999E-4</v>
      </c>
      <c r="S366" s="36">
        <v>0.67213296752879115</v>
      </c>
      <c r="T366" s="36">
        <v>1.2679361771907019E-4</v>
      </c>
      <c r="U366" s="38">
        <v>0.67720274999999996</v>
      </c>
      <c r="V366" s="38">
        <v>5.0697824712088169E-3</v>
      </c>
      <c r="W366" s="36">
        <v>2.8582577528790169E-2</v>
      </c>
      <c r="X366" s="36">
        <v>0</v>
      </c>
      <c r="Y366" s="36">
        <v>-1.4328199999999998E-3</v>
      </c>
      <c r="Z366" s="36">
        <v>-2.5002900000000001E-3</v>
      </c>
      <c r="AA366" s="38">
        <v>-3.9331100000000027E-3</v>
      </c>
      <c r="AB366" s="36">
        <v>3.758546999999899E-2</v>
      </c>
      <c r="AC366" s="36">
        <v>0.90086309999999903</v>
      </c>
    </row>
    <row r="367" spans="1:29" ht="15.75" customHeight="1" x14ac:dyDescent="0.2">
      <c r="A367" s="52">
        <v>43621.770486111112</v>
      </c>
      <c r="B367" s="49" t="s">
        <v>7</v>
      </c>
      <c r="C367" s="49" t="s">
        <v>74</v>
      </c>
      <c r="D367" s="49" t="s">
        <v>86</v>
      </c>
      <c r="E367" s="50">
        <v>200</v>
      </c>
      <c r="F367" s="50">
        <v>7849.5</v>
      </c>
      <c r="G367" s="50">
        <v>2.5479999999999999E-2</v>
      </c>
      <c r="H367" s="50">
        <v>-2.5000000000000001E-4</v>
      </c>
      <c r="I367" s="50">
        <v>-6.37E-6</v>
      </c>
      <c r="J367" s="49" t="s">
        <v>76</v>
      </c>
      <c r="K367" s="50">
        <v>200</v>
      </c>
      <c r="L367" s="50">
        <v>0</v>
      </c>
      <c r="M367" s="50">
        <v>7849.5</v>
      </c>
      <c r="N367" s="49" t="s">
        <v>77</v>
      </c>
      <c r="O367" s="49" t="s">
        <v>846</v>
      </c>
      <c r="P367" s="36">
        <v>5501</v>
      </c>
      <c r="Q367" s="36">
        <v>7849.5</v>
      </c>
      <c r="R367" s="36">
        <v>1.2740000000000001E-4</v>
      </c>
      <c r="S367" s="36">
        <v>0.69761296752879121</v>
      </c>
      <c r="T367" s="36">
        <v>1.2681566397542104E-4</v>
      </c>
      <c r="U367" s="38">
        <v>0.70082739999999999</v>
      </c>
      <c r="V367" s="38">
        <v>3.2144324712087835E-3</v>
      </c>
      <c r="W367" s="36">
        <v>2.8582577528790169E-2</v>
      </c>
      <c r="X367" s="36">
        <v>0</v>
      </c>
      <c r="Y367" s="36">
        <v>-1.4391899999999997E-3</v>
      </c>
      <c r="Z367" s="36">
        <v>-2.5002900000000001E-3</v>
      </c>
      <c r="AA367" s="38">
        <v>-3.939480000000003E-3</v>
      </c>
      <c r="AB367" s="36">
        <v>3.5736489999998955E-2</v>
      </c>
      <c r="AC367" s="36">
        <v>0.89901411999999903</v>
      </c>
    </row>
    <row r="368" spans="1:29" ht="15.75" customHeight="1" x14ac:dyDescent="0.2">
      <c r="A368" s="52">
        <v>43621.771574074075</v>
      </c>
      <c r="B368" s="49" t="s">
        <v>7</v>
      </c>
      <c r="C368" s="49" t="s">
        <v>74</v>
      </c>
      <c r="D368" s="49" t="s">
        <v>86</v>
      </c>
      <c r="E368" s="50">
        <v>100</v>
      </c>
      <c r="F368" s="50">
        <v>7828.5</v>
      </c>
      <c r="G368" s="50">
        <v>1.2774000000000001E-2</v>
      </c>
      <c r="H368" s="50">
        <v>-2.5000000000000001E-4</v>
      </c>
      <c r="I368" s="50">
        <v>-3.19E-6</v>
      </c>
      <c r="J368" s="49" t="s">
        <v>76</v>
      </c>
      <c r="K368" s="50">
        <v>100</v>
      </c>
      <c r="L368" s="50">
        <v>0</v>
      </c>
      <c r="M368" s="50">
        <v>7828.5</v>
      </c>
      <c r="N368" s="49" t="s">
        <v>77</v>
      </c>
      <c r="O368" s="49" t="s">
        <v>847</v>
      </c>
      <c r="P368" s="36">
        <v>5601</v>
      </c>
      <c r="Q368" s="36">
        <v>7828.5</v>
      </c>
      <c r="R368" s="36">
        <v>1.2773999999999999E-4</v>
      </c>
      <c r="S368" s="36">
        <v>0.71038696752879116</v>
      </c>
      <c r="T368" s="36">
        <v>1.2683216702888612E-4</v>
      </c>
      <c r="U368" s="38">
        <v>0.71547173999999991</v>
      </c>
      <c r="V368" s="38">
        <v>5.0847724712087539E-3</v>
      </c>
      <c r="W368" s="36">
        <v>2.8582577528790169E-2</v>
      </c>
      <c r="X368" s="36">
        <v>0</v>
      </c>
      <c r="Y368" s="36">
        <v>-1.4423799999999996E-3</v>
      </c>
      <c r="Z368" s="36">
        <v>-2.5002900000000001E-3</v>
      </c>
      <c r="AA368" s="38">
        <v>-3.9426700000000032E-3</v>
      </c>
      <c r="AB368" s="36">
        <v>3.7610019999998925E-2</v>
      </c>
      <c r="AC368" s="36">
        <v>0.90088764999999893</v>
      </c>
    </row>
    <row r="369" spans="1:29" ht="15.75" customHeight="1" x14ac:dyDescent="0.2">
      <c r="A369" s="52">
        <v>43621.774305555555</v>
      </c>
      <c r="B369" s="49" t="s">
        <v>7</v>
      </c>
      <c r="C369" s="49" t="s">
        <v>74</v>
      </c>
      <c r="D369" s="49" t="s">
        <v>75</v>
      </c>
      <c r="E369" s="50">
        <v>-200</v>
      </c>
      <c r="F369" s="50">
        <v>7691.5</v>
      </c>
      <c r="G369" s="50">
        <v>-2.6002000000000001E-2</v>
      </c>
      <c r="H369" s="50">
        <v>-2.5000000000000001E-4</v>
      </c>
      <c r="I369" s="50">
        <v>-6.4999999999999996E-6</v>
      </c>
      <c r="J369" s="49" t="s">
        <v>76</v>
      </c>
      <c r="K369" s="50">
        <v>200</v>
      </c>
      <c r="L369" s="50">
        <v>0</v>
      </c>
      <c r="M369" s="50">
        <v>7691.5</v>
      </c>
      <c r="N369" s="49" t="s">
        <v>77</v>
      </c>
      <c r="O369" s="49" t="s">
        <v>848</v>
      </c>
      <c r="P369" s="36">
        <v>5401</v>
      </c>
      <c r="Q369" s="36">
        <v>7691.5</v>
      </c>
      <c r="R369" s="36">
        <v>1.3001000000000001E-4</v>
      </c>
      <c r="S369" s="36">
        <v>0.68502053412301389</v>
      </c>
      <c r="T369" s="36">
        <v>1.2683216702888612E-4</v>
      </c>
      <c r="U369" s="38">
        <v>0.70218401000000008</v>
      </c>
      <c r="V369" s="38">
        <v>1.7163475876986189E-2</v>
      </c>
      <c r="W369" s="36">
        <v>2.9218144123012948E-2</v>
      </c>
      <c r="X369" s="36">
        <v>6.3556659422277922E-4</v>
      </c>
      <c r="Y369" s="36">
        <v>-1.4488799999999996E-3</v>
      </c>
      <c r="Z369" s="36">
        <v>-2.5002900000000001E-3</v>
      </c>
      <c r="AA369" s="38">
        <v>-3.9491700000000036E-3</v>
      </c>
      <c r="AB369" s="36">
        <v>5.033078999999914E-2</v>
      </c>
      <c r="AC369" s="36">
        <v>0.9136084199999992</v>
      </c>
    </row>
    <row r="370" spans="1:29" ht="15.75" customHeight="1" x14ac:dyDescent="0.2">
      <c r="A370" s="52">
        <v>43621.774305555555</v>
      </c>
      <c r="B370" s="49" t="s">
        <v>7</v>
      </c>
      <c r="C370" s="49" t="s">
        <v>74</v>
      </c>
      <c r="D370" s="49" t="s">
        <v>75</v>
      </c>
      <c r="E370" s="50">
        <v>-100</v>
      </c>
      <c r="F370" s="50">
        <v>7730</v>
      </c>
      <c r="G370" s="50">
        <v>-1.2937000000000001E-2</v>
      </c>
      <c r="H370" s="50">
        <v>-2.5000000000000001E-4</v>
      </c>
      <c r="I370" s="50">
        <v>-3.23E-6</v>
      </c>
      <c r="J370" s="49" t="s">
        <v>76</v>
      </c>
      <c r="K370" s="50">
        <v>100</v>
      </c>
      <c r="L370" s="50">
        <v>0</v>
      </c>
      <c r="M370" s="50">
        <v>7730</v>
      </c>
      <c r="N370" s="49" t="s">
        <v>77</v>
      </c>
      <c r="O370" s="49" t="s">
        <v>849</v>
      </c>
      <c r="P370" s="36">
        <v>5301</v>
      </c>
      <c r="Q370" s="36">
        <v>7730</v>
      </c>
      <c r="R370" s="36">
        <v>1.2936999999999999E-4</v>
      </c>
      <c r="S370" s="36">
        <v>0.67233731742012526</v>
      </c>
      <c r="T370" s="36">
        <v>1.2683216702888612E-4</v>
      </c>
      <c r="U370" s="38">
        <v>0.68579036999999998</v>
      </c>
      <c r="V370" s="38">
        <v>1.3453052579874725E-2</v>
      </c>
      <c r="W370" s="36">
        <v>2.9471927420124337E-2</v>
      </c>
      <c r="X370" s="36">
        <v>2.5378329711138806E-4</v>
      </c>
      <c r="Y370" s="36">
        <v>-1.4521099999999995E-3</v>
      </c>
      <c r="Z370" s="36">
        <v>-2.5002900000000001E-3</v>
      </c>
      <c r="AA370" s="38">
        <v>-3.9524000000000035E-3</v>
      </c>
      <c r="AB370" s="36">
        <v>4.687737999999906E-2</v>
      </c>
      <c r="AC370" s="36">
        <v>0.9101550099999991</v>
      </c>
    </row>
    <row r="371" spans="1:29" ht="15.75" customHeight="1" x14ac:dyDescent="0.2">
      <c r="A371" s="52">
        <v>43621.774375000001</v>
      </c>
      <c r="B371" s="49" t="s">
        <v>7</v>
      </c>
      <c r="C371" s="49" t="s">
        <v>74</v>
      </c>
      <c r="D371" s="49" t="s">
        <v>75</v>
      </c>
      <c r="E371" s="50">
        <v>-100</v>
      </c>
      <c r="F371" s="50">
        <v>7712.5</v>
      </c>
      <c r="G371" s="50">
        <v>-1.2966E-2</v>
      </c>
      <c r="H371" s="50">
        <v>-2.5000000000000001E-4</v>
      </c>
      <c r="I371" s="50">
        <v>-3.2399999999999999E-6</v>
      </c>
      <c r="J371" s="49" t="s">
        <v>76</v>
      </c>
      <c r="K371" s="50">
        <v>100</v>
      </c>
      <c r="L371" s="50">
        <v>0</v>
      </c>
      <c r="M371" s="50">
        <v>7712.5</v>
      </c>
      <c r="N371" s="49" t="s">
        <v>77</v>
      </c>
      <c r="O371" s="49" t="s">
        <v>850</v>
      </c>
      <c r="P371" s="36">
        <v>5201</v>
      </c>
      <c r="Q371" s="36">
        <v>7712.5</v>
      </c>
      <c r="R371" s="36">
        <v>1.2966E-4</v>
      </c>
      <c r="S371" s="36">
        <v>0.65965410071723662</v>
      </c>
      <c r="T371" s="36">
        <v>1.2683216702888609E-4</v>
      </c>
      <c r="U371" s="38">
        <v>0.67436165999999997</v>
      </c>
      <c r="V371" s="38">
        <v>1.4707559282763349E-2</v>
      </c>
      <c r="W371" s="36">
        <v>2.9754710717235726E-2</v>
      </c>
      <c r="X371" s="36">
        <v>2.827832971113893E-4</v>
      </c>
      <c r="Y371" s="36">
        <v>-1.4553499999999996E-3</v>
      </c>
      <c r="Z371" s="36">
        <v>-2.5002900000000001E-3</v>
      </c>
      <c r="AA371" s="38">
        <v>-3.9556400000000033E-3</v>
      </c>
      <c r="AB371" s="36">
        <v>4.8417909999999079E-2</v>
      </c>
      <c r="AC371" s="36">
        <v>0.91169553999999908</v>
      </c>
    </row>
    <row r="372" spans="1:29" ht="15.75" customHeight="1" x14ac:dyDescent="0.2">
      <c r="A372" s="52">
        <v>43621.789560185185</v>
      </c>
      <c r="B372" s="49" t="s">
        <v>7</v>
      </c>
      <c r="C372" s="49" t="s">
        <v>74</v>
      </c>
      <c r="D372" s="49" t="s">
        <v>86</v>
      </c>
      <c r="E372" s="50">
        <v>100</v>
      </c>
      <c r="F372" s="50">
        <v>7743</v>
      </c>
      <c r="G372" s="50">
        <v>1.2914999999999999E-2</v>
      </c>
      <c r="H372" s="50">
        <v>-2.5000000000000001E-4</v>
      </c>
      <c r="I372" s="50">
        <v>-3.2200000000000001E-6</v>
      </c>
      <c r="J372" s="49" t="s">
        <v>76</v>
      </c>
      <c r="K372" s="50">
        <v>100</v>
      </c>
      <c r="L372" s="50">
        <v>0</v>
      </c>
      <c r="M372" s="50">
        <v>7743</v>
      </c>
      <c r="N372" s="49" t="s">
        <v>83</v>
      </c>
      <c r="O372" s="49" t="s">
        <v>851</v>
      </c>
      <c r="P372" s="36">
        <v>5301</v>
      </c>
      <c r="Q372" s="36">
        <v>7743</v>
      </c>
      <c r="R372" s="36">
        <v>1.2915E-4</v>
      </c>
      <c r="S372" s="36">
        <v>0.67256910071723663</v>
      </c>
      <c r="T372" s="36">
        <v>1.2687589147655852E-4</v>
      </c>
      <c r="U372" s="38">
        <v>0.68462414999999999</v>
      </c>
      <c r="V372" s="38">
        <v>1.2055049282763353E-2</v>
      </c>
      <c r="W372" s="36">
        <v>2.9754710717235726E-2</v>
      </c>
      <c r="X372" s="36">
        <v>0</v>
      </c>
      <c r="Y372" s="36">
        <v>-1.4585699999999995E-3</v>
      </c>
      <c r="Z372" s="36">
        <v>-2.5002900000000001E-3</v>
      </c>
      <c r="AA372" s="38">
        <v>-3.9588600000000033E-3</v>
      </c>
      <c r="AB372" s="36">
        <v>4.576861999999908E-2</v>
      </c>
      <c r="AC372" s="36">
        <v>0.90904624999999906</v>
      </c>
    </row>
    <row r="373" spans="1:29" ht="15.75" customHeight="1" x14ac:dyDescent="0.2">
      <c r="A373" s="52">
        <v>43621.819374999999</v>
      </c>
      <c r="B373" s="49" t="s">
        <v>7</v>
      </c>
      <c r="C373" s="49" t="s">
        <v>74</v>
      </c>
      <c r="D373" s="49" t="s">
        <v>86</v>
      </c>
      <c r="E373" s="50">
        <v>100</v>
      </c>
      <c r="F373" s="50">
        <v>7783</v>
      </c>
      <c r="G373" s="50">
        <v>1.2848999999999999E-2</v>
      </c>
      <c r="H373" s="50">
        <v>-2.5000000000000001E-4</v>
      </c>
      <c r="I373" s="50">
        <v>-3.2100000000000002E-6</v>
      </c>
      <c r="J373" s="49" t="s">
        <v>76</v>
      </c>
      <c r="K373" s="50">
        <v>100</v>
      </c>
      <c r="L373" s="50">
        <v>0</v>
      </c>
      <c r="M373" s="50">
        <v>7783</v>
      </c>
      <c r="N373" s="49" t="s">
        <v>77</v>
      </c>
      <c r="O373" s="49" t="s">
        <v>852</v>
      </c>
      <c r="P373" s="36">
        <v>5401</v>
      </c>
      <c r="Q373" s="36">
        <v>7783</v>
      </c>
      <c r="R373" s="36">
        <v>1.2849000000000001E-4</v>
      </c>
      <c r="S373" s="36">
        <v>0.68541810071723663</v>
      </c>
      <c r="T373" s="36">
        <v>1.2690577684081405E-4</v>
      </c>
      <c r="U373" s="38">
        <v>0.69397449000000011</v>
      </c>
      <c r="V373" s="38">
        <v>8.5563892827634769E-3</v>
      </c>
      <c r="W373" s="36">
        <v>2.9754710717235726E-2</v>
      </c>
      <c r="X373" s="36">
        <v>0</v>
      </c>
      <c r="Y373" s="36">
        <v>-1.4617799999999995E-3</v>
      </c>
      <c r="Z373" s="36">
        <v>-2.5002900000000001E-3</v>
      </c>
      <c r="AA373" s="38">
        <v>-3.9620700000000033E-3</v>
      </c>
      <c r="AB373" s="36">
        <v>4.2273169999999208E-2</v>
      </c>
      <c r="AC373" s="36">
        <v>0.90555079999999921</v>
      </c>
    </row>
    <row r="374" spans="1:29" ht="15.75" customHeight="1" x14ac:dyDescent="0.2">
      <c r="A374" s="52">
        <v>43621.819374999999</v>
      </c>
      <c r="B374" s="49" t="s">
        <v>7</v>
      </c>
      <c r="C374" s="49" t="s">
        <v>74</v>
      </c>
      <c r="D374" s="49" t="s">
        <v>86</v>
      </c>
      <c r="E374" s="50">
        <v>200</v>
      </c>
      <c r="F374" s="50">
        <v>7781.5</v>
      </c>
      <c r="G374" s="50">
        <v>2.5701999999999999E-2</v>
      </c>
      <c r="H374" s="50">
        <v>-2.5000000000000001E-4</v>
      </c>
      <c r="I374" s="50">
        <v>-6.4200000000000004E-6</v>
      </c>
      <c r="J374" s="49" t="s">
        <v>76</v>
      </c>
      <c r="K374" s="50">
        <v>200</v>
      </c>
      <c r="L374" s="50">
        <v>0</v>
      </c>
      <c r="M374" s="50">
        <v>7781.5</v>
      </c>
      <c r="N374" s="49" t="s">
        <v>83</v>
      </c>
      <c r="O374" s="49" t="s">
        <v>853</v>
      </c>
      <c r="P374" s="36">
        <v>5601</v>
      </c>
      <c r="Q374" s="36">
        <v>7781.5</v>
      </c>
      <c r="R374" s="36">
        <v>1.2851E-4</v>
      </c>
      <c r="S374" s="36">
        <v>0.71112010071723664</v>
      </c>
      <c r="T374" s="36">
        <v>1.2696306029588228E-4</v>
      </c>
      <c r="U374" s="38">
        <v>0.71978450999999999</v>
      </c>
      <c r="V374" s="38">
        <v>8.6644092827633523E-3</v>
      </c>
      <c r="W374" s="36">
        <v>2.9754710717235726E-2</v>
      </c>
      <c r="X374" s="36">
        <v>0</v>
      </c>
      <c r="Y374" s="36">
        <v>-1.4681999999999996E-3</v>
      </c>
      <c r="Z374" s="36">
        <v>-2.5002900000000001E-3</v>
      </c>
      <c r="AA374" s="38">
        <v>-3.9684900000000033E-3</v>
      </c>
      <c r="AB374" s="36">
        <v>4.2387609999999083E-2</v>
      </c>
      <c r="AC374" s="36">
        <v>0.90566523999999915</v>
      </c>
    </row>
    <row r="375" spans="1:29" ht="15.75" customHeight="1" x14ac:dyDescent="0.2">
      <c r="A375" s="52">
        <v>43621.819826388892</v>
      </c>
      <c r="B375" s="49" t="s">
        <v>7</v>
      </c>
      <c r="C375" s="49" t="s">
        <v>74</v>
      </c>
      <c r="D375" s="49" t="s">
        <v>86</v>
      </c>
      <c r="E375" s="50">
        <v>100</v>
      </c>
      <c r="F375" s="50">
        <v>7817</v>
      </c>
      <c r="G375" s="50">
        <v>1.2793000000000001E-2</v>
      </c>
      <c r="H375" s="50">
        <v>-2.5000000000000001E-4</v>
      </c>
      <c r="I375" s="50">
        <v>-3.19E-6</v>
      </c>
      <c r="J375" s="49" t="s">
        <v>76</v>
      </c>
      <c r="K375" s="50">
        <v>100</v>
      </c>
      <c r="L375" s="50">
        <v>0</v>
      </c>
      <c r="M375" s="50">
        <v>7817</v>
      </c>
      <c r="N375" s="49" t="s">
        <v>77</v>
      </c>
      <c r="O375" s="49" t="s">
        <v>854</v>
      </c>
      <c r="P375" s="36">
        <v>5701</v>
      </c>
      <c r="Q375" s="36">
        <v>7817</v>
      </c>
      <c r="R375" s="36">
        <v>1.2793E-4</v>
      </c>
      <c r="S375" s="36">
        <v>0.72391310071723669</v>
      </c>
      <c r="T375" s="36">
        <v>1.269800211747477E-4</v>
      </c>
      <c r="U375" s="38">
        <v>0.72932892999999999</v>
      </c>
      <c r="V375" s="38">
        <v>5.4158292827632959E-3</v>
      </c>
      <c r="W375" s="36">
        <v>2.9754710717235726E-2</v>
      </c>
      <c r="X375" s="36">
        <v>0</v>
      </c>
      <c r="Y375" s="36">
        <v>-1.4713899999999995E-3</v>
      </c>
      <c r="Z375" s="36">
        <v>-2.5002900000000001E-3</v>
      </c>
      <c r="AA375" s="38">
        <v>-3.9716800000000035E-3</v>
      </c>
      <c r="AB375" s="36">
        <v>3.9142219999999027E-2</v>
      </c>
      <c r="AC375" s="36">
        <v>0.90241984999999902</v>
      </c>
    </row>
    <row r="376" spans="1:29" ht="15.75" customHeight="1" x14ac:dyDescent="0.2">
      <c r="A376" s="52">
        <v>43621.821817129632</v>
      </c>
      <c r="B376" s="49" t="s">
        <v>7</v>
      </c>
      <c r="C376" s="49" t="s">
        <v>74</v>
      </c>
      <c r="D376" s="49" t="s">
        <v>75</v>
      </c>
      <c r="E376" s="50">
        <v>-100</v>
      </c>
      <c r="F376" s="50">
        <v>7769.5</v>
      </c>
      <c r="G376" s="50">
        <v>-1.2871E-2</v>
      </c>
      <c r="H376" s="50">
        <v>-2.5000000000000001E-4</v>
      </c>
      <c r="I376" s="50">
        <v>-3.2100000000000002E-6</v>
      </c>
      <c r="J376" s="49" t="s">
        <v>76</v>
      </c>
      <c r="K376" s="50">
        <v>100</v>
      </c>
      <c r="L376" s="50">
        <v>0</v>
      </c>
      <c r="M376" s="50">
        <v>7769.5</v>
      </c>
      <c r="N376" s="49" t="s">
        <v>83</v>
      </c>
      <c r="O376" s="49" t="s">
        <v>855</v>
      </c>
      <c r="P376" s="36">
        <v>5601</v>
      </c>
      <c r="Q376" s="36">
        <v>7769.5</v>
      </c>
      <c r="R376" s="36">
        <v>1.2871000000000001E-4</v>
      </c>
      <c r="S376" s="36">
        <v>0.71121509859976195</v>
      </c>
      <c r="T376" s="36">
        <v>1.2698002117474773E-4</v>
      </c>
      <c r="U376" s="38">
        <v>0.72090471</v>
      </c>
      <c r="V376" s="38">
        <v>9.6896114002380518E-3</v>
      </c>
      <c r="W376" s="36">
        <v>2.9927708599760957E-2</v>
      </c>
      <c r="X376" s="36">
        <v>1.729978825252311E-4</v>
      </c>
      <c r="Y376" s="36">
        <v>-1.4745999999999995E-3</v>
      </c>
      <c r="Z376" s="36">
        <v>-2.5002900000000001E-3</v>
      </c>
      <c r="AA376" s="38">
        <v>-3.9748900000000035E-3</v>
      </c>
      <c r="AB376" s="36">
        <v>4.3592209999999014E-2</v>
      </c>
      <c r="AC376" s="36">
        <v>0.90686983999999904</v>
      </c>
    </row>
    <row r="377" spans="1:29" ht="15.75" customHeight="1" x14ac:dyDescent="0.2">
      <c r="A377" s="52">
        <v>43621.829699074071</v>
      </c>
      <c r="B377" s="49" t="s">
        <v>7</v>
      </c>
      <c r="C377" s="49" t="s">
        <v>74</v>
      </c>
      <c r="D377" s="49" t="s">
        <v>75</v>
      </c>
      <c r="E377" s="50">
        <v>-100</v>
      </c>
      <c r="F377" s="50">
        <v>7748</v>
      </c>
      <c r="G377" s="50">
        <v>-1.2907E-2</v>
      </c>
      <c r="H377" s="50">
        <v>-2.5000000000000001E-4</v>
      </c>
      <c r="I377" s="50">
        <v>-3.2200000000000001E-6</v>
      </c>
      <c r="J377" s="49" t="s">
        <v>76</v>
      </c>
      <c r="K377" s="50">
        <v>100</v>
      </c>
      <c r="L377" s="50">
        <v>0</v>
      </c>
      <c r="M377" s="50">
        <v>7748</v>
      </c>
      <c r="N377" s="49" t="s">
        <v>77</v>
      </c>
      <c r="O377" s="49" t="s">
        <v>856</v>
      </c>
      <c r="P377" s="36">
        <v>5501</v>
      </c>
      <c r="Q377" s="36">
        <v>7748</v>
      </c>
      <c r="R377" s="36">
        <v>1.2907000000000001E-4</v>
      </c>
      <c r="S377" s="36">
        <v>0.69851709648228721</v>
      </c>
      <c r="T377" s="36">
        <v>1.2698002117474773E-4</v>
      </c>
      <c r="U377" s="38">
        <v>0.71001407000000005</v>
      </c>
      <c r="V377" s="38">
        <v>1.1496973517712838E-2</v>
      </c>
      <c r="W377" s="36">
        <v>3.0136706482286186E-2</v>
      </c>
      <c r="X377" s="36">
        <v>2.0899788252522894E-4</v>
      </c>
      <c r="Y377" s="36">
        <v>-1.4778199999999995E-3</v>
      </c>
      <c r="Z377" s="36">
        <v>-2.5002900000000001E-3</v>
      </c>
      <c r="AA377" s="38">
        <v>-3.9781100000000034E-3</v>
      </c>
      <c r="AB377" s="36">
        <v>4.5611789999999028E-2</v>
      </c>
      <c r="AC377" s="36">
        <v>0.90888941999999906</v>
      </c>
    </row>
    <row r="378" spans="1:29" ht="15.75" customHeight="1" x14ac:dyDescent="0.2">
      <c r="A378" s="52">
        <v>43621.845648148148</v>
      </c>
      <c r="B378" s="49" t="s">
        <v>7</v>
      </c>
      <c r="C378" s="49" t="s">
        <v>74</v>
      </c>
      <c r="D378" s="49" t="s">
        <v>86</v>
      </c>
      <c r="E378" s="50">
        <v>100</v>
      </c>
      <c r="F378" s="50">
        <v>7769</v>
      </c>
      <c r="G378" s="50">
        <v>1.2872E-2</v>
      </c>
      <c r="H378" s="50">
        <v>-2.5000000000000001E-4</v>
      </c>
      <c r="I378" s="50">
        <v>-3.2100000000000002E-6</v>
      </c>
      <c r="J378" s="49" t="s">
        <v>76</v>
      </c>
      <c r="K378" s="50">
        <v>100</v>
      </c>
      <c r="L378" s="50">
        <v>0</v>
      </c>
      <c r="M378" s="50">
        <v>7769</v>
      </c>
      <c r="N378" s="49" t="s">
        <v>83</v>
      </c>
      <c r="O378" s="49" t="s">
        <v>857</v>
      </c>
      <c r="P378" s="36">
        <v>5601</v>
      </c>
      <c r="Q378" s="36">
        <v>7769</v>
      </c>
      <c r="R378" s="36">
        <v>1.2872E-4</v>
      </c>
      <c r="S378" s="36">
        <v>0.71138909648228721</v>
      </c>
      <c r="T378" s="36">
        <v>1.2701108667778741E-4</v>
      </c>
      <c r="U378" s="38">
        <v>0.72096072</v>
      </c>
      <c r="V378" s="38">
        <v>9.5716235177127906E-3</v>
      </c>
      <c r="W378" s="36">
        <v>3.0136706482286186E-2</v>
      </c>
      <c r="X378" s="36">
        <v>0</v>
      </c>
      <c r="Y378" s="36">
        <v>-1.4810299999999995E-3</v>
      </c>
      <c r="Z378" s="36">
        <v>-2.5002900000000001E-3</v>
      </c>
      <c r="AA378" s="38">
        <v>-3.9813200000000035E-3</v>
      </c>
      <c r="AB378" s="36">
        <v>4.3689649999998977E-2</v>
      </c>
      <c r="AC378" s="36">
        <v>0.90696727999999904</v>
      </c>
    </row>
    <row r="379" spans="1:29" ht="15.75" customHeight="1" x14ac:dyDescent="0.2">
      <c r="A379" s="52">
        <v>43621.845682870371</v>
      </c>
      <c r="B379" s="49" t="s">
        <v>7</v>
      </c>
      <c r="C379" s="49" t="s">
        <v>74</v>
      </c>
      <c r="D379" s="49" t="s">
        <v>86</v>
      </c>
      <c r="E379" s="50">
        <v>100</v>
      </c>
      <c r="F379" s="50">
        <v>7800.5</v>
      </c>
      <c r="G379" s="50">
        <v>1.282E-2</v>
      </c>
      <c r="H379" s="50">
        <v>7.5000000000000002E-4</v>
      </c>
      <c r="I379" s="50">
        <v>9.6099999999999995E-6</v>
      </c>
      <c r="J379" s="49" t="s">
        <v>76</v>
      </c>
      <c r="K379" s="50">
        <v>100</v>
      </c>
      <c r="L379" s="50">
        <v>0</v>
      </c>
      <c r="M379" s="50">
        <v>7754.5</v>
      </c>
      <c r="N379" s="49" t="s">
        <v>77</v>
      </c>
      <c r="O379" s="49" t="s">
        <v>858</v>
      </c>
      <c r="P379" s="36">
        <v>5701</v>
      </c>
      <c r="Q379" s="36">
        <v>7800.5</v>
      </c>
      <c r="R379" s="36">
        <v>1.282E-4</v>
      </c>
      <c r="S379" s="36">
        <v>0.72420909648228726</v>
      </c>
      <c r="T379" s="36">
        <v>1.2703194114756838E-4</v>
      </c>
      <c r="U379" s="38">
        <v>0.73086819999999997</v>
      </c>
      <c r="V379" s="38">
        <v>6.6591035177127056E-3</v>
      </c>
      <c r="W379" s="36">
        <v>3.0136706482286186E-2</v>
      </c>
      <c r="X379" s="36">
        <v>0</v>
      </c>
      <c r="Y379" s="36">
        <v>-1.4714199999999995E-3</v>
      </c>
      <c r="Z379" s="36">
        <v>-2.5002900000000001E-3</v>
      </c>
      <c r="AA379" s="38">
        <v>-3.9717100000000033E-3</v>
      </c>
      <c r="AB379" s="36">
        <v>4.0767519999998891E-2</v>
      </c>
      <c r="AC379" s="36">
        <v>0.90404514999999885</v>
      </c>
    </row>
    <row r="380" spans="1:29" ht="15.75" customHeight="1" x14ac:dyDescent="0.2">
      <c r="A380" s="52">
        <v>43621.85087962963</v>
      </c>
      <c r="B380" s="49" t="s">
        <v>7</v>
      </c>
      <c r="C380" s="49" t="s">
        <v>74</v>
      </c>
      <c r="D380" s="49" t="s">
        <v>86</v>
      </c>
      <c r="E380" s="50">
        <v>100</v>
      </c>
      <c r="F380" s="50">
        <v>7839.5</v>
      </c>
      <c r="G380" s="50">
        <v>1.2756E-2</v>
      </c>
      <c r="H380" s="50">
        <v>-2.5000000000000001E-4</v>
      </c>
      <c r="I380" s="50">
        <v>-3.18E-6</v>
      </c>
      <c r="J380" s="49" t="s">
        <v>76</v>
      </c>
      <c r="K380" s="50">
        <v>100</v>
      </c>
      <c r="L380" s="50">
        <v>0</v>
      </c>
      <c r="M380" s="50">
        <v>7839.5</v>
      </c>
      <c r="N380" s="49" t="s">
        <v>77</v>
      </c>
      <c r="O380" s="49" t="s">
        <v>859</v>
      </c>
      <c r="P380" s="36">
        <v>5801</v>
      </c>
      <c r="Q380" s="36">
        <v>7839.5</v>
      </c>
      <c r="R380" s="36">
        <v>1.2756000000000001E-4</v>
      </c>
      <c r="S380" s="36">
        <v>0.73696509648228725</v>
      </c>
      <c r="T380" s="36">
        <v>1.2704104404107693E-4</v>
      </c>
      <c r="U380" s="38">
        <v>0.73997555999999998</v>
      </c>
      <c r="V380" s="38">
        <v>3.0104635177127248E-3</v>
      </c>
      <c r="W380" s="36">
        <v>3.0136706482286186E-2</v>
      </c>
      <c r="X380" s="36">
        <v>0</v>
      </c>
      <c r="Y380" s="36">
        <v>-1.4745999999999995E-3</v>
      </c>
      <c r="Z380" s="36">
        <v>-2.5002900000000001E-3</v>
      </c>
      <c r="AA380" s="38">
        <v>-3.9748900000000035E-3</v>
      </c>
      <c r="AB380" s="36">
        <v>3.7122059999998909E-2</v>
      </c>
      <c r="AC380" s="36">
        <v>0.90039968999999898</v>
      </c>
    </row>
    <row r="381" spans="1:29" ht="15.75" customHeight="1" x14ac:dyDescent="0.2">
      <c r="A381" s="52">
        <v>43621.851458333331</v>
      </c>
      <c r="B381" s="49" t="s">
        <v>7</v>
      </c>
      <c r="C381" s="49" t="s">
        <v>74</v>
      </c>
      <c r="D381" s="49" t="s">
        <v>75</v>
      </c>
      <c r="E381" s="50">
        <v>-100</v>
      </c>
      <c r="F381" s="50">
        <v>7803</v>
      </c>
      <c r="G381" s="50">
        <v>-1.2815999999999999E-2</v>
      </c>
      <c r="H381" s="50">
        <v>-2.5000000000000001E-4</v>
      </c>
      <c r="I381" s="50">
        <v>-3.1999999999999999E-6</v>
      </c>
      <c r="J381" s="49" t="s">
        <v>76</v>
      </c>
      <c r="K381" s="50">
        <v>100</v>
      </c>
      <c r="L381" s="50">
        <v>0</v>
      </c>
      <c r="M381" s="50">
        <v>7803</v>
      </c>
      <c r="N381" s="49" t="s">
        <v>83</v>
      </c>
      <c r="O381" s="49" t="s">
        <v>860</v>
      </c>
      <c r="P381" s="36">
        <v>5701</v>
      </c>
      <c r="Q381" s="36">
        <v>7803</v>
      </c>
      <c r="R381" s="36">
        <v>1.2815999999999999E-4</v>
      </c>
      <c r="S381" s="36">
        <v>0.72426099207817951</v>
      </c>
      <c r="T381" s="36">
        <v>1.2704104404107693E-4</v>
      </c>
      <c r="U381" s="38">
        <v>0.73064015999999998</v>
      </c>
      <c r="V381" s="38">
        <v>6.3791679218204722E-3</v>
      </c>
      <c r="W381" s="36">
        <v>3.0248602078178491E-2</v>
      </c>
      <c r="X381" s="36">
        <v>1.1189559589230499E-4</v>
      </c>
      <c r="Y381" s="36">
        <v>-1.4777999999999996E-3</v>
      </c>
      <c r="Z381" s="36">
        <v>-2.5002900000000001E-3</v>
      </c>
      <c r="AA381" s="38">
        <v>-3.9780900000000036E-3</v>
      </c>
      <c r="AB381" s="36">
        <v>4.0605859999998967E-2</v>
      </c>
      <c r="AC381" s="36">
        <v>0.90388348999999901</v>
      </c>
    </row>
    <row r="382" spans="1:29" ht="15.75" customHeight="1" x14ac:dyDescent="0.2">
      <c r="A382" s="52">
        <v>43621.851747685185</v>
      </c>
      <c r="B382" s="49" t="s">
        <v>7</v>
      </c>
      <c r="C382" s="49" t="s">
        <v>74</v>
      </c>
      <c r="D382" s="49" t="s">
        <v>86</v>
      </c>
      <c r="E382" s="50">
        <v>600</v>
      </c>
      <c r="F382" s="50">
        <v>8047</v>
      </c>
      <c r="G382" s="50">
        <v>7.4562000000000003E-2</v>
      </c>
      <c r="H382" s="50">
        <v>-2.5000000000000001E-4</v>
      </c>
      <c r="I382" s="50">
        <v>-1.8640000000000001E-5</v>
      </c>
      <c r="J382" s="49" t="s">
        <v>76</v>
      </c>
      <c r="K382" s="50">
        <v>600</v>
      </c>
      <c r="L382" s="50">
        <v>0</v>
      </c>
      <c r="M382" s="50">
        <v>8047</v>
      </c>
      <c r="N382" s="49" t="s">
        <v>83</v>
      </c>
      <c r="O382" s="49" t="s">
        <v>861</v>
      </c>
      <c r="P382" s="36">
        <v>6301</v>
      </c>
      <c r="Q382" s="36">
        <v>8047</v>
      </c>
      <c r="R382" s="36">
        <v>1.2427E-4</v>
      </c>
      <c r="S382" s="36">
        <v>0.79882299207817953</v>
      </c>
      <c r="T382" s="36">
        <v>1.267771769684462E-4</v>
      </c>
      <c r="U382" s="38">
        <v>0.78302527</v>
      </c>
      <c r="V382" s="38">
        <v>-1.5797722078179532E-2</v>
      </c>
      <c r="W382" s="36">
        <v>3.0248602078178491E-2</v>
      </c>
      <c r="X382" s="36">
        <v>0</v>
      </c>
      <c r="Y382" s="36">
        <v>-1.4964399999999997E-3</v>
      </c>
      <c r="Z382" s="36">
        <v>-2.5002900000000001E-3</v>
      </c>
      <c r="AA382" s="38">
        <v>-3.9967300000000039E-3</v>
      </c>
      <c r="AB382" s="36">
        <v>1.8447609999998962E-2</v>
      </c>
      <c r="AC382" s="36">
        <v>0.88172523999999897</v>
      </c>
    </row>
    <row r="383" spans="1:29" ht="15.75" customHeight="1" x14ac:dyDescent="0.2">
      <c r="A383" s="52">
        <v>43621.851747685185</v>
      </c>
      <c r="B383" s="49" t="s">
        <v>7</v>
      </c>
      <c r="C383" s="49" t="s">
        <v>74</v>
      </c>
      <c r="D383" s="49" t="s">
        <v>86</v>
      </c>
      <c r="E383" s="50">
        <v>500</v>
      </c>
      <c r="F383" s="50">
        <v>8007</v>
      </c>
      <c r="G383" s="50">
        <v>6.2445000000000001E-2</v>
      </c>
      <c r="H383" s="50">
        <v>-2.5000000000000001E-4</v>
      </c>
      <c r="I383" s="50">
        <v>-1.5610000000000001E-5</v>
      </c>
      <c r="J383" s="49" t="s">
        <v>76</v>
      </c>
      <c r="K383" s="50">
        <v>500</v>
      </c>
      <c r="L383" s="50">
        <v>0</v>
      </c>
      <c r="M383" s="50">
        <v>8007</v>
      </c>
      <c r="N383" s="49" t="s">
        <v>83</v>
      </c>
      <c r="O383" s="49" t="s">
        <v>862</v>
      </c>
      <c r="P383" s="36">
        <v>6801</v>
      </c>
      <c r="Q383" s="36">
        <v>8007</v>
      </c>
      <c r="R383" s="36">
        <v>1.2489000000000001E-4</v>
      </c>
      <c r="S383" s="36">
        <v>0.8612679920781795</v>
      </c>
      <c r="T383" s="36">
        <v>1.2663843435938531E-4</v>
      </c>
      <c r="U383" s="38">
        <v>0.84937689000000005</v>
      </c>
      <c r="V383" s="38">
        <v>-1.189110207817945E-2</v>
      </c>
      <c r="W383" s="36">
        <v>3.0248602078178491E-2</v>
      </c>
      <c r="X383" s="36">
        <v>0</v>
      </c>
      <c r="Y383" s="36">
        <v>-1.5120499999999998E-3</v>
      </c>
      <c r="Z383" s="36">
        <v>-2.5002900000000001E-3</v>
      </c>
      <c r="AA383" s="38">
        <v>-4.012340000000004E-3</v>
      </c>
      <c r="AB383" s="36">
        <v>2.2369839999999044E-2</v>
      </c>
      <c r="AC383" s="36">
        <v>0.8856474699999991</v>
      </c>
    </row>
    <row r="384" spans="1:29" ht="15.75" customHeight="1" x14ac:dyDescent="0.2">
      <c r="A384" s="52">
        <v>43621.851747685185</v>
      </c>
      <c r="B384" s="49" t="s">
        <v>7</v>
      </c>
      <c r="C384" s="49" t="s">
        <v>74</v>
      </c>
      <c r="D384" s="49" t="s">
        <v>86</v>
      </c>
      <c r="E384" s="50">
        <v>400</v>
      </c>
      <c r="F384" s="50">
        <v>7967.5</v>
      </c>
      <c r="G384" s="50">
        <v>5.0203999999999999E-2</v>
      </c>
      <c r="H384" s="50">
        <v>-2.5000000000000001E-4</v>
      </c>
      <c r="I384" s="50">
        <v>-1.255E-5</v>
      </c>
      <c r="J384" s="49" t="s">
        <v>76</v>
      </c>
      <c r="K384" s="50">
        <v>400</v>
      </c>
      <c r="L384" s="50">
        <v>0</v>
      </c>
      <c r="M384" s="50">
        <v>7967.5</v>
      </c>
      <c r="N384" s="49" t="s">
        <v>83</v>
      </c>
      <c r="O384" s="49" t="s">
        <v>863</v>
      </c>
      <c r="P384" s="36">
        <v>7201</v>
      </c>
      <c r="Q384" s="36">
        <v>7967.5</v>
      </c>
      <c r="R384" s="36">
        <v>1.2551000000000001E-4</v>
      </c>
      <c r="S384" s="36">
        <v>0.91147199207817953</v>
      </c>
      <c r="T384" s="36">
        <v>1.2657575226748778E-4</v>
      </c>
      <c r="U384" s="38">
        <v>0.90379751000000008</v>
      </c>
      <c r="V384" s="38">
        <v>-7.6744820781794454E-3</v>
      </c>
      <c r="W384" s="36">
        <v>3.0248602078178491E-2</v>
      </c>
      <c r="X384" s="36">
        <v>0</v>
      </c>
      <c r="Y384" s="36">
        <v>-1.5245999999999999E-3</v>
      </c>
      <c r="Z384" s="36">
        <v>-2.5002900000000001E-3</v>
      </c>
      <c r="AA384" s="38">
        <v>-4.0248900000000041E-3</v>
      </c>
      <c r="AB384" s="36">
        <v>2.6599009999999049E-2</v>
      </c>
      <c r="AC384" s="36">
        <v>0.88987663999999911</v>
      </c>
    </row>
    <row r="385" spans="1:29" ht="15.75" customHeight="1" x14ac:dyDescent="0.2">
      <c r="A385" s="52">
        <v>43621.851747685185</v>
      </c>
      <c r="B385" s="49" t="s">
        <v>7</v>
      </c>
      <c r="C385" s="49" t="s">
        <v>74</v>
      </c>
      <c r="D385" s="49" t="s">
        <v>86</v>
      </c>
      <c r="E385" s="50">
        <v>300</v>
      </c>
      <c r="F385" s="50">
        <v>7927.5</v>
      </c>
      <c r="G385" s="50">
        <v>3.7842000000000001E-2</v>
      </c>
      <c r="H385" s="50">
        <v>-2.5000000000000001E-4</v>
      </c>
      <c r="I385" s="50">
        <v>-9.4599999999999992E-6</v>
      </c>
      <c r="J385" s="49" t="s">
        <v>76</v>
      </c>
      <c r="K385" s="50">
        <v>300</v>
      </c>
      <c r="L385" s="50">
        <v>0</v>
      </c>
      <c r="M385" s="50">
        <v>7927.5</v>
      </c>
      <c r="N385" s="49" t="s">
        <v>83</v>
      </c>
      <c r="O385" s="49" t="s">
        <v>864</v>
      </c>
      <c r="P385" s="36">
        <v>7501</v>
      </c>
      <c r="Q385" s="36">
        <v>7927.5</v>
      </c>
      <c r="R385" s="36">
        <v>1.2614000000000001E-4</v>
      </c>
      <c r="S385" s="36">
        <v>0.94931399207817957</v>
      </c>
      <c r="T385" s="36">
        <v>1.2655832450049056E-4</v>
      </c>
      <c r="U385" s="38">
        <v>0.94617614000000005</v>
      </c>
      <c r="V385" s="38">
        <v>-3.1378520781795149E-3</v>
      </c>
      <c r="W385" s="36">
        <v>3.0248602078178491E-2</v>
      </c>
      <c r="X385" s="36">
        <v>0</v>
      </c>
      <c r="Y385" s="36">
        <v>-1.5340599999999999E-3</v>
      </c>
      <c r="Z385" s="36">
        <v>-2.5002900000000001E-3</v>
      </c>
      <c r="AA385" s="38">
        <v>-4.0343500000000043E-3</v>
      </c>
      <c r="AB385" s="36">
        <v>3.1145099999998982E-2</v>
      </c>
      <c r="AC385" s="36">
        <v>0.89442272999999894</v>
      </c>
    </row>
    <row r="386" spans="1:29" ht="15.75" customHeight="1" x14ac:dyDescent="0.2">
      <c r="A386" s="52">
        <v>43621.851747685185</v>
      </c>
      <c r="B386" s="49" t="s">
        <v>7</v>
      </c>
      <c r="C386" s="49" t="s">
        <v>74</v>
      </c>
      <c r="D386" s="49" t="s">
        <v>86</v>
      </c>
      <c r="E386" s="50">
        <v>100</v>
      </c>
      <c r="F386" s="50">
        <v>7864.5</v>
      </c>
      <c r="G386" s="50">
        <v>1.2715000000000001E-2</v>
      </c>
      <c r="H386" s="50">
        <v>-2.5000000000000001E-4</v>
      </c>
      <c r="I386" s="50">
        <v>-3.1700000000000001E-6</v>
      </c>
      <c r="J386" s="49" t="s">
        <v>76</v>
      </c>
      <c r="K386" s="50">
        <v>100</v>
      </c>
      <c r="L386" s="50">
        <v>0</v>
      </c>
      <c r="M386" s="50">
        <v>7864.5</v>
      </c>
      <c r="N386" s="49" t="s">
        <v>77</v>
      </c>
      <c r="O386" s="49" t="s">
        <v>865</v>
      </c>
      <c r="P386" s="36">
        <v>7601</v>
      </c>
      <c r="Q386" s="36">
        <v>7864.5</v>
      </c>
      <c r="R386" s="36">
        <v>1.2715E-4</v>
      </c>
      <c r="S386" s="36">
        <v>0.9620289920781796</v>
      </c>
      <c r="T386" s="36">
        <v>1.265661086801973E-4</v>
      </c>
      <c r="U386" s="38">
        <v>0.96646715000000005</v>
      </c>
      <c r="V386" s="38">
        <v>4.4381579218204514E-3</v>
      </c>
      <c r="W386" s="36">
        <v>3.0248602078178491E-2</v>
      </c>
      <c r="X386" s="36">
        <v>0</v>
      </c>
      <c r="Y386" s="36">
        <v>-1.5372299999999999E-3</v>
      </c>
      <c r="Z386" s="36">
        <v>-2.5002900000000001E-3</v>
      </c>
      <c r="AA386" s="38">
        <v>-4.0375200000000045E-3</v>
      </c>
      <c r="AB386" s="36">
        <v>3.8724279999998945E-2</v>
      </c>
      <c r="AC386" s="36">
        <v>0.90200190999999896</v>
      </c>
    </row>
    <row r="387" spans="1:29" ht="15.75" customHeight="1" x14ac:dyDescent="0.2">
      <c r="A387" s="52">
        <v>43621.851747685185</v>
      </c>
      <c r="B387" s="49" t="s">
        <v>7</v>
      </c>
      <c r="C387" s="49" t="s">
        <v>74</v>
      </c>
      <c r="D387" s="49" t="s">
        <v>86</v>
      </c>
      <c r="E387" s="50">
        <v>200</v>
      </c>
      <c r="F387" s="50">
        <v>7856</v>
      </c>
      <c r="G387" s="50">
        <v>2.5458000000000001E-2</v>
      </c>
      <c r="H387" s="50">
        <v>-2.5000000000000001E-4</v>
      </c>
      <c r="I387" s="50">
        <v>-6.3600000000000001E-6</v>
      </c>
      <c r="J387" s="49" t="s">
        <v>76</v>
      </c>
      <c r="K387" s="50">
        <v>200</v>
      </c>
      <c r="L387" s="50">
        <v>0</v>
      </c>
      <c r="M387" s="50">
        <v>7856</v>
      </c>
      <c r="N387" s="49" t="s">
        <v>77</v>
      </c>
      <c r="O387" s="49" t="s">
        <v>866</v>
      </c>
      <c r="P387" s="36">
        <v>7801</v>
      </c>
      <c r="Q387" s="36">
        <v>7856</v>
      </c>
      <c r="R387" s="36">
        <v>1.2729000000000001E-4</v>
      </c>
      <c r="S387" s="36">
        <v>0.98748699207817958</v>
      </c>
      <c r="T387" s="36">
        <v>1.2658466761673884E-4</v>
      </c>
      <c r="U387" s="38">
        <v>0.99298929000000002</v>
      </c>
      <c r="V387" s="38">
        <v>5.5022979218204426E-3</v>
      </c>
      <c r="W387" s="36">
        <v>3.0248602078178491E-2</v>
      </c>
      <c r="X387" s="36">
        <v>0</v>
      </c>
      <c r="Y387" s="36">
        <v>-1.5435899999999998E-3</v>
      </c>
      <c r="Z387" s="36">
        <v>-2.5002900000000001E-3</v>
      </c>
      <c r="AA387" s="38">
        <v>-4.0438800000000049E-3</v>
      </c>
      <c r="AB387" s="36">
        <v>3.979477999999894E-2</v>
      </c>
      <c r="AC387" s="36">
        <v>0.90307240999999894</v>
      </c>
    </row>
    <row r="388" spans="1:29" ht="15.75" customHeight="1" x14ac:dyDescent="0.2">
      <c r="A388" s="52">
        <v>43621.851782407408</v>
      </c>
      <c r="B388" s="49" t="s">
        <v>7</v>
      </c>
      <c r="C388" s="49" t="s">
        <v>74</v>
      </c>
      <c r="D388" s="49" t="s">
        <v>75</v>
      </c>
      <c r="E388" s="50">
        <v>-100</v>
      </c>
      <c r="F388" s="50">
        <v>7792</v>
      </c>
      <c r="G388" s="50">
        <v>-1.2834E-2</v>
      </c>
      <c r="H388" s="50">
        <v>-2.5000000000000001E-4</v>
      </c>
      <c r="I388" s="50">
        <v>-3.1999999999999999E-6</v>
      </c>
      <c r="J388" s="49" t="s">
        <v>76</v>
      </c>
      <c r="K388" s="50">
        <v>100</v>
      </c>
      <c r="L388" s="50">
        <v>0</v>
      </c>
      <c r="M388" s="50">
        <v>7792</v>
      </c>
      <c r="N388" s="49" t="s">
        <v>77</v>
      </c>
      <c r="O388" s="49" t="s">
        <v>867</v>
      </c>
      <c r="P388" s="36">
        <v>7701</v>
      </c>
      <c r="Q388" s="36">
        <v>7792</v>
      </c>
      <c r="R388" s="36">
        <v>1.2834000000000001E-4</v>
      </c>
      <c r="S388" s="36">
        <v>0.97482852531650566</v>
      </c>
      <c r="T388" s="36">
        <v>1.2658466761673881E-4</v>
      </c>
      <c r="U388" s="38">
        <v>0.9883463400000001</v>
      </c>
      <c r="V388" s="38">
        <v>1.3517814683494445E-2</v>
      </c>
      <c r="W388" s="36">
        <v>3.0424135316504609E-2</v>
      </c>
      <c r="X388" s="36">
        <v>1.7553323832611781E-4</v>
      </c>
      <c r="Y388" s="36">
        <v>-1.5467899999999999E-3</v>
      </c>
      <c r="Z388" s="36">
        <v>-2.5002900000000001E-3</v>
      </c>
      <c r="AA388" s="38">
        <v>-4.047080000000005E-3</v>
      </c>
      <c r="AB388" s="36">
        <v>4.7989029999999058E-2</v>
      </c>
      <c r="AC388" s="36">
        <v>0.91126665999999912</v>
      </c>
    </row>
    <row r="389" spans="1:29" ht="15.75" customHeight="1" x14ac:dyDescent="0.2">
      <c r="A389" s="52">
        <v>43621.854062500002</v>
      </c>
      <c r="B389" s="49" t="s">
        <v>7</v>
      </c>
      <c r="C389" s="49" t="s">
        <v>74</v>
      </c>
      <c r="D389" s="49" t="s">
        <v>75</v>
      </c>
      <c r="E389" s="50">
        <v>-200</v>
      </c>
      <c r="F389" s="50">
        <v>7764</v>
      </c>
      <c r="G389" s="50">
        <v>-2.5760000000000002E-2</v>
      </c>
      <c r="H389" s="50">
        <v>-2.5000000000000001E-4</v>
      </c>
      <c r="I389" s="50">
        <v>-6.4400000000000002E-6</v>
      </c>
      <c r="J389" s="49" t="s">
        <v>76</v>
      </c>
      <c r="K389" s="50">
        <v>200</v>
      </c>
      <c r="L389" s="50">
        <v>0</v>
      </c>
      <c r="M389" s="50">
        <v>7764</v>
      </c>
      <c r="N389" s="49" t="s">
        <v>83</v>
      </c>
      <c r="O389" s="49" t="s">
        <v>868</v>
      </c>
      <c r="P389" s="36">
        <v>7501</v>
      </c>
      <c r="Q389" s="36">
        <v>7764</v>
      </c>
      <c r="R389" s="36">
        <v>1.2879999999999999E-4</v>
      </c>
      <c r="S389" s="36">
        <v>0.94951159179315792</v>
      </c>
      <c r="T389" s="36">
        <v>1.2658466761673884E-4</v>
      </c>
      <c r="U389" s="38">
        <v>0.9661287999999999</v>
      </c>
      <c r="V389" s="38">
        <v>1.6617208206841982E-2</v>
      </c>
      <c r="W389" s="36">
        <v>3.0867201793156843E-2</v>
      </c>
      <c r="X389" s="36">
        <v>4.4306647665223395E-4</v>
      </c>
      <c r="Y389" s="36">
        <v>-1.5532299999999998E-3</v>
      </c>
      <c r="Z389" s="36">
        <v>-2.5002900000000001E-3</v>
      </c>
      <c r="AA389" s="38">
        <v>-4.0535200000000049E-3</v>
      </c>
      <c r="AB389" s="36">
        <v>5.153792999999883E-2</v>
      </c>
      <c r="AC389" s="36">
        <v>0.91481555999999886</v>
      </c>
    </row>
    <row r="390" spans="1:29" ht="15.75" customHeight="1" x14ac:dyDescent="0.2">
      <c r="A390" s="52">
        <v>43621.854062500002</v>
      </c>
      <c r="B390" s="49" t="s">
        <v>7</v>
      </c>
      <c r="C390" s="49" t="s">
        <v>74</v>
      </c>
      <c r="D390" s="49" t="s">
        <v>75</v>
      </c>
      <c r="E390" s="50">
        <v>-100</v>
      </c>
      <c r="F390" s="50">
        <v>7789</v>
      </c>
      <c r="G390" s="50">
        <v>-1.2839E-2</v>
      </c>
      <c r="H390" s="50">
        <v>-2.5000000000000001E-4</v>
      </c>
      <c r="I390" s="50">
        <v>-3.1999999999999999E-6</v>
      </c>
      <c r="J390" s="49" t="s">
        <v>76</v>
      </c>
      <c r="K390" s="50">
        <v>100</v>
      </c>
      <c r="L390" s="50">
        <v>0</v>
      </c>
      <c r="M390" s="50">
        <v>7789</v>
      </c>
      <c r="N390" s="49" t="s">
        <v>77</v>
      </c>
      <c r="O390" s="49" t="s">
        <v>869</v>
      </c>
      <c r="P390" s="36">
        <v>7401</v>
      </c>
      <c r="Q390" s="36">
        <v>7789</v>
      </c>
      <c r="R390" s="36">
        <v>1.2839000000000001E-4</v>
      </c>
      <c r="S390" s="36">
        <v>0.93685312503148399</v>
      </c>
      <c r="T390" s="36">
        <v>1.2658466761673881E-4</v>
      </c>
      <c r="U390" s="38">
        <v>0.95021439000000008</v>
      </c>
      <c r="V390" s="38">
        <v>1.3361264968516084E-2</v>
      </c>
      <c r="W390" s="36">
        <v>3.1047735031482959E-2</v>
      </c>
      <c r="X390" s="36">
        <v>1.8053323832611587E-4</v>
      </c>
      <c r="Y390" s="36">
        <v>-1.5564299999999999E-3</v>
      </c>
      <c r="Z390" s="36">
        <v>-2.5002900000000001E-3</v>
      </c>
      <c r="AA390" s="38">
        <v>-4.056720000000005E-3</v>
      </c>
      <c r="AB390" s="36">
        <v>4.8465719999999053E-2</v>
      </c>
      <c r="AC390" s="36">
        <v>0.91174334999999906</v>
      </c>
    </row>
    <row r="391" spans="1:29" ht="15.75" customHeight="1" x14ac:dyDescent="0.2">
      <c r="A391" s="52">
        <v>43621.854120370372</v>
      </c>
      <c r="B391" s="49" t="s">
        <v>7</v>
      </c>
      <c r="C391" s="49" t="s">
        <v>74</v>
      </c>
      <c r="D391" s="49" t="s">
        <v>86</v>
      </c>
      <c r="E391" s="50">
        <v>300</v>
      </c>
      <c r="F391" s="50">
        <v>7953.5</v>
      </c>
      <c r="G391" s="50">
        <v>3.7719000000000003E-2</v>
      </c>
      <c r="H391" s="50">
        <v>-2.5000000000000001E-4</v>
      </c>
      <c r="I391" s="50">
        <v>-9.4199999999999996E-6</v>
      </c>
      <c r="J391" s="49" t="s">
        <v>76</v>
      </c>
      <c r="K391" s="50">
        <v>300</v>
      </c>
      <c r="L391" s="50">
        <v>0</v>
      </c>
      <c r="M391" s="50">
        <v>7953.5</v>
      </c>
      <c r="N391" s="49" t="s">
        <v>77</v>
      </c>
      <c r="O391" s="49" t="s">
        <v>870</v>
      </c>
      <c r="P391" s="36">
        <v>7701</v>
      </c>
      <c r="Q391" s="36">
        <v>7953.5</v>
      </c>
      <c r="R391" s="36">
        <v>1.2573E-4</v>
      </c>
      <c r="S391" s="36">
        <v>0.97457212503148405</v>
      </c>
      <c r="T391" s="36">
        <v>1.2655137320237425E-4</v>
      </c>
      <c r="U391" s="38">
        <v>0.96824673000000006</v>
      </c>
      <c r="V391" s="38">
        <v>-6.3253950314839935E-3</v>
      </c>
      <c r="W391" s="36">
        <v>3.1047735031482959E-2</v>
      </c>
      <c r="X391" s="36">
        <v>0</v>
      </c>
      <c r="Y391" s="36">
        <v>-1.5658499999999999E-3</v>
      </c>
      <c r="Z391" s="36">
        <v>-2.5002900000000001E-3</v>
      </c>
      <c r="AA391" s="38">
        <v>-4.0661400000000045E-3</v>
      </c>
      <c r="AB391" s="36">
        <v>2.8788479999998971E-2</v>
      </c>
      <c r="AC391" s="36">
        <v>0.89206610999999902</v>
      </c>
    </row>
    <row r="392" spans="1:29" ht="15.75" customHeight="1" x14ac:dyDescent="0.2">
      <c r="A392" s="52">
        <v>43621.854120370372</v>
      </c>
      <c r="B392" s="49" t="s">
        <v>7</v>
      </c>
      <c r="C392" s="49" t="s">
        <v>74</v>
      </c>
      <c r="D392" s="49" t="s">
        <v>86</v>
      </c>
      <c r="E392" s="50">
        <v>200</v>
      </c>
      <c r="F392" s="50">
        <v>7914</v>
      </c>
      <c r="G392" s="50">
        <v>2.5271999999999999E-2</v>
      </c>
      <c r="H392" s="50">
        <v>-2.5000000000000001E-4</v>
      </c>
      <c r="I392" s="50">
        <v>-6.3099999999999997E-6</v>
      </c>
      <c r="J392" s="49" t="s">
        <v>76</v>
      </c>
      <c r="K392" s="50">
        <v>200</v>
      </c>
      <c r="L392" s="50">
        <v>0</v>
      </c>
      <c r="M392" s="50">
        <v>7914</v>
      </c>
      <c r="N392" s="49" t="s">
        <v>77</v>
      </c>
      <c r="O392" s="49" t="s">
        <v>871</v>
      </c>
      <c r="P392" s="36">
        <v>7901</v>
      </c>
      <c r="Q392" s="36">
        <v>7914</v>
      </c>
      <c r="R392" s="36">
        <v>1.2636E-4</v>
      </c>
      <c r="S392" s="36">
        <v>0.99984412503148401</v>
      </c>
      <c r="T392" s="36">
        <v>1.2654652892437463E-4</v>
      </c>
      <c r="U392" s="38">
        <v>0.99837036000000001</v>
      </c>
      <c r="V392" s="38">
        <v>-1.4737650314839978E-3</v>
      </c>
      <c r="W392" s="36">
        <v>3.1047735031482959E-2</v>
      </c>
      <c r="X392" s="36">
        <v>0</v>
      </c>
      <c r="Y392" s="36">
        <v>-1.57216E-3</v>
      </c>
      <c r="Z392" s="36">
        <v>-2.5002900000000001E-3</v>
      </c>
      <c r="AA392" s="38">
        <v>-4.0724500000000044E-3</v>
      </c>
      <c r="AB392" s="36">
        <v>3.3646419999998962E-2</v>
      </c>
      <c r="AC392" s="36">
        <v>0.89692404999999897</v>
      </c>
    </row>
    <row r="393" spans="1:29" ht="15.75" customHeight="1" x14ac:dyDescent="0.2">
      <c r="A393" s="52">
        <v>43621.854120370372</v>
      </c>
      <c r="B393" s="49" t="s">
        <v>7</v>
      </c>
      <c r="C393" s="49" t="s">
        <v>74</v>
      </c>
      <c r="D393" s="49" t="s">
        <v>86</v>
      </c>
      <c r="E393" s="50">
        <v>100</v>
      </c>
      <c r="F393" s="50">
        <v>7874.5</v>
      </c>
      <c r="G393" s="50">
        <v>1.2699E-2</v>
      </c>
      <c r="H393" s="50">
        <v>-2.5000000000000001E-4</v>
      </c>
      <c r="I393" s="50">
        <v>-3.1700000000000001E-6</v>
      </c>
      <c r="J393" s="49" t="s">
        <v>76</v>
      </c>
      <c r="K393" s="50">
        <v>100</v>
      </c>
      <c r="L393" s="50">
        <v>0</v>
      </c>
      <c r="M393" s="50">
        <v>7874.5</v>
      </c>
      <c r="N393" s="49" t="s">
        <v>77</v>
      </c>
      <c r="O393" s="49" t="s">
        <v>872</v>
      </c>
      <c r="P393" s="36">
        <v>8001</v>
      </c>
      <c r="Q393" s="36">
        <v>7874.5</v>
      </c>
      <c r="R393" s="36">
        <v>1.2699E-4</v>
      </c>
      <c r="S393" s="36">
        <v>1.012543125031484</v>
      </c>
      <c r="T393" s="36">
        <v>1.2655207161998299E-4</v>
      </c>
      <c r="U393" s="38">
        <v>1.01604699</v>
      </c>
      <c r="V393" s="38">
        <v>3.5038649685159573E-3</v>
      </c>
      <c r="W393" s="36">
        <v>3.1047735031482959E-2</v>
      </c>
      <c r="X393" s="36">
        <v>0</v>
      </c>
      <c r="Y393" s="36">
        <v>-1.57533E-3</v>
      </c>
      <c r="Z393" s="36">
        <v>-2.5002900000000001E-3</v>
      </c>
      <c r="AA393" s="38">
        <v>-4.0756200000000046E-3</v>
      </c>
      <c r="AB393" s="36">
        <v>3.8627219999998921E-2</v>
      </c>
      <c r="AC393" s="36">
        <v>0.90190484999999898</v>
      </c>
    </row>
    <row r="394" spans="1:29" ht="15.75" customHeight="1" x14ac:dyDescent="0.2">
      <c r="A394" s="52">
        <v>43621.854155092595</v>
      </c>
      <c r="B394" s="49" t="s">
        <v>7</v>
      </c>
      <c r="C394" s="49" t="s">
        <v>74</v>
      </c>
      <c r="D394" s="49" t="s">
        <v>75</v>
      </c>
      <c r="E394" s="50">
        <v>-100</v>
      </c>
      <c r="F394" s="50">
        <v>7791</v>
      </c>
      <c r="G394" s="50">
        <v>-1.2834999999999999E-2</v>
      </c>
      <c r="H394" s="50">
        <v>-2.5000000000000001E-4</v>
      </c>
      <c r="I394" s="50">
        <v>-3.1999999999999999E-6</v>
      </c>
      <c r="J394" s="49" t="s">
        <v>76</v>
      </c>
      <c r="K394" s="50">
        <v>100</v>
      </c>
      <c r="L394" s="50">
        <v>0</v>
      </c>
      <c r="M394" s="50">
        <v>7791</v>
      </c>
      <c r="N394" s="49" t="s">
        <v>77</v>
      </c>
      <c r="O394" s="49" t="s">
        <v>873</v>
      </c>
      <c r="P394" s="36">
        <v>7901</v>
      </c>
      <c r="Q394" s="36">
        <v>7791</v>
      </c>
      <c r="R394" s="36">
        <v>1.2835E-4</v>
      </c>
      <c r="S394" s="36">
        <v>0.99988791786948572</v>
      </c>
      <c r="T394" s="36">
        <v>1.2655207161998299E-4</v>
      </c>
      <c r="U394" s="38">
        <v>1.01409335</v>
      </c>
      <c r="V394" s="38">
        <v>1.4205432130514284E-2</v>
      </c>
      <c r="W394" s="36">
        <v>3.1227527869484659E-2</v>
      </c>
      <c r="X394" s="36">
        <v>1.7979283800170082E-4</v>
      </c>
      <c r="Y394" s="36">
        <v>-1.5785300000000001E-3</v>
      </c>
      <c r="Z394" s="36">
        <v>-2.5002900000000001E-3</v>
      </c>
      <c r="AA394" s="38">
        <v>-4.0788200000000047E-3</v>
      </c>
      <c r="AB394" s="36">
        <v>4.9511779999998944E-2</v>
      </c>
      <c r="AC394" s="36">
        <v>0.91278940999999891</v>
      </c>
    </row>
    <row r="395" spans="1:29" ht="15.75" customHeight="1" x14ac:dyDescent="0.2">
      <c r="A395" s="52">
        <v>43621.854224537034</v>
      </c>
      <c r="B395" s="49" t="s">
        <v>7</v>
      </c>
      <c r="C395" s="49" t="s">
        <v>74</v>
      </c>
      <c r="D395" s="49" t="s">
        <v>86</v>
      </c>
      <c r="E395" s="50">
        <v>300</v>
      </c>
      <c r="F395" s="50">
        <v>7944.5</v>
      </c>
      <c r="G395" s="50">
        <v>3.7761000000000003E-2</v>
      </c>
      <c r="H395" s="50">
        <v>-2.5000000000000001E-4</v>
      </c>
      <c r="I395" s="50">
        <v>-9.4399999999999994E-6</v>
      </c>
      <c r="J395" s="49" t="s">
        <v>76</v>
      </c>
      <c r="K395" s="50">
        <v>300</v>
      </c>
      <c r="L395" s="50">
        <v>0</v>
      </c>
      <c r="M395" s="50">
        <v>7944.5</v>
      </c>
      <c r="N395" s="49" t="s">
        <v>77</v>
      </c>
      <c r="O395" s="49" t="s">
        <v>874</v>
      </c>
      <c r="P395" s="36">
        <v>8201</v>
      </c>
      <c r="Q395" s="36">
        <v>7944.5</v>
      </c>
      <c r="R395" s="36">
        <v>1.2587000000000001E-4</v>
      </c>
      <c r="S395" s="36">
        <v>1.0376489178694857</v>
      </c>
      <c r="T395" s="36">
        <v>1.2652712082300764E-4</v>
      </c>
      <c r="U395" s="38">
        <v>1.0322598700000001</v>
      </c>
      <c r="V395" s="38">
        <v>-5.3890478694855748E-3</v>
      </c>
      <c r="W395" s="36">
        <v>3.1227527869484659E-2</v>
      </c>
      <c r="X395" s="36">
        <v>0</v>
      </c>
      <c r="Y395" s="36">
        <v>-1.5879700000000002E-3</v>
      </c>
      <c r="Z395" s="36">
        <v>-2.5002900000000001E-3</v>
      </c>
      <c r="AA395" s="38">
        <v>-4.088260000000005E-3</v>
      </c>
      <c r="AB395" s="36">
        <v>2.9926739999999091E-2</v>
      </c>
      <c r="AC395" s="36">
        <v>0.89320436999999908</v>
      </c>
    </row>
    <row r="396" spans="1:29" ht="15.75" customHeight="1" x14ac:dyDescent="0.2">
      <c r="A396" s="52">
        <v>43621.854224537034</v>
      </c>
      <c r="B396" s="49" t="s">
        <v>7</v>
      </c>
      <c r="C396" s="49" t="s">
        <v>74</v>
      </c>
      <c r="D396" s="49" t="s">
        <v>86</v>
      </c>
      <c r="E396" s="50">
        <v>200</v>
      </c>
      <c r="F396" s="50">
        <v>7905</v>
      </c>
      <c r="G396" s="50">
        <v>2.53E-2</v>
      </c>
      <c r="H396" s="50">
        <v>-2.5000000000000001E-4</v>
      </c>
      <c r="I396" s="50">
        <v>-6.3199999999999996E-6</v>
      </c>
      <c r="J396" s="49" t="s">
        <v>76</v>
      </c>
      <c r="K396" s="50">
        <v>200</v>
      </c>
      <c r="L396" s="50">
        <v>0</v>
      </c>
      <c r="M396" s="50">
        <v>7905</v>
      </c>
      <c r="N396" s="49" t="s">
        <v>77</v>
      </c>
      <c r="O396" s="49" t="s">
        <v>875</v>
      </c>
      <c r="P396" s="36">
        <v>8401</v>
      </c>
      <c r="Q396" s="36">
        <v>7905</v>
      </c>
      <c r="R396" s="36">
        <v>1.2650000000000001E-4</v>
      </c>
      <c r="S396" s="36">
        <v>1.0629489178694858</v>
      </c>
      <c r="T396" s="36">
        <v>1.2652647516599045E-4</v>
      </c>
      <c r="U396" s="38">
        <v>1.0627265000000001</v>
      </c>
      <c r="V396" s="38">
        <v>-2.2241786948562492E-4</v>
      </c>
      <c r="W396" s="36">
        <v>3.1227527869484659E-2</v>
      </c>
      <c r="X396" s="36">
        <v>0</v>
      </c>
      <c r="Y396" s="36">
        <v>-1.5942900000000002E-3</v>
      </c>
      <c r="Z396" s="36">
        <v>-2.5002900000000001E-3</v>
      </c>
      <c r="AA396" s="38">
        <v>-4.0945800000000048E-3</v>
      </c>
      <c r="AB396" s="36">
        <v>3.5099689999999038E-2</v>
      </c>
      <c r="AC396" s="36">
        <v>0.89837731999999904</v>
      </c>
    </row>
    <row r="397" spans="1:29" ht="15.75" customHeight="1" x14ac:dyDescent="0.2">
      <c r="A397" s="52">
        <v>43621.854224537034</v>
      </c>
      <c r="B397" s="49" t="s">
        <v>7</v>
      </c>
      <c r="C397" s="49" t="s">
        <v>74</v>
      </c>
      <c r="D397" s="49" t="s">
        <v>86</v>
      </c>
      <c r="E397" s="50">
        <v>100</v>
      </c>
      <c r="F397" s="50">
        <v>7865.5</v>
      </c>
      <c r="G397" s="50">
        <v>1.2714E-2</v>
      </c>
      <c r="H397" s="50">
        <v>-2.5000000000000001E-4</v>
      </c>
      <c r="I397" s="50">
        <v>-3.1700000000000001E-6</v>
      </c>
      <c r="J397" s="49" t="s">
        <v>76</v>
      </c>
      <c r="K397" s="50">
        <v>100</v>
      </c>
      <c r="L397" s="50">
        <v>0</v>
      </c>
      <c r="M397" s="50">
        <v>7865.5</v>
      </c>
      <c r="N397" s="49" t="s">
        <v>77</v>
      </c>
      <c r="O397" s="49" t="s">
        <v>876</v>
      </c>
      <c r="P397" s="36">
        <v>8501</v>
      </c>
      <c r="Q397" s="36">
        <v>7865.5</v>
      </c>
      <c r="R397" s="36">
        <v>1.2714000000000001E-4</v>
      </c>
      <c r="S397" s="36">
        <v>1.0756629178694856</v>
      </c>
      <c r="T397" s="36">
        <v>1.2653369225614465E-4</v>
      </c>
      <c r="U397" s="38">
        <v>1.08081714</v>
      </c>
      <c r="V397" s="38">
        <v>5.1542221305143077E-3</v>
      </c>
      <c r="W397" s="36">
        <v>3.1227527869484659E-2</v>
      </c>
      <c r="X397" s="36">
        <v>0</v>
      </c>
      <c r="Y397" s="36">
        <v>-1.5974600000000002E-3</v>
      </c>
      <c r="Z397" s="36">
        <v>-2.5002900000000001E-3</v>
      </c>
      <c r="AA397" s="38">
        <v>-4.097750000000005E-3</v>
      </c>
      <c r="AB397" s="36">
        <v>4.0479499999998968E-2</v>
      </c>
      <c r="AC397" s="36">
        <v>0.90375712999999902</v>
      </c>
    </row>
    <row r="398" spans="1:29" ht="15.75" customHeight="1" x14ac:dyDescent="0.2">
      <c r="A398" s="52">
        <v>43621.85423611111</v>
      </c>
      <c r="B398" s="49" t="s">
        <v>7</v>
      </c>
      <c r="C398" s="49" t="s">
        <v>74</v>
      </c>
      <c r="D398" s="49" t="s">
        <v>86</v>
      </c>
      <c r="E398" s="50">
        <v>25</v>
      </c>
      <c r="F398" s="50">
        <v>7906.5</v>
      </c>
      <c r="G398" s="50">
        <v>3.1619999999999999E-3</v>
      </c>
      <c r="H398" s="50">
        <v>7.5000000000000002E-4</v>
      </c>
      <c r="I398" s="50">
        <v>2.3700000000000002E-6</v>
      </c>
      <c r="J398" s="49" t="s">
        <v>76</v>
      </c>
      <c r="K398" s="50">
        <v>200</v>
      </c>
      <c r="L398" s="50">
        <v>74</v>
      </c>
      <c r="M398" s="50">
        <v>7905</v>
      </c>
      <c r="N398" s="49" t="s">
        <v>77</v>
      </c>
      <c r="O398" s="49" t="s">
        <v>877</v>
      </c>
      <c r="P398" s="36">
        <v>8526</v>
      </c>
      <c r="Q398" s="36">
        <v>7906.5</v>
      </c>
      <c r="R398" s="36">
        <v>1.2648E-4</v>
      </c>
      <c r="S398" s="36">
        <v>1.0788249178694858</v>
      </c>
      <c r="T398" s="36">
        <v>1.2653353481931572E-4</v>
      </c>
      <c r="U398" s="38">
        <v>1.07836848</v>
      </c>
      <c r="V398" s="38">
        <v>-4.564378694857929E-4</v>
      </c>
      <c r="W398" s="36">
        <v>3.1227527869484659E-2</v>
      </c>
      <c r="X398" s="36">
        <v>0</v>
      </c>
      <c r="Y398" s="36">
        <v>-1.5950900000000002E-3</v>
      </c>
      <c r="Z398" s="36">
        <v>-2.5002900000000001E-3</v>
      </c>
      <c r="AA398" s="38">
        <v>-4.0953800000000052E-3</v>
      </c>
      <c r="AB398" s="36">
        <v>3.4866469999998873E-2</v>
      </c>
      <c r="AC398" s="36">
        <v>0.89814409999999889</v>
      </c>
    </row>
    <row r="399" spans="1:29" ht="15.75" customHeight="1" x14ac:dyDescent="0.2">
      <c r="A399" s="52">
        <v>43621.85423611111</v>
      </c>
      <c r="B399" s="49" t="s">
        <v>7</v>
      </c>
      <c r="C399" s="49" t="s">
        <v>74</v>
      </c>
      <c r="D399" s="49" t="s">
        <v>86</v>
      </c>
      <c r="E399" s="50">
        <v>1</v>
      </c>
      <c r="F399" s="50">
        <v>7906.5</v>
      </c>
      <c r="G399" s="50">
        <v>1.2648E-4</v>
      </c>
      <c r="H399" s="50">
        <v>7.5000000000000002E-4</v>
      </c>
      <c r="I399" s="50">
        <v>8.9999999999999999E-8</v>
      </c>
      <c r="J399" s="49" t="s">
        <v>76</v>
      </c>
      <c r="K399" s="50">
        <v>200</v>
      </c>
      <c r="L399" s="50">
        <v>99</v>
      </c>
      <c r="M399" s="50">
        <v>7905</v>
      </c>
      <c r="N399" s="49" t="s">
        <v>77</v>
      </c>
      <c r="O399" s="49" t="s">
        <v>877</v>
      </c>
      <c r="P399" s="36">
        <v>8527</v>
      </c>
      <c r="Q399" s="36">
        <v>7906.5</v>
      </c>
      <c r="R399" s="36">
        <v>1.2648E-4</v>
      </c>
      <c r="S399" s="36">
        <v>1.0789513978694858</v>
      </c>
      <c r="T399" s="36">
        <v>1.2653352854104442E-4</v>
      </c>
      <c r="U399" s="38">
        <v>1.07849496</v>
      </c>
      <c r="V399" s="38">
        <v>-4.564378694857929E-4</v>
      </c>
      <c r="W399" s="36">
        <v>3.1227527869484659E-2</v>
      </c>
      <c r="X399" s="36">
        <v>0</v>
      </c>
      <c r="Y399" s="36">
        <v>-1.5950000000000003E-3</v>
      </c>
      <c r="Z399" s="36">
        <v>-2.5002900000000001E-3</v>
      </c>
      <c r="AA399" s="38">
        <v>-4.0952900000000049E-3</v>
      </c>
      <c r="AB399" s="36">
        <v>3.4866379999998871E-2</v>
      </c>
      <c r="AC399" s="36">
        <v>0.89814400999999888</v>
      </c>
    </row>
    <row r="400" spans="1:29" ht="15.75" customHeight="1" x14ac:dyDescent="0.2">
      <c r="A400" s="52">
        <v>43621.85423611111</v>
      </c>
      <c r="B400" s="49" t="s">
        <v>7</v>
      </c>
      <c r="C400" s="49" t="s">
        <v>74</v>
      </c>
      <c r="D400" s="49" t="s">
        <v>86</v>
      </c>
      <c r="E400" s="50">
        <v>100</v>
      </c>
      <c r="F400" s="50">
        <v>7929.5</v>
      </c>
      <c r="G400" s="50">
        <v>1.2611000000000001E-2</v>
      </c>
      <c r="H400" s="50">
        <v>7.5000000000000002E-4</v>
      </c>
      <c r="I400" s="50">
        <v>9.4499999999999993E-6</v>
      </c>
      <c r="J400" s="49" t="s">
        <v>76</v>
      </c>
      <c r="K400" s="50">
        <v>200</v>
      </c>
      <c r="L400" s="50">
        <v>100</v>
      </c>
      <c r="M400" s="50">
        <v>7905</v>
      </c>
      <c r="N400" s="49" t="s">
        <v>77</v>
      </c>
      <c r="O400" s="49" t="s">
        <v>877</v>
      </c>
      <c r="P400" s="36">
        <v>8627</v>
      </c>
      <c r="Q400" s="36">
        <v>7929.5</v>
      </c>
      <c r="R400" s="36">
        <v>1.2611E-4</v>
      </c>
      <c r="S400" s="36">
        <v>1.0915623978694857</v>
      </c>
      <c r="T400" s="36">
        <v>1.2652861920360331E-4</v>
      </c>
      <c r="U400" s="38">
        <v>1.0879509700000001</v>
      </c>
      <c r="V400" s="38">
        <v>-3.6114278694856505E-3</v>
      </c>
      <c r="W400" s="36">
        <v>3.1227527869484659E-2</v>
      </c>
      <c r="X400" s="36">
        <v>0</v>
      </c>
      <c r="Y400" s="36">
        <v>-1.5855500000000002E-3</v>
      </c>
      <c r="Z400" s="36">
        <v>-2.5002900000000001E-3</v>
      </c>
      <c r="AA400" s="38">
        <v>-4.0858400000000046E-3</v>
      </c>
      <c r="AB400" s="36">
        <v>3.1701939999999013E-2</v>
      </c>
      <c r="AC400" s="36">
        <v>0.89497956999999906</v>
      </c>
    </row>
    <row r="401" spans="1:29" ht="15.75" customHeight="1" x14ac:dyDescent="0.2">
      <c r="A401" s="52">
        <v>43621.854247685187</v>
      </c>
      <c r="B401" s="49" t="s">
        <v>7</v>
      </c>
      <c r="C401" s="49" t="s">
        <v>74</v>
      </c>
      <c r="D401" s="49" t="s">
        <v>86</v>
      </c>
      <c r="E401" s="50">
        <v>25</v>
      </c>
      <c r="F401" s="50">
        <v>7865.5</v>
      </c>
      <c r="G401" s="50">
        <v>3.1784999999999999E-3</v>
      </c>
      <c r="H401" s="50">
        <v>-2.5000000000000001E-4</v>
      </c>
      <c r="I401" s="50">
        <v>-7.8999999999999995E-7</v>
      </c>
      <c r="J401" s="49" t="s">
        <v>76</v>
      </c>
      <c r="K401" s="50">
        <v>100</v>
      </c>
      <c r="L401" s="50">
        <v>1</v>
      </c>
      <c r="M401" s="50">
        <v>7865.5</v>
      </c>
      <c r="N401" s="49" t="s">
        <v>77</v>
      </c>
      <c r="O401" s="49" t="s">
        <v>878</v>
      </c>
      <c r="P401" s="36">
        <v>8652</v>
      </c>
      <c r="Q401" s="36">
        <v>7865.5</v>
      </c>
      <c r="R401" s="36">
        <v>1.2714000000000001E-4</v>
      </c>
      <c r="S401" s="36">
        <v>1.0947408978694857</v>
      </c>
      <c r="T401" s="36">
        <v>1.2653038579166502E-4</v>
      </c>
      <c r="U401" s="38">
        <v>1.10001528</v>
      </c>
      <c r="V401" s="38">
        <v>5.2743821305143435E-3</v>
      </c>
      <c r="W401" s="36">
        <v>3.1227527869484659E-2</v>
      </c>
      <c r="X401" s="36">
        <v>0</v>
      </c>
      <c r="Y401" s="36">
        <v>-1.5863400000000003E-3</v>
      </c>
      <c r="Z401" s="36">
        <v>-2.5002900000000001E-3</v>
      </c>
      <c r="AA401" s="38">
        <v>-4.0866300000000043E-3</v>
      </c>
      <c r="AB401" s="36">
        <v>4.0588539999999007E-2</v>
      </c>
      <c r="AC401" s="36">
        <v>0.90386616999999903</v>
      </c>
    </row>
    <row r="402" spans="1:29" ht="15.75" customHeight="1" x14ac:dyDescent="0.2">
      <c r="A402" s="52">
        <v>43621.854247685187</v>
      </c>
      <c r="B402" s="49" t="s">
        <v>7</v>
      </c>
      <c r="C402" s="49" t="s">
        <v>74</v>
      </c>
      <c r="D402" s="49" t="s">
        <v>86</v>
      </c>
      <c r="E402" s="50">
        <v>25</v>
      </c>
      <c r="F402" s="50">
        <v>7865.5</v>
      </c>
      <c r="G402" s="50">
        <v>3.1784999999999999E-3</v>
      </c>
      <c r="H402" s="50">
        <v>-2.5000000000000001E-4</v>
      </c>
      <c r="I402" s="50">
        <v>-7.8999999999999995E-7</v>
      </c>
      <c r="J402" s="49" t="s">
        <v>76</v>
      </c>
      <c r="K402" s="50">
        <v>100</v>
      </c>
      <c r="L402" s="50">
        <v>26</v>
      </c>
      <c r="M402" s="50">
        <v>7865.5</v>
      </c>
      <c r="N402" s="49" t="s">
        <v>77</v>
      </c>
      <c r="O402" s="49" t="s">
        <v>878</v>
      </c>
      <c r="P402" s="36">
        <v>8677</v>
      </c>
      <c r="Q402" s="36">
        <v>7865.5</v>
      </c>
      <c r="R402" s="36">
        <v>1.2714000000000001E-4</v>
      </c>
      <c r="S402" s="36">
        <v>1.0979193978694857</v>
      </c>
      <c r="T402" s="36">
        <v>1.2653214220000988E-4</v>
      </c>
      <c r="U402" s="38">
        <v>1.10319378</v>
      </c>
      <c r="V402" s="38">
        <v>5.2743821305143435E-3</v>
      </c>
      <c r="W402" s="36">
        <v>3.1227527869484659E-2</v>
      </c>
      <c r="X402" s="36">
        <v>0</v>
      </c>
      <c r="Y402" s="36">
        <v>-1.5871300000000004E-3</v>
      </c>
      <c r="Z402" s="36">
        <v>-2.5002900000000001E-3</v>
      </c>
      <c r="AA402" s="38">
        <v>-4.0874200000000039E-3</v>
      </c>
      <c r="AB402" s="36">
        <v>4.0589329999999001E-2</v>
      </c>
      <c r="AC402" s="36">
        <v>0.903866959999999</v>
      </c>
    </row>
    <row r="403" spans="1:29" ht="15.75" customHeight="1" x14ac:dyDescent="0.2">
      <c r="A403" s="52">
        <v>43621.854247685187</v>
      </c>
      <c r="B403" s="49" t="s">
        <v>7</v>
      </c>
      <c r="C403" s="49" t="s">
        <v>74</v>
      </c>
      <c r="D403" s="49" t="s">
        <v>86</v>
      </c>
      <c r="E403" s="50">
        <v>25</v>
      </c>
      <c r="F403" s="50">
        <v>7865.5</v>
      </c>
      <c r="G403" s="50">
        <v>3.1784999999999999E-3</v>
      </c>
      <c r="H403" s="50">
        <v>-2.5000000000000001E-4</v>
      </c>
      <c r="I403" s="50">
        <v>-7.8999999999999995E-7</v>
      </c>
      <c r="J403" s="49" t="s">
        <v>76</v>
      </c>
      <c r="K403" s="50">
        <v>100</v>
      </c>
      <c r="L403" s="50">
        <v>51</v>
      </c>
      <c r="M403" s="50">
        <v>7865.5</v>
      </c>
      <c r="N403" s="49" t="s">
        <v>77</v>
      </c>
      <c r="O403" s="49" t="s">
        <v>878</v>
      </c>
      <c r="P403" s="36">
        <v>8702</v>
      </c>
      <c r="Q403" s="36">
        <v>7865.5</v>
      </c>
      <c r="R403" s="36">
        <v>1.2714000000000001E-4</v>
      </c>
      <c r="S403" s="36">
        <v>1.1010978978694856</v>
      </c>
      <c r="T403" s="36">
        <v>1.2653388851637391E-4</v>
      </c>
      <c r="U403" s="38">
        <v>1.10637228</v>
      </c>
      <c r="V403" s="38">
        <v>5.2743821305143435E-3</v>
      </c>
      <c r="W403" s="36">
        <v>3.1227527869484659E-2</v>
      </c>
      <c r="X403" s="36">
        <v>0</v>
      </c>
      <c r="Y403" s="36">
        <v>-1.5879200000000005E-3</v>
      </c>
      <c r="Z403" s="36">
        <v>-2.5002900000000001E-3</v>
      </c>
      <c r="AA403" s="38">
        <v>-4.0882100000000036E-3</v>
      </c>
      <c r="AB403" s="36">
        <v>4.0590119999999001E-2</v>
      </c>
      <c r="AC403" s="36">
        <v>0.90386774999999897</v>
      </c>
    </row>
    <row r="404" spans="1:29" ht="15.75" customHeight="1" x14ac:dyDescent="0.2">
      <c r="A404" s="52">
        <v>43621.854247685187</v>
      </c>
      <c r="B404" s="49" t="s">
        <v>7</v>
      </c>
      <c r="C404" s="49" t="s">
        <v>74</v>
      </c>
      <c r="D404" s="49" t="s">
        <v>86</v>
      </c>
      <c r="E404" s="50">
        <v>6</v>
      </c>
      <c r="F404" s="50">
        <v>7865.5</v>
      </c>
      <c r="G404" s="50">
        <v>7.6283999999999998E-4</v>
      </c>
      <c r="H404" s="50">
        <v>-2.5000000000000001E-4</v>
      </c>
      <c r="I404" s="50">
        <v>-1.9000000000000001E-7</v>
      </c>
      <c r="J404" s="49" t="s">
        <v>76</v>
      </c>
      <c r="K404" s="50">
        <v>100</v>
      </c>
      <c r="L404" s="50">
        <v>76</v>
      </c>
      <c r="M404" s="50">
        <v>7865.5</v>
      </c>
      <c r="N404" s="49" t="s">
        <v>77</v>
      </c>
      <c r="O404" s="49" t="s">
        <v>878</v>
      </c>
      <c r="P404" s="36">
        <v>8708</v>
      </c>
      <c r="Q404" s="36">
        <v>7865.5</v>
      </c>
      <c r="R404" s="36">
        <v>1.2714000000000001E-4</v>
      </c>
      <c r="S404" s="36">
        <v>1.1018607378694856</v>
      </c>
      <c r="T404" s="36">
        <v>1.2653430614027167E-4</v>
      </c>
      <c r="U404" s="38">
        <v>1.1071351200000001</v>
      </c>
      <c r="V404" s="38">
        <v>5.2743821305145655E-3</v>
      </c>
      <c r="W404" s="36">
        <v>3.1227527869484659E-2</v>
      </c>
      <c r="X404" s="36">
        <v>0</v>
      </c>
      <c r="Y404" s="36">
        <v>-1.5881100000000004E-3</v>
      </c>
      <c r="Z404" s="36">
        <v>-2.5002900000000001E-3</v>
      </c>
      <c r="AA404" s="38">
        <v>-4.0884000000000033E-3</v>
      </c>
      <c r="AB404" s="36">
        <v>4.0590309999999227E-2</v>
      </c>
      <c r="AC404" s="36">
        <v>0.90386793999999926</v>
      </c>
    </row>
    <row r="405" spans="1:29" ht="15.75" customHeight="1" x14ac:dyDescent="0.2">
      <c r="A405" s="52">
        <v>43621.854247685187</v>
      </c>
      <c r="B405" s="49" t="s">
        <v>7</v>
      </c>
      <c r="C405" s="49" t="s">
        <v>74</v>
      </c>
      <c r="D405" s="49" t="s">
        <v>86</v>
      </c>
      <c r="E405" s="50">
        <v>6</v>
      </c>
      <c r="F405" s="50">
        <v>7865.5</v>
      </c>
      <c r="G405" s="50">
        <v>7.6283999999999998E-4</v>
      </c>
      <c r="H405" s="50">
        <v>-2.5000000000000001E-4</v>
      </c>
      <c r="I405" s="50">
        <v>-1.9000000000000001E-7</v>
      </c>
      <c r="J405" s="49" t="s">
        <v>76</v>
      </c>
      <c r="K405" s="50">
        <v>100</v>
      </c>
      <c r="L405" s="50">
        <v>82</v>
      </c>
      <c r="M405" s="50">
        <v>7865.5</v>
      </c>
      <c r="N405" s="49" t="s">
        <v>77</v>
      </c>
      <c r="O405" s="49" t="s">
        <v>878</v>
      </c>
      <c r="P405" s="36">
        <v>8714</v>
      </c>
      <c r="Q405" s="36">
        <v>7865.5</v>
      </c>
      <c r="R405" s="36">
        <v>1.2714000000000001E-4</v>
      </c>
      <c r="S405" s="36">
        <v>1.1026235778694855</v>
      </c>
      <c r="T405" s="36">
        <v>1.2653472318906192E-4</v>
      </c>
      <c r="U405" s="38">
        <v>1.1078979600000001</v>
      </c>
      <c r="V405" s="38">
        <v>5.2743821305145655E-3</v>
      </c>
      <c r="W405" s="36">
        <v>3.1227527869484659E-2</v>
      </c>
      <c r="X405" s="36">
        <v>0</v>
      </c>
      <c r="Y405" s="36">
        <v>-1.5883000000000004E-3</v>
      </c>
      <c r="Z405" s="36">
        <v>-2.5002900000000001E-3</v>
      </c>
      <c r="AA405" s="38">
        <v>-4.0885900000000031E-3</v>
      </c>
      <c r="AB405" s="36">
        <v>4.0590499999999224E-2</v>
      </c>
      <c r="AC405" s="36">
        <v>0.90386812999999921</v>
      </c>
    </row>
    <row r="406" spans="1:29" ht="15.75" customHeight="1" x14ac:dyDescent="0.2">
      <c r="A406" s="52">
        <v>43621.854247685187</v>
      </c>
      <c r="B406" s="49" t="s">
        <v>7</v>
      </c>
      <c r="C406" s="49" t="s">
        <v>74</v>
      </c>
      <c r="D406" s="49" t="s">
        <v>86</v>
      </c>
      <c r="E406" s="50">
        <v>6</v>
      </c>
      <c r="F406" s="50">
        <v>7865.5</v>
      </c>
      <c r="G406" s="50">
        <v>7.6283999999999998E-4</v>
      </c>
      <c r="H406" s="50">
        <v>-2.5000000000000001E-4</v>
      </c>
      <c r="I406" s="50">
        <v>-1.9000000000000001E-7</v>
      </c>
      <c r="J406" s="49" t="s">
        <v>76</v>
      </c>
      <c r="K406" s="50">
        <v>100</v>
      </c>
      <c r="L406" s="50">
        <v>88</v>
      </c>
      <c r="M406" s="50">
        <v>7865.5</v>
      </c>
      <c r="N406" s="49" t="s">
        <v>77</v>
      </c>
      <c r="O406" s="49" t="s">
        <v>878</v>
      </c>
      <c r="P406" s="36">
        <v>8720</v>
      </c>
      <c r="Q406" s="36">
        <v>7865.5</v>
      </c>
      <c r="R406" s="36">
        <v>1.2714000000000001E-4</v>
      </c>
      <c r="S406" s="36">
        <v>1.1033864178694854</v>
      </c>
      <c r="T406" s="36">
        <v>1.2653513966393181E-4</v>
      </c>
      <c r="U406" s="38">
        <v>1.1086608</v>
      </c>
      <c r="V406" s="38">
        <v>5.2743821305145655E-3</v>
      </c>
      <c r="W406" s="36">
        <v>3.1227527869484659E-2</v>
      </c>
      <c r="X406" s="36">
        <v>0</v>
      </c>
      <c r="Y406" s="36">
        <v>-1.5884900000000003E-3</v>
      </c>
      <c r="Z406" s="36">
        <v>-2.5002900000000001E-3</v>
      </c>
      <c r="AA406" s="38">
        <v>-4.0887800000000028E-3</v>
      </c>
      <c r="AB406" s="36">
        <v>4.0590689999999222E-2</v>
      </c>
      <c r="AC406" s="36">
        <v>0.90386831999999928</v>
      </c>
    </row>
    <row r="407" spans="1:29" ht="15.75" customHeight="1" x14ac:dyDescent="0.2">
      <c r="A407" s="52">
        <v>43621.854247685187</v>
      </c>
      <c r="B407" s="49" t="s">
        <v>7</v>
      </c>
      <c r="C407" s="49" t="s">
        <v>74</v>
      </c>
      <c r="D407" s="49" t="s">
        <v>86</v>
      </c>
      <c r="E407" s="50">
        <v>6</v>
      </c>
      <c r="F407" s="50">
        <v>7865.5</v>
      </c>
      <c r="G407" s="50">
        <v>7.6283999999999998E-4</v>
      </c>
      <c r="H407" s="50">
        <v>-2.5000000000000001E-4</v>
      </c>
      <c r="I407" s="50">
        <v>-1.9000000000000001E-7</v>
      </c>
      <c r="J407" s="49" t="s">
        <v>76</v>
      </c>
      <c r="K407" s="50">
        <v>100</v>
      </c>
      <c r="L407" s="50">
        <v>94</v>
      </c>
      <c r="M407" s="50">
        <v>7865.5</v>
      </c>
      <c r="N407" s="49" t="s">
        <v>77</v>
      </c>
      <c r="O407" s="49" t="s">
        <v>878</v>
      </c>
      <c r="P407" s="36">
        <v>8726</v>
      </c>
      <c r="Q407" s="36">
        <v>7865.5</v>
      </c>
      <c r="R407" s="36">
        <v>1.2714000000000001E-4</v>
      </c>
      <c r="S407" s="36">
        <v>1.1041492578694854</v>
      </c>
      <c r="T407" s="36">
        <v>1.2653555556606526E-4</v>
      </c>
      <c r="U407" s="38">
        <v>1.1094236400000002</v>
      </c>
      <c r="V407" s="38">
        <v>5.2743821305147875E-3</v>
      </c>
      <c r="W407" s="36">
        <v>3.1227527869484659E-2</v>
      </c>
      <c r="X407" s="36">
        <v>0</v>
      </c>
      <c r="Y407" s="36">
        <v>-1.5886800000000003E-3</v>
      </c>
      <c r="Z407" s="36">
        <v>-2.5002900000000001E-3</v>
      </c>
      <c r="AA407" s="38">
        <v>-4.0889700000000025E-3</v>
      </c>
      <c r="AB407" s="36">
        <v>4.0590879999999448E-2</v>
      </c>
      <c r="AC407" s="36">
        <v>0.90386850999999946</v>
      </c>
    </row>
    <row r="408" spans="1:29" ht="15.75" customHeight="1" x14ac:dyDescent="0.2">
      <c r="A408" s="52">
        <v>43621.862245370372</v>
      </c>
      <c r="B408" s="49" t="s">
        <v>7</v>
      </c>
      <c r="C408" s="49" t="s">
        <v>74</v>
      </c>
      <c r="D408" s="49" t="s">
        <v>86</v>
      </c>
      <c r="E408" s="50">
        <v>200</v>
      </c>
      <c r="F408" s="50">
        <v>7940</v>
      </c>
      <c r="G408" s="50">
        <v>2.5187999999999999E-2</v>
      </c>
      <c r="H408" s="50">
        <v>-2.5000000000000001E-4</v>
      </c>
      <c r="I408" s="50">
        <v>-6.2899999999999999E-6</v>
      </c>
      <c r="J408" s="49" t="s">
        <v>76</v>
      </c>
      <c r="K408" s="50">
        <v>326</v>
      </c>
      <c r="L408" s="50">
        <v>0</v>
      </c>
      <c r="M408" s="50">
        <v>7940</v>
      </c>
      <c r="N408" s="49" t="s">
        <v>83</v>
      </c>
      <c r="O408" s="49" t="s">
        <v>877</v>
      </c>
      <c r="P408" s="36">
        <v>8926</v>
      </c>
      <c r="Q408" s="36">
        <v>7940</v>
      </c>
      <c r="R408" s="36">
        <v>1.2594E-4</v>
      </c>
      <c r="S408" s="36">
        <v>1.1293372578694854</v>
      </c>
      <c r="T408" s="36">
        <v>1.2652221127823049E-4</v>
      </c>
      <c r="U408" s="38">
        <v>1.1241404400000001</v>
      </c>
      <c r="V408" s="38">
        <v>-5.1968178694852263E-3</v>
      </c>
      <c r="W408" s="36">
        <v>3.1227527869484659E-2</v>
      </c>
      <c r="X408" s="36">
        <v>0</v>
      </c>
      <c r="Y408" s="36">
        <v>-1.5949700000000002E-3</v>
      </c>
      <c r="Z408" s="36">
        <v>-2.5002900000000001E-3</v>
      </c>
      <c r="AA408" s="38">
        <v>-4.0952600000000025E-3</v>
      </c>
      <c r="AB408" s="36">
        <v>3.0125969999999436E-2</v>
      </c>
      <c r="AC408" s="36">
        <v>0.89340359999999941</v>
      </c>
    </row>
    <row r="409" spans="1:29" ht="15.75" customHeight="1" x14ac:dyDescent="0.2">
      <c r="A409" s="52">
        <v>43621.862245370372</v>
      </c>
      <c r="B409" s="49" t="s">
        <v>7</v>
      </c>
      <c r="C409" s="49" t="s">
        <v>74</v>
      </c>
      <c r="D409" s="49" t="s">
        <v>86</v>
      </c>
      <c r="E409" s="50">
        <v>100</v>
      </c>
      <c r="F409" s="50">
        <v>7900.5</v>
      </c>
      <c r="G409" s="50">
        <v>1.2657E-2</v>
      </c>
      <c r="H409" s="50">
        <v>-2.5000000000000001E-4</v>
      </c>
      <c r="I409" s="50">
        <v>-3.1599999999999998E-6</v>
      </c>
      <c r="J409" s="49" t="s">
        <v>76</v>
      </c>
      <c r="K409" s="50">
        <v>199</v>
      </c>
      <c r="L409" s="50">
        <v>0</v>
      </c>
      <c r="M409" s="50">
        <v>7900.5</v>
      </c>
      <c r="N409" s="49" t="s">
        <v>83</v>
      </c>
      <c r="O409" s="49" t="s">
        <v>878</v>
      </c>
      <c r="P409" s="36">
        <v>9026</v>
      </c>
      <c r="Q409" s="36">
        <v>7900.5</v>
      </c>
      <c r="R409" s="36">
        <v>1.2657E-4</v>
      </c>
      <c r="S409" s="36">
        <v>1.1419942578694853</v>
      </c>
      <c r="T409" s="36">
        <v>1.2652274073448762E-4</v>
      </c>
      <c r="U409" s="38">
        <v>1.1424208200000001</v>
      </c>
      <c r="V409" s="38">
        <v>4.2656213051484038E-4</v>
      </c>
      <c r="W409" s="36">
        <v>3.1227527869484659E-2</v>
      </c>
      <c r="X409" s="36">
        <v>0</v>
      </c>
      <c r="Y409" s="36">
        <v>-1.5981300000000003E-3</v>
      </c>
      <c r="Z409" s="36">
        <v>-2.5002900000000001E-3</v>
      </c>
      <c r="AA409" s="38">
        <v>-4.0984200000000028E-3</v>
      </c>
      <c r="AB409" s="36">
        <v>3.5752509999999502E-2</v>
      </c>
      <c r="AC409" s="36">
        <v>0.89903013999999948</v>
      </c>
    </row>
    <row r="410" spans="1:29" ht="15.75" customHeight="1" x14ac:dyDescent="0.2">
      <c r="A410" s="52">
        <v>43621.862303240741</v>
      </c>
      <c r="B410" s="49" t="s">
        <v>7</v>
      </c>
      <c r="C410" s="49" t="s">
        <v>74</v>
      </c>
      <c r="D410" s="49" t="s">
        <v>75</v>
      </c>
      <c r="E410" s="50">
        <v>-39</v>
      </c>
      <c r="F410" s="50">
        <v>7874.5</v>
      </c>
      <c r="G410" s="50">
        <v>-4.9526099999999997E-3</v>
      </c>
      <c r="H410" s="50">
        <v>7.5000000000000002E-4</v>
      </c>
      <c r="I410" s="50">
        <v>3.7100000000000001E-6</v>
      </c>
      <c r="J410" s="49" t="s">
        <v>76</v>
      </c>
      <c r="K410" s="50">
        <v>100</v>
      </c>
      <c r="L410" s="50">
        <v>0</v>
      </c>
      <c r="M410" s="50">
        <v>7878</v>
      </c>
      <c r="N410" s="49" t="s">
        <v>83</v>
      </c>
      <c r="O410" s="49" t="s">
        <v>879</v>
      </c>
      <c r="P410" s="36">
        <v>8987</v>
      </c>
      <c r="Q410" s="36">
        <v>7874.5</v>
      </c>
      <c r="R410" s="36">
        <v>1.2699E-4</v>
      </c>
      <c r="S410" s="36">
        <v>1.1370598709808402</v>
      </c>
      <c r="T410" s="36">
        <v>1.2652274073448762E-4</v>
      </c>
      <c r="U410" s="38">
        <v>1.1412591300000001</v>
      </c>
      <c r="V410" s="38">
        <v>4.1992590191599621E-3</v>
      </c>
      <c r="W410" s="36">
        <v>3.1245750980839641E-2</v>
      </c>
      <c r="X410" s="36">
        <v>1.822311135498203E-5</v>
      </c>
      <c r="Y410" s="36">
        <v>-1.5944200000000003E-3</v>
      </c>
      <c r="Z410" s="36">
        <v>-2.5002900000000001E-3</v>
      </c>
      <c r="AA410" s="38">
        <v>-4.0947100000000031E-3</v>
      </c>
      <c r="AB410" s="36">
        <v>3.9539719999999605E-2</v>
      </c>
      <c r="AC410" s="36">
        <v>0.90281734999999963</v>
      </c>
    </row>
    <row r="411" spans="1:29" ht="15.75" customHeight="1" x14ac:dyDescent="0.2">
      <c r="A411" s="52">
        <v>43621.862303240741</v>
      </c>
      <c r="B411" s="49" t="s">
        <v>7</v>
      </c>
      <c r="C411" s="49" t="s">
        <v>74</v>
      </c>
      <c r="D411" s="49" t="s">
        <v>75</v>
      </c>
      <c r="E411" s="50">
        <v>-1</v>
      </c>
      <c r="F411" s="50">
        <v>7874.5</v>
      </c>
      <c r="G411" s="50">
        <v>-1.2699E-4</v>
      </c>
      <c r="H411" s="50">
        <v>7.5000000000000002E-4</v>
      </c>
      <c r="I411" s="50">
        <v>8.9999999999999999E-8</v>
      </c>
      <c r="J411" s="49" t="s">
        <v>76</v>
      </c>
      <c r="K411" s="50">
        <v>100</v>
      </c>
      <c r="L411" s="50">
        <v>39</v>
      </c>
      <c r="M411" s="50">
        <v>7878</v>
      </c>
      <c r="N411" s="49" t="s">
        <v>83</v>
      </c>
      <c r="O411" s="49" t="s">
        <v>879</v>
      </c>
      <c r="P411" s="36">
        <v>8986</v>
      </c>
      <c r="Q411" s="36">
        <v>7874.5</v>
      </c>
      <c r="R411" s="36">
        <v>1.2699E-4</v>
      </c>
      <c r="S411" s="36">
        <v>1.1369333482401056</v>
      </c>
      <c r="T411" s="36">
        <v>1.2652274073448762E-4</v>
      </c>
      <c r="U411" s="38">
        <v>1.1411321400000001</v>
      </c>
      <c r="V411" s="38">
        <v>4.1987917598944602E-3</v>
      </c>
      <c r="W411" s="36">
        <v>3.1246218240105154E-2</v>
      </c>
      <c r="X411" s="36">
        <v>4.6725926551235974E-7</v>
      </c>
      <c r="Y411" s="36">
        <v>-1.5943300000000004E-3</v>
      </c>
      <c r="Z411" s="36">
        <v>-2.5002900000000001E-3</v>
      </c>
      <c r="AA411" s="38">
        <v>-4.0946200000000028E-3</v>
      </c>
      <c r="AB411" s="36">
        <v>3.9539629999999611E-2</v>
      </c>
      <c r="AC411" s="36">
        <v>0.90281725999999962</v>
      </c>
    </row>
    <row r="412" spans="1:29" ht="15.75" customHeight="1" x14ac:dyDescent="0.2">
      <c r="A412" s="52">
        <v>43621.862303240741</v>
      </c>
      <c r="B412" s="49" t="s">
        <v>7</v>
      </c>
      <c r="C412" s="49" t="s">
        <v>74</v>
      </c>
      <c r="D412" s="49" t="s">
        <v>75</v>
      </c>
      <c r="E412" s="50">
        <v>-4</v>
      </c>
      <c r="F412" s="50">
        <v>7874</v>
      </c>
      <c r="G412" s="50">
        <v>-5.0799999999999999E-4</v>
      </c>
      <c r="H412" s="50">
        <v>7.5000000000000002E-4</v>
      </c>
      <c r="I412" s="50">
        <v>3.8000000000000001E-7</v>
      </c>
      <c r="J412" s="49" t="s">
        <v>76</v>
      </c>
      <c r="K412" s="50">
        <v>100</v>
      </c>
      <c r="L412" s="50">
        <v>40</v>
      </c>
      <c r="M412" s="50">
        <v>7878</v>
      </c>
      <c r="N412" s="49" t="s">
        <v>83</v>
      </c>
      <c r="O412" s="49" t="s">
        <v>879</v>
      </c>
      <c r="P412" s="36">
        <v>8982</v>
      </c>
      <c r="Q412" s="36">
        <v>7874</v>
      </c>
      <c r="R412" s="36">
        <v>1.27E-4</v>
      </c>
      <c r="S412" s="36">
        <v>1.1364272572771676</v>
      </c>
      <c r="T412" s="36">
        <v>1.2652274073448762E-4</v>
      </c>
      <c r="U412" s="38">
        <v>1.140714</v>
      </c>
      <c r="V412" s="38">
        <v>4.2867427228323596E-3</v>
      </c>
      <c r="W412" s="36">
        <v>3.1248127277167203E-2</v>
      </c>
      <c r="X412" s="36">
        <v>1.9090370620492014E-6</v>
      </c>
      <c r="Y412" s="36">
        <v>-1.5939500000000004E-3</v>
      </c>
      <c r="Z412" s="36">
        <v>-2.5002900000000001E-3</v>
      </c>
      <c r="AA412" s="38">
        <v>-4.0942400000000025E-3</v>
      </c>
      <c r="AB412" s="36">
        <v>3.9629109999999565E-2</v>
      </c>
      <c r="AC412" s="36">
        <v>0.9029067399999996</v>
      </c>
    </row>
    <row r="413" spans="1:29" ht="15.75" customHeight="1" x14ac:dyDescent="0.2">
      <c r="A413" s="52">
        <v>43621.862303240741</v>
      </c>
      <c r="B413" s="49" t="s">
        <v>7</v>
      </c>
      <c r="C413" s="49" t="s">
        <v>74</v>
      </c>
      <c r="D413" s="49" t="s">
        <v>75</v>
      </c>
      <c r="E413" s="50">
        <v>-6</v>
      </c>
      <c r="F413" s="50">
        <v>7874</v>
      </c>
      <c r="G413" s="50">
        <v>-7.6199999999999998E-4</v>
      </c>
      <c r="H413" s="50">
        <v>7.5000000000000002E-4</v>
      </c>
      <c r="I413" s="50">
        <v>5.7000000000000005E-7</v>
      </c>
      <c r="J413" s="49" t="s">
        <v>76</v>
      </c>
      <c r="K413" s="50">
        <v>100</v>
      </c>
      <c r="L413" s="50">
        <v>44</v>
      </c>
      <c r="M413" s="50">
        <v>7878</v>
      </c>
      <c r="N413" s="49" t="s">
        <v>83</v>
      </c>
      <c r="O413" s="49" t="s">
        <v>879</v>
      </c>
      <c r="P413" s="36">
        <v>8976</v>
      </c>
      <c r="Q413" s="36">
        <v>7874</v>
      </c>
      <c r="R413" s="36">
        <v>1.27E-4</v>
      </c>
      <c r="S413" s="36">
        <v>1.1356681208327608</v>
      </c>
      <c r="T413" s="36">
        <v>1.2652274073448762E-4</v>
      </c>
      <c r="U413" s="38">
        <v>1.1399520000000001</v>
      </c>
      <c r="V413" s="38">
        <v>4.2838791672392684E-3</v>
      </c>
      <c r="W413" s="36">
        <v>3.1250990832760277E-2</v>
      </c>
      <c r="X413" s="36">
        <v>2.8635555930738021E-6</v>
      </c>
      <c r="Y413" s="36">
        <v>-1.5933800000000004E-3</v>
      </c>
      <c r="Z413" s="36">
        <v>-2.5002900000000001E-3</v>
      </c>
      <c r="AA413" s="38">
        <v>-4.0936700000000024E-3</v>
      </c>
      <c r="AB413" s="36">
        <v>3.9628539999999546E-2</v>
      </c>
      <c r="AC413" s="36">
        <v>0.90290616999999962</v>
      </c>
    </row>
    <row r="414" spans="1:29" ht="15.75" customHeight="1" x14ac:dyDescent="0.2">
      <c r="A414" s="52">
        <v>43621.862303240741</v>
      </c>
      <c r="B414" s="49" t="s">
        <v>7</v>
      </c>
      <c r="C414" s="49" t="s">
        <v>74</v>
      </c>
      <c r="D414" s="49" t="s">
        <v>75</v>
      </c>
      <c r="E414" s="50">
        <v>-47</v>
      </c>
      <c r="F414" s="50">
        <v>7874</v>
      </c>
      <c r="G414" s="50">
        <v>-5.9690000000000003E-3</v>
      </c>
      <c r="H414" s="50">
        <v>7.5000000000000002E-4</v>
      </c>
      <c r="I414" s="50">
        <v>4.4700000000000004E-6</v>
      </c>
      <c r="J414" s="49" t="s">
        <v>76</v>
      </c>
      <c r="K414" s="50">
        <v>100</v>
      </c>
      <c r="L414" s="50">
        <v>50</v>
      </c>
      <c r="M414" s="50">
        <v>7878</v>
      </c>
      <c r="N414" s="49" t="s">
        <v>83</v>
      </c>
      <c r="O414" s="49" t="s">
        <v>879</v>
      </c>
      <c r="P414" s="36">
        <v>8929</v>
      </c>
      <c r="Q414" s="36">
        <v>7874</v>
      </c>
      <c r="R414" s="36">
        <v>1.27E-4</v>
      </c>
      <c r="S414" s="36">
        <v>1.12972155201824</v>
      </c>
      <c r="T414" s="36">
        <v>1.2652274073448762E-4</v>
      </c>
      <c r="U414" s="38">
        <v>1.133983</v>
      </c>
      <c r="V414" s="38">
        <v>4.2614479817599804E-3</v>
      </c>
      <c r="W414" s="36">
        <v>3.1273422018239357E-2</v>
      </c>
      <c r="X414" s="36">
        <v>2.2431185479079851E-5</v>
      </c>
      <c r="Y414" s="36">
        <v>-1.5889100000000005E-3</v>
      </c>
      <c r="Z414" s="36">
        <v>-2.5002900000000001E-3</v>
      </c>
      <c r="AA414" s="38">
        <v>-4.089200000000002E-3</v>
      </c>
      <c r="AB414" s="36">
        <v>3.9624069999999338E-2</v>
      </c>
      <c r="AC414" s="36">
        <v>0.90290169999999936</v>
      </c>
    </row>
    <row r="415" spans="1:29" ht="15.75" customHeight="1" x14ac:dyDescent="0.2">
      <c r="A415" s="52">
        <v>43621.862303240741</v>
      </c>
      <c r="B415" s="49" t="s">
        <v>7</v>
      </c>
      <c r="C415" s="49" t="s">
        <v>74</v>
      </c>
      <c r="D415" s="49" t="s">
        <v>75</v>
      </c>
      <c r="E415" s="50">
        <v>-2</v>
      </c>
      <c r="F415" s="50">
        <v>7873</v>
      </c>
      <c r="G415" s="50">
        <v>-2.5403999999999997E-4</v>
      </c>
      <c r="H415" s="50">
        <v>7.5000000000000002E-4</v>
      </c>
      <c r="I415" s="50">
        <v>1.9000000000000001E-7</v>
      </c>
      <c r="J415" s="49" t="s">
        <v>76</v>
      </c>
      <c r="K415" s="50">
        <v>100</v>
      </c>
      <c r="L415" s="50">
        <v>97</v>
      </c>
      <c r="M415" s="50">
        <v>7878</v>
      </c>
      <c r="N415" s="49" t="s">
        <v>83</v>
      </c>
      <c r="O415" s="49" t="s">
        <v>879</v>
      </c>
      <c r="P415" s="36">
        <v>8927</v>
      </c>
      <c r="Q415" s="36">
        <v>7873</v>
      </c>
      <c r="R415" s="36">
        <v>1.2701999999999999E-4</v>
      </c>
      <c r="S415" s="36">
        <v>1.1294685065367711</v>
      </c>
      <c r="T415" s="36">
        <v>1.2652274073448764E-4</v>
      </c>
      <c r="U415" s="38">
        <v>1.1339075399999998</v>
      </c>
      <c r="V415" s="38">
        <v>4.4390334632287143E-3</v>
      </c>
      <c r="W415" s="36">
        <v>3.1274416536770384E-2</v>
      </c>
      <c r="X415" s="36">
        <v>9.9451853102783261E-7</v>
      </c>
      <c r="Y415" s="36">
        <v>-1.5887200000000005E-3</v>
      </c>
      <c r="Z415" s="36">
        <v>-2.5002900000000001E-3</v>
      </c>
      <c r="AA415" s="38">
        <v>-4.0890100000000023E-3</v>
      </c>
      <c r="AB415" s="36">
        <v>3.9802459999999103E-2</v>
      </c>
      <c r="AC415" s="36">
        <v>0.90308008999999911</v>
      </c>
    </row>
    <row r="416" spans="1:29" ht="15.75" customHeight="1" x14ac:dyDescent="0.2">
      <c r="A416" s="52">
        <v>43621.862303240741</v>
      </c>
      <c r="B416" s="49" t="s">
        <v>7</v>
      </c>
      <c r="C416" s="49" t="s">
        <v>74</v>
      </c>
      <c r="D416" s="49" t="s">
        <v>75</v>
      </c>
      <c r="E416" s="50">
        <v>-1</v>
      </c>
      <c r="F416" s="50">
        <v>7873</v>
      </c>
      <c r="G416" s="50">
        <v>-1.2701999999999999E-4</v>
      </c>
      <c r="H416" s="50">
        <v>7.5000000000000002E-4</v>
      </c>
      <c r="I416" s="50">
        <v>8.9999999999999999E-8</v>
      </c>
      <c r="J416" s="49" t="s">
        <v>76</v>
      </c>
      <c r="K416" s="50">
        <v>100</v>
      </c>
      <c r="L416" s="50">
        <v>99</v>
      </c>
      <c r="M416" s="50">
        <v>7878</v>
      </c>
      <c r="N416" s="49" t="s">
        <v>83</v>
      </c>
      <c r="O416" s="49" t="s">
        <v>879</v>
      </c>
      <c r="P416" s="36">
        <v>8926</v>
      </c>
      <c r="Q416" s="36">
        <v>7873</v>
      </c>
      <c r="R416" s="36">
        <v>1.2701999999999999E-4</v>
      </c>
      <c r="S416" s="36">
        <v>1.1293419837960366</v>
      </c>
      <c r="T416" s="36">
        <v>1.2652274073448762E-4</v>
      </c>
      <c r="U416" s="38">
        <v>1.13378052</v>
      </c>
      <c r="V416" s="38">
        <v>4.4385362039633947E-3</v>
      </c>
      <c r="W416" s="36">
        <v>3.1274913796035898E-2</v>
      </c>
      <c r="X416" s="36">
        <v>4.972592655139163E-7</v>
      </c>
      <c r="Y416" s="36">
        <v>-1.5886300000000006E-3</v>
      </c>
      <c r="Z416" s="36">
        <v>-2.5002900000000001E-3</v>
      </c>
      <c r="AA416" s="38">
        <v>-4.088920000000002E-3</v>
      </c>
      <c r="AB416" s="36">
        <v>3.9802369999999296E-2</v>
      </c>
      <c r="AC416" s="36">
        <v>0.90307999999999933</v>
      </c>
    </row>
    <row r="417" spans="1:29" ht="15.75" customHeight="1" x14ac:dyDescent="0.2">
      <c r="A417" s="52">
        <v>43621.958333333336</v>
      </c>
      <c r="B417" s="49" t="s">
        <v>7</v>
      </c>
      <c r="C417" s="49" t="s">
        <v>130</v>
      </c>
      <c r="D417" s="49"/>
      <c r="E417" s="50">
        <v>8926</v>
      </c>
      <c r="F417" s="50">
        <v>7792.77</v>
      </c>
      <c r="G417" s="50">
        <v>1.14538432</v>
      </c>
      <c r="H417" s="50">
        <v>-3.7499999999999999E-3</v>
      </c>
      <c r="I417" s="50">
        <v>-4.2951899999999999E-3</v>
      </c>
      <c r="J417" s="49" t="s">
        <v>76</v>
      </c>
      <c r="K417" s="50">
        <v>8926</v>
      </c>
      <c r="L417" s="50">
        <v>0</v>
      </c>
      <c r="M417" s="50">
        <v>7792.77</v>
      </c>
      <c r="N417" s="49" t="s">
        <v>130</v>
      </c>
      <c r="O417" s="49" t="s">
        <v>131</v>
      </c>
      <c r="P417" s="36">
        <v>8926</v>
      </c>
      <c r="Q417" s="36">
        <v>7792.77</v>
      </c>
      <c r="R417" s="36">
        <v>1.2831999999999999E-4</v>
      </c>
      <c r="S417" s="36">
        <v>1.1293419837960366</v>
      </c>
      <c r="T417" s="36">
        <v>1.2652274073448762E-4</v>
      </c>
      <c r="U417" s="38">
        <v>1.13378052</v>
      </c>
      <c r="V417" s="38">
        <v>4.4385362039633947E-3</v>
      </c>
      <c r="W417" s="36">
        <v>3.1274913796035898E-2</v>
      </c>
      <c r="X417" s="36">
        <v>0</v>
      </c>
      <c r="Y417" s="36">
        <v>-1.5886300000000006E-3</v>
      </c>
      <c r="Z417" s="36">
        <v>-6.7954799999999996E-3</v>
      </c>
      <c r="AA417" s="38">
        <v>-8.3841100000000019E-3</v>
      </c>
      <c r="AB417" s="36">
        <v>4.4097559999999293E-2</v>
      </c>
      <c r="AC417" s="36">
        <v>0.90737518999999933</v>
      </c>
    </row>
    <row r="418" spans="1:29" ht="15.75" customHeight="1" x14ac:dyDescent="0.2">
      <c r="A418" s="52">
        <v>43621.983368055553</v>
      </c>
      <c r="B418" s="49" t="s">
        <v>7</v>
      </c>
      <c r="C418" s="49" t="s">
        <v>74</v>
      </c>
      <c r="D418" s="49" t="s">
        <v>75</v>
      </c>
      <c r="E418" s="50">
        <v>-100</v>
      </c>
      <c r="F418" s="50">
        <v>7834</v>
      </c>
      <c r="G418" s="50">
        <v>-1.2765E-2</v>
      </c>
      <c r="H418" s="50">
        <v>-2.5000000000000001E-4</v>
      </c>
      <c r="I418" s="50">
        <v>-3.19E-6</v>
      </c>
      <c r="J418" s="49" t="s">
        <v>76</v>
      </c>
      <c r="K418" s="50">
        <v>100</v>
      </c>
      <c r="L418" s="50">
        <v>0</v>
      </c>
      <c r="M418" s="50">
        <v>7834</v>
      </c>
      <c r="N418" s="49" t="s">
        <v>77</v>
      </c>
      <c r="O418" s="49" t="s">
        <v>880</v>
      </c>
      <c r="P418" s="36">
        <v>8826</v>
      </c>
      <c r="Q418" s="36">
        <v>7834</v>
      </c>
      <c r="R418" s="36">
        <v>1.2765000000000001E-4</v>
      </c>
      <c r="S418" s="36">
        <v>1.1166897097225879</v>
      </c>
      <c r="T418" s="36">
        <v>1.2652274073448764E-4</v>
      </c>
      <c r="U418" s="38">
        <v>1.1266389000000001</v>
      </c>
      <c r="V418" s="38">
        <v>9.9491902774122565E-3</v>
      </c>
      <c r="W418" s="36">
        <v>3.1387639722587138E-2</v>
      </c>
      <c r="X418" s="36">
        <v>1.1272592655123953E-4</v>
      </c>
      <c r="Y418" s="36">
        <v>-1.5918200000000005E-3</v>
      </c>
      <c r="Z418" s="36">
        <v>-6.7954799999999996E-3</v>
      </c>
      <c r="AA418" s="38">
        <v>-8.387300000000002E-3</v>
      </c>
      <c r="AB418" s="36">
        <v>4.9724129999999395E-2</v>
      </c>
      <c r="AC418" s="36">
        <v>0.91300175999999944</v>
      </c>
    </row>
    <row r="419" spans="1:29" ht="15.75" customHeight="1" x14ac:dyDescent="0.2">
      <c r="A419" s="52">
        <v>43621.983368055553</v>
      </c>
      <c r="B419" s="49" t="s">
        <v>7</v>
      </c>
      <c r="C419" s="49" t="s">
        <v>74</v>
      </c>
      <c r="D419" s="49" t="s">
        <v>75</v>
      </c>
      <c r="E419" s="50">
        <v>-200</v>
      </c>
      <c r="F419" s="50">
        <v>7838.5</v>
      </c>
      <c r="G419" s="50">
        <v>-2.5516E-2</v>
      </c>
      <c r="H419" s="50">
        <v>-2.5000000000000001E-4</v>
      </c>
      <c r="I419" s="50">
        <v>-6.37E-6</v>
      </c>
      <c r="J419" s="49" t="s">
        <v>76</v>
      </c>
      <c r="K419" s="50">
        <v>200</v>
      </c>
      <c r="L419" s="50">
        <v>0</v>
      </c>
      <c r="M419" s="50">
        <v>7838.5</v>
      </c>
      <c r="N419" s="49" t="s">
        <v>83</v>
      </c>
      <c r="O419" s="49" t="s">
        <v>881</v>
      </c>
      <c r="P419" s="36">
        <v>8626</v>
      </c>
      <c r="Q419" s="36">
        <v>7838.5</v>
      </c>
      <c r="R419" s="36">
        <v>1.2757999999999999E-4</v>
      </c>
      <c r="S419" s="36">
        <v>1.0913851615756904</v>
      </c>
      <c r="T419" s="36">
        <v>1.2652274073448764E-4</v>
      </c>
      <c r="U419" s="38">
        <v>1.10050508</v>
      </c>
      <c r="V419" s="38">
        <v>9.1199184243095921E-3</v>
      </c>
      <c r="W419" s="36">
        <v>3.159909157568961E-2</v>
      </c>
      <c r="X419" s="36">
        <v>2.11451853102472E-4</v>
      </c>
      <c r="Y419" s="36">
        <v>-1.5981900000000004E-3</v>
      </c>
      <c r="Z419" s="36">
        <v>-6.7954799999999996E-3</v>
      </c>
      <c r="AA419" s="38">
        <v>-8.3936700000000024E-3</v>
      </c>
      <c r="AB419" s="36">
        <v>4.9112679999999201E-2</v>
      </c>
      <c r="AC419" s="36">
        <v>0.91239030999999926</v>
      </c>
    </row>
    <row r="420" spans="1:29" ht="15.75" customHeight="1" x14ac:dyDescent="0.2">
      <c r="A420" s="52">
        <v>43621.994097222225</v>
      </c>
      <c r="B420" s="49" t="s">
        <v>7</v>
      </c>
      <c r="C420" s="49" t="s">
        <v>74</v>
      </c>
      <c r="D420" s="49" t="s">
        <v>75</v>
      </c>
      <c r="E420" s="50">
        <v>-100</v>
      </c>
      <c r="F420" s="50">
        <v>7801.5</v>
      </c>
      <c r="G420" s="50">
        <v>-1.2818E-2</v>
      </c>
      <c r="H420" s="50">
        <v>-2.5000000000000001E-4</v>
      </c>
      <c r="I420" s="50">
        <v>-3.1999999999999999E-6</v>
      </c>
      <c r="J420" s="49" t="s">
        <v>76</v>
      </c>
      <c r="K420" s="50">
        <v>100</v>
      </c>
      <c r="L420" s="50">
        <v>0</v>
      </c>
      <c r="M420" s="50">
        <v>7801.5</v>
      </c>
      <c r="N420" s="49" t="s">
        <v>77</v>
      </c>
      <c r="O420" s="49" t="s">
        <v>882</v>
      </c>
      <c r="P420" s="36">
        <v>8526</v>
      </c>
      <c r="Q420" s="36">
        <v>7801.5</v>
      </c>
      <c r="R420" s="36">
        <v>1.2818000000000001E-4</v>
      </c>
      <c r="S420" s="36">
        <v>1.0787328875022417</v>
      </c>
      <c r="T420" s="36">
        <v>1.2652274073448764E-4</v>
      </c>
      <c r="U420" s="38">
        <v>1.0928626800000001</v>
      </c>
      <c r="V420" s="38">
        <v>1.4129792497758364E-2</v>
      </c>
      <c r="W420" s="36">
        <v>3.1764817502240847E-2</v>
      </c>
      <c r="X420" s="36">
        <v>1.6572592655123702E-4</v>
      </c>
      <c r="Y420" s="36">
        <v>-1.6013900000000005E-3</v>
      </c>
      <c r="Z420" s="36">
        <v>-6.7954799999999996E-3</v>
      </c>
      <c r="AA420" s="38">
        <v>-8.3968700000000025E-3</v>
      </c>
      <c r="AB420" s="36">
        <v>5.4291479999999212E-2</v>
      </c>
      <c r="AC420" s="36">
        <v>0.91756910999999919</v>
      </c>
    </row>
    <row r="421" spans="1:29" ht="15.75" customHeight="1" x14ac:dyDescent="0.2">
      <c r="A421" s="52">
        <v>43622.091284722221</v>
      </c>
      <c r="B421" s="49" t="s">
        <v>7</v>
      </c>
      <c r="C421" s="49" t="s">
        <v>74</v>
      </c>
      <c r="D421" s="49" t="s">
        <v>86</v>
      </c>
      <c r="E421" s="50">
        <v>300</v>
      </c>
      <c r="F421" s="50">
        <v>7888.5</v>
      </c>
      <c r="G421" s="50">
        <v>3.8031000000000002E-2</v>
      </c>
      <c r="H421" s="50">
        <v>-2.5000000000000001E-4</v>
      </c>
      <c r="I421" s="50">
        <v>-9.5000000000000005E-6</v>
      </c>
      <c r="J421" s="49" t="s">
        <v>76</v>
      </c>
      <c r="K421" s="50">
        <v>300</v>
      </c>
      <c r="L421" s="50">
        <v>0</v>
      </c>
      <c r="M421" s="50">
        <v>7888.5</v>
      </c>
      <c r="N421" s="49" t="s">
        <v>83</v>
      </c>
      <c r="O421" s="49" t="s">
        <v>883</v>
      </c>
      <c r="P421" s="36">
        <v>8826</v>
      </c>
      <c r="Q421" s="36">
        <v>7888.5</v>
      </c>
      <c r="R421" s="36">
        <v>1.2677000000000001E-4</v>
      </c>
      <c r="S421" s="36">
        <v>1.1167638875022416</v>
      </c>
      <c r="T421" s="36">
        <v>1.2653114519626578E-4</v>
      </c>
      <c r="U421" s="38">
        <v>1.11887202</v>
      </c>
      <c r="V421" s="38">
        <v>2.1081324977583193E-3</v>
      </c>
      <c r="W421" s="36">
        <v>3.1764817502240847E-2</v>
      </c>
      <c r="X421" s="36">
        <v>0</v>
      </c>
      <c r="Y421" s="36">
        <v>-1.6108900000000005E-3</v>
      </c>
      <c r="Z421" s="36">
        <v>-6.7954799999999996E-3</v>
      </c>
      <c r="AA421" s="38">
        <v>-8.4063700000000033E-3</v>
      </c>
      <c r="AB421" s="36">
        <v>4.227931999999917E-2</v>
      </c>
      <c r="AC421" s="36">
        <v>0.90555694999999914</v>
      </c>
    </row>
    <row r="422" spans="1:29" ht="15.75" customHeight="1" x14ac:dyDescent="0.2">
      <c r="A422" s="52">
        <v>43622.091284722221</v>
      </c>
      <c r="B422" s="49" t="s">
        <v>7</v>
      </c>
      <c r="C422" s="49" t="s">
        <v>74</v>
      </c>
      <c r="D422" s="49" t="s">
        <v>86</v>
      </c>
      <c r="E422" s="50">
        <v>200</v>
      </c>
      <c r="F422" s="50">
        <v>7849.5</v>
      </c>
      <c r="G422" s="50">
        <v>2.5479999999999999E-2</v>
      </c>
      <c r="H422" s="50">
        <v>-2.5000000000000001E-4</v>
      </c>
      <c r="I422" s="50">
        <v>-6.37E-6</v>
      </c>
      <c r="J422" s="49" t="s">
        <v>76</v>
      </c>
      <c r="K422" s="50">
        <v>200</v>
      </c>
      <c r="L422" s="50">
        <v>0</v>
      </c>
      <c r="M422" s="50">
        <v>7849.5</v>
      </c>
      <c r="N422" s="49" t="s">
        <v>83</v>
      </c>
      <c r="O422" s="49" t="s">
        <v>884</v>
      </c>
      <c r="P422" s="36">
        <v>9026</v>
      </c>
      <c r="Q422" s="36">
        <v>7849.5</v>
      </c>
      <c r="R422" s="36">
        <v>1.2740000000000001E-4</v>
      </c>
      <c r="S422" s="36">
        <v>1.1422438875022416</v>
      </c>
      <c r="T422" s="36">
        <v>1.2655039746313336E-4</v>
      </c>
      <c r="U422" s="38">
        <v>1.1499124000000001</v>
      </c>
      <c r="V422" s="38">
        <v>7.6685124977584618E-3</v>
      </c>
      <c r="W422" s="36">
        <v>3.1764817502240847E-2</v>
      </c>
      <c r="X422" s="36">
        <v>0</v>
      </c>
      <c r="Y422" s="36">
        <v>-1.6172600000000004E-3</v>
      </c>
      <c r="Z422" s="36">
        <v>-6.7954799999999996E-3</v>
      </c>
      <c r="AA422" s="38">
        <v>-8.4127400000000036E-3</v>
      </c>
      <c r="AB422" s="36">
        <v>4.7846069999999311E-2</v>
      </c>
      <c r="AC422" s="36">
        <v>0.91112369999999931</v>
      </c>
    </row>
    <row r="423" spans="1:29" ht="15.75" customHeight="1" x14ac:dyDescent="0.2">
      <c r="A423" s="52">
        <v>43622.091284722221</v>
      </c>
      <c r="B423" s="49" t="s">
        <v>7</v>
      </c>
      <c r="C423" s="49" t="s">
        <v>74</v>
      </c>
      <c r="D423" s="49" t="s">
        <v>86</v>
      </c>
      <c r="E423" s="50">
        <v>100</v>
      </c>
      <c r="F423" s="50">
        <v>7810.5</v>
      </c>
      <c r="G423" s="50">
        <v>1.2803E-2</v>
      </c>
      <c r="H423" s="50">
        <v>-2.5000000000000001E-4</v>
      </c>
      <c r="I423" s="50">
        <v>-3.1999999999999999E-6</v>
      </c>
      <c r="J423" s="49" t="s">
        <v>76</v>
      </c>
      <c r="K423" s="50">
        <v>100</v>
      </c>
      <c r="L423" s="50">
        <v>0</v>
      </c>
      <c r="M423" s="50">
        <v>7810.5</v>
      </c>
      <c r="N423" s="49" t="s">
        <v>83</v>
      </c>
      <c r="O423" s="49" t="s">
        <v>885</v>
      </c>
      <c r="P423" s="36">
        <v>9126</v>
      </c>
      <c r="Q423" s="36">
        <v>7810.5</v>
      </c>
      <c r="R423" s="36">
        <v>1.2803000000000001E-4</v>
      </c>
      <c r="S423" s="36">
        <v>1.1550468875022415</v>
      </c>
      <c r="T423" s="36">
        <v>1.2656661050868304E-4</v>
      </c>
      <c r="U423" s="38">
        <v>1.1684017799999999</v>
      </c>
      <c r="V423" s="38">
        <v>1.3354892497758453E-2</v>
      </c>
      <c r="W423" s="36">
        <v>3.1764817502240847E-2</v>
      </c>
      <c r="X423" s="36">
        <v>0</v>
      </c>
      <c r="Y423" s="36">
        <v>-1.6204600000000004E-3</v>
      </c>
      <c r="Z423" s="36">
        <v>-6.7954799999999996E-3</v>
      </c>
      <c r="AA423" s="38">
        <v>-8.4159400000000037E-3</v>
      </c>
      <c r="AB423" s="36">
        <v>5.3535649999999303E-2</v>
      </c>
      <c r="AC423" s="36">
        <v>0.91681327999999929</v>
      </c>
    </row>
    <row r="424" spans="1:29" ht="15.75" customHeight="1" x14ac:dyDescent="0.2">
      <c r="A424" s="52">
        <v>43622.18545138889</v>
      </c>
      <c r="B424" s="49" t="s">
        <v>7</v>
      </c>
      <c r="C424" s="49" t="s">
        <v>74</v>
      </c>
      <c r="D424" s="49" t="s">
        <v>86</v>
      </c>
      <c r="E424" s="50">
        <v>100</v>
      </c>
      <c r="F424" s="50">
        <v>7849.5</v>
      </c>
      <c r="G424" s="50">
        <v>1.274E-2</v>
      </c>
      <c r="H424" s="50">
        <v>-2.5000000000000001E-4</v>
      </c>
      <c r="I424" s="50">
        <v>-3.18E-6</v>
      </c>
      <c r="J424" s="49" t="s">
        <v>76</v>
      </c>
      <c r="K424" s="50">
        <v>100</v>
      </c>
      <c r="L424" s="50">
        <v>0</v>
      </c>
      <c r="M424" s="50">
        <v>7849.5</v>
      </c>
      <c r="N424" s="49" t="s">
        <v>77</v>
      </c>
      <c r="O424" s="49" t="s">
        <v>886</v>
      </c>
      <c r="P424" s="36">
        <v>9226</v>
      </c>
      <c r="Q424" s="36">
        <v>7849.5</v>
      </c>
      <c r="R424" s="36">
        <v>1.2740000000000001E-4</v>
      </c>
      <c r="S424" s="36">
        <v>1.1677868875022415</v>
      </c>
      <c r="T424" s="36">
        <v>1.2657564356191649E-4</v>
      </c>
      <c r="U424" s="38">
        <v>1.1753924</v>
      </c>
      <c r="V424" s="38">
        <v>7.6055124977585375E-3</v>
      </c>
      <c r="W424" s="36">
        <v>3.1764817502240847E-2</v>
      </c>
      <c r="X424" s="36">
        <v>0</v>
      </c>
      <c r="Y424" s="36">
        <v>-1.6236400000000004E-3</v>
      </c>
      <c r="Z424" s="36">
        <v>-6.7954799999999996E-3</v>
      </c>
      <c r="AA424" s="38">
        <v>-8.4191200000000039E-3</v>
      </c>
      <c r="AB424" s="36">
        <v>4.7789449999999387E-2</v>
      </c>
      <c r="AC424" s="36">
        <v>0.91106707999999936</v>
      </c>
    </row>
    <row r="425" spans="1:29" ht="15.75" customHeight="1" x14ac:dyDescent="0.2">
      <c r="A425" s="52">
        <v>43622.185706018521</v>
      </c>
      <c r="B425" s="49" t="s">
        <v>7</v>
      </c>
      <c r="C425" s="49" t="s">
        <v>74</v>
      </c>
      <c r="D425" s="49" t="s">
        <v>86</v>
      </c>
      <c r="E425" s="50">
        <v>200</v>
      </c>
      <c r="F425" s="50">
        <v>7889</v>
      </c>
      <c r="G425" s="50">
        <v>2.5352E-2</v>
      </c>
      <c r="H425" s="50">
        <v>-2.5000000000000001E-4</v>
      </c>
      <c r="I425" s="50">
        <v>-6.3300000000000004E-6</v>
      </c>
      <c r="J425" s="49" t="s">
        <v>76</v>
      </c>
      <c r="K425" s="50">
        <v>200</v>
      </c>
      <c r="L425" s="50">
        <v>0</v>
      </c>
      <c r="M425" s="50">
        <v>7889</v>
      </c>
      <c r="N425" s="49" t="s">
        <v>77</v>
      </c>
      <c r="O425" s="49" t="s">
        <v>887</v>
      </c>
      <c r="P425" s="36">
        <v>9426</v>
      </c>
      <c r="Q425" s="36">
        <v>7889</v>
      </c>
      <c r="R425" s="36">
        <v>1.2676000000000001E-4</v>
      </c>
      <c r="S425" s="36">
        <v>1.1931388875022415</v>
      </c>
      <c r="T425" s="36">
        <v>1.2657955521984315E-4</v>
      </c>
      <c r="U425" s="38">
        <v>1.19483976</v>
      </c>
      <c r="V425" s="38">
        <v>1.700872497758521E-3</v>
      </c>
      <c r="W425" s="36">
        <v>3.1764817502240847E-2</v>
      </c>
      <c r="X425" s="36">
        <v>0</v>
      </c>
      <c r="Y425" s="36">
        <v>-1.6299700000000003E-3</v>
      </c>
      <c r="Z425" s="36">
        <v>-6.7954799999999996E-3</v>
      </c>
      <c r="AA425" s="38">
        <v>-8.4254500000000045E-3</v>
      </c>
      <c r="AB425" s="36">
        <v>4.1891139999999369E-2</v>
      </c>
      <c r="AC425" s="36">
        <v>0.9051687699999994</v>
      </c>
    </row>
    <row r="426" spans="1:29" ht="15.75" customHeight="1" x14ac:dyDescent="0.2">
      <c r="A426" s="52">
        <v>43622.291666666664</v>
      </c>
      <c r="B426" s="49" t="s">
        <v>7</v>
      </c>
      <c r="C426" s="49" t="s">
        <v>130</v>
      </c>
      <c r="D426" s="53"/>
      <c r="E426" s="50">
        <v>9426</v>
      </c>
      <c r="F426" s="50">
        <v>7862.65</v>
      </c>
      <c r="G426" s="50">
        <v>1.1987986799999999</v>
      </c>
      <c r="H426" s="50">
        <v>-3.7499999999999999E-3</v>
      </c>
      <c r="I426" s="50">
        <v>-4.4955000000000004E-3</v>
      </c>
      <c r="J426" s="49" t="s">
        <v>76</v>
      </c>
      <c r="K426" s="50">
        <v>9426</v>
      </c>
      <c r="L426" s="50">
        <v>0</v>
      </c>
      <c r="M426" s="50">
        <v>7862.65</v>
      </c>
      <c r="N426" s="49" t="s">
        <v>130</v>
      </c>
      <c r="O426" s="49" t="s">
        <v>131</v>
      </c>
      <c r="P426" s="36">
        <v>9426</v>
      </c>
      <c r="Q426" s="36">
        <v>7862.65</v>
      </c>
      <c r="R426" s="36">
        <v>1.2718000000000001E-4</v>
      </c>
      <c r="S426" s="36">
        <v>1.1931388875022415</v>
      </c>
      <c r="T426" s="36">
        <v>1.2657955521984315E-4</v>
      </c>
      <c r="U426" s="38">
        <v>1.19483976</v>
      </c>
      <c r="V426" s="38">
        <v>1.700872497758521E-3</v>
      </c>
      <c r="W426" s="36">
        <v>3.1764817502240847E-2</v>
      </c>
      <c r="X426" s="36">
        <v>0</v>
      </c>
      <c r="Y426" s="36">
        <v>-1.6299700000000003E-3</v>
      </c>
      <c r="Z426" s="36">
        <v>-1.1290979999999999E-2</v>
      </c>
      <c r="AA426" s="38">
        <v>-1.2920950000000004E-2</v>
      </c>
      <c r="AB426" s="36">
        <v>4.6386639999999368E-2</v>
      </c>
      <c r="AC426" s="36">
        <v>0.90966426999999939</v>
      </c>
    </row>
    <row r="427" spans="1:29" ht="15.75" customHeight="1" x14ac:dyDescent="0.2">
      <c r="A427" s="52">
        <v>43622.291689814818</v>
      </c>
      <c r="B427" s="49" t="s">
        <v>7</v>
      </c>
      <c r="C427" s="49" t="s">
        <v>74</v>
      </c>
      <c r="D427" s="49" t="s">
        <v>86</v>
      </c>
      <c r="E427" s="50">
        <v>100</v>
      </c>
      <c r="F427" s="50">
        <v>7901.5</v>
      </c>
      <c r="G427" s="50">
        <v>1.2656000000000001E-2</v>
      </c>
      <c r="H427" s="50">
        <v>-2.5000000000000001E-4</v>
      </c>
      <c r="I427" s="50">
        <v>-3.1599999999999998E-6</v>
      </c>
      <c r="J427" s="49" t="s">
        <v>76</v>
      </c>
      <c r="K427" s="50">
        <v>100</v>
      </c>
      <c r="L427" s="50">
        <v>0</v>
      </c>
      <c r="M427" s="50">
        <v>7901.5</v>
      </c>
      <c r="N427" s="49" t="s">
        <v>77</v>
      </c>
      <c r="O427" s="49" t="s">
        <v>888</v>
      </c>
      <c r="P427" s="36">
        <v>9526</v>
      </c>
      <c r="Q427" s="36">
        <v>7901.5</v>
      </c>
      <c r="R427" s="36">
        <v>1.2656000000000001E-4</v>
      </c>
      <c r="S427" s="36">
        <v>1.2057948875022415</v>
      </c>
      <c r="T427" s="36">
        <v>1.2657934993724979E-4</v>
      </c>
      <c r="U427" s="38">
        <v>1.20561056</v>
      </c>
      <c r="V427" s="38">
        <v>-1.8432750224151029E-4</v>
      </c>
      <c r="W427" s="36">
        <v>3.1764817502240847E-2</v>
      </c>
      <c r="X427" s="36">
        <v>0</v>
      </c>
      <c r="Y427" s="36">
        <v>-1.6331300000000004E-3</v>
      </c>
      <c r="Z427" s="36">
        <v>-1.1290979999999999E-2</v>
      </c>
      <c r="AA427" s="38">
        <v>-1.2924110000000004E-2</v>
      </c>
      <c r="AB427" s="36">
        <v>4.4504599999999339E-2</v>
      </c>
      <c r="AC427" s="36">
        <v>0.90778222999999936</v>
      </c>
    </row>
    <row r="428" spans="1:29" ht="15.75" customHeight="1" x14ac:dyDescent="0.2">
      <c r="A428" s="52">
        <v>43622.34584490741</v>
      </c>
      <c r="B428" s="49" t="s">
        <v>7</v>
      </c>
      <c r="C428" s="49" t="s">
        <v>74</v>
      </c>
      <c r="D428" s="49" t="s">
        <v>75</v>
      </c>
      <c r="E428" s="50">
        <v>-100</v>
      </c>
      <c r="F428" s="50">
        <v>7853</v>
      </c>
      <c r="G428" s="50">
        <v>-1.2734000000000001E-2</v>
      </c>
      <c r="H428" s="50">
        <v>-2.5000000000000001E-4</v>
      </c>
      <c r="I428" s="50">
        <v>-3.18E-6</v>
      </c>
      <c r="J428" s="49" t="s">
        <v>76</v>
      </c>
      <c r="K428" s="50">
        <v>100</v>
      </c>
      <c r="L428" s="50">
        <v>0</v>
      </c>
      <c r="M428" s="50">
        <v>7853</v>
      </c>
      <c r="N428" s="49" t="s">
        <v>83</v>
      </c>
      <c r="O428" s="49" t="s">
        <v>889</v>
      </c>
      <c r="P428" s="36">
        <v>9426</v>
      </c>
      <c r="Q428" s="36">
        <v>7853</v>
      </c>
      <c r="R428" s="36">
        <v>1.2734000000000001E-4</v>
      </c>
      <c r="S428" s="36">
        <v>1.1931369525085165</v>
      </c>
      <c r="T428" s="36">
        <v>1.2657934993724979E-4</v>
      </c>
      <c r="U428" s="38">
        <v>1.2003068400000001</v>
      </c>
      <c r="V428" s="38">
        <v>7.1698874914836175E-3</v>
      </c>
      <c r="W428" s="36">
        <v>3.1840882508515869E-2</v>
      </c>
      <c r="X428" s="36">
        <v>7.6065006275022329E-5</v>
      </c>
      <c r="Y428" s="36">
        <v>-1.6363100000000004E-3</v>
      </c>
      <c r="Z428" s="36">
        <v>-1.1290979999999999E-2</v>
      </c>
      <c r="AA428" s="38">
        <v>-1.2927290000000004E-2</v>
      </c>
      <c r="AB428" s="36">
        <v>5.1938059999999495E-2</v>
      </c>
      <c r="AC428" s="36">
        <v>0.91521568999999947</v>
      </c>
    </row>
    <row r="429" spans="1:29" ht="15.75" customHeight="1" x14ac:dyDescent="0.2">
      <c r="A429" s="52">
        <v>43622.452731481484</v>
      </c>
      <c r="B429" s="49" t="s">
        <v>7</v>
      </c>
      <c r="C429" s="49" t="s">
        <v>74</v>
      </c>
      <c r="D429" s="49" t="s">
        <v>75</v>
      </c>
      <c r="E429" s="50">
        <v>-100</v>
      </c>
      <c r="F429" s="50">
        <v>7820.5</v>
      </c>
      <c r="G429" s="50">
        <v>-1.2787E-2</v>
      </c>
      <c r="H429" s="50">
        <v>-2.5000000000000001E-4</v>
      </c>
      <c r="I429" s="50">
        <v>-3.19E-6</v>
      </c>
      <c r="J429" s="49" t="s">
        <v>76</v>
      </c>
      <c r="K429" s="50">
        <v>100</v>
      </c>
      <c r="L429" s="50">
        <v>0</v>
      </c>
      <c r="M429" s="50">
        <v>7820.5</v>
      </c>
      <c r="N429" s="49" t="s">
        <v>77</v>
      </c>
      <c r="O429" s="49" t="s">
        <v>890</v>
      </c>
      <c r="P429" s="36">
        <v>9326</v>
      </c>
      <c r="Q429" s="36">
        <v>7820.5</v>
      </c>
      <c r="R429" s="36">
        <v>1.2787000000000001E-4</v>
      </c>
      <c r="S429" s="36">
        <v>1.1804790175147915</v>
      </c>
      <c r="T429" s="36">
        <v>1.2657934993724979E-4</v>
      </c>
      <c r="U429" s="38">
        <v>1.19251562</v>
      </c>
      <c r="V429" s="38">
        <v>1.2036602485208547E-2</v>
      </c>
      <c r="W429" s="36">
        <v>3.1969947514790889E-2</v>
      </c>
      <c r="X429" s="36">
        <v>1.2906500627501982E-4</v>
      </c>
      <c r="Y429" s="36">
        <v>-1.6395000000000003E-3</v>
      </c>
      <c r="Z429" s="36">
        <v>-1.1290979999999999E-2</v>
      </c>
      <c r="AA429" s="38">
        <v>-1.2930480000000005E-2</v>
      </c>
      <c r="AB429" s="36">
        <v>5.6937029999999444E-2</v>
      </c>
      <c r="AC429" s="36">
        <v>0.92021465999999941</v>
      </c>
    </row>
    <row r="430" spans="1:29" ht="15.75" customHeight="1" x14ac:dyDescent="0.2">
      <c r="A430" s="52">
        <v>43622.453159722223</v>
      </c>
      <c r="B430" s="49" t="s">
        <v>7</v>
      </c>
      <c r="C430" s="49" t="s">
        <v>74</v>
      </c>
      <c r="D430" s="49" t="s">
        <v>75</v>
      </c>
      <c r="E430" s="50">
        <v>-100</v>
      </c>
      <c r="F430" s="50">
        <v>7799</v>
      </c>
      <c r="G430" s="50">
        <v>-1.2822E-2</v>
      </c>
      <c r="H430" s="50">
        <v>-2.5000000000000001E-4</v>
      </c>
      <c r="I430" s="50">
        <v>-3.1999999999999999E-6</v>
      </c>
      <c r="J430" s="49" t="s">
        <v>76</v>
      </c>
      <c r="K430" s="50">
        <v>100</v>
      </c>
      <c r="L430" s="50">
        <v>0</v>
      </c>
      <c r="M430" s="50">
        <v>7799</v>
      </c>
      <c r="N430" s="49" t="s">
        <v>77</v>
      </c>
      <c r="O430" s="49" t="s">
        <v>891</v>
      </c>
      <c r="P430" s="36">
        <v>9226</v>
      </c>
      <c r="Q430" s="36">
        <v>7799</v>
      </c>
      <c r="R430" s="36">
        <v>1.2821999999999999E-4</v>
      </c>
      <c r="S430" s="36">
        <v>1.1678210825210664</v>
      </c>
      <c r="T430" s="36">
        <v>1.2657934993724979E-4</v>
      </c>
      <c r="U430" s="38">
        <v>1.1829577199999999</v>
      </c>
      <c r="V430" s="38">
        <v>1.5136637478933457E-2</v>
      </c>
      <c r="W430" s="36">
        <v>3.2134012521065909E-2</v>
      </c>
      <c r="X430" s="36">
        <v>1.6406500627502013E-4</v>
      </c>
      <c r="Y430" s="36">
        <v>-1.6427000000000004E-3</v>
      </c>
      <c r="Z430" s="36">
        <v>-1.1290979999999999E-2</v>
      </c>
      <c r="AA430" s="38">
        <v>-1.2933680000000005E-2</v>
      </c>
      <c r="AB430" s="36">
        <v>6.0204329999999369E-2</v>
      </c>
      <c r="AC430" s="36">
        <v>0.92348195999999938</v>
      </c>
    </row>
    <row r="431" spans="1:29" ht="15.75" customHeight="1" x14ac:dyDescent="0.2">
      <c r="A431" s="52">
        <v>43622.453946759262</v>
      </c>
      <c r="B431" s="49" t="s">
        <v>7</v>
      </c>
      <c r="C431" s="49" t="s">
        <v>74</v>
      </c>
      <c r="D431" s="49" t="s">
        <v>75</v>
      </c>
      <c r="E431" s="50">
        <v>-200</v>
      </c>
      <c r="F431" s="50">
        <v>7762.5</v>
      </c>
      <c r="G431" s="50">
        <v>-2.5763999999999999E-2</v>
      </c>
      <c r="H431" s="50">
        <v>-2.5000000000000001E-4</v>
      </c>
      <c r="I431" s="50">
        <v>-6.4400000000000002E-6</v>
      </c>
      <c r="J431" s="49" t="s">
        <v>76</v>
      </c>
      <c r="K431" s="50">
        <v>200</v>
      </c>
      <c r="L431" s="50">
        <v>0</v>
      </c>
      <c r="M431" s="50">
        <v>7762.5</v>
      </c>
      <c r="N431" s="49" t="s">
        <v>77</v>
      </c>
      <c r="O431" s="49" t="s">
        <v>892</v>
      </c>
      <c r="P431" s="36">
        <v>9026</v>
      </c>
      <c r="Q431" s="36">
        <v>7762.5</v>
      </c>
      <c r="R431" s="36">
        <v>1.2882E-4</v>
      </c>
      <c r="S431" s="36">
        <v>1.1425052125336164</v>
      </c>
      <c r="T431" s="36">
        <v>1.2657934993724976E-4</v>
      </c>
      <c r="U431" s="38">
        <v>1.16272932</v>
      </c>
      <c r="V431" s="38">
        <v>2.022410746638359E-2</v>
      </c>
      <c r="W431" s="36">
        <v>3.2582142533615951E-2</v>
      </c>
      <c r="X431" s="36">
        <v>4.4813001255004231E-4</v>
      </c>
      <c r="Y431" s="36">
        <v>-1.6491400000000003E-3</v>
      </c>
      <c r="Z431" s="36">
        <v>-1.1290979999999999E-2</v>
      </c>
      <c r="AA431" s="38">
        <v>-1.2940120000000005E-2</v>
      </c>
      <c r="AB431" s="36">
        <v>6.574636999999954E-2</v>
      </c>
      <c r="AC431" s="36">
        <v>0.92902399999999952</v>
      </c>
    </row>
    <row r="432" spans="1:29" ht="15.75" customHeight="1" x14ac:dyDescent="0.2">
      <c r="A432" s="52">
        <v>43622.454907407409</v>
      </c>
      <c r="B432" s="49" t="s">
        <v>7</v>
      </c>
      <c r="C432" s="49" t="s">
        <v>74</v>
      </c>
      <c r="D432" s="49" t="s">
        <v>75</v>
      </c>
      <c r="E432" s="50">
        <v>-100</v>
      </c>
      <c r="F432" s="50">
        <v>7731</v>
      </c>
      <c r="G432" s="50">
        <v>-1.2935E-2</v>
      </c>
      <c r="H432" s="50">
        <v>-2.5000000000000001E-4</v>
      </c>
      <c r="I432" s="50">
        <v>-3.23E-6</v>
      </c>
      <c r="J432" s="49" t="s">
        <v>76</v>
      </c>
      <c r="K432" s="50">
        <v>100</v>
      </c>
      <c r="L432" s="50">
        <v>0</v>
      </c>
      <c r="M432" s="50">
        <v>7731</v>
      </c>
      <c r="N432" s="49" t="s">
        <v>77</v>
      </c>
      <c r="O432" s="49" t="s">
        <v>893</v>
      </c>
      <c r="P432" s="36">
        <v>8926</v>
      </c>
      <c r="Q432" s="36">
        <v>7731</v>
      </c>
      <c r="R432" s="36">
        <v>1.2935E-4</v>
      </c>
      <c r="S432" s="36">
        <v>1.1298472775398913</v>
      </c>
      <c r="T432" s="36">
        <v>1.2657934993724976E-4</v>
      </c>
      <c r="U432" s="38">
        <v>1.1545780999999999</v>
      </c>
      <c r="V432" s="38">
        <v>2.4730822460108604E-2</v>
      </c>
      <c r="W432" s="36">
        <v>3.2859207539890974E-2</v>
      </c>
      <c r="X432" s="36">
        <v>2.7706500627502212E-4</v>
      </c>
      <c r="Y432" s="36">
        <v>-1.6523700000000002E-3</v>
      </c>
      <c r="Z432" s="36">
        <v>-1.1290979999999999E-2</v>
      </c>
      <c r="AA432" s="38">
        <v>-1.2943350000000005E-2</v>
      </c>
      <c r="AB432" s="36">
        <v>7.0533379999999576E-2</v>
      </c>
      <c r="AC432" s="36">
        <v>0.93381100999999955</v>
      </c>
    </row>
    <row r="433" spans="1:29" ht="15.75" customHeight="1" x14ac:dyDescent="0.2">
      <c r="A433" s="52">
        <v>43622.454953703702</v>
      </c>
      <c r="B433" s="49" t="s">
        <v>7</v>
      </c>
      <c r="C433" s="49" t="s">
        <v>74</v>
      </c>
      <c r="D433" s="49" t="s">
        <v>75</v>
      </c>
      <c r="E433" s="50">
        <v>-100</v>
      </c>
      <c r="F433" s="50">
        <v>7699.5</v>
      </c>
      <c r="G433" s="50">
        <v>-1.2988E-2</v>
      </c>
      <c r="H433" s="50">
        <v>7.5000000000000002E-4</v>
      </c>
      <c r="I433" s="50">
        <v>9.7399999999999999E-6</v>
      </c>
      <c r="J433" s="49" t="s">
        <v>76</v>
      </c>
      <c r="K433" s="50">
        <v>100</v>
      </c>
      <c r="L433" s="50">
        <v>0</v>
      </c>
      <c r="M433" s="50">
        <v>7707.5</v>
      </c>
      <c r="N433" s="49" t="s">
        <v>77</v>
      </c>
      <c r="O433" s="49" t="s">
        <v>894</v>
      </c>
      <c r="P433" s="36">
        <v>8826</v>
      </c>
      <c r="Q433" s="36">
        <v>7699.5</v>
      </c>
      <c r="R433" s="36">
        <v>1.2988E-4</v>
      </c>
      <c r="S433" s="36">
        <v>1.1171893425461663</v>
      </c>
      <c r="T433" s="36">
        <v>1.2657934993724976E-4</v>
      </c>
      <c r="U433" s="38">
        <v>1.14632088</v>
      </c>
      <c r="V433" s="38">
        <v>2.9131537453833678E-2</v>
      </c>
      <c r="W433" s="36">
        <v>3.3189272546166E-2</v>
      </c>
      <c r="X433" s="36">
        <v>3.3006500627502655E-4</v>
      </c>
      <c r="Y433" s="36">
        <v>-1.6426300000000002E-3</v>
      </c>
      <c r="Z433" s="36">
        <v>-1.1290979999999999E-2</v>
      </c>
      <c r="AA433" s="38">
        <v>-1.2933610000000005E-2</v>
      </c>
      <c r="AB433" s="36">
        <v>7.5254419999999683E-2</v>
      </c>
      <c r="AC433" s="36">
        <v>0.93853204999999973</v>
      </c>
    </row>
    <row r="434" spans="1:29" ht="15.75" customHeight="1" x14ac:dyDescent="0.2">
      <c r="A434" s="52">
        <v>43622.454953703702</v>
      </c>
      <c r="B434" s="49" t="s">
        <v>7</v>
      </c>
      <c r="C434" s="49" t="s">
        <v>74</v>
      </c>
      <c r="D434" s="49" t="s">
        <v>75</v>
      </c>
      <c r="E434" s="50">
        <v>-200</v>
      </c>
      <c r="F434" s="50">
        <v>7692.5</v>
      </c>
      <c r="G434" s="50">
        <v>-2.5999999999999999E-2</v>
      </c>
      <c r="H434" s="50">
        <v>-2.5000000000000001E-4</v>
      </c>
      <c r="I434" s="50">
        <v>-6.4999999999999996E-6</v>
      </c>
      <c r="J434" s="49" t="s">
        <v>76</v>
      </c>
      <c r="K434" s="50">
        <v>200</v>
      </c>
      <c r="L434" s="50">
        <v>0</v>
      </c>
      <c r="M434" s="50">
        <v>7692.5</v>
      </c>
      <c r="N434" s="49" t="s">
        <v>83</v>
      </c>
      <c r="O434" s="49" t="s">
        <v>895</v>
      </c>
      <c r="P434" s="36">
        <v>8626</v>
      </c>
      <c r="Q434" s="36">
        <v>7692.5</v>
      </c>
      <c r="R434" s="36">
        <v>1.2999999999999999E-4</v>
      </c>
      <c r="S434" s="36">
        <v>1.0918734725587163</v>
      </c>
      <c r="T434" s="36">
        <v>1.2657934993724973E-4</v>
      </c>
      <c r="U434" s="38">
        <v>1.1213799999999998</v>
      </c>
      <c r="V434" s="38">
        <v>2.950652744128357E-2</v>
      </c>
      <c r="W434" s="36">
        <v>3.3873402558716043E-2</v>
      </c>
      <c r="X434" s="36">
        <v>6.8413001255004241E-4</v>
      </c>
      <c r="Y434" s="36">
        <v>-1.6491300000000002E-3</v>
      </c>
      <c r="Z434" s="36">
        <v>-1.1290979999999999E-2</v>
      </c>
      <c r="AA434" s="38">
        <v>-1.2940110000000005E-2</v>
      </c>
      <c r="AB434" s="36">
        <v>7.6320039999999617E-2</v>
      </c>
      <c r="AC434" s="36">
        <v>0.93959766999999961</v>
      </c>
    </row>
    <row r="435" spans="1:29" ht="15.75" customHeight="1" x14ac:dyDescent="0.2">
      <c r="A435" s="52">
        <v>43622.466620370367</v>
      </c>
      <c r="B435" s="49" t="s">
        <v>7</v>
      </c>
      <c r="C435" s="49" t="s">
        <v>74</v>
      </c>
      <c r="D435" s="49" t="s">
        <v>75</v>
      </c>
      <c r="E435" s="50">
        <v>-100</v>
      </c>
      <c r="F435" s="50">
        <v>7654</v>
      </c>
      <c r="G435" s="50">
        <v>-1.3065E-2</v>
      </c>
      <c r="H435" s="50">
        <v>-2.5000000000000001E-4</v>
      </c>
      <c r="I435" s="50">
        <v>-3.2600000000000001E-6</v>
      </c>
      <c r="J435" s="49" t="s">
        <v>76</v>
      </c>
      <c r="K435" s="50">
        <v>100</v>
      </c>
      <c r="L435" s="50">
        <v>0</v>
      </c>
      <c r="M435" s="50">
        <v>7654</v>
      </c>
      <c r="N435" s="49" t="s">
        <v>77</v>
      </c>
      <c r="O435" s="49" t="s">
        <v>896</v>
      </c>
      <c r="P435" s="36">
        <v>8526</v>
      </c>
      <c r="Q435" s="36">
        <v>7654</v>
      </c>
      <c r="R435" s="36">
        <v>1.3065E-4</v>
      </c>
      <c r="S435" s="36">
        <v>1.0792155375649912</v>
      </c>
      <c r="T435" s="36">
        <v>1.2657934993724973E-4</v>
      </c>
      <c r="U435" s="38">
        <v>1.1139219</v>
      </c>
      <c r="V435" s="38">
        <v>3.4706362435008797E-2</v>
      </c>
      <c r="W435" s="36">
        <v>3.428046756499107E-2</v>
      </c>
      <c r="X435" s="36">
        <v>4.0706500627502723E-4</v>
      </c>
      <c r="Y435" s="36">
        <v>-1.6523900000000001E-3</v>
      </c>
      <c r="Z435" s="36">
        <v>-1.1290979999999999E-2</v>
      </c>
      <c r="AA435" s="38">
        <v>-1.2943370000000004E-2</v>
      </c>
      <c r="AB435" s="36">
        <v>8.193019999999987E-2</v>
      </c>
      <c r="AC435" s="36">
        <v>0.94520782999999986</v>
      </c>
    </row>
    <row r="436" spans="1:29" ht="15.75" customHeight="1" x14ac:dyDescent="0.2">
      <c r="A436" s="52">
        <v>43622.466631944444</v>
      </c>
      <c r="B436" s="49" t="s">
        <v>7</v>
      </c>
      <c r="C436" s="49" t="s">
        <v>74</v>
      </c>
      <c r="D436" s="49" t="s">
        <v>75</v>
      </c>
      <c r="E436" s="50">
        <v>-200</v>
      </c>
      <c r="F436" s="50">
        <v>7616</v>
      </c>
      <c r="G436" s="50">
        <v>-2.6259999999999999E-2</v>
      </c>
      <c r="H436" s="50">
        <v>-2.5000000000000001E-4</v>
      </c>
      <c r="I436" s="50">
        <v>-6.5599999999999999E-6</v>
      </c>
      <c r="J436" s="49" t="s">
        <v>76</v>
      </c>
      <c r="K436" s="50">
        <v>200</v>
      </c>
      <c r="L436" s="50">
        <v>0</v>
      </c>
      <c r="M436" s="50">
        <v>7616</v>
      </c>
      <c r="N436" s="49" t="s">
        <v>77</v>
      </c>
      <c r="O436" s="49" t="s">
        <v>897</v>
      </c>
      <c r="P436" s="36">
        <v>8326</v>
      </c>
      <c r="Q436" s="36">
        <v>7616</v>
      </c>
      <c r="R436" s="36">
        <v>1.3129999999999999E-4</v>
      </c>
      <c r="S436" s="36">
        <v>1.0538996675775412</v>
      </c>
      <c r="T436" s="36">
        <v>1.2657934993724973E-4</v>
      </c>
      <c r="U436" s="38">
        <v>1.0932037999999999</v>
      </c>
      <c r="V436" s="38">
        <v>3.9304132422458782E-2</v>
      </c>
      <c r="W436" s="36">
        <v>3.5224597577541122E-2</v>
      </c>
      <c r="X436" s="36">
        <v>9.4413001255005263E-4</v>
      </c>
      <c r="Y436" s="36">
        <v>-1.6589500000000002E-3</v>
      </c>
      <c r="Z436" s="36">
        <v>-1.1290979999999999E-2</v>
      </c>
      <c r="AA436" s="38">
        <v>-1.2949930000000004E-2</v>
      </c>
      <c r="AB436" s="36">
        <v>8.7478659999999903E-2</v>
      </c>
      <c r="AC436" s="36">
        <v>0.95075628999999995</v>
      </c>
    </row>
    <row r="437" spans="1:29" ht="15.75" customHeight="1" x14ac:dyDescent="0.2">
      <c r="A437" s="52">
        <v>43622.466631944444</v>
      </c>
      <c r="B437" s="49" t="s">
        <v>7</v>
      </c>
      <c r="C437" s="49" t="s">
        <v>74</v>
      </c>
      <c r="D437" s="49" t="s">
        <v>75</v>
      </c>
      <c r="E437" s="50">
        <v>-300</v>
      </c>
      <c r="F437" s="50">
        <v>7634</v>
      </c>
      <c r="G437" s="50">
        <v>-3.9296999999999999E-2</v>
      </c>
      <c r="H437" s="50">
        <v>-2.5000000000000001E-4</v>
      </c>
      <c r="I437" s="50">
        <v>-9.8200000000000008E-6</v>
      </c>
      <c r="J437" s="49" t="s">
        <v>76</v>
      </c>
      <c r="K437" s="50">
        <v>300</v>
      </c>
      <c r="L437" s="50">
        <v>0</v>
      </c>
      <c r="M437" s="50">
        <v>7634</v>
      </c>
      <c r="N437" s="49" t="s">
        <v>83</v>
      </c>
      <c r="O437" s="49" t="s">
        <v>898</v>
      </c>
      <c r="P437" s="36">
        <v>8026</v>
      </c>
      <c r="Q437" s="36">
        <v>7634</v>
      </c>
      <c r="R437" s="36">
        <v>1.3098999999999999E-4</v>
      </c>
      <c r="S437" s="36">
        <v>1.0159258625963663</v>
      </c>
      <c r="T437" s="36">
        <v>1.2657934993724973E-4</v>
      </c>
      <c r="U437" s="38">
        <v>1.05132574</v>
      </c>
      <c r="V437" s="38">
        <v>3.5399877403633706E-2</v>
      </c>
      <c r="W437" s="36">
        <v>3.6547792596366202E-2</v>
      </c>
      <c r="X437" s="36">
        <v>1.3231950188250796E-3</v>
      </c>
      <c r="Y437" s="36">
        <v>-1.6687700000000002E-3</v>
      </c>
      <c r="Z437" s="36">
        <v>-1.1290979999999999E-2</v>
      </c>
      <c r="AA437" s="38">
        <v>-1.2959750000000004E-2</v>
      </c>
      <c r="AB437" s="36">
        <v>8.4907419999999914E-2</v>
      </c>
      <c r="AC437" s="36">
        <v>0.94818504999999997</v>
      </c>
    </row>
    <row r="438" spans="1:29" ht="15.75" customHeight="1" x14ac:dyDescent="0.2">
      <c r="A438" s="52">
        <v>43622.467557870368</v>
      </c>
      <c r="B438" s="49" t="s">
        <v>7</v>
      </c>
      <c r="C438" s="49" t="s">
        <v>74</v>
      </c>
      <c r="D438" s="49" t="s">
        <v>86</v>
      </c>
      <c r="E438" s="50">
        <v>200</v>
      </c>
      <c r="F438" s="50">
        <v>7692</v>
      </c>
      <c r="G438" s="50">
        <v>2.6002000000000001E-2</v>
      </c>
      <c r="H438" s="50">
        <v>-2.5000000000000001E-4</v>
      </c>
      <c r="I438" s="50">
        <v>-6.4999999999999996E-6</v>
      </c>
      <c r="J438" s="49" t="s">
        <v>76</v>
      </c>
      <c r="K438" s="50">
        <v>200</v>
      </c>
      <c r="L438" s="50">
        <v>0</v>
      </c>
      <c r="M438" s="50">
        <v>7692</v>
      </c>
      <c r="N438" s="49" t="s">
        <v>83</v>
      </c>
      <c r="O438" s="49" t="s">
        <v>899</v>
      </c>
      <c r="P438" s="36">
        <v>8226</v>
      </c>
      <c r="Q438" s="36">
        <v>7692</v>
      </c>
      <c r="R438" s="36">
        <v>1.3001000000000001E-4</v>
      </c>
      <c r="S438" s="36">
        <v>1.0419278625963664</v>
      </c>
      <c r="T438" s="36">
        <v>1.2666275985854199E-4</v>
      </c>
      <c r="U438" s="38">
        <v>1.0694622600000001</v>
      </c>
      <c r="V438" s="38">
        <v>2.7534397403633726E-2</v>
      </c>
      <c r="W438" s="36">
        <v>3.6547792596366202E-2</v>
      </c>
      <c r="X438" s="36">
        <v>0</v>
      </c>
      <c r="Y438" s="36">
        <v>-1.6752700000000002E-3</v>
      </c>
      <c r="Z438" s="36">
        <v>-1.1290979999999999E-2</v>
      </c>
      <c r="AA438" s="38">
        <v>-1.2966250000000004E-2</v>
      </c>
      <c r="AB438" s="36">
        <v>7.7048439999999926E-2</v>
      </c>
      <c r="AC438" s="36">
        <v>0.9403260699999999</v>
      </c>
    </row>
    <row r="439" spans="1:29" ht="15.75" customHeight="1" x14ac:dyDescent="0.2">
      <c r="A439" s="52">
        <v>43622.467557870368</v>
      </c>
      <c r="B439" s="49" t="s">
        <v>7</v>
      </c>
      <c r="C439" s="49" t="s">
        <v>74</v>
      </c>
      <c r="D439" s="49" t="s">
        <v>86</v>
      </c>
      <c r="E439" s="50">
        <v>100</v>
      </c>
      <c r="F439" s="50">
        <v>7653.5</v>
      </c>
      <c r="G439" s="50">
        <v>1.3065999999999999E-2</v>
      </c>
      <c r="H439" s="50">
        <v>-2.5000000000000001E-4</v>
      </c>
      <c r="I439" s="50">
        <v>-3.2600000000000001E-6</v>
      </c>
      <c r="J439" s="49" t="s">
        <v>76</v>
      </c>
      <c r="K439" s="50">
        <v>100</v>
      </c>
      <c r="L439" s="50">
        <v>0</v>
      </c>
      <c r="M439" s="50">
        <v>7653.5</v>
      </c>
      <c r="N439" s="49" t="s">
        <v>83</v>
      </c>
      <c r="O439" s="49" t="s">
        <v>900</v>
      </c>
      <c r="P439" s="36">
        <v>8326</v>
      </c>
      <c r="Q439" s="36">
        <v>7653.5</v>
      </c>
      <c r="R439" s="36">
        <v>1.3066E-4</v>
      </c>
      <c r="S439" s="36">
        <v>1.0549938625963664</v>
      </c>
      <c r="T439" s="36">
        <v>1.2671076898827365E-4</v>
      </c>
      <c r="U439" s="38">
        <v>1.0878751600000001</v>
      </c>
      <c r="V439" s="38">
        <v>3.2881297403633658E-2</v>
      </c>
      <c r="W439" s="36">
        <v>3.6547792596366202E-2</v>
      </c>
      <c r="X439" s="36">
        <v>0</v>
      </c>
      <c r="Y439" s="36">
        <v>-1.6785300000000001E-3</v>
      </c>
      <c r="Z439" s="36">
        <v>-1.1290979999999999E-2</v>
      </c>
      <c r="AA439" s="38">
        <v>-1.2969510000000004E-2</v>
      </c>
      <c r="AB439" s="36">
        <v>8.2398599999999864E-2</v>
      </c>
      <c r="AC439" s="36">
        <v>0.9456762299999999</v>
      </c>
    </row>
    <row r="440" spans="1:29" ht="15.75" customHeight="1" x14ac:dyDescent="0.2">
      <c r="A440" s="52">
        <v>43622.468229166669</v>
      </c>
      <c r="B440" s="49" t="s">
        <v>7</v>
      </c>
      <c r="C440" s="49" t="s">
        <v>74</v>
      </c>
      <c r="D440" s="49" t="s">
        <v>75</v>
      </c>
      <c r="E440" s="50">
        <v>-200</v>
      </c>
      <c r="F440" s="50">
        <v>7623</v>
      </c>
      <c r="G440" s="50">
        <v>-2.6235999999999999E-2</v>
      </c>
      <c r="H440" s="50">
        <v>-2.5000000000000001E-4</v>
      </c>
      <c r="I440" s="50">
        <v>-6.55E-6</v>
      </c>
      <c r="J440" s="49" t="s">
        <v>76</v>
      </c>
      <c r="K440" s="50">
        <v>200</v>
      </c>
      <c r="L440" s="50">
        <v>0</v>
      </c>
      <c r="M440" s="50">
        <v>7623</v>
      </c>
      <c r="N440" s="49" t="s">
        <v>83</v>
      </c>
      <c r="O440" s="49" t="s">
        <v>901</v>
      </c>
      <c r="P440" s="36">
        <v>8126</v>
      </c>
      <c r="Q440" s="36">
        <v>7623</v>
      </c>
      <c r="R440" s="36">
        <v>1.3118E-4</v>
      </c>
      <c r="S440" s="36">
        <v>1.0296517087987116</v>
      </c>
      <c r="T440" s="36">
        <v>1.2671076898827365E-4</v>
      </c>
      <c r="U440" s="38">
        <v>1.0659686800000001</v>
      </c>
      <c r="V440" s="38">
        <v>3.6316971201288517E-2</v>
      </c>
      <c r="W440" s="36">
        <v>3.7441638798711471E-2</v>
      </c>
      <c r="X440" s="36">
        <v>8.9384620234526924E-4</v>
      </c>
      <c r="Y440" s="36">
        <v>-1.68508E-3</v>
      </c>
      <c r="Z440" s="36">
        <v>-1.1290979999999999E-2</v>
      </c>
      <c r="AA440" s="38">
        <v>-1.2976060000000003E-2</v>
      </c>
      <c r="AB440" s="36">
        <v>8.6734669999999986E-2</v>
      </c>
      <c r="AC440" s="36">
        <v>0.95001230000000003</v>
      </c>
    </row>
    <row r="441" spans="1:29" ht="15.75" customHeight="1" x14ac:dyDescent="0.2">
      <c r="A441" s="52">
        <v>43622.468229166669</v>
      </c>
      <c r="B441" s="49" t="s">
        <v>7</v>
      </c>
      <c r="C441" s="49" t="s">
        <v>74</v>
      </c>
      <c r="D441" s="49" t="s">
        <v>75</v>
      </c>
      <c r="E441" s="50">
        <v>-100</v>
      </c>
      <c r="F441" s="50">
        <v>7661</v>
      </c>
      <c r="G441" s="50">
        <v>-1.3053E-2</v>
      </c>
      <c r="H441" s="50">
        <v>-2.5000000000000001E-4</v>
      </c>
      <c r="I441" s="50">
        <v>-3.2600000000000001E-6</v>
      </c>
      <c r="J441" s="49" t="s">
        <v>76</v>
      </c>
      <c r="K441" s="50">
        <v>100</v>
      </c>
      <c r="L441" s="50">
        <v>0</v>
      </c>
      <c r="M441" s="50">
        <v>7661</v>
      </c>
      <c r="N441" s="49" t="s">
        <v>83</v>
      </c>
      <c r="O441" s="49" t="s">
        <v>902</v>
      </c>
      <c r="P441" s="36">
        <v>8026</v>
      </c>
      <c r="Q441" s="36">
        <v>7661</v>
      </c>
      <c r="R441" s="36">
        <v>1.3053000000000001E-4</v>
      </c>
      <c r="S441" s="36">
        <v>1.0169806318998842</v>
      </c>
      <c r="T441" s="36">
        <v>1.2671076898827362E-4</v>
      </c>
      <c r="U441" s="38">
        <v>1.0476337800000002</v>
      </c>
      <c r="V441" s="38">
        <v>3.065314810011599E-2</v>
      </c>
      <c r="W441" s="36">
        <v>3.782356189988411E-2</v>
      </c>
      <c r="X441" s="36">
        <v>3.81923101172639E-4</v>
      </c>
      <c r="Y441" s="36">
        <v>-1.68834E-3</v>
      </c>
      <c r="Z441" s="36">
        <v>-1.1290979999999999E-2</v>
      </c>
      <c r="AA441" s="38">
        <v>-1.2979320000000003E-2</v>
      </c>
      <c r="AB441" s="36">
        <v>8.145603000000011E-2</v>
      </c>
      <c r="AC441" s="36">
        <v>0.94473366000000014</v>
      </c>
    </row>
    <row r="442" spans="1:29" ht="15.75" customHeight="1" x14ac:dyDescent="0.2">
      <c r="A442" s="52">
        <v>43622.468773148146</v>
      </c>
      <c r="B442" s="49" t="s">
        <v>7</v>
      </c>
      <c r="C442" s="49" t="s">
        <v>74</v>
      </c>
      <c r="D442" s="49" t="s">
        <v>86</v>
      </c>
      <c r="E442" s="50">
        <v>400</v>
      </c>
      <c r="F442" s="50">
        <v>7854</v>
      </c>
      <c r="G442" s="50">
        <v>5.0928000000000001E-2</v>
      </c>
      <c r="H442" s="50">
        <v>-2.5000000000000001E-4</v>
      </c>
      <c r="I442" s="50">
        <v>-1.273E-5</v>
      </c>
      <c r="J442" s="49" t="s">
        <v>76</v>
      </c>
      <c r="K442" s="50">
        <v>400</v>
      </c>
      <c r="L442" s="50">
        <v>0</v>
      </c>
      <c r="M442" s="50">
        <v>7854</v>
      </c>
      <c r="N442" s="49" t="s">
        <v>83</v>
      </c>
      <c r="O442" s="49" t="s">
        <v>903</v>
      </c>
      <c r="P442" s="36">
        <v>8426</v>
      </c>
      <c r="Q442" s="36">
        <v>7854</v>
      </c>
      <c r="R442" s="36">
        <v>1.2731999999999999E-4</v>
      </c>
      <c r="S442" s="36">
        <v>1.0679086318998843</v>
      </c>
      <c r="T442" s="36">
        <v>1.2673969046996016E-4</v>
      </c>
      <c r="U442" s="38">
        <v>1.07279832</v>
      </c>
      <c r="V442" s="38">
        <v>4.8896881001156967E-3</v>
      </c>
      <c r="W442" s="36">
        <v>3.782356189988411E-2</v>
      </c>
      <c r="X442" s="36">
        <v>0</v>
      </c>
      <c r="Y442" s="36">
        <v>-1.7010700000000001E-3</v>
      </c>
      <c r="Z442" s="36">
        <v>-1.1290979999999999E-2</v>
      </c>
      <c r="AA442" s="38">
        <v>-1.2992050000000003E-2</v>
      </c>
      <c r="AB442" s="36">
        <v>5.5705299999999812E-2</v>
      </c>
      <c r="AC442" s="36">
        <v>0.91898292999999986</v>
      </c>
    </row>
    <row r="443" spans="1:29" ht="15.75" customHeight="1" x14ac:dyDescent="0.2">
      <c r="A443" s="52">
        <v>43622.468773148146</v>
      </c>
      <c r="B443" s="49" t="s">
        <v>7</v>
      </c>
      <c r="C443" s="49" t="s">
        <v>74</v>
      </c>
      <c r="D443" s="49" t="s">
        <v>86</v>
      </c>
      <c r="E443" s="50">
        <v>300</v>
      </c>
      <c r="F443" s="50">
        <v>7815</v>
      </c>
      <c r="G443" s="50">
        <v>3.8387999999999999E-2</v>
      </c>
      <c r="H443" s="50">
        <v>-2.5000000000000001E-4</v>
      </c>
      <c r="I443" s="50">
        <v>-9.5899999999999997E-6</v>
      </c>
      <c r="J443" s="49" t="s">
        <v>76</v>
      </c>
      <c r="K443" s="50">
        <v>300</v>
      </c>
      <c r="L443" s="50">
        <v>0</v>
      </c>
      <c r="M443" s="50">
        <v>7815</v>
      </c>
      <c r="N443" s="49" t="s">
        <v>83</v>
      </c>
      <c r="O443" s="49" t="s">
        <v>904</v>
      </c>
      <c r="P443" s="36">
        <v>8726</v>
      </c>
      <c r="Q443" s="36">
        <v>7815</v>
      </c>
      <c r="R443" s="36">
        <v>1.2795999999999999E-4</v>
      </c>
      <c r="S443" s="36">
        <v>1.1062966318998844</v>
      </c>
      <c r="T443" s="36">
        <v>1.2678164472838463E-4</v>
      </c>
      <c r="U443" s="38">
        <v>1.1165789599999998</v>
      </c>
      <c r="V443" s="38">
        <v>1.0282328100115423E-2</v>
      </c>
      <c r="W443" s="36">
        <v>3.782356189988411E-2</v>
      </c>
      <c r="X443" s="36">
        <v>0</v>
      </c>
      <c r="Y443" s="36">
        <v>-1.7106600000000001E-3</v>
      </c>
      <c r="Z443" s="36">
        <v>-1.1290979999999999E-2</v>
      </c>
      <c r="AA443" s="38">
        <v>-1.3001640000000004E-2</v>
      </c>
      <c r="AB443" s="36">
        <v>6.1107529999999535E-2</v>
      </c>
      <c r="AC443" s="36">
        <v>0.92438515999999959</v>
      </c>
    </row>
    <row r="444" spans="1:29" ht="15.75" customHeight="1" x14ac:dyDescent="0.2">
      <c r="A444" s="52">
        <v>43622.468773148146</v>
      </c>
      <c r="B444" s="49" t="s">
        <v>7</v>
      </c>
      <c r="C444" s="49" t="s">
        <v>74</v>
      </c>
      <c r="D444" s="49" t="s">
        <v>86</v>
      </c>
      <c r="E444" s="50">
        <v>200</v>
      </c>
      <c r="F444" s="50">
        <v>7776</v>
      </c>
      <c r="G444" s="50">
        <v>2.572E-2</v>
      </c>
      <c r="H444" s="50">
        <v>-2.5000000000000001E-4</v>
      </c>
      <c r="I444" s="50">
        <v>-6.4300000000000003E-6</v>
      </c>
      <c r="J444" s="49" t="s">
        <v>76</v>
      </c>
      <c r="K444" s="50">
        <v>200</v>
      </c>
      <c r="L444" s="50">
        <v>0</v>
      </c>
      <c r="M444" s="50">
        <v>7776</v>
      </c>
      <c r="N444" s="49" t="s">
        <v>77</v>
      </c>
      <c r="O444" s="49" t="s">
        <v>905</v>
      </c>
      <c r="P444" s="36">
        <v>8926</v>
      </c>
      <c r="Q444" s="36">
        <v>7776</v>
      </c>
      <c r="R444" s="36">
        <v>1.2860000000000001E-4</v>
      </c>
      <c r="S444" s="36">
        <v>1.1320166318998843</v>
      </c>
      <c r="T444" s="36">
        <v>1.2682238762042172E-4</v>
      </c>
      <c r="U444" s="38">
        <v>1.1478836000000001</v>
      </c>
      <c r="V444" s="38">
        <v>1.5866968100115786E-2</v>
      </c>
      <c r="W444" s="36">
        <v>3.782356189988411E-2</v>
      </c>
      <c r="X444" s="36">
        <v>0</v>
      </c>
      <c r="Y444" s="36">
        <v>-1.7170900000000001E-3</v>
      </c>
      <c r="Z444" s="36">
        <v>-1.1290979999999999E-2</v>
      </c>
      <c r="AA444" s="38">
        <v>-1.3008070000000004E-2</v>
      </c>
      <c r="AB444" s="36">
        <v>6.66985999999999E-2</v>
      </c>
      <c r="AC444" s="36">
        <v>0.92997622999999996</v>
      </c>
    </row>
    <row r="445" spans="1:29" ht="15.75" customHeight="1" x14ac:dyDescent="0.2">
      <c r="A445" s="52">
        <v>43622.468773148146</v>
      </c>
      <c r="B445" s="49" t="s">
        <v>7</v>
      </c>
      <c r="C445" s="49" t="s">
        <v>74</v>
      </c>
      <c r="D445" s="49" t="s">
        <v>86</v>
      </c>
      <c r="E445" s="50">
        <v>100</v>
      </c>
      <c r="F445" s="50">
        <v>7737.5</v>
      </c>
      <c r="G445" s="50">
        <v>1.2924E-2</v>
      </c>
      <c r="H445" s="50">
        <v>-2.5000000000000001E-4</v>
      </c>
      <c r="I445" s="50">
        <v>-3.23E-6</v>
      </c>
      <c r="J445" s="49" t="s">
        <v>76</v>
      </c>
      <c r="K445" s="50">
        <v>100</v>
      </c>
      <c r="L445" s="50">
        <v>0</v>
      </c>
      <c r="M445" s="50">
        <v>7737.5</v>
      </c>
      <c r="N445" s="49" t="s">
        <v>77</v>
      </c>
      <c r="O445" s="49" t="s">
        <v>906</v>
      </c>
      <c r="P445" s="36">
        <v>9026</v>
      </c>
      <c r="Q445" s="36">
        <v>7737.5</v>
      </c>
      <c r="R445" s="36">
        <v>1.2924E-4</v>
      </c>
      <c r="S445" s="36">
        <v>1.1449406318998843</v>
      </c>
      <c r="T445" s="36">
        <v>1.26849172601361E-4</v>
      </c>
      <c r="U445" s="38">
        <v>1.1665202400000001</v>
      </c>
      <c r="V445" s="38">
        <v>2.1579608100115832E-2</v>
      </c>
      <c r="W445" s="36">
        <v>3.782356189988411E-2</v>
      </c>
      <c r="X445" s="36">
        <v>0</v>
      </c>
      <c r="Y445" s="36">
        <v>-1.72032E-3</v>
      </c>
      <c r="Z445" s="36">
        <v>-1.1290979999999999E-2</v>
      </c>
      <c r="AA445" s="38">
        <v>-1.3011300000000003E-2</v>
      </c>
      <c r="AB445" s="36">
        <v>7.2414469999999953E-2</v>
      </c>
      <c r="AC445" s="36">
        <v>0.93569210000000003</v>
      </c>
    </row>
    <row r="446" spans="1:29" ht="15.75" customHeight="1" x14ac:dyDescent="0.2">
      <c r="A446" s="52">
        <v>43622.469224537039</v>
      </c>
      <c r="B446" s="49" t="s">
        <v>7</v>
      </c>
      <c r="C446" s="49" t="s">
        <v>74</v>
      </c>
      <c r="D446" s="49" t="s">
        <v>75</v>
      </c>
      <c r="E446" s="50">
        <v>-200</v>
      </c>
      <c r="F446" s="50">
        <v>7623.5</v>
      </c>
      <c r="G446" s="50">
        <v>-2.6234E-2</v>
      </c>
      <c r="H446" s="50">
        <v>-2.5000000000000001E-4</v>
      </c>
      <c r="I446" s="50">
        <v>-6.55E-6</v>
      </c>
      <c r="J446" s="49" t="s">
        <v>76</v>
      </c>
      <c r="K446" s="50">
        <v>200</v>
      </c>
      <c r="L446" s="50">
        <v>0</v>
      </c>
      <c r="M446" s="50">
        <v>7623.5</v>
      </c>
      <c r="N446" s="49" t="s">
        <v>77</v>
      </c>
      <c r="O446" s="49" t="s">
        <v>907</v>
      </c>
      <c r="P446" s="36">
        <v>8826</v>
      </c>
      <c r="Q446" s="36">
        <v>7623.5</v>
      </c>
      <c r="R446" s="36">
        <v>1.3117000000000001E-4</v>
      </c>
      <c r="S446" s="36">
        <v>1.1195707973796121</v>
      </c>
      <c r="T446" s="36">
        <v>1.26849172601361E-4</v>
      </c>
      <c r="U446" s="38">
        <v>1.15770642</v>
      </c>
      <c r="V446" s="38">
        <v>3.8135622620387943E-2</v>
      </c>
      <c r="W446" s="36">
        <v>3.8687727379611909E-2</v>
      </c>
      <c r="X446" s="36">
        <v>8.6416547972779922E-4</v>
      </c>
      <c r="Y446" s="36">
        <v>-1.7268699999999999E-3</v>
      </c>
      <c r="Z446" s="36">
        <v>-1.1290979999999999E-2</v>
      </c>
      <c r="AA446" s="38">
        <v>-1.3017850000000003E-2</v>
      </c>
      <c r="AB446" s="36">
        <v>8.9841199999999843E-2</v>
      </c>
      <c r="AC446" s="36">
        <v>0.95311882999999986</v>
      </c>
    </row>
    <row r="447" spans="1:29" ht="15.75" customHeight="1" x14ac:dyDescent="0.2">
      <c r="A447" s="52">
        <v>43622.469224537039</v>
      </c>
      <c r="B447" s="49" t="s">
        <v>7</v>
      </c>
      <c r="C447" s="49" t="s">
        <v>74</v>
      </c>
      <c r="D447" s="49" t="s">
        <v>75</v>
      </c>
      <c r="E447" s="50">
        <v>-100</v>
      </c>
      <c r="F447" s="50">
        <v>7661.5</v>
      </c>
      <c r="G447" s="50">
        <v>-1.3051999999999999E-2</v>
      </c>
      <c r="H447" s="50">
        <v>-2.5000000000000001E-4</v>
      </c>
      <c r="I447" s="50">
        <v>-3.2600000000000001E-6</v>
      </c>
      <c r="J447" s="49" t="s">
        <v>76</v>
      </c>
      <c r="K447" s="50">
        <v>100</v>
      </c>
      <c r="L447" s="50">
        <v>0</v>
      </c>
      <c r="M447" s="50">
        <v>7661.5</v>
      </c>
      <c r="N447" s="49" t="s">
        <v>77</v>
      </c>
      <c r="O447" s="49" t="s">
        <v>908</v>
      </c>
      <c r="P447" s="36">
        <v>8726</v>
      </c>
      <c r="Q447" s="36">
        <v>7661.5</v>
      </c>
      <c r="R447" s="36">
        <v>1.3051999999999999E-4</v>
      </c>
      <c r="S447" s="36">
        <v>1.1068858801194759</v>
      </c>
      <c r="T447" s="36">
        <v>1.2684917260136097E-4</v>
      </c>
      <c r="U447" s="38">
        <v>1.1389175199999999</v>
      </c>
      <c r="V447" s="38">
        <v>3.2031639880524043E-2</v>
      </c>
      <c r="W447" s="36">
        <v>3.9054810119475807E-2</v>
      </c>
      <c r="X447" s="36">
        <v>3.6708273986389706E-4</v>
      </c>
      <c r="Y447" s="36">
        <v>-1.7301299999999999E-3</v>
      </c>
      <c r="Z447" s="36">
        <v>-1.1290979999999999E-2</v>
      </c>
      <c r="AA447" s="38">
        <v>-1.3021110000000002E-2</v>
      </c>
      <c r="AB447" s="36">
        <v>8.4107559999999859E-2</v>
      </c>
      <c r="AC447" s="36">
        <v>0.94738518999999988</v>
      </c>
    </row>
    <row r="448" spans="1:29" ht="15.75" customHeight="1" x14ac:dyDescent="0.2">
      <c r="A448" s="52">
        <v>43622.470277777778</v>
      </c>
      <c r="B448" s="49" t="s">
        <v>7</v>
      </c>
      <c r="C448" s="49" t="s">
        <v>74</v>
      </c>
      <c r="D448" s="49" t="s">
        <v>75</v>
      </c>
      <c r="E448" s="50">
        <v>-200</v>
      </c>
      <c r="F448" s="50">
        <v>7657</v>
      </c>
      <c r="G448" s="50">
        <v>-2.6120000000000001E-2</v>
      </c>
      <c r="H448" s="50">
        <v>-2.5000000000000001E-4</v>
      </c>
      <c r="I448" s="50">
        <v>-6.5300000000000002E-6</v>
      </c>
      <c r="J448" s="49" t="s">
        <v>76</v>
      </c>
      <c r="K448" s="50">
        <v>200</v>
      </c>
      <c r="L448" s="50">
        <v>0</v>
      </c>
      <c r="M448" s="50">
        <v>7657</v>
      </c>
      <c r="N448" s="49" t="s">
        <v>83</v>
      </c>
      <c r="O448" s="49" t="s">
        <v>909</v>
      </c>
      <c r="P448" s="36">
        <v>8526</v>
      </c>
      <c r="Q448" s="36">
        <v>7657</v>
      </c>
      <c r="R448" s="36">
        <v>1.306E-4</v>
      </c>
      <c r="S448" s="36">
        <v>1.0815160455992037</v>
      </c>
      <c r="T448" s="36">
        <v>1.2684917260136097E-4</v>
      </c>
      <c r="U448" s="38">
        <v>1.1134956</v>
      </c>
      <c r="V448" s="38">
        <v>3.1979554400796362E-2</v>
      </c>
      <c r="W448" s="36">
        <v>3.980497559920361E-2</v>
      </c>
      <c r="X448" s="36">
        <v>7.5016547972780317E-4</v>
      </c>
      <c r="Y448" s="36">
        <v>-1.7366599999999999E-3</v>
      </c>
      <c r="Z448" s="36">
        <v>-1.1290979999999999E-2</v>
      </c>
      <c r="AA448" s="38">
        <v>-1.3027640000000002E-2</v>
      </c>
      <c r="AB448" s="36">
        <v>8.4812169999999978E-2</v>
      </c>
      <c r="AC448" s="36">
        <v>0.94808979999999998</v>
      </c>
    </row>
    <row r="449" spans="1:29" ht="15.75" customHeight="1" x14ac:dyDescent="0.2">
      <c r="A449" s="52">
        <v>43622.470277777778</v>
      </c>
      <c r="B449" s="49" t="s">
        <v>7</v>
      </c>
      <c r="C449" s="49" t="s">
        <v>74</v>
      </c>
      <c r="D449" s="49" t="s">
        <v>75</v>
      </c>
      <c r="E449" s="50">
        <v>-100</v>
      </c>
      <c r="F449" s="50">
        <v>7660.5</v>
      </c>
      <c r="G449" s="50">
        <v>-1.3054E-2</v>
      </c>
      <c r="H449" s="50">
        <v>-2.5000000000000001E-4</v>
      </c>
      <c r="I449" s="50">
        <v>-3.2600000000000001E-6</v>
      </c>
      <c r="J449" s="49" t="s">
        <v>76</v>
      </c>
      <c r="K449" s="50">
        <v>200</v>
      </c>
      <c r="L449" s="50">
        <v>0</v>
      </c>
      <c r="M449" s="50">
        <v>7660.5</v>
      </c>
      <c r="N449" s="49" t="s">
        <v>83</v>
      </c>
      <c r="O449" s="49" t="s">
        <v>908</v>
      </c>
      <c r="P449" s="36">
        <v>8426</v>
      </c>
      <c r="Q449" s="36">
        <v>7660.5</v>
      </c>
      <c r="R449" s="36">
        <v>1.3054000000000001E-4</v>
      </c>
      <c r="S449" s="36">
        <v>1.0688311283390675</v>
      </c>
      <c r="T449" s="36">
        <v>1.2684917260136097E-4</v>
      </c>
      <c r="U449" s="38">
        <v>1.0999300400000001</v>
      </c>
      <c r="V449" s="38">
        <v>3.1098911660932593E-2</v>
      </c>
      <c r="W449" s="36">
        <v>4.0174058339067516E-2</v>
      </c>
      <c r="X449" s="36">
        <v>3.69082739863906E-4</v>
      </c>
      <c r="Y449" s="36">
        <v>-1.7399199999999998E-3</v>
      </c>
      <c r="Z449" s="36">
        <v>-1.1290979999999999E-2</v>
      </c>
      <c r="AA449" s="38">
        <v>-1.3030900000000002E-2</v>
      </c>
      <c r="AB449" s="36">
        <v>8.43038700000001E-2</v>
      </c>
      <c r="AC449" s="36">
        <v>0.94758150000000008</v>
      </c>
    </row>
    <row r="450" spans="1:29" ht="15.75" customHeight="1" x14ac:dyDescent="0.2">
      <c r="A450" s="52">
        <v>43622.470277777778</v>
      </c>
      <c r="B450" s="49" t="s">
        <v>7</v>
      </c>
      <c r="C450" s="49" t="s">
        <v>74</v>
      </c>
      <c r="D450" s="49" t="s">
        <v>75</v>
      </c>
      <c r="E450" s="50">
        <v>-100</v>
      </c>
      <c r="F450" s="50">
        <v>7695.5</v>
      </c>
      <c r="G450" s="50">
        <v>-1.2995E-2</v>
      </c>
      <c r="H450" s="50">
        <v>-2.5000000000000001E-4</v>
      </c>
      <c r="I450" s="50">
        <v>-3.2399999999999999E-6</v>
      </c>
      <c r="J450" s="49" t="s">
        <v>76</v>
      </c>
      <c r="K450" s="50">
        <v>100</v>
      </c>
      <c r="L450" s="50">
        <v>0</v>
      </c>
      <c r="M450" s="50">
        <v>7695.5</v>
      </c>
      <c r="N450" s="49" t="s">
        <v>77</v>
      </c>
      <c r="O450" s="49" t="s">
        <v>910</v>
      </c>
      <c r="P450" s="36">
        <v>8326</v>
      </c>
      <c r="Q450" s="36">
        <v>7695.5</v>
      </c>
      <c r="R450" s="36">
        <v>1.2994999999999999E-4</v>
      </c>
      <c r="S450" s="36">
        <v>1.0561462110789313</v>
      </c>
      <c r="T450" s="36">
        <v>1.2684917260136094E-4</v>
      </c>
      <c r="U450" s="38">
        <v>1.0819637</v>
      </c>
      <c r="V450" s="38">
        <v>2.5817488921068721E-2</v>
      </c>
      <c r="W450" s="36">
        <v>4.0484141078931418E-2</v>
      </c>
      <c r="X450" s="36">
        <v>3.100827398639025E-4</v>
      </c>
      <c r="Y450" s="36">
        <v>-1.7431599999999999E-3</v>
      </c>
      <c r="Z450" s="36">
        <v>-1.1290979999999999E-2</v>
      </c>
      <c r="AA450" s="38">
        <v>-1.3034140000000001E-2</v>
      </c>
      <c r="AB450" s="36">
        <v>7.9335770000000139E-2</v>
      </c>
      <c r="AC450" s="36">
        <v>0.94261340000000016</v>
      </c>
    </row>
    <row r="451" spans="1:29" ht="15.75" customHeight="1" x14ac:dyDescent="0.2">
      <c r="A451" s="52">
        <v>43622.475312499999</v>
      </c>
      <c r="B451" s="49" t="s">
        <v>7</v>
      </c>
      <c r="C451" s="49" t="s">
        <v>74</v>
      </c>
      <c r="D451" s="49" t="s">
        <v>86</v>
      </c>
      <c r="E451" s="50">
        <v>100</v>
      </c>
      <c r="F451" s="50">
        <v>7768.5</v>
      </c>
      <c r="G451" s="50">
        <v>1.2872E-2</v>
      </c>
      <c r="H451" s="50">
        <v>-2.5000000000000001E-4</v>
      </c>
      <c r="I451" s="50">
        <v>-3.2100000000000002E-6</v>
      </c>
      <c r="J451" s="49" t="s">
        <v>76</v>
      </c>
      <c r="K451" s="50">
        <v>100</v>
      </c>
      <c r="L451" s="50">
        <v>0</v>
      </c>
      <c r="M451" s="50">
        <v>7768.5</v>
      </c>
      <c r="N451" s="49" t="s">
        <v>77</v>
      </c>
      <c r="O451" s="49" t="s">
        <v>911</v>
      </c>
      <c r="P451" s="36">
        <v>8426</v>
      </c>
      <c r="Q451" s="36">
        <v>7768.5</v>
      </c>
      <c r="R451" s="36">
        <v>1.2872E-4</v>
      </c>
      <c r="S451" s="36">
        <v>1.0690182110789312</v>
      </c>
      <c r="T451" s="36">
        <v>1.2687137563243902E-4</v>
      </c>
      <c r="U451" s="38">
        <v>1.0845947199999999</v>
      </c>
      <c r="V451" s="38">
        <v>1.5576508921068655E-2</v>
      </c>
      <c r="W451" s="36">
        <v>4.0484141078931418E-2</v>
      </c>
      <c r="X451" s="36">
        <v>0</v>
      </c>
      <c r="Y451" s="36">
        <v>-1.7463699999999999E-3</v>
      </c>
      <c r="Z451" s="36">
        <v>-1.1290979999999999E-2</v>
      </c>
      <c r="AA451" s="38">
        <v>-1.3037350000000001E-2</v>
      </c>
      <c r="AB451" s="36">
        <v>6.9098000000000076E-2</v>
      </c>
      <c r="AC451" s="36">
        <v>0.93237563000000012</v>
      </c>
    </row>
    <row r="452" spans="1:29" ht="15.75" customHeight="1" x14ac:dyDescent="0.2">
      <c r="A452" s="52">
        <v>43622.485393518517</v>
      </c>
      <c r="B452" s="49" t="s">
        <v>7</v>
      </c>
      <c r="C452" s="49" t="s">
        <v>74</v>
      </c>
      <c r="D452" s="49" t="s">
        <v>86</v>
      </c>
      <c r="E452" s="50">
        <v>300</v>
      </c>
      <c r="F452" s="50">
        <v>7846.5</v>
      </c>
      <c r="G452" s="50">
        <v>3.8234999999999998E-2</v>
      </c>
      <c r="H452" s="50">
        <v>-2.5000000000000001E-4</v>
      </c>
      <c r="I452" s="50">
        <v>-9.55E-6</v>
      </c>
      <c r="J452" s="49" t="s">
        <v>76</v>
      </c>
      <c r="K452" s="50">
        <v>300</v>
      </c>
      <c r="L452" s="50">
        <v>0</v>
      </c>
      <c r="M452" s="50">
        <v>7846.5</v>
      </c>
      <c r="N452" s="49" t="s">
        <v>77</v>
      </c>
      <c r="O452" s="49" t="s">
        <v>912</v>
      </c>
      <c r="P452" s="36">
        <v>8726</v>
      </c>
      <c r="Q452" s="36">
        <v>7846.5</v>
      </c>
      <c r="R452" s="36">
        <v>1.2745000000000001E-4</v>
      </c>
      <c r="S452" s="36">
        <v>1.1072532110789313</v>
      </c>
      <c r="T452" s="36">
        <v>1.2689126874615303E-4</v>
      </c>
      <c r="U452" s="38">
        <v>1.1121287</v>
      </c>
      <c r="V452" s="38">
        <v>4.8754889210687047E-3</v>
      </c>
      <c r="W452" s="36">
        <v>4.0484141078931418E-2</v>
      </c>
      <c r="X452" s="36">
        <v>0</v>
      </c>
      <c r="Y452" s="36">
        <v>-1.75592E-3</v>
      </c>
      <c r="Z452" s="36">
        <v>-1.1290979999999999E-2</v>
      </c>
      <c r="AA452" s="38">
        <v>-1.3046900000000002E-2</v>
      </c>
      <c r="AB452" s="36">
        <v>5.8406530000000123E-2</v>
      </c>
      <c r="AC452" s="36">
        <v>0.92168416000000009</v>
      </c>
    </row>
    <row r="453" spans="1:29" ht="15.75" customHeight="1" x14ac:dyDescent="0.2">
      <c r="A453" s="52">
        <v>43622.485393518517</v>
      </c>
      <c r="B453" s="49" t="s">
        <v>7</v>
      </c>
      <c r="C453" s="49" t="s">
        <v>74</v>
      </c>
      <c r="D453" s="49" t="s">
        <v>86</v>
      </c>
      <c r="E453" s="50">
        <v>100</v>
      </c>
      <c r="F453" s="50">
        <v>7816.5</v>
      </c>
      <c r="G453" s="50">
        <v>1.2793000000000001E-2</v>
      </c>
      <c r="H453" s="50">
        <v>-2.5000000000000001E-4</v>
      </c>
      <c r="I453" s="50">
        <v>-3.19E-6</v>
      </c>
      <c r="J453" s="49" t="s">
        <v>76</v>
      </c>
      <c r="K453" s="50">
        <v>100</v>
      </c>
      <c r="L453" s="50">
        <v>0</v>
      </c>
      <c r="M453" s="50">
        <v>7816.5</v>
      </c>
      <c r="N453" s="49" t="s">
        <v>77</v>
      </c>
      <c r="O453" s="49" t="s">
        <v>913</v>
      </c>
      <c r="P453" s="36">
        <v>8826</v>
      </c>
      <c r="Q453" s="36">
        <v>7816.5</v>
      </c>
      <c r="R453" s="36">
        <v>1.2793E-4</v>
      </c>
      <c r="S453" s="36">
        <v>1.1200462110789313</v>
      </c>
      <c r="T453" s="36">
        <v>1.2690303773837882E-4</v>
      </c>
      <c r="U453" s="38">
        <v>1.1291101800000001</v>
      </c>
      <c r="V453" s="38">
        <v>9.0639689210687546E-3</v>
      </c>
      <c r="W453" s="36">
        <v>4.0484141078931418E-2</v>
      </c>
      <c r="X453" s="36">
        <v>0</v>
      </c>
      <c r="Y453" s="36">
        <v>-1.7591099999999999E-3</v>
      </c>
      <c r="Z453" s="36">
        <v>-1.1290979999999999E-2</v>
      </c>
      <c r="AA453" s="38">
        <v>-1.3050090000000002E-2</v>
      </c>
      <c r="AB453" s="36">
        <v>6.2598200000000173E-2</v>
      </c>
      <c r="AC453" s="36">
        <v>0.92587583000000018</v>
      </c>
    </row>
    <row r="454" spans="1:29" ht="15.75" customHeight="1" x14ac:dyDescent="0.2">
      <c r="A454" s="52">
        <v>43622.485393518517</v>
      </c>
      <c r="B454" s="49" t="s">
        <v>7</v>
      </c>
      <c r="C454" s="49" t="s">
        <v>74</v>
      </c>
      <c r="D454" s="49" t="s">
        <v>86</v>
      </c>
      <c r="E454" s="50">
        <v>200</v>
      </c>
      <c r="F454" s="50">
        <v>7807.5</v>
      </c>
      <c r="G454" s="50">
        <v>2.5616E-2</v>
      </c>
      <c r="H454" s="50">
        <v>-2.5000000000000001E-4</v>
      </c>
      <c r="I454" s="50">
        <v>-6.3999999999999997E-6</v>
      </c>
      <c r="J454" s="49" t="s">
        <v>76</v>
      </c>
      <c r="K454" s="50">
        <v>200</v>
      </c>
      <c r="L454" s="50">
        <v>0</v>
      </c>
      <c r="M454" s="50">
        <v>7807.5</v>
      </c>
      <c r="N454" s="49" t="s">
        <v>77</v>
      </c>
      <c r="O454" s="49" t="s">
        <v>914</v>
      </c>
      <c r="P454" s="36">
        <v>9026</v>
      </c>
      <c r="Q454" s="36">
        <v>7807.5</v>
      </c>
      <c r="R454" s="36">
        <v>1.2808000000000001E-4</v>
      </c>
      <c r="S454" s="36">
        <v>1.1456622110789314</v>
      </c>
      <c r="T454" s="36">
        <v>1.2692911711488272E-4</v>
      </c>
      <c r="U454" s="38">
        <v>1.15605008</v>
      </c>
      <c r="V454" s="38">
        <v>1.0387868921068577E-2</v>
      </c>
      <c r="W454" s="36">
        <v>4.0484141078931418E-2</v>
      </c>
      <c r="X454" s="36">
        <v>0</v>
      </c>
      <c r="Y454" s="36">
        <v>-1.7655099999999999E-3</v>
      </c>
      <c r="Z454" s="36">
        <v>-1.1290979999999999E-2</v>
      </c>
      <c r="AA454" s="38">
        <v>-1.3056490000000002E-2</v>
      </c>
      <c r="AB454" s="36">
        <v>6.3928499999999999E-2</v>
      </c>
      <c r="AC454" s="36">
        <v>0.92720613000000007</v>
      </c>
    </row>
    <row r="455" spans="1:29" ht="15.75" customHeight="1" x14ac:dyDescent="0.2">
      <c r="A455" s="52">
        <v>43622.486145833333</v>
      </c>
      <c r="B455" s="49" t="s">
        <v>7</v>
      </c>
      <c r="C455" s="49" t="s">
        <v>74</v>
      </c>
      <c r="D455" s="49" t="s">
        <v>75</v>
      </c>
      <c r="E455" s="50">
        <v>-600</v>
      </c>
      <c r="F455" s="50">
        <v>7639</v>
      </c>
      <c r="G455" s="50">
        <v>-7.8546000000000005E-2</v>
      </c>
      <c r="H455" s="50">
        <v>-2.5000000000000001E-4</v>
      </c>
      <c r="I455" s="50">
        <v>-1.963E-5</v>
      </c>
      <c r="J455" s="49" t="s">
        <v>76</v>
      </c>
      <c r="K455" s="50">
        <v>600</v>
      </c>
      <c r="L455" s="50">
        <v>0</v>
      </c>
      <c r="M455" s="50">
        <v>7639</v>
      </c>
      <c r="N455" s="49" t="s">
        <v>83</v>
      </c>
      <c r="O455" s="49" t="s">
        <v>915</v>
      </c>
      <c r="P455" s="36">
        <v>8426</v>
      </c>
      <c r="Q455" s="36">
        <v>7639</v>
      </c>
      <c r="R455" s="36">
        <v>1.3091000000000001E-4</v>
      </c>
      <c r="S455" s="36">
        <v>1.0695047408100018</v>
      </c>
      <c r="T455" s="36">
        <v>1.2692911711488272E-4</v>
      </c>
      <c r="U455" s="38">
        <v>1.1030476600000001</v>
      </c>
      <c r="V455" s="38">
        <v>3.3542919189998299E-2</v>
      </c>
      <c r="W455" s="36">
        <v>4.2872670810001789E-2</v>
      </c>
      <c r="X455" s="36">
        <v>2.3885297310703713E-3</v>
      </c>
      <c r="Y455" s="36">
        <v>-1.7851399999999999E-3</v>
      </c>
      <c r="Z455" s="36">
        <v>-1.1290979999999999E-2</v>
      </c>
      <c r="AA455" s="38">
        <v>-1.3076120000000002E-2</v>
      </c>
      <c r="AB455" s="36">
        <v>8.9491710000000085E-2</v>
      </c>
      <c r="AC455" s="36">
        <v>0.95276934000000013</v>
      </c>
    </row>
    <row r="456" spans="1:29" ht="15.75" customHeight="1" x14ac:dyDescent="0.2">
      <c r="A456" s="52">
        <v>43622.486145833333</v>
      </c>
      <c r="B456" s="49" t="s">
        <v>7</v>
      </c>
      <c r="C456" s="49" t="s">
        <v>74</v>
      </c>
      <c r="D456" s="49" t="s">
        <v>75</v>
      </c>
      <c r="E456" s="50">
        <v>-500</v>
      </c>
      <c r="F456" s="50">
        <v>7677</v>
      </c>
      <c r="G456" s="50">
        <v>-6.5129999999999993E-2</v>
      </c>
      <c r="H456" s="50">
        <v>-2.5000000000000001E-4</v>
      </c>
      <c r="I456" s="50">
        <v>-1.628E-5</v>
      </c>
      <c r="J456" s="49" t="s">
        <v>76</v>
      </c>
      <c r="K456" s="50">
        <v>500</v>
      </c>
      <c r="L456" s="50">
        <v>0</v>
      </c>
      <c r="M456" s="50">
        <v>7677</v>
      </c>
      <c r="N456" s="49" t="s">
        <v>83</v>
      </c>
      <c r="O456" s="49" t="s">
        <v>916</v>
      </c>
      <c r="P456" s="36">
        <v>7926</v>
      </c>
      <c r="Q456" s="36">
        <v>7677</v>
      </c>
      <c r="R456" s="36">
        <v>1.3025999999999999E-4</v>
      </c>
      <c r="S456" s="36">
        <v>1.0060401822525604</v>
      </c>
      <c r="T456" s="36">
        <v>1.2692911711488272E-4</v>
      </c>
      <c r="U456" s="38">
        <v>1.0324407599999998</v>
      </c>
      <c r="V456" s="38">
        <v>2.6400577747439424E-2</v>
      </c>
      <c r="W456" s="36">
        <v>4.4538112252560422E-2</v>
      </c>
      <c r="X456" s="36">
        <v>1.6654414425586322E-3</v>
      </c>
      <c r="Y456" s="36">
        <v>-1.80142E-3</v>
      </c>
      <c r="Z456" s="36">
        <v>-1.1290979999999999E-2</v>
      </c>
      <c r="AA456" s="38">
        <v>-1.3092400000000002E-2</v>
      </c>
      <c r="AB456" s="36">
        <v>8.403108999999985E-2</v>
      </c>
      <c r="AC456" s="36">
        <v>0.94730871999999988</v>
      </c>
    </row>
    <row r="457" spans="1:29" ht="15.75" customHeight="1" x14ac:dyDescent="0.2">
      <c r="A457" s="52">
        <v>43622.486145833333</v>
      </c>
      <c r="B457" s="49" t="s">
        <v>7</v>
      </c>
      <c r="C457" s="49" t="s">
        <v>74</v>
      </c>
      <c r="D457" s="49" t="s">
        <v>75</v>
      </c>
      <c r="E457" s="50">
        <v>-400</v>
      </c>
      <c r="F457" s="50">
        <v>7715.5</v>
      </c>
      <c r="G457" s="50">
        <v>-5.1844000000000001E-2</v>
      </c>
      <c r="H457" s="50">
        <v>-2.5000000000000001E-4</v>
      </c>
      <c r="I457" s="50">
        <v>-1.296E-5</v>
      </c>
      <c r="J457" s="49" t="s">
        <v>76</v>
      </c>
      <c r="K457" s="50">
        <v>400</v>
      </c>
      <c r="L457" s="50">
        <v>0</v>
      </c>
      <c r="M457" s="50">
        <v>7715.5</v>
      </c>
      <c r="N457" s="49" t="s">
        <v>83</v>
      </c>
      <c r="O457" s="49" t="s">
        <v>917</v>
      </c>
      <c r="P457" s="36">
        <v>7526</v>
      </c>
      <c r="Q457" s="36">
        <v>7715.5</v>
      </c>
      <c r="R457" s="36">
        <v>1.2961E-4</v>
      </c>
      <c r="S457" s="36">
        <v>0.95526853540660728</v>
      </c>
      <c r="T457" s="36">
        <v>1.2692911711488272E-4</v>
      </c>
      <c r="U457" s="38">
        <v>0.97544485999999997</v>
      </c>
      <c r="V457" s="38">
        <v>2.0176324593392692E-2</v>
      </c>
      <c r="W457" s="36">
        <v>4.5610465406607334E-2</v>
      </c>
      <c r="X457" s="36">
        <v>1.0723531540469122E-3</v>
      </c>
      <c r="Y457" s="36">
        <v>-1.81438E-3</v>
      </c>
      <c r="Z457" s="36">
        <v>-1.1290979999999999E-2</v>
      </c>
      <c r="AA457" s="38">
        <v>-1.3105360000000002E-2</v>
      </c>
      <c r="AB457" s="36">
        <v>7.8892150000000022E-2</v>
      </c>
      <c r="AC457" s="36">
        <v>0.94216978000000007</v>
      </c>
    </row>
    <row r="458" spans="1:29" ht="15.75" customHeight="1" x14ac:dyDescent="0.2">
      <c r="A458" s="52">
        <v>43622.486145833333</v>
      </c>
      <c r="B458" s="49" t="s">
        <v>7</v>
      </c>
      <c r="C458" s="49" t="s">
        <v>74</v>
      </c>
      <c r="D458" s="49" t="s">
        <v>75</v>
      </c>
      <c r="E458" s="50">
        <v>-300</v>
      </c>
      <c r="F458" s="50">
        <v>7754</v>
      </c>
      <c r="G458" s="50">
        <v>-3.8691000000000003E-2</v>
      </c>
      <c r="H458" s="50">
        <v>-2.5000000000000001E-4</v>
      </c>
      <c r="I458" s="50">
        <v>-9.6700000000000006E-6</v>
      </c>
      <c r="J458" s="49" t="s">
        <v>76</v>
      </c>
      <c r="K458" s="50">
        <v>300</v>
      </c>
      <c r="L458" s="50">
        <v>0</v>
      </c>
      <c r="M458" s="50">
        <v>7754</v>
      </c>
      <c r="N458" s="49" t="s">
        <v>83</v>
      </c>
      <c r="O458" s="49" t="s">
        <v>918</v>
      </c>
      <c r="P458" s="36">
        <v>7226</v>
      </c>
      <c r="Q458" s="36">
        <v>7754</v>
      </c>
      <c r="R458" s="36">
        <v>1.2897000000000001E-4</v>
      </c>
      <c r="S458" s="36">
        <v>0.91718980027214247</v>
      </c>
      <c r="T458" s="36">
        <v>1.2692911711488272E-4</v>
      </c>
      <c r="U458" s="38">
        <v>0.93193722000000001</v>
      </c>
      <c r="V458" s="38">
        <v>1.4747419727857536E-2</v>
      </c>
      <c r="W458" s="36">
        <v>4.622273027214252E-2</v>
      </c>
      <c r="X458" s="36">
        <v>6.1226486553518644E-4</v>
      </c>
      <c r="Y458" s="36">
        <v>-1.82405E-3</v>
      </c>
      <c r="Z458" s="36">
        <v>-1.1290979999999999E-2</v>
      </c>
      <c r="AA458" s="38">
        <v>-1.3115030000000001E-2</v>
      </c>
      <c r="AB458" s="36">
        <v>7.4085180000000056E-2</v>
      </c>
      <c r="AC458" s="36">
        <v>0.9373628100000001</v>
      </c>
    </row>
    <row r="459" spans="1:29" ht="15.75" customHeight="1" x14ac:dyDescent="0.2">
      <c r="A459" s="52">
        <v>43622.486145833333</v>
      </c>
      <c r="B459" s="49" t="s">
        <v>7</v>
      </c>
      <c r="C459" s="49" t="s">
        <v>74</v>
      </c>
      <c r="D459" s="49" t="s">
        <v>75</v>
      </c>
      <c r="E459" s="50">
        <v>-200</v>
      </c>
      <c r="F459" s="50">
        <v>7792.5</v>
      </c>
      <c r="G459" s="50">
        <v>-2.5666000000000001E-2</v>
      </c>
      <c r="H459" s="50">
        <v>-2.5000000000000001E-4</v>
      </c>
      <c r="I459" s="50">
        <v>-6.4099999999999996E-6</v>
      </c>
      <c r="J459" s="49" t="s">
        <v>76</v>
      </c>
      <c r="K459" s="50">
        <v>200</v>
      </c>
      <c r="L459" s="50">
        <v>0</v>
      </c>
      <c r="M459" s="50">
        <v>7792.5</v>
      </c>
      <c r="N459" s="49" t="s">
        <v>83</v>
      </c>
      <c r="O459" s="49" t="s">
        <v>919</v>
      </c>
      <c r="P459" s="36">
        <v>7026</v>
      </c>
      <c r="Q459" s="36">
        <v>7792.5</v>
      </c>
      <c r="R459" s="36">
        <v>1.2833000000000001E-4</v>
      </c>
      <c r="S459" s="36">
        <v>0.8918039768491659</v>
      </c>
      <c r="T459" s="36">
        <v>1.269291171148827E-4</v>
      </c>
      <c r="U459" s="38">
        <v>0.90164658000000009</v>
      </c>
      <c r="V459" s="38">
        <v>9.8426031508341838E-3</v>
      </c>
      <c r="W459" s="36">
        <v>4.6502906849165977E-2</v>
      </c>
      <c r="X459" s="36">
        <v>2.8017657702345683E-4</v>
      </c>
      <c r="Y459" s="36">
        <v>-1.8304600000000001E-3</v>
      </c>
      <c r="Z459" s="36">
        <v>-1.1290979999999999E-2</v>
      </c>
      <c r="AA459" s="38">
        <v>-1.3121440000000002E-2</v>
      </c>
      <c r="AB459" s="36">
        <v>6.9466950000000166E-2</v>
      </c>
      <c r="AC459" s="36">
        <v>0.93274458000000016</v>
      </c>
    </row>
    <row r="460" spans="1:29" ht="15.75" customHeight="1" x14ac:dyDescent="0.2">
      <c r="A460" s="52">
        <v>43622.486145833333</v>
      </c>
      <c r="B460" s="49" t="s">
        <v>7</v>
      </c>
      <c r="C460" s="49" t="s">
        <v>74</v>
      </c>
      <c r="D460" s="49" t="s">
        <v>75</v>
      </c>
      <c r="E460" s="50">
        <v>-100</v>
      </c>
      <c r="F460" s="50">
        <v>7831.5</v>
      </c>
      <c r="G460" s="50">
        <v>-1.2769000000000001E-2</v>
      </c>
      <c r="H460" s="50">
        <v>-2.5000000000000001E-4</v>
      </c>
      <c r="I460" s="50">
        <v>-3.19E-6</v>
      </c>
      <c r="J460" s="49" t="s">
        <v>76</v>
      </c>
      <c r="K460" s="50">
        <v>100</v>
      </c>
      <c r="L460" s="50">
        <v>0</v>
      </c>
      <c r="M460" s="50">
        <v>7831.5</v>
      </c>
      <c r="N460" s="49" t="s">
        <v>83</v>
      </c>
      <c r="O460" s="49" t="s">
        <v>920</v>
      </c>
      <c r="P460" s="36">
        <v>6926</v>
      </c>
      <c r="Q460" s="36">
        <v>7831.5</v>
      </c>
      <c r="R460" s="36">
        <v>1.2768999999999999E-4</v>
      </c>
      <c r="S460" s="36">
        <v>0.87911106513767767</v>
      </c>
      <c r="T460" s="36">
        <v>1.2692911711488272E-4</v>
      </c>
      <c r="U460" s="38">
        <v>0.88438093999999989</v>
      </c>
      <c r="V460" s="38">
        <v>5.2698748623222214E-3</v>
      </c>
      <c r="W460" s="36">
        <v>4.6578995137677708E-2</v>
      </c>
      <c r="X460" s="36">
        <v>7.6088288511730329E-5</v>
      </c>
      <c r="Y460" s="36">
        <v>-1.83365E-3</v>
      </c>
      <c r="Z460" s="36">
        <v>-1.1290979999999999E-2</v>
      </c>
      <c r="AA460" s="38">
        <v>-1.3124630000000002E-2</v>
      </c>
      <c r="AB460" s="36">
        <v>6.4973499999999934E-2</v>
      </c>
      <c r="AC460" s="36">
        <v>0.92825112999999992</v>
      </c>
    </row>
    <row r="461" spans="1:29" ht="15.75" customHeight="1" x14ac:dyDescent="0.2">
      <c r="A461" s="52">
        <v>43622.486770833333</v>
      </c>
      <c r="B461" s="49" t="s">
        <v>7</v>
      </c>
      <c r="C461" s="49" t="s">
        <v>74</v>
      </c>
      <c r="D461" s="49" t="s">
        <v>75</v>
      </c>
      <c r="E461" s="50">
        <v>-200</v>
      </c>
      <c r="F461" s="50">
        <v>7745</v>
      </c>
      <c r="G461" s="50">
        <v>-2.5824E-2</v>
      </c>
      <c r="H461" s="50">
        <v>-2.5000000000000001E-4</v>
      </c>
      <c r="I461" s="50">
        <v>-6.4500000000000001E-6</v>
      </c>
      <c r="J461" s="49" t="s">
        <v>76</v>
      </c>
      <c r="K461" s="50">
        <v>200</v>
      </c>
      <c r="L461" s="50">
        <v>0</v>
      </c>
      <c r="M461" s="50">
        <v>7745</v>
      </c>
      <c r="N461" s="49" t="s">
        <v>83</v>
      </c>
      <c r="O461" s="49" t="s">
        <v>921</v>
      </c>
      <c r="P461" s="36">
        <v>6726</v>
      </c>
      <c r="Q461" s="36">
        <v>7745</v>
      </c>
      <c r="R461" s="36">
        <v>1.2912000000000001E-4</v>
      </c>
      <c r="S461" s="36">
        <v>0.8537252417147011</v>
      </c>
      <c r="T461" s="36">
        <v>1.269291171148827E-4</v>
      </c>
      <c r="U461" s="38">
        <v>0.86846112000000009</v>
      </c>
      <c r="V461" s="38">
        <v>1.4735878285298987E-2</v>
      </c>
      <c r="W461" s="36">
        <v>4.7017171714701163E-2</v>
      </c>
      <c r="X461" s="36">
        <v>4.3817657702345525E-4</v>
      </c>
      <c r="Y461" s="36">
        <v>-1.8401000000000001E-3</v>
      </c>
      <c r="Z461" s="36">
        <v>-1.1290979999999999E-2</v>
      </c>
      <c r="AA461" s="38">
        <v>-1.3131080000000002E-2</v>
      </c>
      <c r="AB461" s="36">
        <v>7.4884130000000146E-2</v>
      </c>
      <c r="AC461" s="36">
        <v>0.93816176000000018</v>
      </c>
    </row>
    <row r="462" spans="1:29" ht="15.75" customHeight="1" x14ac:dyDescent="0.2">
      <c r="A462" s="52">
        <v>43622.486770833333</v>
      </c>
      <c r="B462" s="49" t="s">
        <v>7</v>
      </c>
      <c r="C462" s="49" t="s">
        <v>74</v>
      </c>
      <c r="D462" s="49" t="s">
        <v>75</v>
      </c>
      <c r="E462" s="50">
        <v>-100</v>
      </c>
      <c r="F462" s="50">
        <v>7784</v>
      </c>
      <c r="G462" s="50">
        <v>-1.2847000000000001E-2</v>
      </c>
      <c r="H462" s="50">
        <v>-2.5000000000000001E-4</v>
      </c>
      <c r="I462" s="50">
        <v>-3.2100000000000002E-6</v>
      </c>
      <c r="J462" s="49" t="s">
        <v>76</v>
      </c>
      <c r="K462" s="50">
        <v>100</v>
      </c>
      <c r="L462" s="50">
        <v>0</v>
      </c>
      <c r="M462" s="50">
        <v>7784</v>
      </c>
      <c r="N462" s="49" t="s">
        <v>83</v>
      </c>
      <c r="O462" s="49" t="s">
        <v>922</v>
      </c>
      <c r="P462" s="36">
        <v>6626</v>
      </c>
      <c r="Q462" s="36">
        <v>7784</v>
      </c>
      <c r="R462" s="36">
        <v>1.2846999999999999E-4</v>
      </c>
      <c r="S462" s="36">
        <v>0.84103233000321287</v>
      </c>
      <c r="T462" s="36">
        <v>1.2692911711488272E-4</v>
      </c>
      <c r="U462" s="38">
        <v>0.85124221999999994</v>
      </c>
      <c r="V462" s="38">
        <v>1.0209889996787069E-2</v>
      </c>
      <c r="W462" s="36">
        <v>4.7171260003212895E-2</v>
      </c>
      <c r="X462" s="36">
        <v>1.5408828851173201E-4</v>
      </c>
      <c r="Y462" s="36">
        <v>-1.8433100000000001E-3</v>
      </c>
      <c r="Z462" s="36">
        <v>-1.1290979999999999E-2</v>
      </c>
      <c r="AA462" s="38">
        <v>-1.3134290000000002E-2</v>
      </c>
      <c r="AB462" s="36">
        <v>7.0515439999999971E-2</v>
      </c>
      <c r="AC462" s="36">
        <v>0.93379307</v>
      </c>
    </row>
    <row r="463" spans="1:29" ht="15.75" customHeight="1" x14ac:dyDescent="0.2">
      <c r="A463" s="52">
        <v>43622.486979166664</v>
      </c>
      <c r="B463" s="49" t="s">
        <v>7</v>
      </c>
      <c r="C463" s="49" t="s">
        <v>74</v>
      </c>
      <c r="D463" s="49" t="s">
        <v>75</v>
      </c>
      <c r="E463" s="50">
        <v>-200</v>
      </c>
      <c r="F463" s="50">
        <v>7767.5</v>
      </c>
      <c r="G463" s="50">
        <v>-2.5748E-2</v>
      </c>
      <c r="H463" s="50">
        <v>-2.5000000000000001E-4</v>
      </c>
      <c r="I463" s="50">
        <v>-6.4300000000000003E-6</v>
      </c>
      <c r="J463" s="49" t="s">
        <v>76</v>
      </c>
      <c r="K463" s="50">
        <v>200</v>
      </c>
      <c r="L463" s="50">
        <v>0</v>
      </c>
      <c r="M463" s="50">
        <v>7767.5</v>
      </c>
      <c r="N463" s="49" t="s">
        <v>77</v>
      </c>
      <c r="O463" s="49" t="s">
        <v>923</v>
      </c>
      <c r="P463" s="36">
        <v>6426</v>
      </c>
      <c r="Q463" s="36">
        <v>7767.5</v>
      </c>
      <c r="R463" s="36">
        <v>1.2873999999999999E-4</v>
      </c>
      <c r="S463" s="36">
        <v>0.8156465065802363</v>
      </c>
      <c r="T463" s="36">
        <v>1.2692911711488272E-4</v>
      </c>
      <c r="U463" s="38">
        <v>0.82728323999999998</v>
      </c>
      <c r="V463" s="38">
        <v>1.1636733419763678E-2</v>
      </c>
      <c r="W463" s="36">
        <v>4.753343658023635E-2</v>
      </c>
      <c r="X463" s="36">
        <v>3.6217657702345557E-4</v>
      </c>
      <c r="Y463" s="36">
        <v>-1.8497400000000001E-3</v>
      </c>
      <c r="Z463" s="36">
        <v>-1.1290979999999999E-2</v>
      </c>
      <c r="AA463" s="38">
        <v>-1.3140720000000002E-2</v>
      </c>
      <c r="AB463" s="36">
        <v>7.231089000000003E-2</v>
      </c>
      <c r="AC463" s="36">
        <v>0.93558852000000003</v>
      </c>
    </row>
    <row r="464" spans="1:29" ht="15.75" customHeight="1" x14ac:dyDescent="0.2">
      <c r="A464" s="52">
        <v>43622.486979166664</v>
      </c>
      <c r="B464" s="49" t="s">
        <v>7</v>
      </c>
      <c r="C464" s="49" t="s">
        <v>74</v>
      </c>
      <c r="D464" s="49" t="s">
        <v>75</v>
      </c>
      <c r="E464" s="50">
        <v>-100</v>
      </c>
      <c r="F464" s="50">
        <v>7806.5</v>
      </c>
      <c r="G464" s="50">
        <v>-1.281E-2</v>
      </c>
      <c r="H464" s="50">
        <v>-2.5000000000000001E-4</v>
      </c>
      <c r="I464" s="50">
        <v>-3.1999999999999999E-6</v>
      </c>
      <c r="J464" s="49" t="s">
        <v>76</v>
      </c>
      <c r="K464" s="50">
        <v>100</v>
      </c>
      <c r="L464" s="50">
        <v>0</v>
      </c>
      <c r="M464" s="50">
        <v>7806.5</v>
      </c>
      <c r="N464" s="49" t="s">
        <v>77</v>
      </c>
      <c r="O464" s="49" t="s">
        <v>924</v>
      </c>
      <c r="P464" s="36">
        <v>6326</v>
      </c>
      <c r="Q464" s="36">
        <v>7806.5</v>
      </c>
      <c r="R464" s="36">
        <v>1.281E-4</v>
      </c>
      <c r="S464" s="36">
        <v>0.80295359486874807</v>
      </c>
      <c r="T464" s="36">
        <v>1.2692911711488272E-4</v>
      </c>
      <c r="U464" s="38">
        <v>0.81036059999999999</v>
      </c>
      <c r="V464" s="38">
        <v>7.4070051312519203E-3</v>
      </c>
      <c r="W464" s="36">
        <v>4.765052486874808E-2</v>
      </c>
      <c r="X464" s="36">
        <v>1.170882885117297E-4</v>
      </c>
      <c r="Y464" s="36">
        <v>-1.8529400000000002E-3</v>
      </c>
      <c r="Z464" s="36">
        <v>-1.1290979999999999E-2</v>
      </c>
      <c r="AA464" s="38">
        <v>-1.3143920000000002E-2</v>
      </c>
      <c r="AB464" s="36">
        <v>6.8201449999999997E-2</v>
      </c>
      <c r="AC464" s="36">
        <v>0.93147908000000001</v>
      </c>
    </row>
    <row r="465" spans="1:29" ht="15.75" customHeight="1" x14ac:dyDescent="0.2">
      <c r="A465" s="52">
        <v>43622.487858796296</v>
      </c>
      <c r="B465" s="49" t="s">
        <v>7</v>
      </c>
      <c r="C465" s="49" t="s">
        <v>74</v>
      </c>
      <c r="D465" s="49" t="s">
        <v>75</v>
      </c>
      <c r="E465" s="50">
        <v>-500</v>
      </c>
      <c r="F465" s="50">
        <v>7630</v>
      </c>
      <c r="G465" s="50">
        <v>-6.5530000000000005E-2</v>
      </c>
      <c r="H465" s="50">
        <v>-2.5000000000000001E-4</v>
      </c>
      <c r="I465" s="50">
        <v>-1.6379999999999999E-5</v>
      </c>
      <c r="J465" s="49" t="s">
        <v>76</v>
      </c>
      <c r="K465" s="50">
        <v>500</v>
      </c>
      <c r="L465" s="50">
        <v>0</v>
      </c>
      <c r="M465" s="50">
        <v>7630</v>
      </c>
      <c r="N465" s="49" t="s">
        <v>83</v>
      </c>
      <c r="O465" s="49" t="s">
        <v>925</v>
      </c>
      <c r="P465" s="36">
        <v>5826</v>
      </c>
      <c r="Q465" s="36">
        <v>7630</v>
      </c>
      <c r="R465" s="36">
        <v>1.3106000000000001E-4</v>
      </c>
      <c r="S465" s="36">
        <v>0.73948903631130669</v>
      </c>
      <c r="T465" s="36">
        <v>1.2692911711488272E-4</v>
      </c>
      <c r="U465" s="38">
        <v>0.76355556000000002</v>
      </c>
      <c r="V465" s="38">
        <v>2.4066523688693331E-2</v>
      </c>
      <c r="W465" s="36">
        <v>4.9715966311306724E-2</v>
      </c>
      <c r="X465" s="36">
        <v>2.0654414425586437E-3</v>
      </c>
      <c r="Y465" s="36">
        <v>-1.8693200000000003E-3</v>
      </c>
      <c r="Z465" s="36">
        <v>-1.1290979999999999E-2</v>
      </c>
      <c r="AA465" s="38">
        <v>-1.3160300000000002E-2</v>
      </c>
      <c r="AB465" s="36">
        <v>8.6942790000000061E-2</v>
      </c>
      <c r="AC465" s="36">
        <v>0.95022042000000007</v>
      </c>
    </row>
    <row r="466" spans="1:29" ht="15.75" customHeight="1" x14ac:dyDescent="0.2">
      <c r="A466" s="52">
        <v>43622.487858796296</v>
      </c>
      <c r="B466" s="49" t="s">
        <v>7</v>
      </c>
      <c r="C466" s="49" t="s">
        <v>74</v>
      </c>
      <c r="D466" s="49" t="s">
        <v>75</v>
      </c>
      <c r="E466" s="50">
        <v>-400</v>
      </c>
      <c r="F466" s="50">
        <v>7668.5</v>
      </c>
      <c r="G466" s="50">
        <v>-5.2159999999999998E-2</v>
      </c>
      <c r="H466" s="50">
        <v>-2.5000000000000001E-4</v>
      </c>
      <c r="I466" s="50">
        <v>-1.3040000000000001E-5</v>
      </c>
      <c r="J466" s="49" t="s">
        <v>76</v>
      </c>
      <c r="K466" s="50">
        <v>400</v>
      </c>
      <c r="L466" s="50">
        <v>0</v>
      </c>
      <c r="M466" s="50">
        <v>7668.5</v>
      </c>
      <c r="N466" s="49" t="s">
        <v>83</v>
      </c>
      <c r="O466" s="49" t="s">
        <v>926</v>
      </c>
      <c r="P466" s="36">
        <v>5426</v>
      </c>
      <c r="Q466" s="36">
        <v>7668.5</v>
      </c>
      <c r="R466" s="36">
        <v>1.304E-4</v>
      </c>
      <c r="S466" s="36">
        <v>0.68871738946535366</v>
      </c>
      <c r="T466" s="36">
        <v>1.2692911711488272E-4</v>
      </c>
      <c r="U466" s="38">
        <v>0.70755040000000002</v>
      </c>
      <c r="V466" s="38">
        <v>1.8833010534646366E-2</v>
      </c>
      <c r="W466" s="36">
        <v>5.1104319465353633E-2</v>
      </c>
      <c r="X466" s="36">
        <v>1.3883531540469091E-3</v>
      </c>
      <c r="Y466" s="36">
        <v>-1.8823600000000002E-3</v>
      </c>
      <c r="Z466" s="36">
        <v>-1.1290979999999999E-2</v>
      </c>
      <c r="AA466" s="38">
        <v>-1.3173340000000002E-2</v>
      </c>
      <c r="AB466" s="36">
        <v>8.3110669999999998E-2</v>
      </c>
      <c r="AC466" s="36">
        <v>0.94638829999999996</v>
      </c>
    </row>
    <row r="467" spans="1:29" ht="15.75" customHeight="1" x14ac:dyDescent="0.2">
      <c r="A467" s="52">
        <v>43622.487858796296</v>
      </c>
      <c r="B467" s="49" t="s">
        <v>7</v>
      </c>
      <c r="C467" s="49" t="s">
        <v>74</v>
      </c>
      <c r="D467" s="49" t="s">
        <v>75</v>
      </c>
      <c r="E467" s="50">
        <v>-300</v>
      </c>
      <c r="F467" s="50">
        <v>7706.5</v>
      </c>
      <c r="G467" s="50">
        <v>-3.8927999999999997E-2</v>
      </c>
      <c r="H467" s="50">
        <v>-2.5000000000000001E-4</v>
      </c>
      <c r="I467" s="50">
        <v>-9.73E-6</v>
      </c>
      <c r="J467" s="49" t="s">
        <v>76</v>
      </c>
      <c r="K467" s="50">
        <v>300</v>
      </c>
      <c r="L467" s="50">
        <v>0</v>
      </c>
      <c r="M467" s="50">
        <v>7706.5</v>
      </c>
      <c r="N467" s="49" t="s">
        <v>83</v>
      </c>
      <c r="O467" s="49" t="s">
        <v>927</v>
      </c>
      <c r="P467" s="36">
        <v>5126</v>
      </c>
      <c r="Q467" s="36">
        <v>7706.5</v>
      </c>
      <c r="R467" s="36">
        <v>1.2976E-4</v>
      </c>
      <c r="S467" s="36">
        <v>0.65063865433088885</v>
      </c>
      <c r="T467" s="36">
        <v>1.2692911711488272E-4</v>
      </c>
      <c r="U467" s="38">
        <v>0.66514976000000003</v>
      </c>
      <c r="V467" s="38">
        <v>1.4511105669111179E-2</v>
      </c>
      <c r="W467" s="36">
        <v>5.195358433088882E-2</v>
      </c>
      <c r="X467" s="36">
        <v>8.4926486553518754E-4</v>
      </c>
      <c r="Y467" s="36">
        <v>-1.8920900000000001E-3</v>
      </c>
      <c r="Z467" s="36">
        <v>-1.1290979999999999E-2</v>
      </c>
      <c r="AA467" s="38">
        <v>-1.3183070000000002E-2</v>
      </c>
      <c r="AB467" s="36">
        <v>7.9647759999999998E-2</v>
      </c>
      <c r="AC467" s="36">
        <v>0.94292538999999997</v>
      </c>
    </row>
    <row r="468" spans="1:29" ht="15.75" customHeight="1" x14ac:dyDescent="0.2">
      <c r="A468" s="52">
        <v>43622.487858796296</v>
      </c>
      <c r="B468" s="49" t="s">
        <v>7</v>
      </c>
      <c r="C468" s="49" t="s">
        <v>74</v>
      </c>
      <c r="D468" s="49" t="s">
        <v>75</v>
      </c>
      <c r="E468" s="50">
        <v>-200</v>
      </c>
      <c r="F468" s="50">
        <v>7749</v>
      </c>
      <c r="G468" s="50">
        <v>-2.581E-2</v>
      </c>
      <c r="H468" s="50">
        <v>-2.5000000000000001E-4</v>
      </c>
      <c r="I468" s="50">
        <v>-6.4500000000000001E-6</v>
      </c>
      <c r="J468" s="49" t="s">
        <v>76</v>
      </c>
      <c r="K468" s="50">
        <v>200</v>
      </c>
      <c r="L468" s="50">
        <v>0</v>
      </c>
      <c r="M468" s="50">
        <v>7749</v>
      </c>
      <c r="N468" s="49" t="s">
        <v>77</v>
      </c>
      <c r="O468" s="49" t="s">
        <v>928</v>
      </c>
      <c r="P468" s="36">
        <v>4926</v>
      </c>
      <c r="Q468" s="36">
        <v>7749</v>
      </c>
      <c r="R468" s="36">
        <v>1.2904999999999999E-4</v>
      </c>
      <c r="S468" s="36">
        <v>0.62525283090791228</v>
      </c>
      <c r="T468" s="36">
        <v>1.2692911711488272E-4</v>
      </c>
      <c r="U468" s="38">
        <v>0.6357003</v>
      </c>
      <c r="V468" s="38">
        <v>1.0447469092087713E-2</v>
      </c>
      <c r="W468" s="36">
        <v>5.2377760907912276E-2</v>
      </c>
      <c r="X468" s="36">
        <v>4.2417657702345513E-4</v>
      </c>
      <c r="Y468" s="36">
        <v>-1.8985400000000002E-3</v>
      </c>
      <c r="Z468" s="36">
        <v>-1.1290979999999999E-2</v>
      </c>
      <c r="AA468" s="38">
        <v>-1.3189520000000001E-2</v>
      </c>
      <c r="AB468" s="36">
        <v>7.6014749999999978E-2</v>
      </c>
      <c r="AC468" s="36">
        <v>0.93929238000000004</v>
      </c>
    </row>
    <row r="469" spans="1:29" ht="15.75" customHeight="1" x14ac:dyDescent="0.2">
      <c r="A469" s="52">
        <v>43622.487858796296</v>
      </c>
      <c r="B469" s="49" t="s">
        <v>7</v>
      </c>
      <c r="C469" s="49" t="s">
        <v>74</v>
      </c>
      <c r="D469" s="49" t="s">
        <v>75</v>
      </c>
      <c r="E469" s="50">
        <v>-100</v>
      </c>
      <c r="F469" s="50">
        <v>7788</v>
      </c>
      <c r="G469" s="50">
        <v>-1.2840000000000001E-2</v>
      </c>
      <c r="H469" s="50">
        <v>-2.5000000000000001E-4</v>
      </c>
      <c r="I469" s="50">
        <v>-3.2100000000000002E-6</v>
      </c>
      <c r="J469" s="49" t="s">
        <v>76</v>
      </c>
      <c r="K469" s="50">
        <v>100</v>
      </c>
      <c r="L469" s="50">
        <v>0</v>
      </c>
      <c r="M469" s="50">
        <v>7788</v>
      </c>
      <c r="N469" s="49" t="s">
        <v>77</v>
      </c>
      <c r="O469" s="49" t="s">
        <v>929</v>
      </c>
      <c r="P469" s="36">
        <v>4826</v>
      </c>
      <c r="Q469" s="36">
        <v>7788</v>
      </c>
      <c r="R469" s="36">
        <v>1.284E-4</v>
      </c>
      <c r="S469" s="36">
        <v>0.61255991919642405</v>
      </c>
      <c r="T469" s="36">
        <v>1.2692911711488272E-4</v>
      </c>
      <c r="U469" s="38">
        <v>0.61965840000000005</v>
      </c>
      <c r="V469" s="38">
        <v>7.0984808035760016E-3</v>
      </c>
      <c r="W469" s="36">
        <v>5.2524849196424001E-2</v>
      </c>
      <c r="X469" s="36">
        <v>1.4708828851172501E-4</v>
      </c>
      <c r="Y469" s="36">
        <v>-1.9017500000000002E-3</v>
      </c>
      <c r="Z469" s="36">
        <v>-1.1290979999999999E-2</v>
      </c>
      <c r="AA469" s="38">
        <v>-1.3192730000000001E-2</v>
      </c>
      <c r="AB469" s="36">
        <v>7.2816060000000002E-2</v>
      </c>
      <c r="AC469" s="36">
        <v>0.93609368999999998</v>
      </c>
    </row>
    <row r="470" spans="1:29" ht="15.75" customHeight="1" x14ac:dyDescent="0.2">
      <c r="A470" s="52">
        <v>43622.487893518519</v>
      </c>
      <c r="B470" s="49" t="s">
        <v>7</v>
      </c>
      <c r="C470" s="49" t="s">
        <v>74</v>
      </c>
      <c r="D470" s="49" t="s">
        <v>75</v>
      </c>
      <c r="E470" s="50">
        <v>-100</v>
      </c>
      <c r="F470" s="50">
        <v>7616</v>
      </c>
      <c r="G470" s="50">
        <v>-1.3129999999999999E-2</v>
      </c>
      <c r="H470" s="50">
        <v>7.5000000000000002E-4</v>
      </c>
      <c r="I470" s="50">
        <v>9.8400000000000007E-6</v>
      </c>
      <c r="J470" s="49" t="s">
        <v>76</v>
      </c>
      <c r="K470" s="50">
        <v>100</v>
      </c>
      <c r="L470" s="50">
        <v>0</v>
      </c>
      <c r="M470" s="50">
        <v>7751</v>
      </c>
      <c r="N470" s="49" t="s">
        <v>77</v>
      </c>
      <c r="O470" s="49" t="s">
        <v>930</v>
      </c>
      <c r="P470" s="36">
        <v>4726</v>
      </c>
      <c r="Q470" s="36">
        <v>7616</v>
      </c>
      <c r="R470" s="36">
        <v>1.3129999999999999E-4</v>
      </c>
      <c r="S470" s="36">
        <v>0.59986700748493582</v>
      </c>
      <c r="T470" s="36">
        <v>1.2692911711488275E-4</v>
      </c>
      <c r="U470" s="38">
        <v>0.62052379999999996</v>
      </c>
      <c r="V470" s="38">
        <v>2.0656792515064137E-2</v>
      </c>
      <c r="W470" s="36">
        <v>5.2961937484935724E-2</v>
      </c>
      <c r="X470" s="36">
        <v>4.370882885117236E-4</v>
      </c>
      <c r="Y470" s="36">
        <v>-1.8919100000000001E-3</v>
      </c>
      <c r="Z470" s="36">
        <v>-1.1290979999999999E-2</v>
      </c>
      <c r="AA470" s="38">
        <v>-1.3182890000000001E-2</v>
      </c>
      <c r="AB470" s="36">
        <v>8.6801619999999857E-2</v>
      </c>
      <c r="AC470" s="36">
        <v>0.95007924999999993</v>
      </c>
    </row>
    <row r="471" spans="1:29" ht="15.75" customHeight="1" x14ac:dyDescent="0.2">
      <c r="A471" s="52">
        <v>43622.487893518519</v>
      </c>
      <c r="B471" s="49" t="s">
        <v>7</v>
      </c>
      <c r="C471" s="49" t="s">
        <v>74</v>
      </c>
      <c r="D471" s="49" t="s">
        <v>75</v>
      </c>
      <c r="E471" s="50">
        <v>-200</v>
      </c>
      <c r="F471" s="50">
        <v>7616</v>
      </c>
      <c r="G471" s="50">
        <v>-2.6259999999999999E-2</v>
      </c>
      <c r="H471" s="50">
        <v>7.5000000000000002E-4</v>
      </c>
      <c r="I471" s="50">
        <v>1.969E-5</v>
      </c>
      <c r="J471" s="49" t="s">
        <v>76</v>
      </c>
      <c r="K471" s="50">
        <v>200</v>
      </c>
      <c r="L471" s="50">
        <v>0</v>
      </c>
      <c r="M471" s="50">
        <v>7712.5</v>
      </c>
      <c r="N471" s="49" t="s">
        <v>77</v>
      </c>
      <c r="O471" s="49" t="s">
        <v>931</v>
      </c>
      <c r="P471" s="36">
        <v>4526</v>
      </c>
      <c r="Q471" s="36">
        <v>7616</v>
      </c>
      <c r="R471" s="36">
        <v>1.3129999999999999E-4</v>
      </c>
      <c r="S471" s="36">
        <v>0.57448118406195925</v>
      </c>
      <c r="T471" s="36">
        <v>1.2692911711488272E-4</v>
      </c>
      <c r="U471" s="38">
        <v>0.59426380000000001</v>
      </c>
      <c r="V471" s="38">
        <v>1.978261593804076E-2</v>
      </c>
      <c r="W471" s="36">
        <v>5.3836114061959171E-2</v>
      </c>
      <c r="X471" s="36">
        <v>8.741765770234472E-4</v>
      </c>
      <c r="Y471" s="36">
        <v>-1.8722200000000002E-3</v>
      </c>
      <c r="Z471" s="36">
        <v>-1.1290979999999999E-2</v>
      </c>
      <c r="AA471" s="38">
        <v>-1.3163200000000002E-2</v>
      </c>
      <c r="AB471" s="36">
        <v>8.6781929999999938E-2</v>
      </c>
      <c r="AC471" s="36">
        <v>0.95005955999999991</v>
      </c>
    </row>
    <row r="472" spans="1:29" ht="15.75" customHeight="1" x14ac:dyDescent="0.2">
      <c r="A472" s="52">
        <v>43622.487893518519</v>
      </c>
      <c r="B472" s="49" t="s">
        <v>7</v>
      </c>
      <c r="C472" s="49" t="s">
        <v>74</v>
      </c>
      <c r="D472" s="49" t="s">
        <v>75</v>
      </c>
      <c r="E472" s="50">
        <v>-139</v>
      </c>
      <c r="F472" s="50">
        <v>7616</v>
      </c>
      <c r="G472" s="50">
        <v>-1.8250700000000002E-2</v>
      </c>
      <c r="H472" s="50">
        <v>7.5000000000000002E-4</v>
      </c>
      <c r="I472" s="50">
        <v>1.3679999999999999E-5</v>
      </c>
      <c r="J472" s="49" t="s">
        <v>76</v>
      </c>
      <c r="K472" s="50">
        <v>300</v>
      </c>
      <c r="L472" s="50">
        <v>0</v>
      </c>
      <c r="M472" s="50">
        <v>7674</v>
      </c>
      <c r="N472" s="49" t="s">
        <v>77</v>
      </c>
      <c r="O472" s="49" t="s">
        <v>932</v>
      </c>
      <c r="P472" s="36">
        <v>4387</v>
      </c>
      <c r="Q472" s="36">
        <v>7616</v>
      </c>
      <c r="R472" s="36">
        <v>1.3129999999999999E-4</v>
      </c>
      <c r="S472" s="36">
        <v>0.5568380367829906</v>
      </c>
      <c r="T472" s="36">
        <v>1.2692911711488275E-4</v>
      </c>
      <c r="U472" s="38">
        <v>0.57601309999999994</v>
      </c>
      <c r="V472" s="38">
        <v>1.9175063217009347E-2</v>
      </c>
      <c r="W472" s="36">
        <v>5.4443666782990473E-2</v>
      </c>
      <c r="X472" s="36">
        <v>6.0755272103130142E-4</v>
      </c>
      <c r="Y472" s="36">
        <v>-1.8585400000000001E-3</v>
      </c>
      <c r="Z472" s="36">
        <v>-1.1290979999999999E-2</v>
      </c>
      <c r="AA472" s="38">
        <v>-1.3149520000000001E-2</v>
      </c>
      <c r="AB472" s="36">
        <v>8.6768249999999825E-2</v>
      </c>
      <c r="AC472" s="36">
        <v>0.95004587999999979</v>
      </c>
    </row>
    <row r="473" spans="1:29" ht="15.75" customHeight="1" x14ac:dyDescent="0.2">
      <c r="A473" s="52">
        <v>43622.487893518519</v>
      </c>
      <c r="B473" s="49" t="s">
        <v>7</v>
      </c>
      <c r="C473" s="49" t="s">
        <v>74</v>
      </c>
      <c r="D473" s="49" t="s">
        <v>75</v>
      </c>
      <c r="E473" s="50">
        <v>-161</v>
      </c>
      <c r="F473" s="50">
        <v>7615.5</v>
      </c>
      <c r="G473" s="50">
        <v>-2.1140909999999999E-2</v>
      </c>
      <c r="H473" s="50">
        <v>7.5000000000000002E-4</v>
      </c>
      <c r="I473" s="50">
        <v>1.5849999999999999E-5</v>
      </c>
      <c r="J473" s="49" t="s">
        <v>76</v>
      </c>
      <c r="K473" s="50">
        <v>300</v>
      </c>
      <c r="L473" s="50">
        <v>139</v>
      </c>
      <c r="M473" s="50">
        <v>7674</v>
      </c>
      <c r="N473" s="49" t="s">
        <v>77</v>
      </c>
      <c r="O473" s="49" t="s">
        <v>932</v>
      </c>
      <c r="P473" s="36">
        <v>4226</v>
      </c>
      <c r="Q473" s="36">
        <v>7615.5</v>
      </c>
      <c r="R473" s="36">
        <v>1.3130999999999999E-4</v>
      </c>
      <c r="S473" s="36">
        <v>0.53640244892749445</v>
      </c>
      <c r="T473" s="36">
        <v>1.2692911711488272E-4</v>
      </c>
      <c r="U473" s="38">
        <v>0.55491605999999993</v>
      </c>
      <c r="V473" s="38">
        <v>1.8513611072505487E-2</v>
      </c>
      <c r="W473" s="36">
        <v>5.5148988927494348E-2</v>
      </c>
      <c r="X473" s="36">
        <v>7.0532214450387543E-4</v>
      </c>
      <c r="Y473" s="36">
        <v>-1.8426900000000001E-3</v>
      </c>
      <c r="Z473" s="36">
        <v>-1.1290979999999999E-2</v>
      </c>
      <c r="AA473" s="38">
        <v>-1.3133670000000002E-2</v>
      </c>
      <c r="AB473" s="36">
        <v>8.6796269999999828E-2</v>
      </c>
      <c r="AC473" s="36">
        <v>0.9500738999999998</v>
      </c>
    </row>
    <row r="474" spans="1:29" ht="15.75" customHeight="1" x14ac:dyDescent="0.2">
      <c r="A474" s="52">
        <v>43622.487893518519</v>
      </c>
      <c r="B474" s="49" t="s">
        <v>7</v>
      </c>
      <c r="C474" s="49" t="s">
        <v>74</v>
      </c>
      <c r="D474" s="49" t="s">
        <v>75</v>
      </c>
      <c r="E474" s="50">
        <v>-400</v>
      </c>
      <c r="F474" s="50">
        <v>7615.5</v>
      </c>
      <c r="G474" s="50">
        <v>-5.2524000000000001E-2</v>
      </c>
      <c r="H474" s="50">
        <v>7.5000000000000002E-4</v>
      </c>
      <c r="I474" s="50">
        <v>3.9390000000000001E-5</v>
      </c>
      <c r="J474" s="49" t="s">
        <v>76</v>
      </c>
      <c r="K474" s="50">
        <v>400</v>
      </c>
      <c r="L474" s="50">
        <v>0</v>
      </c>
      <c r="M474" s="50">
        <v>7636</v>
      </c>
      <c r="N474" s="49" t="s">
        <v>77</v>
      </c>
      <c r="O474" s="49" t="s">
        <v>933</v>
      </c>
      <c r="P474" s="36">
        <v>3826</v>
      </c>
      <c r="Q474" s="36">
        <v>7615.5</v>
      </c>
      <c r="R474" s="36">
        <v>1.3130999999999999E-4</v>
      </c>
      <c r="S474" s="36">
        <v>0.48563080208154136</v>
      </c>
      <c r="T474" s="36">
        <v>1.2692911711488275E-4</v>
      </c>
      <c r="U474" s="38">
        <v>0.50239205999999992</v>
      </c>
      <c r="V474" s="38">
        <v>1.6761257918458561E-2</v>
      </c>
      <c r="W474" s="36">
        <v>5.6901342081541254E-2</v>
      </c>
      <c r="X474" s="36">
        <v>1.7523531540469053E-3</v>
      </c>
      <c r="Y474" s="36">
        <v>-1.8033000000000001E-3</v>
      </c>
      <c r="Z474" s="36">
        <v>-1.1290979999999999E-2</v>
      </c>
      <c r="AA474" s="38">
        <v>-1.3094280000000002E-2</v>
      </c>
      <c r="AB474" s="36">
        <v>8.6756879999999814E-2</v>
      </c>
      <c r="AC474" s="36">
        <v>0.95003450999999983</v>
      </c>
    </row>
    <row r="475" spans="1:29" ht="15.75" customHeight="1" x14ac:dyDescent="0.2">
      <c r="A475" s="52">
        <v>43622.488645833335</v>
      </c>
      <c r="B475" s="49" t="s">
        <v>7</v>
      </c>
      <c r="C475" s="49" t="s">
        <v>74</v>
      </c>
      <c r="D475" s="49" t="s">
        <v>86</v>
      </c>
      <c r="E475" s="50">
        <v>500</v>
      </c>
      <c r="F475" s="50">
        <v>7808</v>
      </c>
      <c r="G475" s="50">
        <v>6.4034999999999995E-2</v>
      </c>
      <c r="H475" s="50">
        <v>-2.5000000000000001E-4</v>
      </c>
      <c r="I475" s="50">
        <v>-1.5999999999999999E-5</v>
      </c>
      <c r="J475" s="49" t="s">
        <v>76</v>
      </c>
      <c r="K475" s="50">
        <v>500</v>
      </c>
      <c r="L475" s="50">
        <v>0</v>
      </c>
      <c r="M475" s="50">
        <v>7808</v>
      </c>
      <c r="N475" s="49" t="s">
        <v>83</v>
      </c>
      <c r="O475" s="49" t="s">
        <v>934</v>
      </c>
      <c r="P475" s="36">
        <v>4326</v>
      </c>
      <c r="Q475" s="36">
        <v>7808</v>
      </c>
      <c r="R475" s="36">
        <v>1.2807000000000001E-4</v>
      </c>
      <c r="S475" s="36">
        <v>0.54966580208154137</v>
      </c>
      <c r="T475" s="36">
        <v>1.270609806013734E-4</v>
      </c>
      <c r="U475" s="38">
        <v>0.55403082000000003</v>
      </c>
      <c r="V475" s="38">
        <v>4.365017918458669E-3</v>
      </c>
      <c r="W475" s="36">
        <v>5.6901342081541254E-2</v>
      </c>
      <c r="X475" s="36">
        <v>0</v>
      </c>
      <c r="Y475" s="36">
        <v>-1.8193E-3</v>
      </c>
      <c r="Z475" s="36">
        <v>-1.1290979999999999E-2</v>
      </c>
      <c r="AA475" s="38">
        <v>-1.3110280000000002E-2</v>
      </c>
      <c r="AB475" s="36">
        <v>7.4376639999999924E-2</v>
      </c>
      <c r="AC475" s="36">
        <v>0.9376542699999999</v>
      </c>
    </row>
    <row r="476" spans="1:29" ht="15.75" customHeight="1" x14ac:dyDescent="0.2">
      <c r="A476" s="52">
        <v>43622.488645833335</v>
      </c>
      <c r="B476" s="49" t="s">
        <v>7</v>
      </c>
      <c r="C476" s="49" t="s">
        <v>74</v>
      </c>
      <c r="D476" s="49" t="s">
        <v>86</v>
      </c>
      <c r="E476" s="50">
        <v>400</v>
      </c>
      <c r="F476" s="50">
        <v>7769</v>
      </c>
      <c r="G476" s="50">
        <v>5.1487999999999999E-2</v>
      </c>
      <c r="H476" s="50">
        <v>-2.5000000000000001E-4</v>
      </c>
      <c r="I476" s="50">
        <v>-1.287E-5</v>
      </c>
      <c r="J476" s="49" t="s">
        <v>76</v>
      </c>
      <c r="K476" s="50">
        <v>400</v>
      </c>
      <c r="L476" s="50">
        <v>0</v>
      </c>
      <c r="M476" s="50">
        <v>7769</v>
      </c>
      <c r="N476" s="49" t="s">
        <v>83</v>
      </c>
      <c r="O476" s="49" t="s">
        <v>935</v>
      </c>
      <c r="P476" s="36">
        <v>4726</v>
      </c>
      <c r="Q476" s="36">
        <v>7769</v>
      </c>
      <c r="R476" s="36">
        <v>1.2872E-4</v>
      </c>
      <c r="S476" s="36">
        <v>0.60115380208154134</v>
      </c>
      <c r="T476" s="36">
        <v>1.2720139697027958E-4</v>
      </c>
      <c r="U476" s="38">
        <v>0.60833071999999999</v>
      </c>
      <c r="V476" s="38">
        <v>7.1769179184586473E-3</v>
      </c>
      <c r="W476" s="36">
        <v>5.6901342081541254E-2</v>
      </c>
      <c r="X476" s="36">
        <v>0</v>
      </c>
      <c r="Y476" s="36">
        <v>-1.8321699999999999E-3</v>
      </c>
      <c r="Z476" s="36">
        <v>-1.1290979999999999E-2</v>
      </c>
      <c r="AA476" s="38">
        <v>-1.3123150000000002E-2</v>
      </c>
      <c r="AB476" s="36">
        <v>7.7201409999999901E-2</v>
      </c>
      <c r="AC476" s="36">
        <v>0.94047903999999993</v>
      </c>
    </row>
    <row r="477" spans="1:29" ht="15.75" customHeight="1" x14ac:dyDescent="0.2">
      <c r="A477" s="52">
        <v>43622.488645833335</v>
      </c>
      <c r="B477" s="49" t="s">
        <v>7</v>
      </c>
      <c r="C477" s="49" t="s">
        <v>74</v>
      </c>
      <c r="D477" s="49" t="s">
        <v>86</v>
      </c>
      <c r="E477" s="50">
        <v>300</v>
      </c>
      <c r="F477" s="50">
        <v>7730.5</v>
      </c>
      <c r="G477" s="50">
        <v>3.8808000000000002E-2</v>
      </c>
      <c r="H477" s="50">
        <v>-2.5000000000000001E-4</v>
      </c>
      <c r="I477" s="50">
        <v>-9.7000000000000003E-6</v>
      </c>
      <c r="J477" s="49" t="s">
        <v>76</v>
      </c>
      <c r="K477" s="50">
        <v>300</v>
      </c>
      <c r="L477" s="50">
        <v>0</v>
      </c>
      <c r="M477" s="50">
        <v>7730.5</v>
      </c>
      <c r="N477" s="49" t="s">
        <v>83</v>
      </c>
      <c r="O477" s="49" t="s">
        <v>936</v>
      </c>
      <c r="P477" s="36">
        <v>5026</v>
      </c>
      <c r="Q477" s="36">
        <v>7730.5</v>
      </c>
      <c r="R477" s="36">
        <v>1.2935999999999999E-4</v>
      </c>
      <c r="S477" s="36">
        <v>0.6399618020815413</v>
      </c>
      <c r="T477" s="36">
        <v>1.2733024315191829E-4</v>
      </c>
      <c r="U477" s="38">
        <v>0.65016335999999997</v>
      </c>
      <c r="V477" s="38">
        <v>1.020155791845867E-2</v>
      </c>
      <c r="W477" s="36">
        <v>5.6901342081541254E-2</v>
      </c>
      <c r="X477" s="36">
        <v>0</v>
      </c>
      <c r="Y477" s="36">
        <v>-1.84187E-3</v>
      </c>
      <c r="Z477" s="36">
        <v>-1.1290979999999999E-2</v>
      </c>
      <c r="AA477" s="38">
        <v>-1.3132850000000001E-2</v>
      </c>
      <c r="AB477" s="36">
        <v>8.0235749999999925E-2</v>
      </c>
      <c r="AC477" s="36">
        <v>0.94351337999999996</v>
      </c>
    </row>
    <row r="478" spans="1:29" ht="15.75" customHeight="1" x14ac:dyDescent="0.2">
      <c r="A478" s="52">
        <v>43622.488645833335</v>
      </c>
      <c r="B478" s="49" t="s">
        <v>7</v>
      </c>
      <c r="C478" s="49" t="s">
        <v>74</v>
      </c>
      <c r="D478" s="49" t="s">
        <v>86</v>
      </c>
      <c r="E478" s="50">
        <v>200</v>
      </c>
      <c r="F478" s="50">
        <v>7692</v>
      </c>
      <c r="G478" s="50">
        <v>2.6002000000000001E-2</v>
      </c>
      <c r="H478" s="50">
        <v>-2.5000000000000001E-4</v>
      </c>
      <c r="I478" s="50">
        <v>-6.4999999999999996E-6</v>
      </c>
      <c r="J478" s="49" t="s">
        <v>76</v>
      </c>
      <c r="K478" s="50">
        <v>200</v>
      </c>
      <c r="L478" s="50">
        <v>0</v>
      </c>
      <c r="M478" s="50">
        <v>7692</v>
      </c>
      <c r="N478" s="49" t="s">
        <v>83</v>
      </c>
      <c r="O478" s="49" t="s">
        <v>937</v>
      </c>
      <c r="P478" s="36">
        <v>5226</v>
      </c>
      <c r="Q478" s="36">
        <v>7692</v>
      </c>
      <c r="R478" s="36">
        <v>1.3001000000000001E-4</v>
      </c>
      <c r="S478" s="36">
        <v>0.66596380208154127</v>
      </c>
      <c r="T478" s="36">
        <v>1.2743279794901288E-4</v>
      </c>
      <c r="U478" s="38">
        <v>0.67943226000000001</v>
      </c>
      <c r="V478" s="38">
        <v>1.3468457918458743E-2</v>
      </c>
      <c r="W478" s="36">
        <v>5.6901342081541254E-2</v>
      </c>
      <c r="X478" s="36">
        <v>0</v>
      </c>
      <c r="Y478" s="36">
        <v>-1.84837E-3</v>
      </c>
      <c r="Z478" s="36">
        <v>-1.1290979999999999E-2</v>
      </c>
      <c r="AA478" s="38">
        <v>-1.3139350000000001E-2</v>
      </c>
      <c r="AB478" s="36">
        <v>8.3509150000000004E-2</v>
      </c>
      <c r="AC478" s="36">
        <v>0.94678678000000005</v>
      </c>
    </row>
    <row r="479" spans="1:29" ht="15.75" customHeight="1" x14ac:dyDescent="0.2">
      <c r="A479" s="52">
        <v>43622.488645833335</v>
      </c>
      <c r="B479" s="49" t="s">
        <v>7</v>
      </c>
      <c r="C479" s="49" t="s">
        <v>74</v>
      </c>
      <c r="D479" s="49" t="s">
        <v>86</v>
      </c>
      <c r="E479" s="50">
        <v>100</v>
      </c>
      <c r="F479" s="50">
        <v>7653.5</v>
      </c>
      <c r="G479" s="50">
        <v>1.3065999999999999E-2</v>
      </c>
      <c r="H479" s="50">
        <v>-2.5000000000000001E-4</v>
      </c>
      <c r="I479" s="50">
        <v>-3.2600000000000001E-6</v>
      </c>
      <c r="J479" s="49" t="s">
        <v>76</v>
      </c>
      <c r="K479" s="50">
        <v>100</v>
      </c>
      <c r="L479" s="50">
        <v>0</v>
      </c>
      <c r="M479" s="50">
        <v>7653.5</v>
      </c>
      <c r="N479" s="49" t="s">
        <v>83</v>
      </c>
      <c r="O479" s="49" t="s">
        <v>938</v>
      </c>
      <c r="P479" s="36">
        <v>5326</v>
      </c>
      <c r="Q479" s="36">
        <v>7653.5</v>
      </c>
      <c r="R479" s="36">
        <v>1.3066E-4</v>
      </c>
      <c r="S479" s="36">
        <v>0.67902980208154129</v>
      </c>
      <c r="T479" s="36">
        <v>1.2749339130333108E-4</v>
      </c>
      <c r="U479" s="38">
        <v>0.69589515999999996</v>
      </c>
      <c r="V479" s="38">
        <v>1.6865357918458668E-2</v>
      </c>
      <c r="W479" s="36">
        <v>5.6901342081541254E-2</v>
      </c>
      <c r="X479" s="36">
        <v>0</v>
      </c>
      <c r="Y479" s="36">
        <v>-1.8516299999999999E-3</v>
      </c>
      <c r="Z479" s="36">
        <v>-1.1290979999999999E-2</v>
      </c>
      <c r="AA479" s="38">
        <v>-1.3142610000000001E-2</v>
      </c>
      <c r="AB479" s="36">
        <v>8.690930999999992E-2</v>
      </c>
      <c r="AC479" s="36">
        <v>0.95018693999999992</v>
      </c>
    </row>
    <row r="480" spans="1:29" ht="15.75" customHeight="1" x14ac:dyDescent="0.2">
      <c r="A480" s="52">
        <v>43622.48877314815</v>
      </c>
      <c r="B480" s="49" t="s">
        <v>7</v>
      </c>
      <c r="C480" s="49" t="s">
        <v>74</v>
      </c>
      <c r="D480" s="49" t="s">
        <v>86</v>
      </c>
      <c r="E480" s="50">
        <v>400</v>
      </c>
      <c r="F480" s="50">
        <v>7821.5</v>
      </c>
      <c r="G480" s="50">
        <v>5.1139999999999998E-2</v>
      </c>
      <c r="H480" s="50">
        <v>-2.5000000000000001E-4</v>
      </c>
      <c r="I480" s="50">
        <v>-1.278E-5</v>
      </c>
      <c r="J480" s="49" t="s">
        <v>76</v>
      </c>
      <c r="K480" s="50">
        <v>400</v>
      </c>
      <c r="L480" s="50">
        <v>0</v>
      </c>
      <c r="M480" s="50">
        <v>7821.5</v>
      </c>
      <c r="N480" s="49" t="s">
        <v>83</v>
      </c>
      <c r="O480" s="49" t="s">
        <v>939</v>
      </c>
      <c r="P480" s="36">
        <v>5726</v>
      </c>
      <c r="Q480" s="36">
        <v>7821.5</v>
      </c>
      <c r="R480" s="36">
        <v>1.2784999999999999E-4</v>
      </c>
      <c r="S480" s="36">
        <v>0.73016980208154125</v>
      </c>
      <c r="T480" s="36">
        <v>1.2751830284344067E-4</v>
      </c>
      <c r="U480" s="38">
        <v>0.73206909999999992</v>
      </c>
      <c r="V480" s="38">
        <v>1.8992979184586645E-3</v>
      </c>
      <c r="W480" s="36">
        <v>5.6901342081541254E-2</v>
      </c>
      <c r="X480" s="36">
        <v>0</v>
      </c>
      <c r="Y480" s="36">
        <v>-1.8644099999999999E-3</v>
      </c>
      <c r="Z480" s="36">
        <v>-1.1290979999999999E-2</v>
      </c>
      <c r="AA480" s="38">
        <v>-1.3155390000000001E-2</v>
      </c>
      <c r="AB480" s="36">
        <v>7.1956029999999921E-2</v>
      </c>
      <c r="AC480" s="36">
        <v>0.93523365999999997</v>
      </c>
    </row>
    <row r="481" spans="1:29" ht="15.75" customHeight="1" x14ac:dyDescent="0.2">
      <c r="A481" s="52">
        <v>43622.48877314815</v>
      </c>
      <c r="B481" s="49" t="s">
        <v>7</v>
      </c>
      <c r="C481" s="49" t="s">
        <v>74</v>
      </c>
      <c r="D481" s="49" t="s">
        <v>86</v>
      </c>
      <c r="E481" s="50">
        <v>300</v>
      </c>
      <c r="F481" s="50">
        <v>7782.5</v>
      </c>
      <c r="G481" s="50">
        <v>3.8546999999999998E-2</v>
      </c>
      <c r="H481" s="50">
        <v>-2.5000000000000001E-4</v>
      </c>
      <c r="I481" s="50">
        <v>-9.6299999999999993E-6</v>
      </c>
      <c r="J481" s="49" t="s">
        <v>76</v>
      </c>
      <c r="K481" s="50">
        <v>300</v>
      </c>
      <c r="L481" s="50">
        <v>0</v>
      </c>
      <c r="M481" s="50">
        <v>7782.5</v>
      </c>
      <c r="N481" s="49" t="s">
        <v>77</v>
      </c>
      <c r="O481" s="49" t="s">
        <v>940</v>
      </c>
      <c r="P481" s="36">
        <v>6026</v>
      </c>
      <c r="Q481" s="36">
        <v>7782.5</v>
      </c>
      <c r="R481" s="36">
        <v>1.2849000000000001E-4</v>
      </c>
      <c r="S481" s="36">
        <v>0.76871680208154125</v>
      </c>
      <c r="T481" s="36">
        <v>1.2756667807526406E-4</v>
      </c>
      <c r="U481" s="38">
        <v>0.77428074000000002</v>
      </c>
      <c r="V481" s="38">
        <v>5.5639379184587723E-3</v>
      </c>
      <c r="W481" s="36">
        <v>5.6901342081541254E-2</v>
      </c>
      <c r="X481" s="36">
        <v>0</v>
      </c>
      <c r="Y481" s="36">
        <v>-1.87404E-3</v>
      </c>
      <c r="Z481" s="36">
        <v>-1.1290979999999999E-2</v>
      </c>
      <c r="AA481" s="38">
        <v>-1.3165020000000001E-2</v>
      </c>
      <c r="AB481" s="36">
        <v>7.5630300000000025E-2</v>
      </c>
      <c r="AC481" s="36">
        <v>0.93890793000000006</v>
      </c>
    </row>
    <row r="482" spans="1:29" ht="15.75" customHeight="1" x14ac:dyDescent="0.2">
      <c r="A482" s="52">
        <v>43622.48877314815</v>
      </c>
      <c r="B482" s="49" t="s">
        <v>7</v>
      </c>
      <c r="C482" s="49" t="s">
        <v>74</v>
      </c>
      <c r="D482" s="49" t="s">
        <v>86</v>
      </c>
      <c r="E482" s="50">
        <v>200</v>
      </c>
      <c r="F482" s="50">
        <v>7748</v>
      </c>
      <c r="G482" s="50">
        <v>2.5814E-2</v>
      </c>
      <c r="H482" s="50">
        <v>-2.5000000000000001E-4</v>
      </c>
      <c r="I482" s="50">
        <v>-6.4500000000000001E-6</v>
      </c>
      <c r="J482" s="49" t="s">
        <v>76</v>
      </c>
      <c r="K482" s="50">
        <v>300</v>
      </c>
      <c r="L482" s="50">
        <v>0</v>
      </c>
      <c r="M482" s="50">
        <v>7748</v>
      </c>
      <c r="N482" s="49" t="s">
        <v>83</v>
      </c>
      <c r="O482" s="49" t="s">
        <v>938</v>
      </c>
      <c r="P482" s="36">
        <v>6226</v>
      </c>
      <c r="Q482" s="36">
        <v>7748</v>
      </c>
      <c r="R482" s="36">
        <v>1.2907000000000001E-4</v>
      </c>
      <c r="S482" s="36">
        <v>0.79453080208154125</v>
      </c>
      <c r="T482" s="36">
        <v>1.2761496981714444E-4</v>
      </c>
      <c r="U482" s="38">
        <v>0.80358982000000001</v>
      </c>
      <c r="V482" s="38">
        <v>9.059017918458756E-3</v>
      </c>
      <c r="W482" s="36">
        <v>5.6901342081541254E-2</v>
      </c>
      <c r="X482" s="36">
        <v>0</v>
      </c>
      <c r="Y482" s="36">
        <v>-1.8804900000000001E-3</v>
      </c>
      <c r="Z482" s="36">
        <v>-1.1290979999999999E-2</v>
      </c>
      <c r="AA482" s="38">
        <v>-1.3171470000000001E-2</v>
      </c>
      <c r="AB482" s="36">
        <v>7.9131830000000014E-2</v>
      </c>
      <c r="AC482" s="36">
        <v>0.94240946000000003</v>
      </c>
    </row>
    <row r="483" spans="1:29" ht="15.75" customHeight="1" x14ac:dyDescent="0.2">
      <c r="A483" s="52">
        <v>43622.48877314815</v>
      </c>
      <c r="B483" s="49" t="s">
        <v>7</v>
      </c>
      <c r="C483" s="49" t="s">
        <v>74</v>
      </c>
      <c r="D483" s="49" t="s">
        <v>86</v>
      </c>
      <c r="E483" s="50">
        <v>200</v>
      </c>
      <c r="F483" s="50">
        <v>7744</v>
      </c>
      <c r="G483" s="50">
        <v>2.5826000000000002E-2</v>
      </c>
      <c r="H483" s="50">
        <v>-2.5000000000000001E-4</v>
      </c>
      <c r="I483" s="50">
        <v>-6.4500000000000001E-6</v>
      </c>
      <c r="J483" s="49" t="s">
        <v>76</v>
      </c>
      <c r="K483" s="50">
        <v>200</v>
      </c>
      <c r="L483" s="50">
        <v>0</v>
      </c>
      <c r="M483" s="50">
        <v>7744</v>
      </c>
      <c r="N483" s="49" t="s">
        <v>77</v>
      </c>
      <c r="O483" s="49" t="s">
        <v>941</v>
      </c>
      <c r="P483" s="36">
        <v>6426</v>
      </c>
      <c r="Q483" s="36">
        <v>7744</v>
      </c>
      <c r="R483" s="36">
        <v>1.2913000000000001E-4</v>
      </c>
      <c r="S483" s="36">
        <v>0.82035680208154127</v>
      </c>
      <c r="T483" s="36">
        <v>1.2766212295075338E-4</v>
      </c>
      <c r="U483" s="38">
        <v>0.82978938000000002</v>
      </c>
      <c r="V483" s="38">
        <v>9.432577918458751E-3</v>
      </c>
      <c r="W483" s="36">
        <v>5.6901342081541254E-2</v>
      </c>
      <c r="X483" s="36">
        <v>0</v>
      </c>
      <c r="Y483" s="36">
        <v>-1.8869400000000001E-3</v>
      </c>
      <c r="Z483" s="36">
        <v>-1.1290979999999999E-2</v>
      </c>
      <c r="AA483" s="38">
        <v>-1.3177920000000001E-2</v>
      </c>
      <c r="AB483" s="36">
        <v>7.951184E-2</v>
      </c>
      <c r="AC483" s="36">
        <v>0.94278947000000002</v>
      </c>
    </row>
    <row r="484" spans="1:29" ht="15.75" customHeight="1" x14ac:dyDescent="0.2">
      <c r="A484" s="52">
        <v>43622.48877314815</v>
      </c>
      <c r="B484" s="49" t="s">
        <v>7</v>
      </c>
      <c r="C484" s="49" t="s">
        <v>74</v>
      </c>
      <c r="D484" s="49" t="s">
        <v>86</v>
      </c>
      <c r="E484" s="50">
        <v>100</v>
      </c>
      <c r="F484" s="50">
        <v>7705.5</v>
      </c>
      <c r="G484" s="50">
        <v>1.2978E-2</v>
      </c>
      <c r="H484" s="50">
        <v>-2.5000000000000001E-4</v>
      </c>
      <c r="I484" s="50">
        <v>-3.2399999999999999E-6</v>
      </c>
      <c r="J484" s="49" t="s">
        <v>76</v>
      </c>
      <c r="K484" s="50">
        <v>100</v>
      </c>
      <c r="L484" s="50">
        <v>0</v>
      </c>
      <c r="M484" s="50">
        <v>7705.5</v>
      </c>
      <c r="N484" s="49" t="s">
        <v>77</v>
      </c>
      <c r="O484" s="49" t="s">
        <v>942</v>
      </c>
      <c r="P484" s="36">
        <v>6526</v>
      </c>
      <c r="Q484" s="36">
        <v>7705.5</v>
      </c>
      <c r="R484" s="36">
        <v>1.2977999999999999E-4</v>
      </c>
      <c r="S484" s="36">
        <v>0.83333480208154131</v>
      </c>
      <c r="T484" s="36">
        <v>1.276945758629392E-4</v>
      </c>
      <c r="U484" s="38">
        <v>0.84694427999999999</v>
      </c>
      <c r="V484" s="38">
        <v>1.3609477918458679E-2</v>
      </c>
      <c r="W484" s="36">
        <v>5.6901342081541254E-2</v>
      </c>
      <c r="X484" s="36">
        <v>0</v>
      </c>
      <c r="Y484" s="36">
        <v>-1.8901800000000002E-3</v>
      </c>
      <c r="Z484" s="36">
        <v>-1.1290979999999999E-2</v>
      </c>
      <c r="AA484" s="38">
        <v>-1.3181160000000001E-2</v>
      </c>
      <c r="AB484" s="36">
        <v>8.369197999999993E-2</v>
      </c>
      <c r="AC484" s="36">
        <v>0.94696960999999991</v>
      </c>
    </row>
    <row r="485" spans="1:29" ht="15.75" customHeight="1" x14ac:dyDescent="0.2">
      <c r="A485" s="52">
        <v>43622.488865740743</v>
      </c>
      <c r="B485" s="49" t="s">
        <v>7</v>
      </c>
      <c r="C485" s="49" t="s">
        <v>74</v>
      </c>
      <c r="D485" s="49" t="s">
        <v>86</v>
      </c>
      <c r="E485" s="50">
        <v>300</v>
      </c>
      <c r="F485" s="50">
        <v>7802</v>
      </c>
      <c r="G485" s="50">
        <v>3.8450999999999999E-2</v>
      </c>
      <c r="H485" s="50">
        <v>-2.5000000000000001E-4</v>
      </c>
      <c r="I485" s="50">
        <v>-9.6099999999999995E-6</v>
      </c>
      <c r="J485" s="49" t="s">
        <v>76</v>
      </c>
      <c r="K485" s="50">
        <v>300</v>
      </c>
      <c r="L485" s="50">
        <v>0</v>
      </c>
      <c r="M485" s="50">
        <v>7802</v>
      </c>
      <c r="N485" s="49" t="s">
        <v>77</v>
      </c>
      <c r="O485" s="49" t="s">
        <v>943</v>
      </c>
      <c r="P485" s="36">
        <v>6826</v>
      </c>
      <c r="Q485" s="36">
        <v>7802</v>
      </c>
      <c r="R485" s="36">
        <v>1.2816999999999999E-4</v>
      </c>
      <c r="S485" s="36">
        <v>0.87178580208154133</v>
      </c>
      <c r="T485" s="36">
        <v>1.2771547056571073E-4</v>
      </c>
      <c r="U485" s="38">
        <v>0.87488841999999989</v>
      </c>
      <c r="V485" s="38">
        <v>3.1026179184585612E-3</v>
      </c>
      <c r="W485" s="36">
        <v>5.6901342081541254E-2</v>
      </c>
      <c r="X485" s="36">
        <v>0</v>
      </c>
      <c r="Y485" s="36">
        <v>-1.8997900000000002E-3</v>
      </c>
      <c r="Z485" s="36">
        <v>-1.1290979999999999E-2</v>
      </c>
      <c r="AA485" s="38">
        <v>-1.3190770000000001E-2</v>
      </c>
      <c r="AB485" s="36">
        <v>7.3194729999999819E-2</v>
      </c>
      <c r="AC485" s="36">
        <v>0.93647235999999978</v>
      </c>
    </row>
    <row r="486" spans="1:29" ht="15.75" customHeight="1" x14ac:dyDescent="0.2">
      <c r="A486" s="52">
        <v>43622.488865740743</v>
      </c>
      <c r="B486" s="49" t="s">
        <v>7</v>
      </c>
      <c r="C486" s="49" t="s">
        <v>74</v>
      </c>
      <c r="D486" s="49" t="s">
        <v>86</v>
      </c>
      <c r="E486" s="50">
        <v>200</v>
      </c>
      <c r="F486" s="50">
        <v>7763</v>
      </c>
      <c r="G486" s="50">
        <v>2.5763999999999999E-2</v>
      </c>
      <c r="H486" s="50">
        <v>-2.5000000000000001E-4</v>
      </c>
      <c r="I486" s="50">
        <v>-6.4400000000000002E-6</v>
      </c>
      <c r="J486" s="49" t="s">
        <v>76</v>
      </c>
      <c r="K486" s="50">
        <v>200</v>
      </c>
      <c r="L486" s="50">
        <v>0</v>
      </c>
      <c r="M486" s="50">
        <v>7763</v>
      </c>
      <c r="N486" s="49" t="s">
        <v>77</v>
      </c>
      <c r="O486" s="49" t="s">
        <v>944</v>
      </c>
      <c r="P486" s="36">
        <v>7026</v>
      </c>
      <c r="Q486" s="36">
        <v>7763</v>
      </c>
      <c r="R486" s="36">
        <v>1.2882E-4</v>
      </c>
      <c r="S486" s="36">
        <v>0.89754980208154134</v>
      </c>
      <c r="T486" s="36">
        <v>1.2774691176793929E-4</v>
      </c>
      <c r="U486" s="38">
        <v>0.90508931999999997</v>
      </c>
      <c r="V486" s="38">
        <v>7.5395179184586381E-3</v>
      </c>
      <c r="W486" s="36">
        <v>5.6901342081541254E-2</v>
      </c>
      <c r="X486" s="36">
        <v>0</v>
      </c>
      <c r="Y486" s="36">
        <v>-1.9062300000000001E-3</v>
      </c>
      <c r="Z486" s="36">
        <v>-1.1290979999999999E-2</v>
      </c>
      <c r="AA486" s="38">
        <v>-1.3197210000000001E-2</v>
      </c>
      <c r="AB486" s="36">
        <v>7.7638069999999892E-2</v>
      </c>
      <c r="AC486" s="36">
        <v>0.94091569999999991</v>
      </c>
    </row>
    <row r="487" spans="1:29" ht="15.75" customHeight="1" x14ac:dyDescent="0.2">
      <c r="A487" s="52">
        <v>43622.488865740743</v>
      </c>
      <c r="B487" s="49" t="s">
        <v>7</v>
      </c>
      <c r="C487" s="49" t="s">
        <v>74</v>
      </c>
      <c r="D487" s="49" t="s">
        <v>86</v>
      </c>
      <c r="E487" s="50">
        <v>100</v>
      </c>
      <c r="F487" s="50">
        <v>7753.5</v>
      </c>
      <c r="G487" s="50">
        <v>1.2897E-2</v>
      </c>
      <c r="H487" s="50">
        <v>-2.5000000000000001E-4</v>
      </c>
      <c r="I487" s="50">
        <v>-3.2200000000000001E-6</v>
      </c>
      <c r="J487" s="49" t="s">
        <v>76</v>
      </c>
      <c r="K487" s="50">
        <v>200</v>
      </c>
      <c r="L487" s="50">
        <v>0</v>
      </c>
      <c r="M487" s="50">
        <v>7753.5</v>
      </c>
      <c r="N487" s="49" t="s">
        <v>83</v>
      </c>
      <c r="O487" s="49" t="s">
        <v>942</v>
      </c>
      <c r="P487" s="36">
        <v>7126</v>
      </c>
      <c r="Q487" s="36">
        <v>7753.5</v>
      </c>
      <c r="R487" s="36">
        <v>1.2897000000000001E-4</v>
      </c>
      <c r="S487" s="36">
        <v>0.91044680208154138</v>
      </c>
      <c r="T487" s="36">
        <v>1.2776407550961849E-4</v>
      </c>
      <c r="U487" s="38">
        <v>0.91904022000000007</v>
      </c>
      <c r="V487" s="38">
        <v>8.5934179184586901E-3</v>
      </c>
      <c r="W487" s="36">
        <v>5.6901342081541254E-2</v>
      </c>
      <c r="X487" s="36">
        <v>0</v>
      </c>
      <c r="Y487" s="36">
        <v>-1.90945E-3</v>
      </c>
      <c r="Z487" s="36">
        <v>-1.1290979999999999E-2</v>
      </c>
      <c r="AA487" s="38">
        <v>-1.3200430000000001E-2</v>
      </c>
      <c r="AB487" s="36">
        <v>7.8695189999999943E-2</v>
      </c>
      <c r="AC487" s="36">
        <v>0.94197281999999993</v>
      </c>
    </row>
    <row r="488" spans="1:29" ht="15.75" customHeight="1" x14ac:dyDescent="0.2">
      <c r="A488" s="52">
        <v>43622.488865740743</v>
      </c>
      <c r="B488" s="49" t="s">
        <v>7</v>
      </c>
      <c r="C488" s="49" t="s">
        <v>74</v>
      </c>
      <c r="D488" s="49" t="s">
        <v>86</v>
      </c>
      <c r="E488" s="50">
        <v>100</v>
      </c>
      <c r="F488" s="50">
        <v>7724.5</v>
      </c>
      <c r="G488" s="50">
        <v>1.2945999999999999E-2</v>
      </c>
      <c r="H488" s="50">
        <v>-2.5000000000000001E-4</v>
      </c>
      <c r="I488" s="50">
        <v>-3.23E-6</v>
      </c>
      <c r="J488" s="49" t="s">
        <v>76</v>
      </c>
      <c r="K488" s="50">
        <v>100</v>
      </c>
      <c r="L488" s="50">
        <v>0</v>
      </c>
      <c r="M488" s="50">
        <v>7724.5</v>
      </c>
      <c r="N488" s="49" t="s">
        <v>77</v>
      </c>
      <c r="O488" s="49" t="s">
        <v>945</v>
      </c>
      <c r="P488" s="36">
        <v>7226</v>
      </c>
      <c r="Q488" s="36">
        <v>7724.5</v>
      </c>
      <c r="R488" s="36">
        <v>1.2946E-4</v>
      </c>
      <c r="S488" s="36">
        <v>0.9233928020815414</v>
      </c>
      <c r="T488" s="36">
        <v>1.2778754526453659E-4</v>
      </c>
      <c r="U488" s="38">
        <v>0.93547795999999994</v>
      </c>
      <c r="V488" s="38">
        <v>1.2085157918458544E-2</v>
      </c>
      <c r="W488" s="36">
        <v>5.6901342081541254E-2</v>
      </c>
      <c r="X488" s="36">
        <v>0</v>
      </c>
      <c r="Y488" s="36">
        <v>-1.9126799999999999E-3</v>
      </c>
      <c r="Z488" s="36">
        <v>-1.1290979999999999E-2</v>
      </c>
      <c r="AA488" s="38">
        <v>-1.3203660000000001E-2</v>
      </c>
      <c r="AB488" s="36">
        <v>8.2190159999999804E-2</v>
      </c>
      <c r="AC488" s="36">
        <v>0.94546778999999981</v>
      </c>
    </row>
    <row r="489" spans="1:29" ht="15.75" customHeight="1" x14ac:dyDescent="0.2">
      <c r="A489" s="52">
        <v>43622.488923611112</v>
      </c>
      <c r="B489" s="49" t="s">
        <v>7</v>
      </c>
      <c r="C489" s="49" t="s">
        <v>74</v>
      </c>
      <c r="D489" s="49" t="s">
        <v>86</v>
      </c>
      <c r="E489" s="50">
        <v>233</v>
      </c>
      <c r="F489" s="50">
        <v>7841</v>
      </c>
      <c r="G489" s="50">
        <v>2.971449E-2</v>
      </c>
      <c r="H489" s="50">
        <v>-2.5000000000000001E-4</v>
      </c>
      <c r="I489" s="50">
        <v>-7.4200000000000001E-6</v>
      </c>
      <c r="J489" s="49" t="s">
        <v>76</v>
      </c>
      <c r="K489" s="50">
        <v>400</v>
      </c>
      <c r="L489" s="50">
        <v>167</v>
      </c>
      <c r="M489" s="50">
        <v>7841</v>
      </c>
      <c r="N489" s="49" t="s">
        <v>83</v>
      </c>
      <c r="O489" s="49" t="s">
        <v>946</v>
      </c>
      <c r="P489" s="36">
        <v>7459</v>
      </c>
      <c r="Q489" s="36">
        <v>7841</v>
      </c>
      <c r="R489" s="36">
        <v>1.2752999999999999E-4</v>
      </c>
      <c r="S489" s="36">
        <v>0.95310729208154144</v>
      </c>
      <c r="T489" s="36">
        <v>1.2777950021203128E-4</v>
      </c>
      <c r="U489" s="38">
        <v>0.95124626999999995</v>
      </c>
      <c r="V489" s="38">
        <v>-1.8610220815414857E-3</v>
      </c>
      <c r="W489" s="36">
        <v>5.6901342081541254E-2</v>
      </c>
      <c r="X489" s="36">
        <v>0</v>
      </c>
      <c r="Y489" s="36">
        <v>-1.9200999999999999E-3</v>
      </c>
      <c r="Z489" s="36">
        <v>-1.1290979999999999E-2</v>
      </c>
      <c r="AA489" s="38">
        <v>-1.321108E-2</v>
      </c>
      <c r="AB489" s="36">
        <v>6.8251399999999768E-2</v>
      </c>
      <c r="AC489" s="36">
        <v>0.93152902999999976</v>
      </c>
    </row>
    <row r="490" spans="1:29" ht="15.75" customHeight="1" x14ac:dyDescent="0.2">
      <c r="A490" s="52">
        <v>43622.488923611112</v>
      </c>
      <c r="B490" s="49" t="s">
        <v>7</v>
      </c>
      <c r="C490" s="49" t="s">
        <v>74</v>
      </c>
      <c r="D490" s="49" t="s">
        <v>86</v>
      </c>
      <c r="E490" s="50">
        <v>300</v>
      </c>
      <c r="F490" s="50">
        <v>7802</v>
      </c>
      <c r="G490" s="50">
        <v>3.8450999999999999E-2</v>
      </c>
      <c r="H490" s="50">
        <v>-2.5000000000000001E-4</v>
      </c>
      <c r="I490" s="50">
        <v>-9.6099999999999995E-6</v>
      </c>
      <c r="J490" s="49" t="s">
        <v>76</v>
      </c>
      <c r="K490" s="50">
        <v>300</v>
      </c>
      <c r="L490" s="50">
        <v>0</v>
      </c>
      <c r="M490" s="50">
        <v>7802</v>
      </c>
      <c r="N490" s="49" t="s">
        <v>77</v>
      </c>
      <c r="O490" s="49" t="s">
        <v>947</v>
      </c>
      <c r="P490" s="36">
        <v>7759</v>
      </c>
      <c r="Q490" s="36">
        <v>7802</v>
      </c>
      <c r="R490" s="36">
        <v>1.2816999999999999E-4</v>
      </c>
      <c r="S490" s="36">
        <v>0.99155829208154145</v>
      </c>
      <c r="T490" s="36">
        <v>1.2779459879901295E-4</v>
      </c>
      <c r="U490" s="38">
        <v>0.99447102999999992</v>
      </c>
      <c r="V490" s="38">
        <v>2.9127379184584745E-3</v>
      </c>
      <c r="W490" s="36">
        <v>5.6901342081541254E-2</v>
      </c>
      <c r="X490" s="36">
        <v>0</v>
      </c>
      <c r="Y490" s="36">
        <v>-1.9297099999999998E-3</v>
      </c>
      <c r="Z490" s="36">
        <v>-1.1290979999999999E-2</v>
      </c>
      <c r="AA490" s="38">
        <v>-1.322069E-2</v>
      </c>
      <c r="AB490" s="36">
        <v>7.3034769999999721E-2</v>
      </c>
      <c r="AC490" s="36">
        <v>0.93631239999999971</v>
      </c>
    </row>
    <row r="491" spans="1:29" ht="15.75" customHeight="1" x14ac:dyDescent="0.2">
      <c r="A491" s="52">
        <v>43622.488923611112</v>
      </c>
      <c r="B491" s="49" t="s">
        <v>7</v>
      </c>
      <c r="C491" s="49" t="s">
        <v>74</v>
      </c>
      <c r="D491" s="49" t="s">
        <v>86</v>
      </c>
      <c r="E491" s="50">
        <v>200</v>
      </c>
      <c r="F491" s="50">
        <v>7763</v>
      </c>
      <c r="G491" s="50">
        <v>2.5763999999999999E-2</v>
      </c>
      <c r="H491" s="50">
        <v>-2.5000000000000001E-4</v>
      </c>
      <c r="I491" s="50">
        <v>-6.4400000000000002E-6</v>
      </c>
      <c r="J491" s="49" t="s">
        <v>76</v>
      </c>
      <c r="K491" s="50">
        <v>200</v>
      </c>
      <c r="L491" s="50">
        <v>0</v>
      </c>
      <c r="M491" s="50">
        <v>7763</v>
      </c>
      <c r="N491" s="49" t="s">
        <v>77</v>
      </c>
      <c r="O491" s="49" t="s">
        <v>948</v>
      </c>
      <c r="P491" s="36">
        <v>7959</v>
      </c>
      <c r="Q491" s="36">
        <v>7763</v>
      </c>
      <c r="R491" s="36">
        <v>1.2882E-4</v>
      </c>
      <c r="S491" s="36">
        <v>1.0173222920815415</v>
      </c>
      <c r="T491" s="36">
        <v>1.2782036588535511E-4</v>
      </c>
      <c r="U491" s="38">
        <v>1.02527838</v>
      </c>
      <c r="V491" s="38">
        <v>7.9560879184585875E-3</v>
      </c>
      <c r="W491" s="36">
        <v>5.6901342081541254E-2</v>
      </c>
      <c r="X491" s="36">
        <v>0</v>
      </c>
      <c r="Y491" s="36">
        <v>-1.9361499999999998E-3</v>
      </c>
      <c r="Z491" s="36">
        <v>-1.1290979999999999E-2</v>
      </c>
      <c r="AA491" s="38">
        <v>-1.322713E-2</v>
      </c>
      <c r="AB491" s="36">
        <v>7.8084559999999845E-2</v>
      </c>
      <c r="AC491" s="36">
        <v>0.94136218999999988</v>
      </c>
    </row>
    <row r="492" spans="1:29" ht="15.75" customHeight="1" x14ac:dyDescent="0.2">
      <c r="A492" s="52">
        <v>43622.488923611112</v>
      </c>
      <c r="B492" s="49" t="s">
        <v>7</v>
      </c>
      <c r="C492" s="49" t="s">
        <v>74</v>
      </c>
      <c r="D492" s="49" t="s">
        <v>86</v>
      </c>
      <c r="E492" s="50">
        <v>100</v>
      </c>
      <c r="F492" s="50">
        <v>7724.5</v>
      </c>
      <c r="G492" s="50">
        <v>1.2945999999999999E-2</v>
      </c>
      <c r="H492" s="50">
        <v>-2.5000000000000001E-4</v>
      </c>
      <c r="I492" s="50">
        <v>-3.23E-6</v>
      </c>
      <c r="J492" s="49" t="s">
        <v>76</v>
      </c>
      <c r="K492" s="50">
        <v>100</v>
      </c>
      <c r="L492" s="50">
        <v>0</v>
      </c>
      <c r="M492" s="50">
        <v>7724.5</v>
      </c>
      <c r="N492" s="49" t="s">
        <v>77</v>
      </c>
      <c r="O492" s="49" t="s">
        <v>949</v>
      </c>
      <c r="P492" s="36">
        <v>8059</v>
      </c>
      <c r="Q492" s="36">
        <v>7724.5</v>
      </c>
      <c r="R492" s="36">
        <v>1.2946E-4</v>
      </c>
      <c r="S492" s="36">
        <v>1.0302682920815414</v>
      </c>
      <c r="T492" s="36">
        <v>1.2784071126461613E-4</v>
      </c>
      <c r="U492" s="38">
        <v>1.04331814</v>
      </c>
      <c r="V492" s="38">
        <v>1.3049847918458646E-2</v>
      </c>
      <c r="W492" s="36">
        <v>5.6901342081541254E-2</v>
      </c>
      <c r="X492" s="36">
        <v>0</v>
      </c>
      <c r="Y492" s="36">
        <v>-1.9393799999999997E-3</v>
      </c>
      <c r="Z492" s="36">
        <v>-1.1290979999999999E-2</v>
      </c>
      <c r="AA492" s="38">
        <v>-1.323036E-2</v>
      </c>
      <c r="AB492" s="36">
        <v>8.3181549999999896E-2</v>
      </c>
      <c r="AC492" s="36">
        <v>0.94645917999999996</v>
      </c>
    </row>
    <row r="493" spans="1:29" ht="15.75" customHeight="1" x14ac:dyDescent="0.2">
      <c r="A493" s="52">
        <v>43622.489050925928</v>
      </c>
      <c r="B493" s="49" t="s">
        <v>7</v>
      </c>
      <c r="C493" s="49" t="s">
        <v>74</v>
      </c>
      <c r="D493" s="49" t="s">
        <v>86</v>
      </c>
      <c r="E493" s="50">
        <v>100</v>
      </c>
      <c r="F493" s="50">
        <v>7759</v>
      </c>
      <c r="G493" s="50">
        <v>1.2888E-2</v>
      </c>
      <c r="H493" s="50">
        <v>-2.5000000000000001E-4</v>
      </c>
      <c r="I493" s="50">
        <v>-3.2200000000000001E-6</v>
      </c>
      <c r="J493" s="49" t="s">
        <v>76</v>
      </c>
      <c r="K493" s="50">
        <v>100</v>
      </c>
      <c r="L493" s="50">
        <v>0</v>
      </c>
      <c r="M493" s="50">
        <v>7759</v>
      </c>
      <c r="N493" s="49" t="s">
        <v>83</v>
      </c>
      <c r="O493" s="49" t="s">
        <v>950</v>
      </c>
      <c r="P493" s="36">
        <v>8159</v>
      </c>
      <c r="Q493" s="36">
        <v>7759</v>
      </c>
      <c r="R493" s="36">
        <v>1.2888E-4</v>
      </c>
      <c r="S493" s="36">
        <v>1.0431562920815414</v>
      </c>
      <c r="T493" s="36">
        <v>1.2785344920719958E-4</v>
      </c>
      <c r="U493" s="38">
        <v>1.05153192</v>
      </c>
      <c r="V493" s="38">
        <v>8.3756279184585836E-3</v>
      </c>
      <c r="W493" s="36">
        <v>5.6901342081541254E-2</v>
      </c>
      <c r="X493" s="36">
        <v>0</v>
      </c>
      <c r="Y493" s="36">
        <v>-1.9425999999999996E-3</v>
      </c>
      <c r="Z493" s="36">
        <v>-1.1290979999999999E-2</v>
      </c>
      <c r="AA493" s="38">
        <v>-1.323358E-2</v>
      </c>
      <c r="AB493" s="36">
        <v>7.8510549999999832E-2</v>
      </c>
      <c r="AC493" s="36">
        <v>0.94178817999999986</v>
      </c>
    </row>
    <row r="494" spans="1:29" ht="15.75" customHeight="1" x14ac:dyDescent="0.2">
      <c r="A494" s="52">
        <v>43622.489085648151</v>
      </c>
      <c r="B494" s="49" t="s">
        <v>7</v>
      </c>
      <c r="C494" s="49" t="s">
        <v>74</v>
      </c>
      <c r="D494" s="49" t="s">
        <v>86</v>
      </c>
      <c r="E494" s="50">
        <v>102</v>
      </c>
      <c r="F494" s="50">
        <v>7837</v>
      </c>
      <c r="G494" s="50">
        <v>1.3015199999999999E-2</v>
      </c>
      <c r="H494" s="50">
        <v>-2.5000000000000001E-4</v>
      </c>
      <c r="I494" s="50">
        <v>-3.2499999999999998E-6</v>
      </c>
      <c r="J494" s="49" t="s">
        <v>76</v>
      </c>
      <c r="K494" s="50">
        <v>300</v>
      </c>
      <c r="L494" s="50">
        <v>198</v>
      </c>
      <c r="M494" s="50">
        <v>7837</v>
      </c>
      <c r="N494" s="49" t="s">
        <v>83</v>
      </c>
      <c r="O494" s="49" t="s">
        <v>951</v>
      </c>
      <c r="P494" s="36">
        <v>8261</v>
      </c>
      <c r="Q494" s="36">
        <v>7837</v>
      </c>
      <c r="R494" s="36">
        <v>1.2760000000000001E-4</v>
      </c>
      <c r="S494" s="36">
        <v>1.0561714920815413</v>
      </c>
      <c r="T494" s="36">
        <v>1.2785031982587354E-4</v>
      </c>
      <c r="U494" s="38">
        <v>1.0541036000000001</v>
      </c>
      <c r="V494" s="38">
        <v>-2.0678920815411228E-3</v>
      </c>
      <c r="W494" s="36">
        <v>5.6901342081541254E-2</v>
      </c>
      <c r="X494" s="36">
        <v>0</v>
      </c>
      <c r="Y494" s="36">
        <v>-1.9458499999999996E-3</v>
      </c>
      <c r="Z494" s="36">
        <v>-1.1290979999999999E-2</v>
      </c>
      <c r="AA494" s="38">
        <v>-1.323683E-2</v>
      </c>
      <c r="AB494" s="36">
        <v>6.8070280000000136E-2</v>
      </c>
      <c r="AC494" s="36">
        <v>0.93134791000000017</v>
      </c>
    </row>
    <row r="495" spans="1:29" ht="15.75" customHeight="1" x14ac:dyDescent="0.2">
      <c r="A495" s="52">
        <v>43622.489085648151</v>
      </c>
      <c r="B495" s="49" t="s">
        <v>7</v>
      </c>
      <c r="C495" s="49" t="s">
        <v>74</v>
      </c>
      <c r="D495" s="49" t="s">
        <v>86</v>
      </c>
      <c r="E495" s="50">
        <v>200</v>
      </c>
      <c r="F495" s="50">
        <v>7798</v>
      </c>
      <c r="G495" s="50">
        <v>2.5648000000000001E-2</v>
      </c>
      <c r="H495" s="50">
        <v>-2.5000000000000001E-4</v>
      </c>
      <c r="I495" s="50">
        <v>-6.4099999999999996E-6</v>
      </c>
      <c r="J495" s="49" t="s">
        <v>76</v>
      </c>
      <c r="K495" s="50">
        <v>200</v>
      </c>
      <c r="L495" s="50">
        <v>0</v>
      </c>
      <c r="M495" s="50">
        <v>7798</v>
      </c>
      <c r="N495" s="49" t="s">
        <v>83</v>
      </c>
      <c r="O495" s="49" t="s">
        <v>952</v>
      </c>
      <c r="P495" s="36">
        <v>8461</v>
      </c>
      <c r="Q495" s="36">
        <v>7798</v>
      </c>
      <c r="R495" s="36">
        <v>1.2824000000000001E-4</v>
      </c>
      <c r="S495" s="36">
        <v>1.0818194920815412</v>
      </c>
      <c r="T495" s="36">
        <v>1.2785953103433887E-4</v>
      </c>
      <c r="U495" s="38">
        <v>1.0850386400000001</v>
      </c>
      <c r="V495" s="38">
        <v>3.2191479184588978E-3</v>
      </c>
      <c r="W495" s="36">
        <v>5.6901342081541254E-2</v>
      </c>
      <c r="X495" s="36">
        <v>0</v>
      </c>
      <c r="Y495" s="36">
        <v>-1.9522599999999997E-3</v>
      </c>
      <c r="Z495" s="36">
        <v>-1.1290979999999999E-2</v>
      </c>
      <c r="AA495" s="38">
        <v>-1.324324E-2</v>
      </c>
      <c r="AB495" s="36">
        <v>7.3363730000000155E-2</v>
      </c>
      <c r="AC495" s="36">
        <v>0.9366413600000002</v>
      </c>
    </row>
    <row r="496" spans="1:29" ht="15.75" customHeight="1" x14ac:dyDescent="0.2">
      <c r="A496" s="52">
        <v>43622.489108796297</v>
      </c>
      <c r="B496" s="49" t="s">
        <v>7</v>
      </c>
      <c r="C496" s="49" t="s">
        <v>74</v>
      </c>
      <c r="D496" s="49" t="s">
        <v>86</v>
      </c>
      <c r="E496" s="50">
        <v>25</v>
      </c>
      <c r="F496" s="50">
        <v>7760</v>
      </c>
      <c r="G496" s="50">
        <v>3.2217499999999998E-3</v>
      </c>
      <c r="H496" s="50">
        <v>7.5000000000000002E-4</v>
      </c>
      <c r="I496" s="50">
        <v>2.4099999999999998E-6</v>
      </c>
      <c r="J496" s="49" t="s">
        <v>76</v>
      </c>
      <c r="K496" s="50">
        <v>100</v>
      </c>
      <c r="L496" s="50">
        <v>75</v>
      </c>
      <c r="M496" s="50">
        <v>7759</v>
      </c>
      <c r="N496" s="49" t="s">
        <v>77</v>
      </c>
      <c r="O496" s="49" t="s">
        <v>953</v>
      </c>
      <c r="P496" s="36">
        <v>8486</v>
      </c>
      <c r="Q496" s="36">
        <v>7760</v>
      </c>
      <c r="R496" s="36">
        <v>1.2887E-4</v>
      </c>
      <c r="S496" s="36">
        <v>1.0850412420815412</v>
      </c>
      <c r="T496" s="36">
        <v>1.2786250790496596E-4</v>
      </c>
      <c r="U496" s="38">
        <v>1.09359082</v>
      </c>
      <c r="V496" s="38">
        <v>8.5495779184587839E-3</v>
      </c>
      <c r="W496" s="36">
        <v>5.6901342081541254E-2</v>
      </c>
      <c r="X496" s="36">
        <v>0</v>
      </c>
      <c r="Y496" s="36">
        <v>-1.9498499999999997E-3</v>
      </c>
      <c r="Z496" s="36">
        <v>-1.1290979999999999E-2</v>
      </c>
      <c r="AA496" s="38">
        <v>-1.324083E-2</v>
      </c>
      <c r="AB496" s="36">
        <v>7.8691750000000033E-2</v>
      </c>
      <c r="AC496" s="36">
        <v>0.94196938000000008</v>
      </c>
    </row>
    <row r="497" spans="1:29" ht="15.75" customHeight="1" x14ac:dyDescent="0.2">
      <c r="A497" s="52">
        <v>43622.489131944443</v>
      </c>
      <c r="B497" s="49" t="s">
        <v>7</v>
      </c>
      <c r="C497" s="49" t="s">
        <v>74</v>
      </c>
      <c r="D497" s="49" t="s">
        <v>86</v>
      </c>
      <c r="E497" s="50">
        <v>75</v>
      </c>
      <c r="F497" s="50">
        <v>7759</v>
      </c>
      <c r="G497" s="50">
        <v>9.6659999999999992E-3</v>
      </c>
      <c r="H497" s="50">
        <v>-2.5000000000000001E-4</v>
      </c>
      <c r="I497" s="50">
        <v>-2.4099999999999998E-6</v>
      </c>
      <c r="J497" s="49" t="s">
        <v>76</v>
      </c>
      <c r="K497" s="50">
        <v>100</v>
      </c>
      <c r="L497" s="50">
        <v>0</v>
      </c>
      <c r="M497" s="50">
        <v>7759</v>
      </c>
      <c r="N497" s="49" t="s">
        <v>77</v>
      </c>
      <c r="O497" s="49" t="s">
        <v>953</v>
      </c>
      <c r="P497" s="36">
        <v>8561</v>
      </c>
      <c r="Q497" s="36">
        <v>7759</v>
      </c>
      <c r="R497" s="36">
        <v>1.2888E-4</v>
      </c>
      <c r="S497" s="36">
        <v>1.0947072420815411</v>
      </c>
      <c r="T497" s="36">
        <v>1.2787142180604381E-4</v>
      </c>
      <c r="U497" s="38">
        <v>1.10334168</v>
      </c>
      <c r="V497" s="38">
        <v>8.6344379184588593E-3</v>
      </c>
      <c r="W497" s="36">
        <v>5.6901342081541254E-2</v>
      </c>
      <c r="X497" s="36">
        <v>0</v>
      </c>
      <c r="Y497" s="36">
        <v>-1.9522599999999997E-3</v>
      </c>
      <c r="Z497" s="36">
        <v>-1.1290979999999999E-2</v>
      </c>
      <c r="AA497" s="38">
        <v>-1.324324E-2</v>
      </c>
      <c r="AB497" s="36">
        <v>7.8779020000000116E-2</v>
      </c>
      <c r="AC497" s="36">
        <v>0.94205665000000016</v>
      </c>
    </row>
    <row r="498" spans="1:29" ht="15.75" customHeight="1" x14ac:dyDescent="0.2">
      <c r="A498" s="52">
        <v>43622.489178240743</v>
      </c>
      <c r="B498" s="49" t="s">
        <v>7</v>
      </c>
      <c r="C498" s="49" t="s">
        <v>74</v>
      </c>
      <c r="D498" s="49" t="s">
        <v>86</v>
      </c>
      <c r="E498" s="50">
        <v>300</v>
      </c>
      <c r="F498" s="50">
        <v>7837</v>
      </c>
      <c r="G498" s="50">
        <v>3.8280000000000002E-2</v>
      </c>
      <c r="H498" s="50">
        <v>-2.5000000000000001E-4</v>
      </c>
      <c r="I498" s="50">
        <v>-9.5699999999999999E-6</v>
      </c>
      <c r="J498" s="49" t="s">
        <v>76</v>
      </c>
      <c r="K498" s="50">
        <v>402</v>
      </c>
      <c r="L498" s="50">
        <v>0</v>
      </c>
      <c r="M498" s="50">
        <v>7837</v>
      </c>
      <c r="N498" s="49" t="s">
        <v>83</v>
      </c>
      <c r="O498" s="49" t="s">
        <v>951</v>
      </c>
      <c r="P498" s="36">
        <v>8861</v>
      </c>
      <c r="Q498" s="36">
        <v>7837</v>
      </c>
      <c r="R498" s="36">
        <v>1.2760000000000001E-4</v>
      </c>
      <c r="S498" s="36">
        <v>1.1329872420815412</v>
      </c>
      <c r="T498" s="36">
        <v>1.278622324886064E-4</v>
      </c>
      <c r="U498" s="38">
        <v>1.1306636000000001</v>
      </c>
      <c r="V498" s="38">
        <v>-2.3236420815411218E-3</v>
      </c>
      <c r="W498" s="36">
        <v>5.6901342081541254E-2</v>
      </c>
      <c r="X498" s="36">
        <v>0</v>
      </c>
      <c r="Y498" s="36">
        <v>-1.9618299999999999E-3</v>
      </c>
      <c r="Z498" s="36">
        <v>-1.1290979999999999E-2</v>
      </c>
      <c r="AA498" s="38">
        <v>-1.325281E-2</v>
      </c>
      <c r="AB498" s="36">
        <v>6.7830510000000135E-2</v>
      </c>
      <c r="AC498" s="36">
        <v>0.9311081400000002</v>
      </c>
    </row>
    <row r="499" spans="1:29" ht="15.75" customHeight="1" x14ac:dyDescent="0.2">
      <c r="A499" s="52">
        <v>43622.489178240743</v>
      </c>
      <c r="B499" s="49" t="s">
        <v>7</v>
      </c>
      <c r="C499" s="49" t="s">
        <v>74</v>
      </c>
      <c r="D499" s="49" t="s">
        <v>86</v>
      </c>
      <c r="E499" s="50">
        <v>100</v>
      </c>
      <c r="F499" s="50">
        <v>7799.5</v>
      </c>
      <c r="G499" s="50">
        <v>1.2821000000000001E-2</v>
      </c>
      <c r="H499" s="50">
        <v>-2.5000000000000001E-4</v>
      </c>
      <c r="I499" s="50">
        <v>-3.1999999999999999E-6</v>
      </c>
      <c r="J499" s="49" t="s">
        <v>76</v>
      </c>
      <c r="K499" s="50">
        <v>100</v>
      </c>
      <c r="L499" s="50">
        <v>0</v>
      </c>
      <c r="M499" s="50">
        <v>7799.5</v>
      </c>
      <c r="N499" s="49" t="s">
        <v>77</v>
      </c>
      <c r="O499" s="49" t="s">
        <v>954</v>
      </c>
      <c r="P499" s="36">
        <v>8961</v>
      </c>
      <c r="Q499" s="36">
        <v>7799.5</v>
      </c>
      <c r="R499" s="36">
        <v>1.2820999999999999E-4</v>
      </c>
      <c r="S499" s="36">
        <v>1.1458082420815412</v>
      </c>
      <c r="T499" s="36">
        <v>1.2786611338930267E-4</v>
      </c>
      <c r="U499" s="38">
        <v>1.14888981</v>
      </c>
      <c r="V499" s="38">
        <v>3.0815679184588163E-3</v>
      </c>
      <c r="W499" s="36">
        <v>5.6901342081541254E-2</v>
      </c>
      <c r="X499" s="36">
        <v>0</v>
      </c>
      <c r="Y499" s="36">
        <v>-1.96503E-3</v>
      </c>
      <c r="Z499" s="36">
        <v>-1.1290979999999999E-2</v>
      </c>
      <c r="AA499" s="38">
        <v>-1.325601E-2</v>
      </c>
      <c r="AB499" s="36">
        <v>7.3238920000000068E-2</v>
      </c>
      <c r="AC499" s="36">
        <v>0.93651655000000011</v>
      </c>
    </row>
    <row r="500" spans="1:29" ht="15.75" customHeight="1" x14ac:dyDescent="0.2">
      <c r="A500" s="52">
        <v>43622.489178240743</v>
      </c>
      <c r="B500" s="49" t="s">
        <v>7</v>
      </c>
      <c r="C500" s="49" t="s">
        <v>74</v>
      </c>
      <c r="D500" s="49" t="s">
        <v>86</v>
      </c>
      <c r="E500" s="50">
        <v>200</v>
      </c>
      <c r="F500" s="50">
        <v>7798</v>
      </c>
      <c r="G500" s="50">
        <v>2.5648000000000001E-2</v>
      </c>
      <c r="H500" s="50">
        <v>-2.5000000000000001E-4</v>
      </c>
      <c r="I500" s="50">
        <v>-6.4099999999999996E-6</v>
      </c>
      <c r="J500" s="49" t="s">
        <v>76</v>
      </c>
      <c r="K500" s="50">
        <v>200</v>
      </c>
      <c r="L500" s="50">
        <v>0</v>
      </c>
      <c r="M500" s="50">
        <v>7798</v>
      </c>
      <c r="N500" s="49" t="s">
        <v>77</v>
      </c>
      <c r="O500" s="49" t="s">
        <v>955</v>
      </c>
      <c r="P500" s="36">
        <v>9161</v>
      </c>
      <c r="Q500" s="36">
        <v>7798</v>
      </c>
      <c r="R500" s="36">
        <v>1.2824000000000001E-4</v>
      </c>
      <c r="S500" s="36">
        <v>1.1714562420815411</v>
      </c>
      <c r="T500" s="36">
        <v>1.2787427596130783E-4</v>
      </c>
      <c r="U500" s="38">
        <v>1.1748066400000001</v>
      </c>
      <c r="V500" s="38">
        <v>3.350397918459036E-3</v>
      </c>
      <c r="W500" s="36">
        <v>5.6901342081541254E-2</v>
      </c>
      <c r="X500" s="36">
        <v>0</v>
      </c>
      <c r="Y500" s="36">
        <v>-1.9714400000000001E-3</v>
      </c>
      <c r="Z500" s="36">
        <v>-1.1290979999999999E-2</v>
      </c>
      <c r="AA500" s="38">
        <v>-1.326242E-2</v>
      </c>
      <c r="AB500" s="36">
        <v>7.3514160000000286E-2</v>
      </c>
      <c r="AC500" s="36">
        <v>0.93679179000000035</v>
      </c>
    </row>
    <row r="501" spans="1:29" ht="15.75" customHeight="1" x14ac:dyDescent="0.2">
      <c r="A501" s="52">
        <v>43622.489398148151</v>
      </c>
      <c r="B501" s="49" t="s">
        <v>7</v>
      </c>
      <c r="C501" s="49" t="s">
        <v>74</v>
      </c>
      <c r="D501" s="49" t="s">
        <v>86</v>
      </c>
      <c r="E501" s="50">
        <v>100</v>
      </c>
      <c r="F501" s="50">
        <v>7826</v>
      </c>
      <c r="G501" s="50">
        <v>1.2777999999999999E-2</v>
      </c>
      <c r="H501" s="50">
        <v>-2.5000000000000001E-4</v>
      </c>
      <c r="I501" s="50">
        <v>-3.19E-6</v>
      </c>
      <c r="J501" s="49" t="s">
        <v>76</v>
      </c>
      <c r="K501" s="50">
        <v>100</v>
      </c>
      <c r="L501" s="50">
        <v>0</v>
      </c>
      <c r="M501" s="50">
        <v>7826</v>
      </c>
      <c r="N501" s="49" t="s">
        <v>77</v>
      </c>
      <c r="O501" s="49" t="s">
        <v>956</v>
      </c>
      <c r="P501" s="36">
        <v>9261</v>
      </c>
      <c r="Q501" s="36">
        <v>7826</v>
      </c>
      <c r="R501" s="36">
        <v>1.2778E-4</v>
      </c>
      <c r="S501" s="36">
        <v>1.184234242081541</v>
      </c>
      <c r="T501" s="36">
        <v>1.2787325797230763E-4</v>
      </c>
      <c r="U501" s="38">
        <v>1.1833705800000001</v>
      </c>
      <c r="V501" s="38">
        <v>-8.6366208154098345E-4</v>
      </c>
      <c r="W501" s="36">
        <v>5.6901342081541254E-2</v>
      </c>
      <c r="X501" s="36">
        <v>0</v>
      </c>
      <c r="Y501" s="36">
        <v>-1.9746300000000002E-3</v>
      </c>
      <c r="Z501" s="36">
        <v>-1.1290979999999999E-2</v>
      </c>
      <c r="AA501" s="38">
        <v>-1.3265610000000001E-2</v>
      </c>
      <c r="AB501" s="36">
        <v>6.9303290000000267E-2</v>
      </c>
      <c r="AC501" s="36">
        <v>0.93258092000000026</v>
      </c>
    </row>
    <row r="502" spans="1:29" ht="15.75" customHeight="1" x14ac:dyDescent="0.2">
      <c r="A502" s="52">
        <v>43622.489525462966</v>
      </c>
      <c r="B502" s="49" t="s">
        <v>7</v>
      </c>
      <c r="C502" s="49" t="s">
        <v>74</v>
      </c>
      <c r="D502" s="49" t="s">
        <v>75</v>
      </c>
      <c r="E502" s="50">
        <v>-100</v>
      </c>
      <c r="F502" s="50">
        <v>7763.5</v>
      </c>
      <c r="G502" s="50">
        <v>-1.2881E-2</v>
      </c>
      <c r="H502" s="50">
        <v>-2.5000000000000001E-4</v>
      </c>
      <c r="I502" s="50">
        <v>-3.2200000000000001E-6</v>
      </c>
      <c r="J502" s="49" t="s">
        <v>76</v>
      </c>
      <c r="K502" s="50">
        <v>100</v>
      </c>
      <c r="L502" s="50">
        <v>0</v>
      </c>
      <c r="M502" s="50">
        <v>7763.5</v>
      </c>
      <c r="N502" s="49" t="s">
        <v>83</v>
      </c>
      <c r="O502" s="49" t="s">
        <v>957</v>
      </c>
      <c r="P502" s="36">
        <v>9161</v>
      </c>
      <c r="Q502" s="36">
        <v>7763.5</v>
      </c>
      <c r="R502" s="36">
        <v>1.2881000000000001E-4</v>
      </c>
      <c r="S502" s="36">
        <v>1.1714469162843102</v>
      </c>
      <c r="T502" s="36">
        <v>1.2787325797230763E-4</v>
      </c>
      <c r="U502" s="38">
        <v>1.18002841</v>
      </c>
      <c r="V502" s="38">
        <v>8.5814937156898363E-3</v>
      </c>
      <c r="W502" s="36">
        <v>5.6995016284310494E-2</v>
      </c>
      <c r="X502" s="36">
        <v>9.3674202769240822E-5</v>
      </c>
      <c r="Y502" s="36">
        <v>-1.9778500000000002E-3</v>
      </c>
      <c r="Z502" s="36">
        <v>-1.1290979999999999E-2</v>
      </c>
      <c r="AA502" s="38">
        <v>-1.3268830000000001E-2</v>
      </c>
      <c r="AB502" s="36">
        <v>7.8845340000000333E-2</v>
      </c>
      <c r="AC502" s="36">
        <v>0.94212297000000034</v>
      </c>
    </row>
    <row r="503" spans="1:29" ht="15.75" customHeight="1" x14ac:dyDescent="0.2">
      <c r="A503" s="52">
        <v>43622.489907407406</v>
      </c>
      <c r="B503" s="49" t="s">
        <v>7</v>
      </c>
      <c r="C503" s="49" t="s">
        <v>74</v>
      </c>
      <c r="D503" s="49" t="s">
        <v>75</v>
      </c>
      <c r="E503" s="50">
        <v>-100</v>
      </c>
      <c r="F503" s="50">
        <v>7801.5</v>
      </c>
      <c r="G503" s="50">
        <v>-1.2818E-2</v>
      </c>
      <c r="H503" s="50">
        <v>-2.5000000000000001E-4</v>
      </c>
      <c r="I503" s="50">
        <v>-3.1999999999999999E-6</v>
      </c>
      <c r="J503" s="49" t="s">
        <v>76</v>
      </c>
      <c r="K503" s="50">
        <v>100</v>
      </c>
      <c r="L503" s="50">
        <v>0</v>
      </c>
      <c r="M503" s="50">
        <v>7801.5</v>
      </c>
      <c r="N503" s="49" t="s">
        <v>77</v>
      </c>
      <c r="O503" s="49" t="s">
        <v>958</v>
      </c>
      <c r="P503" s="36">
        <v>9061</v>
      </c>
      <c r="Q503" s="36">
        <v>7801.5</v>
      </c>
      <c r="R503" s="36">
        <v>1.2818000000000001E-4</v>
      </c>
      <c r="S503" s="36">
        <v>1.1586595904870793</v>
      </c>
      <c r="T503" s="36">
        <v>1.2787325797230763E-4</v>
      </c>
      <c r="U503" s="38">
        <v>1.16143898</v>
      </c>
      <c r="V503" s="38">
        <v>2.7793895129206714E-3</v>
      </c>
      <c r="W503" s="36">
        <v>5.7025690487079735E-2</v>
      </c>
      <c r="X503" s="36">
        <v>3.0674202769240266E-5</v>
      </c>
      <c r="Y503" s="36">
        <v>-1.9810500000000003E-3</v>
      </c>
      <c r="Z503" s="36">
        <v>-1.1290979999999999E-2</v>
      </c>
      <c r="AA503" s="38">
        <v>-1.3272030000000001E-2</v>
      </c>
      <c r="AB503" s="36">
        <v>7.3077110000000403E-2</v>
      </c>
      <c r="AC503" s="36">
        <v>0.93635474000000041</v>
      </c>
    </row>
    <row r="504" spans="1:29" ht="15.75" customHeight="1" x14ac:dyDescent="0.2">
      <c r="A504" s="52">
        <v>43622.492326388892</v>
      </c>
      <c r="B504" s="49" t="s">
        <v>7</v>
      </c>
      <c r="C504" s="49" t="s">
        <v>74</v>
      </c>
      <c r="D504" s="49" t="s">
        <v>75</v>
      </c>
      <c r="E504" s="50">
        <v>-100</v>
      </c>
      <c r="F504" s="50">
        <v>7762.5</v>
      </c>
      <c r="G504" s="50">
        <v>-1.2881999999999999E-2</v>
      </c>
      <c r="H504" s="50">
        <v>-2.5000000000000001E-4</v>
      </c>
      <c r="I504" s="50">
        <v>-3.2200000000000001E-6</v>
      </c>
      <c r="J504" s="49" t="s">
        <v>76</v>
      </c>
      <c r="K504" s="50">
        <v>100</v>
      </c>
      <c r="L504" s="50">
        <v>0</v>
      </c>
      <c r="M504" s="50">
        <v>7762.5</v>
      </c>
      <c r="N504" s="49" t="s">
        <v>77</v>
      </c>
      <c r="O504" s="49" t="s">
        <v>959</v>
      </c>
      <c r="P504" s="36">
        <v>8961</v>
      </c>
      <c r="Q504" s="36">
        <v>7762.5</v>
      </c>
      <c r="R504" s="36">
        <v>1.2882E-4</v>
      </c>
      <c r="S504" s="36">
        <v>1.1458722646898485</v>
      </c>
      <c r="T504" s="36">
        <v>1.2787325797230761E-4</v>
      </c>
      <c r="U504" s="38">
        <v>1.15435602</v>
      </c>
      <c r="V504" s="38">
        <v>8.4837553101515528E-3</v>
      </c>
      <c r="W504" s="36">
        <v>5.7120364689848969E-2</v>
      </c>
      <c r="X504" s="36">
        <v>9.4674202769234883E-5</v>
      </c>
      <c r="Y504" s="36">
        <v>-1.9842700000000002E-3</v>
      </c>
      <c r="Z504" s="36">
        <v>-1.1290979999999999E-2</v>
      </c>
      <c r="AA504" s="38">
        <v>-1.3275250000000001E-2</v>
      </c>
      <c r="AB504" s="36">
        <v>7.8879370000000518E-2</v>
      </c>
      <c r="AC504" s="36">
        <v>0.94215700000000058</v>
      </c>
    </row>
    <row r="505" spans="1:29" ht="15.75" customHeight="1" x14ac:dyDescent="0.2">
      <c r="A505" s="52">
        <v>43622.497893518521</v>
      </c>
      <c r="B505" s="49" t="s">
        <v>7</v>
      </c>
      <c r="C505" s="49" t="s">
        <v>74</v>
      </c>
      <c r="D505" s="49" t="s">
        <v>86</v>
      </c>
      <c r="E505" s="50">
        <v>1</v>
      </c>
      <c r="F505" s="50">
        <v>7841.5</v>
      </c>
      <c r="G505" s="50">
        <v>1.2752999999999999E-4</v>
      </c>
      <c r="H505" s="50">
        <v>-2.5000000000000001E-4</v>
      </c>
      <c r="I505" s="50">
        <v>-2.9999999999999997E-8</v>
      </c>
      <c r="J505" s="49" t="s">
        <v>76</v>
      </c>
      <c r="K505" s="50">
        <v>100</v>
      </c>
      <c r="L505" s="50">
        <v>99</v>
      </c>
      <c r="M505" s="50">
        <v>7841.5</v>
      </c>
      <c r="N505" s="49" t="s">
        <v>77</v>
      </c>
      <c r="O505" s="49" t="s">
        <v>960</v>
      </c>
      <c r="P505" s="36">
        <v>8962</v>
      </c>
      <c r="Q505" s="36">
        <v>7841.5</v>
      </c>
      <c r="R505" s="36">
        <v>1.2752999999999999E-4</v>
      </c>
      <c r="S505" s="36">
        <v>1.1459997946898486</v>
      </c>
      <c r="T505" s="36">
        <v>1.278732196708155E-4</v>
      </c>
      <c r="U505" s="38">
        <v>1.14292386</v>
      </c>
      <c r="V505" s="38">
        <v>-3.0759346898485695E-3</v>
      </c>
      <c r="W505" s="36">
        <v>5.7120364689848969E-2</v>
      </c>
      <c r="X505" s="36">
        <v>0</v>
      </c>
      <c r="Y505" s="36">
        <v>-1.9843E-3</v>
      </c>
      <c r="Z505" s="36">
        <v>-1.1290979999999999E-2</v>
      </c>
      <c r="AA505" s="38">
        <v>-1.327528E-2</v>
      </c>
      <c r="AB505" s="36">
        <v>6.7319710000000393E-2</v>
      </c>
      <c r="AC505" s="36">
        <v>0.93059734000000038</v>
      </c>
    </row>
    <row r="506" spans="1:29" ht="15.75" customHeight="1" x14ac:dyDescent="0.2">
      <c r="A506" s="52">
        <v>43622.500486111108</v>
      </c>
      <c r="B506" s="49" t="s">
        <v>7</v>
      </c>
      <c r="C506" s="49" t="s">
        <v>74</v>
      </c>
      <c r="D506" s="49" t="s">
        <v>75</v>
      </c>
      <c r="E506" s="50">
        <v>-200</v>
      </c>
      <c r="F506" s="50">
        <v>7725</v>
      </c>
      <c r="G506" s="50">
        <v>-2.589E-2</v>
      </c>
      <c r="H506" s="50">
        <v>-2.5000000000000001E-4</v>
      </c>
      <c r="I506" s="50">
        <v>-6.4699999999999999E-6</v>
      </c>
      <c r="J506" s="49" t="s">
        <v>76</v>
      </c>
      <c r="K506" s="50">
        <v>200</v>
      </c>
      <c r="L506" s="50">
        <v>0</v>
      </c>
      <c r="M506" s="50">
        <v>7725</v>
      </c>
      <c r="N506" s="49" t="s">
        <v>83</v>
      </c>
      <c r="O506" s="49" t="s">
        <v>961</v>
      </c>
      <c r="P506" s="36">
        <v>8762</v>
      </c>
      <c r="Q506" s="36">
        <v>7725</v>
      </c>
      <c r="R506" s="36">
        <v>1.2945E-4</v>
      </c>
      <c r="S506" s="36">
        <v>1.1204251507556855</v>
      </c>
      <c r="T506" s="36">
        <v>1.278732196708155E-4</v>
      </c>
      <c r="U506" s="38">
        <v>1.1342409</v>
      </c>
      <c r="V506" s="38">
        <v>1.3815749244314501E-2</v>
      </c>
      <c r="W506" s="36">
        <v>5.7435720755685871E-2</v>
      </c>
      <c r="X506" s="36">
        <v>3.1535606583690118E-4</v>
      </c>
      <c r="Y506" s="36">
        <v>-1.9907700000000002E-3</v>
      </c>
      <c r="Z506" s="36">
        <v>-1.1290979999999999E-2</v>
      </c>
      <c r="AA506" s="38">
        <v>-1.328175E-2</v>
      </c>
      <c r="AB506" s="36">
        <v>8.4533220000000367E-2</v>
      </c>
      <c r="AC506" s="36">
        <v>0.94781085000000043</v>
      </c>
    </row>
    <row r="507" spans="1:29" ht="15.75" customHeight="1" x14ac:dyDescent="0.2">
      <c r="A507" s="52">
        <v>43622.500486111108</v>
      </c>
      <c r="B507" s="49" t="s">
        <v>7</v>
      </c>
      <c r="C507" s="49" t="s">
        <v>74</v>
      </c>
      <c r="D507" s="49" t="s">
        <v>75</v>
      </c>
      <c r="E507" s="50">
        <v>-100</v>
      </c>
      <c r="F507" s="50">
        <v>7746.5</v>
      </c>
      <c r="G507" s="50">
        <v>-1.2909E-2</v>
      </c>
      <c r="H507" s="50">
        <v>-2.5000000000000001E-4</v>
      </c>
      <c r="I507" s="50">
        <v>-3.2200000000000001E-6</v>
      </c>
      <c r="J507" s="49" t="s">
        <v>76</v>
      </c>
      <c r="K507" s="50">
        <v>100</v>
      </c>
      <c r="L507" s="50">
        <v>0</v>
      </c>
      <c r="M507" s="50">
        <v>7746.5</v>
      </c>
      <c r="N507" s="49" t="s">
        <v>77</v>
      </c>
      <c r="O507" s="49" t="s">
        <v>962</v>
      </c>
      <c r="P507" s="36">
        <v>8662</v>
      </c>
      <c r="Q507" s="36">
        <v>7746.5</v>
      </c>
      <c r="R507" s="36">
        <v>1.2909E-4</v>
      </c>
      <c r="S507" s="36">
        <v>1.107637828788604</v>
      </c>
      <c r="T507" s="36">
        <v>1.278732196708155E-4</v>
      </c>
      <c r="U507" s="38">
        <v>1.11817758</v>
      </c>
      <c r="V507" s="38">
        <v>1.0539751211396053E-2</v>
      </c>
      <c r="W507" s="36">
        <v>5.7557398788604323E-2</v>
      </c>
      <c r="X507" s="36">
        <v>1.2167803291845275E-4</v>
      </c>
      <c r="Y507" s="36">
        <v>-1.9939900000000002E-3</v>
      </c>
      <c r="Z507" s="36">
        <v>-1.1290979999999999E-2</v>
      </c>
      <c r="AA507" s="38">
        <v>-1.328497E-2</v>
      </c>
      <c r="AB507" s="36">
        <v>8.1382120000000391E-2</v>
      </c>
      <c r="AC507" s="36">
        <v>0.94465975000000046</v>
      </c>
    </row>
    <row r="508" spans="1:29" ht="15.75" customHeight="1" x14ac:dyDescent="0.2">
      <c r="A508" s="52">
        <v>43622.500532407408</v>
      </c>
      <c r="B508" s="49" t="s">
        <v>7</v>
      </c>
      <c r="C508" s="49" t="s">
        <v>74</v>
      </c>
      <c r="D508" s="49" t="s">
        <v>75</v>
      </c>
      <c r="E508" s="50">
        <v>-100</v>
      </c>
      <c r="F508" s="50">
        <v>7719.5</v>
      </c>
      <c r="G508" s="50">
        <v>-1.2954E-2</v>
      </c>
      <c r="H508" s="50">
        <v>-2.5000000000000001E-4</v>
      </c>
      <c r="I508" s="50">
        <v>-3.23E-6</v>
      </c>
      <c r="J508" s="49" t="s">
        <v>76</v>
      </c>
      <c r="K508" s="50">
        <v>100</v>
      </c>
      <c r="L508" s="50">
        <v>0</v>
      </c>
      <c r="M508" s="50">
        <v>7719.5</v>
      </c>
      <c r="N508" s="49" t="s">
        <v>77</v>
      </c>
      <c r="O508" s="49" t="s">
        <v>963</v>
      </c>
      <c r="P508" s="36">
        <v>8562</v>
      </c>
      <c r="Q508" s="36">
        <v>7719.5</v>
      </c>
      <c r="R508" s="36">
        <v>1.2954000000000001E-4</v>
      </c>
      <c r="S508" s="36">
        <v>1.0948505068215224</v>
      </c>
      <c r="T508" s="36">
        <v>1.278732196708155E-4</v>
      </c>
      <c r="U508" s="38">
        <v>1.10912148</v>
      </c>
      <c r="V508" s="38">
        <v>1.4270973178477586E-2</v>
      </c>
      <c r="W508" s="36">
        <v>5.7724076821522773E-2</v>
      </c>
      <c r="X508" s="36">
        <v>1.6667803291844918E-4</v>
      </c>
      <c r="Y508" s="36">
        <v>-1.9972200000000001E-3</v>
      </c>
      <c r="Z508" s="36">
        <v>-1.1290979999999999E-2</v>
      </c>
      <c r="AA508" s="38">
        <v>-1.32882E-2</v>
      </c>
      <c r="AB508" s="36">
        <v>8.5283250000000366E-2</v>
      </c>
      <c r="AC508" s="36">
        <v>0.94856088000000038</v>
      </c>
    </row>
    <row r="509" spans="1:29" ht="15.75" customHeight="1" x14ac:dyDescent="0.2">
      <c r="A509" s="52">
        <v>43622.501631944448</v>
      </c>
      <c r="B509" s="49" t="s">
        <v>7</v>
      </c>
      <c r="C509" s="49" t="s">
        <v>74</v>
      </c>
      <c r="D509" s="49" t="s">
        <v>75</v>
      </c>
      <c r="E509" s="50">
        <v>-100</v>
      </c>
      <c r="F509" s="50">
        <v>7681.5</v>
      </c>
      <c r="G509" s="50">
        <v>-1.3018E-2</v>
      </c>
      <c r="H509" s="50">
        <v>-2.5000000000000001E-4</v>
      </c>
      <c r="I509" s="50">
        <v>-3.2499999999999998E-6</v>
      </c>
      <c r="J509" s="49" t="s">
        <v>76</v>
      </c>
      <c r="K509" s="50">
        <v>100</v>
      </c>
      <c r="L509" s="50">
        <v>0</v>
      </c>
      <c r="M509" s="50">
        <v>7681.5</v>
      </c>
      <c r="N509" s="49" t="s">
        <v>77</v>
      </c>
      <c r="O509" s="49" t="s">
        <v>964</v>
      </c>
      <c r="P509" s="36">
        <v>8462</v>
      </c>
      <c r="Q509" s="36">
        <v>7681.5</v>
      </c>
      <c r="R509" s="36">
        <v>1.3018E-4</v>
      </c>
      <c r="S509" s="36">
        <v>1.0820631848544409</v>
      </c>
      <c r="T509" s="36">
        <v>1.278732196708155E-4</v>
      </c>
      <c r="U509" s="38">
        <v>1.1015831600000001</v>
      </c>
      <c r="V509" s="38">
        <v>1.9519975145559254E-2</v>
      </c>
      <c r="W509" s="36">
        <v>5.7954754854441223E-2</v>
      </c>
      <c r="X509" s="36">
        <v>2.3067803291845074E-4</v>
      </c>
      <c r="Y509" s="36">
        <v>-2.0004700000000003E-3</v>
      </c>
      <c r="Z509" s="36">
        <v>-1.1290979999999999E-2</v>
      </c>
      <c r="AA509" s="38">
        <v>-1.329145E-2</v>
      </c>
      <c r="AB509" s="36">
        <v>9.0766180000000474E-2</v>
      </c>
      <c r="AC509" s="36">
        <v>0.95404381000000049</v>
      </c>
    </row>
    <row r="510" spans="1:29" ht="15.75" customHeight="1" x14ac:dyDescent="0.2">
      <c r="A510" s="52">
        <v>43622.501631944448</v>
      </c>
      <c r="B510" s="49" t="s">
        <v>7</v>
      </c>
      <c r="C510" s="49" t="s">
        <v>74</v>
      </c>
      <c r="D510" s="49" t="s">
        <v>75</v>
      </c>
      <c r="E510" s="50">
        <v>-200</v>
      </c>
      <c r="F510" s="50">
        <v>7681.5</v>
      </c>
      <c r="G510" s="50">
        <v>-2.6036E-2</v>
      </c>
      <c r="H510" s="50">
        <v>-2.5000000000000001E-4</v>
      </c>
      <c r="I510" s="50">
        <v>-6.4999999999999996E-6</v>
      </c>
      <c r="J510" s="49" t="s">
        <v>76</v>
      </c>
      <c r="K510" s="50">
        <v>200</v>
      </c>
      <c r="L510" s="50">
        <v>0</v>
      </c>
      <c r="M510" s="50">
        <v>7681.5</v>
      </c>
      <c r="N510" s="49" t="s">
        <v>77</v>
      </c>
      <c r="O510" s="49" t="s">
        <v>965</v>
      </c>
      <c r="P510" s="36">
        <v>8262</v>
      </c>
      <c r="Q510" s="36">
        <v>7681.5</v>
      </c>
      <c r="R510" s="36">
        <v>1.3018E-4</v>
      </c>
      <c r="S510" s="36">
        <v>1.0564885409202778</v>
      </c>
      <c r="T510" s="36">
        <v>1.278732196708155E-4</v>
      </c>
      <c r="U510" s="38">
        <v>1.0755471599999999</v>
      </c>
      <c r="V510" s="38">
        <v>1.9058619079722172E-2</v>
      </c>
      <c r="W510" s="36">
        <v>5.8416110920278125E-2</v>
      </c>
      <c r="X510" s="36">
        <v>4.6135606583690147E-4</v>
      </c>
      <c r="Y510" s="36">
        <v>-2.0069700000000003E-3</v>
      </c>
      <c r="Z510" s="36">
        <v>-1.1290979999999999E-2</v>
      </c>
      <c r="AA510" s="38">
        <v>-1.3297949999999999E-2</v>
      </c>
      <c r="AB510" s="36">
        <v>9.07726800000003E-2</v>
      </c>
      <c r="AC510" s="36">
        <v>0.95405031000000029</v>
      </c>
    </row>
    <row r="511" spans="1:29" ht="15.75" customHeight="1" x14ac:dyDescent="0.2">
      <c r="A511" s="52">
        <v>43622.501759259256</v>
      </c>
      <c r="B511" s="49" t="s">
        <v>7</v>
      </c>
      <c r="C511" s="49" t="s">
        <v>74</v>
      </c>
      <c r="D511" s="49" t="s">
        <v>75</v>
      </c>
      <c r="E511" s="50">
        <v>-100</v>
      </c>
      <c r="F511" s="50">
        <v>7631</v>
      </c>
      <c r="G511" s="50">
        <v>-1.3103999999999999E-2</v>
      </c>
      <c r="H511" s="50">
        <v>-2.5000000000000001E-4</v>
      </c>
      <c r="I511" s="50">
        <v>-3.27E-6</v>
      </c>
      <c r="J511" s="49" t="s">
        <v>76</v>
      </c>
      <c r="K511" s="50">
        <v>100</v>
      </c>
      <c r="L511" s="50">
        <v>0</v>
      </c>
      <c r="M511" s="50">
        <v>7631</v>
      </c>
      <c r="N511" s="49" t="s">
        <v>77</v>
      </c>
      <c r="O511" s="49" t="s">
        <v>966</v>
      </c>
      <c r="P511" s="36">
        <v>8162</v>
      </c>
      <c r="Q511" s="36">
        <v>7631</v>
      </c>
      <c r="R511" s="36">
        <v>1.3103999999999999E-4</v>
      </c>
      <c r="S511" s="36">
        <v>1.0437012189531962</v>
      </c>
      <c r="T511" s="36">
        <v>1.2787321967081553E-4</v>
      </c>
      <c r="U511" s="38">
        <v>1.0695484799999999</v>
      </c>
      <c r="V511" s="38">
        <v>2.5847261046803682E-2</v>
      </c>
      <c r="W511" s="36">
        <v>5.8732788953196571E-2</v>
      </c>
      <c r="X511" s="36">
        <v>3.1667803291844654E-4</v>
      </c>
      <c r="Y511" s="36">
        <v>-2.0102400000000004E-3</v>
      </c>
      <c r="Z511" s="36">
        <v>-1.1290979999999999E-2</v>
      </c>
      <c r="AA511" s="38">
        <v>-1.3301219999999999E-2</v>
      </c>
      <c r="AB511" s="36">
        <v>9.7881270000000256E-2</v>
      </c>
      <c r="AC511" s="36">
        <v>0.96115890000000026</v>
      </c>
    </row>
    <row r="512" spans="1:29" ht="15.75" customHeight="1" x14ac:dyDescent="0.2">
      <c r="A512" s="52">
        <v>43622.501805555556</v>
      </c>
      <c r="B512" s="49" t="s">
        <v>7</v>
      </c>
      <c r="C512" s="49" t="s">
        <v>74</v>
      </c>
      <c r="D512" s="49" t="s">
        <v>75</v>
      </c>
      <c r="E512" s="50">
        <v>-100</v>
      </c>
      <c r="F512" s="50">
        <v>7631.5</v>
      </c>
      <c r="G512" s="50">
        <v>-1.3103999999999999E-2</v>
      </c>
      <c r="H512" s="50">
        <v>-2.5000000000000001E-4</v>
      </c>
      <c r="I512" s="50">
        <v>-3.27E-6</v>
      </c>
      <c r="J512" s="49" t="s">
        <v>76</v>
      </c>
      <c r="K512" s="50">
        <v>100</v>
      </c>
      <c r="L512" s="50">
        <v>0</v>
      </c>
      <c r="M512" s="50">
        <v>7631.5</v>
      </c>
      <c r="N512" s="49" t="s">
        <v>77</v>
      </c>
      <c r="O512" s="49" t="s">
        <v>967</v>
      </c>
      <c r="P512" s="36">
        <v>8062</v>
      </c>
      <c r="Q512" s="36">
        <v>7631.5</v>
      </c>
      <c r="R512" s="36">
        <v>1.3103999999999999E-4</v>
      </c>
      <c r="S512" s="36">
        <v>1.0309138969861147</v>
      </c>
      <c r="T512" s="36">
        <v>1.2787321967081553E-4</v>
      </c>
      <c r="U512" s="38">
        <v>1.0564444799999999</v>
      </c>
      <c r="V512" s="38">
        <v>2.5530583013885222E-2</v>
      </c>
      <c r="W512" s="36">
        <v>5.9049466986115018E-2</v>
      </c>
      <c r="X512" s="36">
        <v>3.1667803291844654E-4</v>
      </c>
      <c r="Y512" s="36">
        <v>-2.0135100000000005E-3</v>
      </c>
      <c r="Z512" s="36">
        <v>-1.1290979999999999E-2</v>
      </c>
      <c r="AA512" s="38">
        <v>-1.3304489999999999E-2</v>
      </c>
      <c r="AB512" s="36">
        <v>9.7884540000000242E-2</v>
      </c>
      <c r="AC512" s="36">
        <v>0.96116217000000026</v>
      </c>
    </row>
    <row r="513" spans="1:29" ht="15.75" customHeight="1" x14ac:dyDescent="0.2">
      <c r="A513" s="52">
        <v>43622.501921296294</v>
      </c>
      <c r="B513" s="49" t="s">
        <v>7</v>
      </c>
      <c r="C513" s="49" t="s">
        <v>74</v>
      </c>
      <c r="D513" s="49" t="s">
        <v>86</v>
      </c>
      <c r="E513" s="50">
        <v>100</v>
      </c>
      <c r="F513" s="50">
        <v>7707.5</v>
      </c>
      <c r="G513" s="50">
        <v>1.2973999999999999E-2</v>
      </c>
      <c r="H513" s="50">
        <v>-2.5000000000000001E-4</v>
      </c>
      <c r="I513" s="50">
        <v>-3.2399999999999999E-6</v>
      </c>
      <c r="J513" s="49" t="s">
        <v>76</v>
      </c>
      <c r="K513" s="50">
        <v>101</v>
      </c>
      <c r="L513" s="50">
        <v>0</v>
      </c>
      <c r="M513" s="50">
        <v>7707.5</v>
      </c>
      <c r="N513" s="49" t="s">
        <v>83</v>
      </c>
      <c r="O513" s="49" t="s">
        <v>960</v>
      </c>
      <c r="P513" s="36">
        <v>8162</v>
      </c>
      <c r="Q513" s="36">
        <v>7707.5</v>
      </c>
      <c r="R513" s="36">
        <v>1.2973999999999999E-4</v>
      </c>
      <c r="S513" s="36">
        <v>1.0438878969861147</v>
      </c>
      <c r="T513" s="36">
        <v>1.2789609127494668E-4</v>
      </c>
      <c r="U513" s="38">
        <v>1.05893788</v>
      </c>
      <c r="V513" s="38">
        <v>1.5049983013885271E-2</v>
      </c>
      <c r="W513" s="36">
        <v>5.9049466986115018E-2</v>
      </c>
      <c r="X513" s="36">
        <v>0</v>
      </c>
      <c r="Y513" s="36">
        <v>-2.0167500000000003E-3</v>
      </c>
      <c r="Z513" s="36">
        <v>-1.1290979999999999E-2</v>
      </c>
      <c r="AA513" s="38">
        <v>-1.3307729999999999E-2</v>
      </c>
      <c r="AB513" s="36">
        <v>8.7407180000000292E-2</v>
      </c>
      <c r="AC513" s="36">
        <v>0.95068481000000027</v>
      </c>
    </row>
    <row r="514" spans="1:29" ht="15.75" customHeight="1" x14ac:dyDescent="0.2">
      <c r="A514" s="52">
        <v>43622.502106481479</v>
      </c>
      <c r="B514" s="49" t="s">
        <v>7</v>
      </c>
      <c r="C514" s="49" t="s">
        <v>74</v>
      </c>
      <c r="D514" s="49" t="s">
        <v>86</v>
      </c>
      <c r="E514" s="50">
        <v>400</v>
      </c>
      <c r="F514" s="50">
        <v>7788</v>
      </c>
      <c r="G514" s="50">
        <v>5.1360000000000003E-2</v>
      </c>
      <c r="H514" s="50">
        <v>-2.5000000000000001E-4</v>
      </c>
      <c r="I514" s="50">
        <v>-1.2840000000000001E-5</v>
      </c>
      <c r="J514" s="49" t="s">
        <v>76</v>
      </c>
      <c r="K514" s="50">
        <v>633</v>
      </c>
      <c r="L514" s="50">
        <v>0</v>
      </c>
      <c r="M514" s="50">
        <v>7788</v>
      </c>
      <c r="N514" s="49" t="s">
        <v>83</v>
      </c>
      <c r="O514" s="49" t="s">
        <v>946</v>
      </c>
      <c r="P514" s="36">
        <v>8562</v>
      </c>
      <c r="Q514" s="36">
        <v>7788</v>
      </c>
      <c r="R514" s="36">
        <v>1.284E-4</v>
      </c>
      <c r="S514" s="36">
        <v>1.0952478969861148</v>
      </c>
      <c r="T514" s="36">
        <v>1.2791963291124909E-4</v>
      </c>
      <c r="U514" s="38">
        <v>1.0993608000000001</v>
      </c>
      <c r="V514" s="38">
        <v>4.1129030138853384E-3</v>
      </c>
      <c r="W514" s="36">
        <v>5.9049466986115018E-2</v>
      </c>
      <c r="X514" s="36">
        <v>0</v>
      </c>
      <c r="Y514" s="36">
        <v>-2.0295900000000004E-3</v>
      </c>
      <c r="Z514" s="36">
        <v>-1.1290979999999999E-2</v>
      </c>
      <c r="AA514" s="38">
        <v>-1.3320569999999999E-2</v>
      </c>
      <c r="AB514" s="36">
        <v>7.648294000000036E-2</v>
      </c>
      <c r="AC514" s="36">
        <v>0.93976057000000035</v>
      </c>
    </row>
    <row r="515" spans="1:29" ht="15.75" customHeight="1" x14ac:dyDescent="0.2">
      <c r="A515" s="52">
        <v>43622.502106481479</v>
      </c>
      <c r="B515" s="49" t="s">
        <v>7</v>
      </c>
      <c r="C515" s="49" t="s">
        <v>74</v>
      </c>
      <c r="D515" s="49" t="s">
        <v>86</v>
      </c>
      <c r="E515" s="50">
        <v>200</v>
      </c>
      <c r="F515" s="50">
        <v>7776</v>
      </c>
      <c r="G515" s="50">
        <v>2.572E-2</v>
      </c>
      <c r="H515" s="50">
        <v>-2.5000000000000001E-4</v>
      </c>
      <c r="I515" s="50">
        <v>-6.4300000000000003E-6</v>
      </c>
      <c r="J515" s="49" t="s">
        <v>76</v>
      </c>
      <c r="K515" s="50">
        <v>200</v>
      </c>
      <c r="L515" s="50">
        <v>0</v>
      </c>
      <c r="M515" s="50">
        <v>7776</v>
      </c>
      <c r="N515" s="49" t="s">
        <v>83</v>
      </c>
      <c r="O515" s="49" t="s">
        <v>968</v>
      </c>
      <c r="P515" s="36">
        <v>8762</v>
      </c>
      <c r="Q515" s="36">
        <v>7776</v>
      </c>
      <c r="R515" s="36">
        <v>1.2860000000000001E-4</v>
      </c>
      <c r="S515" s="36">
        <v>1.1209678969861148</v>
      </c>
      <c r="T515" s="36">
        <v>1.2793516286077548E-4</v>
      </c>
      <c r="U515" s="38">
        <v>1.1267932000000001</v>
      </c>
      <c r="V515" s="38">
        <v>5.8253030138852857E-3</v>
      </c>
      <c r="W515" s="36">
        <v>5.9049466986115018E-2</v>
      </c>
      <c r="X515" s="36">
        <v>0</v>
      </c>
      <c r="Y515" s="36">
        <v>-2.0360200000000004E-3</v>
      </c>
      <c r="Z515" s="36">
        <v>-1.1290979999999999E-2</v>
      </c>
      <c r="AA515" s="38">
        <v>-1.3326999999999999E-2</v>
      </c>
      <c r="AB515" s="36">
        <v>7.8201770000000309E-2</v>
      </c>
      <c r="AC515" s="36">
        <v>0.9414794000000003</v>
      </c>
    </row>
    <row r="516" spans="1:29" ht="15.75" customHeight="1" x14ac:dyDescent="0.2">
      <c r="A516" s="52">
        <v>43622.502106481479</v>
      </c>
      <c r="B516" s="49" t="s">
        <v>7</v>
      </c>
      <c r="C516" s="49" t="s">
        <v>74</v>
      </c>
      <c r="D516" s="49" t="s">
        <v>86</v>
      </c>
      <c r="E516" s="50">
        <v>100</v>
      </c>
      <c r="F516" s="50">
        <v>7677.5</v>
      </c>
      <c r="G516" s="50">
        <v>1.3025E-2</v>
      </c>
      <c r="H516" s="50">
        <v>-2.5000000000000001E-4</v>
      </c>
      <c r="I516" s="50">
        <v>-3.2499999999999998E-6</v>
      </c>
      <c r="J516" s="49" t="s">
        <v>76</v>
      </c>
      <c r="K516" s="50">
        <v>100</v>
      </c>
      <c r="L516" s="50">
        <v>0</v>
      </c>
      <c r="M516" s="50">
        <v>7677.5</v>
      </c>
      <c r="N516" s="49" t="s">
        <v>77</v>
      </c>
      <c r="O516" s="49" t="s">
        <v>969</v>
      </c>
      <c r="P516" s="36">
        <v>8862</v>
      </c>
      <c r="Q516" s="36">
        <v>7677.5</v>
      </c>
      <c r="R516" s="36">
        <v>1.3024999999999999E-4</v>
      </c>
      <c r="S516" s="36">
        <v>1.1339928969861148</v>
      </c>
      <c r="T516" s="36">
        <v>1.2796128379441603E-4</v>
      </c>
      <c r="U516" s="38">
        <v>1.1542755</v>
      </c>
      <c r="V516" s="38">
        <v>2.0282603013885181E-2</v>
      </c>
      <c r="W516" s="36">
        <v>5.9049466986115018E-2</v>
      </c>
      <c r="X516" s="36">
        <v>0</v>
      </c>
      <c r="Y516" s="36">
        <v>-2.0392700000000006E-3</v>
      </c>
      <c r="Z516" s="36">
        <v>-1.1290979999999999E-2</v>
      </c>
      <c r="AA516" s="38">
        <v>-1.3330249999999998E-2</v>
      </c>
      <c r="AB516" s="36">
        <v>9.2662320000000201E-2</v>
      </c>
      <c r="AC516" s="36">
        <v>0.9559399500000002</v>
      </c>
    </row>
    <row r="517" spans="1:29" ht="15.75" customHeight="1" x14ac:dyDescent="0.2">
      <c r="A517" s="52">
        <v>43622.503391203703</v>
      </c>
      <c r="B517" s="49" t="s">
        <v>7</v>
      </c>
      <c r="C517" s="49" t="s">
        <v>74</v>
      </c>
      <c r="D517" s="49" t="s">
        <v>75</v>
      </c>
      <c r="E517" s="50">
        <v>-75</v>
      </c>
      <c r="F517" s="50">
        <v>7751</v>
      </c>
      <c r="G517" s="50">
        <v>-9.6764999999999993E-3</v>
      </c>
      <c r="H517" s="50">
        <v>-2.5000000000000001E-4</v>
      </c>
      <c r="I517" s="50">
        <v>-2.4099999999999998E-6</v>
      </c>
      <c r="J517" s="49" t="s">
        <v>76</v>
      </c>
      <c r="K517" s="50">
        <v>100</v>
      </c>
      <c r="L517" s="50">
        <v>25</v>
      </c>
      <c r="M517" s="50">
        <v>7751</v>
      </c>
      <c r="N517" s="49" t="s">
        <v>83</v>
      </c>
      <c r="O517" s="49" t="s">
        <v>970</v>
      </c>
      <c r="P517" s="36">
        <v>8787</v>
      </c>
      <c r="Q517" s="36">
        <v>7751</v>
      </c>
      <c r="R517" s="36">
        <v>1.2902000000000001E-4</v>
      </c>
      <c r="S517" s="36">
        <v>1.1243958007015336</v>
      </c>
      <c r="T517" s="36">
        <v>1.2796128379441603E-4</v>
      </c>
      <c r="U517" s="38">
        <v>1.13369874</v>
      </c>
      <c r="V517" s="38">
        <v>9.3029392984664838E-3</v>
      </c>
      <c r="W517" s="36">
        <v>5.9128870701533817E-2</v>
      </c>
      <c r="X517" s="36">
        <v>7.9403715418799314E-5</v>
      </c>
      <c r="Y517" s="36">
        <v>-2.0416800000000006E-3</v>
      </c>
      <c r="Z517" s="36">
        <v>-1.1290979999999999E-2</v>
      </c>
      <c r="AA517" s="38">
        <v>-1.3332659999999998E-2</v>
      </c>
      <c r="AB517" s="36">
        <v>8.1764470000000297E-2</v>
      </c>
      <c r="AC517" s="36">
        <v>0.94504210000000033</v>
      </c>
    </row>
    <row r="518" spans="1:29" ht="15.75" customHeight="1" x14ac:dyDescent="0.2">
      <c r="A518" s="52">
        <v>43622.504027777781</v>
      </c>
      <c r="B518" s="49" t="s">
        <v>7</v>
      </c>
      <c r="C518" s="49" t="s">
        <v>74</v>
      </c>
      <c r="D518" s="49" t="s">
        <v>75</v>
      </c>
      <c r="E518" s="50">
        <v>-300</v>
      </c>
      <c r="F518" s="50">
        <v>7674</v>
      </c>
      <c r="G518" s="50">
        <v>-3.9093000000000003E-2</v>
      </c>
      <c r="H518" s="50">
        <v>-2.5000000000000001E-4</v>
      </c>
      <c r="I518" s="50">
        <v>-9.7699999999999996E-6</v>
      </c>
      <c r="J518" s="49" t="s">
        <v>76</v>
      </c>
      <c r="K518" s="50">
        <v>300</v>
      </c>
      <c r="L518" s="50">
        <v>0</v>
      </c>
      <c r="M518" s="50">
        <v>7674</v>
      </c>
      <c r="N518" s="49" t="s">
        <v>83</v>
      </c>
      <c r="O518" s="49" t="s">
        <v>971</v>
      </c>
      <c r="P518" s="36">
        <v>8487</v>
      </c>
      <c r="Q518" s="36">
        <v>7674</v>
      </c>
      <c r="R518" s="36">
        <v>1.3030999999999999E-4</v>
      </c>
      <c r="S518" s="36">
        <v>1.0860074155632087</v>
      </c>
      <c r="T518" s="36">
        <v>1.27961283794416E-4</v>
      </c>
      <c r="U518" s="38">
        <v>1.10594097</v>
      </c>
      <c r="V518" s="38">
        <v>1.9933554436791345E-2</v>
      </c>
      <c r="W518" s="36">
        <v>5.9833485563209006E-2</v>
      </c>
      <c r="X518" s="36">
        <v>7.0461486167518877E-4</v>
      </c>
      <c r="Y518" s="36">
        <v>-2.0514500000000007E-3</v>
      </c>
      <c r="Z518" s="36">
        <v>-1.1290979999999999E-2</v>
      </c>
      <c r="AA518" s="38">
        <v>-1.3342429999999997E-2</v>
      </c>
      <c r="AB518" s="36">
        <v>9.3109470000000347E-2</v>
      </c>
      <c r="AC518" s="36">
        <v>0.95638710000000038</v>
      </c>
    </row>
    <row r="519" spans="1:29" ht="15.75" customHeight="1" x14ac:dyDescent="0.2">
      <c r="A519" s="52">
        <v>43622.504027777781</v>
      </c>
      <c r="B519" s="49" t="s">
        <v>7</v>
      </c>
      <c r="C519" s="49" t="s">
        <v>74</v>
      </c>
      <c r="D519" s="49" t="s">
        <v>75</v>
      </c>
      <c r="E519" s="50">
        <v>-100</v>
      </c>
      <c r="F519" s="50">
        <v>7712</v>
      </c>
      <c r="G519" s="50">
        <v>-1.2966999999999999E-2</v>
      </c>
      <c r="H519" s="50">
        <v>-2.5000000000000001E-4</v>
      </c>
      <c r="I519" s="50">
        <v>-3.2399999999999999E-6</v>
      </c>
      <c r="J519" s="49" t="s">
        <v>76</v>
      </c>
      <c r="K519" s="50">
        <v>175</v>
      </c>
      <c r="L519" s="50">
        <v>0</v>
      </c>
      <c r="M519" s="50">
        <v>7712</v>
      </c>
      <c r="N519" s="49" t="s">
        <v>83</v>
      </c>
      <c r="O519" s="49" t="s">
        <v>970</v>
      </c>
      <c r="P519" s="36">
        <v>8387</v>
      </c>
      <c r="Q519" s="36">
        <v>7712</v>
      </c>
      <c r="R519" s="36">
        <v>1.2967E-4</v>
      </c>
      <c r="S519" s="36">
        <v>1.0732112871837671</v>
      </c>
      <c r="T519" s="36">
        <v>1.27961283794416E-4</v>
      </c>
      <c r="U519" s="38">
        <v>1.08754229</v>
      </c>
      <c r="V519" s="38">
        <v>1.4331002816232896E-2</v>
      </c>
      <c r="W519" s="36">
        <v>6.0004357183767405E-2</v>
      </c>
      <c r="X519" s="36">
        <v>1.7087162055839933E-4</v>
      </c>
      <c r="Y519" s="36">
        <v>-2.0546900000000005E-3</v>
      </c>
      <c r="Z519" s="36">
        <v>-1.1290979999999999E-2</v>
      </c>
      <c r="AA519" s="38">
        <v>-1.3345669999999997E-2</v>
      </c>
      <c r="AB519" s="36">
        <v>8.7681030000000298E-2</v>
      </c>
      <c r="AC519" s="36">
        <v>0.95095866000000029</v>
      </c>
    </row>
    <row r="520" spans="1:29" ht="15.75" customHeight="1" x14ac:dyDescent="0.2">
      <c r="A520" s="52">
        <v>43622.504027777781</v>
      </c>
      <c r="B520" s="49" t="s">
        <v>7</v>
      </c>
      <c r="C520" s="49" t="s">
        <v>74</v>
      </c>
      <c r="D520" s="49" t="s">
        <v>75</v>
      </c>
      <c r="E520" s="50">
        <v>-200</v>
      </c>
      <c r="F520" s="50">
        <v>7712.5</v>
      </c>
      <c r="G520" s="50">
        <v>-2.5932E-2</v>
      </c>
      <c r="H520" s="50">
        <v>-2.5000000000000001E-4</v>
      </c>
      <c r="I520" s="50">
        <v>-6.4799999999999998E-6</v>
      </c>
      <c r="J520" s="49" t="s">
        <v>76</v>
      </c>
      <c r="K520" s="50">
        <v>200</v>
      </c>
      <c r="L520" s="50">
        <v>0</v>
      </c>
      <c r="M520" s="50">
        <v>7712.5</v>
      </c>
      <c r="N520" s="49" t="s">
        <v>83</v>
      </c>
      <c r="O520" s="49" t="s">
        <v>972</v>
      </c>
      <c r="P520" s="36">
        <v>8187</v>
      </c>
      <c r="Q520" s="36">
        <v>7712.5</v>
      </c>
      <c r="R520" s="36">
        <v>1.2966E-4</v>
      </c>
      <c r="S520" s="36">
        <v>1.047619030424884</v>
      </c>
      <c r="T520" s="36">
        <v>1.2796128379441603E-4</v>
      </c>
      <c r="U520" s="38">
        <v>1.0615264200000001</v>
      </c>
      <c r="V520" s="38">
        <v>1.3907389575116058E-2</v>
      </c>
      <c r="W520" s="36">
        <v>6.0344100424884202E-2</v>
      </c>
      <c r="X520" s="36">
        <v>3.3974324111679666E-4</v>
      </c>
      <c r="Y520" s="36">
        <v>-2.0611700000000006E-3</v>
      </c>
      <c r="Z520" s="36">
        <v>-1.1290979999999999E-2</v>
      </c>
      <c r="AA520" s="38">
        <v>-1.3352149999999997E-2</v>
      </c>
      <c r="AB520" s="36">
        <v>8.7603640000000246E-2</v>
      </c>
      <c r="AC520" s="36">
        <v>0.95088127000000022</v>
      </c>
    </row>
    <row r="521" spans="1:29" ht="15.75" customHeight="1" x14ac:dyDescent="0.2">
      <c r="A521" s="52">
        <v>43622.504027777781</v>
      </c>
      <c r="B521" s="49" t="s">
        <v>7</v>
      </c>
      <c r="C521" s="49" t="s">
        <v>74</v>
      </c>
      <c r="D521" s="49" t="s">
        <v>75</v>
      </c>
      <c r="E521" s="50">
        <v>-400</v>
      </c>
      <c r="F521" s="50">
        <v>7636</v>
      </c>
      <c r="G521" s="50">
        <v>-5.2384E-2</v>
      </c>
      <c r="H521" s="50">
        <v>-2.5000000000000001E-4</v>
      </c>
      <c r="I521" s="50">
        <v>-1.309E-5</v>
      </c>
      <c r="J521" s="49" t="s">
        <v>76</v>
      </c>
      <c r="K521" s="50">
        <v>400</v>
      </c>
      <c r="L521" s="50">
        <v>0</v>
      </c>
      <c r="M521" s="50">
        <v>7636</v>
      </c>
      <c r="N521" s="49" t="s">
        <v>83</v>
      </c>
      <c r="O521" s="49" t="s">
        <v>973</v>
      </c>
      <c r="P521" s="36">
        <v>7787</v>
      </c>
      <c r="Q521" s="36">
        <v>7636</v>
      </c>
      <c r="R521" s="36">
        <v>1.3096000000000001E-4</v>
      </c>
      <c r="S521" s="36">
        <v>0.9964345169071176</v>
      </c>
      <c r="T521" s="36">
        <v>1.2796128379441603E-4</v>
      </c>
      <c r="U521" s="38">
        <v>1.0197855200000001</v>
      </c>
      <c r="V521" s="38">
        <v>2.3351003092882516E-2</v>
      </c>
      <c r="W521" s="36">
        <v>6.1543586907117795E-2</v>
      </c>
      <c r="X521" s="36">
        <v>1.1994864822335929E-3</v>
      </c>
      <c r="Y521" s="36">
        <v>-2.0742600000000005E-3</v>
      </c>
      <c r="Z521" s="36">
        <v>-1.1290979999999999E-2</v>
      </c>
      <c r="AA521" s="38">
        <v>-1.3365239999999997E-2</v>
      </c>
      <c r="AB521" s="36">
        <v>9.8259830000000312E-2</v>
      </c>
      <c r="AC521" s="36">
        <v>0.96153746000000029</v>
      </c>
    </row>
    <row r="522" spans="1:29" ht="15.75" customHeight="1" x14ac:dyDescent="0.2">
      <c r="A522" s="52">
        <v>43622.504282407404</v>
      </c>
      <c r="B522" s="49" t="s">
        <v>7</v>
      </c>
      <c r="C522" s="49" t="s">
        <v>74</v>
      </c>
      <c r="D522" s="49" t="s">
        <v>86</v>
      </c>
      <c r="E522" s="50">
        <v>100</v>
      </c>
      <c r="F522" s="50">
        <v>7746</v>
      </c>
      <c r="G522" s="50">
        <v>1.291E-2</v>
      </c>
      <c r="H522" s="50">
        <v>-2.5000000000000001E-4</v>
      </c>
      <c r="I522" s="50">
        <v>-3.2200000000000001E-6</v>
      </c>
      <c r="J522" s="49" t="s">
        <v>76</v>
      </c>
      <c r="K522" s="50">
        <v>100</v>
      </c>
      <c r="L522" s="50">
        <v>0</v>
      </c>
      <c r="M522" s="50">
        <v>7746</v>
      </c>
      <c r="N522" s="49" t="s">
        <v>83</v>
      </c>
      <c r="O522" s="49" t="s">
        <v>974</v>
      </c>
      <c r="P522" s="36">
        <v>7887</v>
      </c>
      <c r="Q522" s="36">
        <v>7746</v>
      </c>
      <c r="R522" s="36">
        <v>1.2909999999999999E-4</v>
      </c>
      <c r="S522" s="36">
        <v>1.0093445169071176</v>
      </c>
      <c r="T522" s="36">
        <v>1.2797572168215006E-4</v>
      </c>
      <c r="U522" s="38">
        <v>1.0182116999999999</v>
      </c>
      <c r="V522" s="38">
        <v>8.8671830928823692E-3</v>
      </c>
      <c r="W522" s="36">
        <v>6.1543586907117795E-2</v>
      </c>
      <c r="X522" s="36">
        <v>0</v>
      </c>
      <c r="Y522" s="36">
        <v>-2.0774800000000005E-3</v>
      </c>
      <c r="Z522" s="36">
        <v>-1.1290979999999999E-2</v>
      </c>
      <c r="AA522" s="38">
        <v>-1.3368459999999997E-2</v>
      </c>
      <c r="AB522" s="36">
        <v>8.3779230000000163E-2</v>
      </c>
      <c r="AC522" s="36">
        <v>0.94705686000000022</v>
      </c>
    </row>
    <row r="523" spans="1:29" ht="15.75" customHeight="1" x14ac:dyDescent="0.2">
      <c r="A523" s="52">
        <v>43622.504479166666</v>
      </c>
      <c r="B523" s="49" t="s">
        <v>7</v>
      </c>
      <c r="C523" s="49" t="s">
        <v>74</v>
      </c>
      <c r="D523" s="49" t="s">
        <v>86</v>
      </c>
      <c r="E523" s="50">
        <v>200</v>
      </c>
      <c r="F523" s="50">
        <v>7785</v>
      </c>
      <c r="G523" s="50">
        <v>2.5690000000000001E-2</v>
      </c>
      <c r="H523" s="50">
        <v>-2.5000000000000001E-4</v>
      </c>
      <c r="I523" s="50">
        <v>-6.4200000000000004E-6</v>
      </c>
      <c r="J523" s="49" t="s">
        <v>76</v>
      </c>
      <c r="K523" s="50">
        <v>200</v>
      </c>
      <c r="L523" s="50">
        <v>0</v>
      </c>
      <c r="M523" s="50">
        <v>7785</v>
      </c>
      <c r="N523" s="49" t="s">
        <v>83</v>
      </c>
      <c r="O523" s="49" t="s">
        <v>975</v>
      </c>
      <c r="P523" s="36">
        <v>8087</v>
      </c>
      <c r="Q523" s="36">
        <v>7785</v>
      </c>
      <c r="R523" s="36">
        <v>1.2845000000000001E-4</v>
      </c>
      <c r="S523" s="36">
        <v>1.0350345169071176</v>
      </c>
      <c r="T523" s="36">
        <v>1.2798745108286356E-4</v>
      </c>
      <c r="U523" s="38">
        <v>1.03877515</v>
      </c>
      <c r="V523" s="38">
        <v>3.7406330928824172E-3</v>
      </c>
      <c r="W523" s="36">
        <v>6.1543586907117795E-2</v>
      </c>
      <c r="X523" s="36">
        <v>0</v>
      </c>
      <c r="Y523" s="36">
        <v>-2.0839000000000005E-3</v>
      </c>
      <c r="Z523" s="36">
        <v>-1.1290979999999999E-2</v>
      </c>
      <c r="AA523" s="38">
        <v>-1.3374879999999997E-2</v>
      </c>
      <c r="AB523" s="36">
        <v>7.8659100000000204E-2</v>
      </c>
      <c r="AC523" s="36">
        <v>0.94193673000000022</v>
      </c>
    </row>
    <row r="524" spans="1:29" ht="15.75" customHeight="1" x14ac:dyDescent="0.2">
      <c r="A524" s="52">
        <v>43622.504479166666</v>
      </c>
      <c r="B524" s="49" t="s">
        <v>7</v>
      </c>
      <c r="C524" s="49" t="s">
        <v>74</v>
      </c>
      <c r="D524" s="49" t="s">
        <v>86</v>
      </c>
      <c r="E524" s="50">
        <v>100</v>
      </c>
      <c r="F524" s="50">
        <v>7731</v>
      </c>
      <c r="G524" s="50">
        <v>1.2935E-2</v>
      </c>
      <c r="H524" s="50">
        <v>-2.5000000000000001E-4</v>
      </c>
      <c r="I524" s="50">
        <v>-3.23E-6</v>
      </c>
      <c r="J524" s="49" t="s">
        <v>76</v>
      </c>
      <c r="K524" s="50">
        <v>100</v>
      </c>
      <c r="L524" s="50">
        <v>0</v>
      </c>
      <c r="M524" s="50">
        <v>7731</v>
      </c>
      <c r="N524" s="49" t="s">
        <v>77</v>
      </c>
      <c r="O524" s="49" t="s">
        <v>976</v>
      </c>
      <c r="P524" s="36">
        <v>8187</v>
      </c>
      <c r="Q524" s="36">
        <v>7731</v>
      </c>
      <c r="R524" s="36">
        <v>1.2935E-4</v>
      </c>
      <c r="S524" s="36">
        <v>1.0479695169071175</v>
      </c>
      <c r="T524" s="36">
        <v>1.2800409391805514E-4</v>
      </c>
      <c r="U524" s="38">
        <v>1.05898845</v>
      </c>
      <c r="V524" s="38">
        <v>1.1018933092882488E-2</v>
      </c>
      <c r="W524" s="36">
        <v>6.1543586907117795E-2</v>
      </c>
      <c r="X524" s="36">
        <v>0</v>
      </c>
      <c r="Y524" s="36">
        <v>-2.0871300000000004E-3</v>
      </c>
      <c r="Z524" s="36">
        <v>-1.1290979999999999E-2</v>
      </c>
      <c r="AA524" s="38">
        <v>-1.3378109999999997E-2</v>
      </c>
      <c r="AB524" s="36">
        <v>8.5940630000000282E-2</v>
      </c>
      <c r="AC524" s="36">
        <v>0.94921826000000031</v>
      </c>
    </row>
    <row r="525" spans="1:29" ht="15.75" customHeight="1" x14ac:dyDescent="0.2">
      <c r="A525" s="52">
        <v>43622.504641203705</v>
      </c>
      <c r="B525" s="49" t="s">
        <v>7</v>
      </c>
      <c r="C525" s="49" t="s">
        <v>74</v>
      </c>
      <c r="D525" s="49" t="s">
        <v>86</v>
      </c>
      <c r="E525" s="50">
        <v>300</v>
      </c>
      <c r="F525" s="50">
        <v>7823.5</v>
      </c>
      <c r="G525" s="50">
        <v>3.8345999999999998E-2</v>
      </c>
      <c r="H525" s="50">
        <v>-2.5000000000000001E-4</v>
      </c>
      <c r="I525" s="50">
        <v>-9.5799999999999998E-6</v>
      </c>
      <c r="J525" s="49" t="s">
        <v>76</v>
      </c>
      <c r="K525" s="50">
        <v>300</v>
      </c>
      <c r="L525" s="50">
        <v>0</v>
      </c>
      <c r="M525" s="50">
        <v>7823.5</v>
      </c>
      <c r="N525" s="49" t="s">
        <v>83</v>
      </c>
      <c r="O525" s="49" t="s">
        <v>977</v>
      </c>
      <c r="P525" s="36">
        <v>8487</v>
      </c>
      <c r="Q525" s="36">
        <v>7823.5</v>
      </c>
      <c r="R525" s="36">
        <v>1.2782000000000001E-4</v>
      </c>
      <c r="S525" s="36">
        <v>1.0863155169071175</v>
      </c>
      <c r="T525" s="36">
        <v>1.2799758653318221E-4</v>
      </c>
      <c r="U525" s="38">
        <v>1.0848083400000001</v>
      </c>
      <c r="V525" s="38">
        <v>-1.5071769071173247E-3</v>
      </c>
      <c r="W525" s="36">
        <v>6.1543586907117795E-2</v>
      </c>
      <c r="X525" s="36">
        <v>0</v>
      </c>
      <c r="Y525" s="36">
        <v>-2.0967100000000003E-3</v>
      </c>
      <c r="Z525" s="36">
        <v>-1.1290979999999999E-2</v>
      </c>
      <c r="AA525" s="38">
        <v>-1.3387689999999997E-2</v>
      </c>
      <c r="AB525" s="36">
        <v>7.3424100000000464E-2</v>
      </c>
      <c r="AC525" s="36">
        <v>0.93670173000000045</v>
      </c>
    </row>
    <row r="526" spans="1:29" ht="15.75" customHeight="1" x14ac:dyDescent="0.2">
      <c r="A526" s="52">
        <v>43622.504641203705</v>
      </c>
      <c r="B526" s="49" t="s">
        <v>7</v>
      </c>
      <c r="C526" s="49" t="s">
        <v>74</v>
      </c>
      <c r="D526" s="49" t="s">
        <v>86</v>
      </c>
      <c r="E526" s="50">
        <v>200</v>
      </c>
      <c r="F526" s="50">
        <v>7773</v>
      </c>
      <c r="G526" s="50">
        <v>2.5729999999999999E-2</v>
      </c>
      <c r="H526" s="50">
        <v>-2.5000000000000001E-4</v>
      </c>
      <c r="I526" s="50">
        <v>-6.4300000000000003E-6</v>
      </c>
      <c r="J526" s="49" t="s">
        <v>76</v>
      </c>
      <c r="K526" s="50">
        <v>200</v>
      </c>
      <c r="L526" s="50">
        <v>0</v>
      </c>
      <c r="M526" s="50">
        <v>7773</v>
      </c>
      <c r="N526" s="49" t="s">
        <v>77</v>
      </c>
      <c r="O526" s="49" t="s">
        <v>978</v>
      </c>
      <c r="P526" s="36">
        <v>8687</v>
      </c>
      <c r="Q526" s="36">
        <v>7773</v>
      </c>
      <c r="R526" s="36">
        <v>1.2865000000000001E-4</v>
      </c>
      <c r="S526" s="36">
        <v>1.1120455169071175</v>
      </c>
      <c r="T526" s="36">
        <v>1.2801260698827184E-4</v>
      </c>
      <c r="U526" s="38">
        <v>1.1175825500000001</v>
      </c>
      <c r="V526" s="38">
        <v>5.5370330928825595E-3</v>
      </c>
      <c r="W526" s="36">
        <v>6.1543586907117795E-2</v>
      </c>
      <c r="X526" s="36">
        <v>0</v>
      </c>
      <c r="Y526" s="36">
        <v>-2.1031400000000003E-3</v>
      </c>
      <c r="Z526" s="36">
        <v>-1.1290979999999999E-2</v>
      </c>
      <c r="AA526" s="38">
        <v>-1.3394119999999997E-2</v>
      </c>
      <c r="AB526" s="36">
        <v>8.047474000000035E-2</v>
      </c>
      <c r="AC526" s="36">
        <v>0.94375237000000034</v>
      </c>
    </row>
    <row r="527" spans="1:29" ht="15.75" customHeight="1" x14ac:dyDescent="0.2">
      <c r="A527" s="52">
        <v>43622.504641203705</v>
      </c>
      <c r="B527" s="49" t="s">
        <v>7</v>
      </c>
      <c r="C527" s="49" t="s">
        <v>74</v>
      </c>
      <c r="D527" s="49" t="s">
        <v>86</v>
      </c>
      <c r="E527" s="50">
        <v>100</v>
      </c>
      <c r="F527" s="50">
        <v>7734.5</v>
      </c>
      <c r="G527" s="50">
        <v>1.2929E-2</v>
      </c>
      <c r="H527" s="50">
        <v>-2.5000000000000001E-4</v>
      </c>
      <c r="I527" s="50">
        <v>-3.23E-6</v>
      </c>
      <c r="J527" s="49" t="s">
        <v>76</v>
      </c>
      <c r="K527" s="50">
        <v>100</v>
      </c>
      <c r="L527" s="50">
        <v>0</v>
      </c>
      <c r="M527" s="50">
        <v>7734.5</v>
      </c>
      <c r="N527" s="49" t="s">
        <v>77</v>
      </c>
      <c r="O527" s="49" t="s">
        <v>979</v>
      </c>
      <c r="P527" s="36">
        <v>8787</v>
      </c>
      <c r="Q527" s="36">
        <v>7734.5</v>
      </c>
      <c r="R527" s="36">
        <v>1.2929E-4</v>
      </c>
      <c r="S527" s="36">
        <v>1.1249745169071175</v>
      </c>
      <c r="T527" s="36">
        <v>1.2802714429351514E-4</v>
      </c>
      <c r="U527" s="38">
        <v>1.13607123</v>
      </c>
      <c r="V527" s="38">
        <v>1.1096713092882515E-2</v>
      </c>
      <c r="W527" s="36">
        <v>6.1543586907117795E-2</v>
      </c>
      <c r="X527" s="36">
        <v>0</v>
      </c>
      <c r="Y527" s="36">
        <v>-2.1063700000000002E-3</v>
      </c>
      <c r="Z527" s="36">
        <v>-1.1290979999999999E-2</v>
      </c>
      <c r="AA527" s="38">
        <v>-1.3397349999999997E-2</v>
      </c>
      <c r="AB527" s="36">
        <v>8.6037650000000312E-2</v>
      </c>
      <c r="AC527" s="36">
        <v>0.94931528000000032</v>
      </c>
    </row>
    <row r="528" spans="1:29" ht="15.75" customHeight="1" x14ac:dyDescent="0.2">
      <c r="A528" s="52">
        <v>43622.504710648151</v>
      </c>
      <c r="B528" s="49" t="s">
        <v>7</v>
      </c>
      <c r="C528" s="49" t="s">
        <v>74</v>
      </c>
      <c r="D528" s="49" t="s">
        <v>86</v>
      </c>
      <c r="E528" s="50">
        <v>100</v>
      </c>
      <c r="F528" s="50">
        <v>7751.5</v>
      </c>
      <c r="G528" s="50">
        <v>1.2900999999999999E-2</v>
      </c>
      <c r="H528" s="50">
        <v>-2.5000000000000001E-4</v>
      </c>
      <c r="I528" s="50">
        <v>-3.2200000000000001E-6</v>
      </c>
      <c r="J528" s="49" t="s">
        <v>76</v>
      </c>
      <c r="K528" s="50">
        <v>100</v>
      </c>
      <c r="L528" s="50">
        <v>0</v>
      </c>
      <c r="M528" s="50">
        <v>7751.5</v>
      </c>
      <c r="N528" s="49" t="s">
        <v>77</v>
      </c>
      <c r="O528" s="49" t="s">
        <v>980</v>
      </c>
      <c r="P528" s="36">
        <v>8887</v>
      </c>
      <c r="Q528" s="36">
        <v>7751.5</v>
      </c>
      <c r="R528" s="36">
        <v>1.2901000000000001E-4</v>
      </c>
      <c r="S528" s="36">
        <v>1.1378755169071175</v>
      </c>
      <c r="T528" s="36">
        <v>1.2803820377035193E-4</v>
      </c>
      <c r="U528" s="38">
        <v>1.1465118700000001</v>
      </c>
      <c r="V528" s="38">
        <v>8.636353092882576E-3</v>
      </c>
      <c r="W528" s="36">
        <v>6.1543586907117795E-2</v>
      </c>
      <c r="X528" s="36">
        <v>0</v>
      </c>
      <c r="Y528" s="36">
        <v>-2.1095900000000002E-3</v>
      </c>
      <c r="Z528" s="36">
        <v>-1.1290979999999999E-2</v>
      </c>
      <c r="AA528" s="38">
        <v>-1.3400569999999997E-2</v>
      </c>
      <c r="AB528" s="36">
        <v>8.3580510000000371E-2</v>
      </c>
      <c r="AC528" s="36">
        <v>0.94685814000000035</v>
      </c>
    </row>
    <row r="529" spans="1:29" ht="15.75" customHeight="1" x14ac:dyDescent="0.2">
      <c r="A529" s="52">
        <v>43622.50472222222</v>
      </c>
      <c r="B529" s="49" t="s">
        <v>7</v>
      </c>
      <c r="C529" s="49" t="s">
        <v>74</v>
      </c>
      <c r="D529" s="49" t="s">
        <v>86</v>
      </c>
      <c r="E529" s="50">
        <v>200</v>
      </c>
      <c r="F529" s="50">
        <v>7790.5</v>
      </c>
      <c r="G529" s="50">
        <v>2.5672E-2</v>
      </c>
      <c r="H529" s="50">
        <v>-2.5000000000000001E-4</v>
      </c>
      <c r="I529" s="50">
        <v>-6.4099999999999996E-6</v>
      </c>
      <c r="J529" s="49" t="s">
        <v>76</v>
      </c>
      <c r="K529" s="50">
        <v>200</v>
      </c>
      <c r="L529" s="50">
        <v>0</v>
      </c>
      <c r="M529" s="50">
        <v>7790.5</v>
      </c>
      <c r="N529" s="49" t="s">
        <v>77</v>
      </c>
      <c r="O529" s="49" t="s">
        <v>981</v>
      </c>
      <c r="P529" s="36">
        <v>9087</v>
      </c>
      <c r="Q529" s="36">
        <v>7790.5</v>
      </c>
      <c r="R529" s="36">
        <v>1.2836E-4</v>
      </c>
      <c r="S529" s="36">
        <v>1.1635475169071174</v>
      </c>
      <c r="T529" s="36">
        <v>1.2804528633290606E-4</v>
      </c>
      <c r="U529" s="38">
        <v>1.16640732</v>
      </c>
      <c r="V529" s="38">
        <v>2.8598030928825846E-3</v>
      </c>
      <c r="W529" s="36">
        <v>6.1543586907117795E-2</v>
      </c>
      <c r="X529" s="36">
        <v>0</v>
      </c>
      <c r="Y529" s="36">
        <v>-2.1160000000000003E-3</v>
      </c>
      <c r="Z529" s="36">
        <v>-1.1290979999999999E-2</v>
      </c>
      <c r="AA529" s="38">
        <v>-1.3406979999999997E-2</v>
      </c>
      <c r="AB529" s="36">
        <v>7.7810370000000378E-2</v>
      </c>
      <c r="AC529" s="36">
        <v>0.94108800000000037</v>
      </c>
    </row>
    <row r="530" spans="1:29" ht="15.75" customHeight="1" x14ac:dyDescent="0.2">
      <c r="A530" s="52">
        <v>43622.50476851852</v>
      </c>
      <c r="B530" s="49" t="s">
        <v>7</v>
      </c>
      <c r="C530" s="49" t="s">
        <v>74</v>
      </c>
      <c r="D530" s="49" t="s">
        <v>86</v>
      </c>
      <c r="E530" s="50">
        <v>100</v>
      </c>
      <c r="F530" s="50">
        <v>7753.5</v>
      </c>
      <c r="G530" s="50">
        <v>1.2897E-2</v>
      </c>
      <c r="H530" s="50">
        <v>-2.5000000000000001E-4</v>
      </c>
      <c r="I530" s="50">
        <v>-3.2200000000000001E-6</v>
      </c>
      <c r="J530" s="49" t="s">
        <v>76</v>
      </c>
      <c r="K530" s="50">
        <v>100</v>
      </c>
      <c r="L530" s="50">
        <v>0</v>
      </c>
      <c r="M530" s="50">
        <v>7753.5</v>
      </c>
      <c r="N530" s="49" t="s">
        <v>77</v>
      </c>
      <c r="O530" s="49" t="s">
        <v>982</v>
      </c>
      <c r="P530" s="36">
        <v>9187</v>
      </c>
      <c r="Q530" s="36">
        <v>7753.5</v>
      </c>
      <c r="R530" s="36">
        <v>1.2897000000000001E-4</v>
      </c>
      <c r="S530" s="36">
        <v>1.1764445169071174</v>
      </c>
      <c r="T530" s="36">
        <v>1.2805535179134835E-4</v>
      </c>
      <c r="U530" s="38">
        <v>1.1848473900000001</v>
      </c>
      <c r="V530" s="38">
        <v>8.4028730928826789E-3</v>
      </c>
      <c r="W530" s="36">
        <v>6.1543586907117795E-2</v>
      </c>
      <c r="X530" s="36">
        <v>0</v>
      </c>
      <c r="Y530" s="36">
        <v>-2.1192200000000002E-3</v>
      </c>
      <c r="Z530" s="36">
        <v>-1.1290979999999999E-2</v>
      </c>
      <c r="AA530" s="38">
        <v>-1.3410199999999997E-2</v>
      </c>
      <c r="AB530" s="36">
        <v>8.3356660000000471E-2</v>
      </c>
      <c r="AC530" s="36">
        <v>0.94663429000000043</v>
      </c>
    </row>
    <row r="531" spans="1:29" ht="15.75" customHeight="1" x14ac:dyDescent="0.2">
      <c r="A531" s="52">
        <v>43622.504849537036</v>
      </c>
      <c r="B531" s="49" t="s">
        <v>7</v>
      </c>
      <c r="C531" s="49" t="s">
        <v>74</v>
      </c>
      <c r="D531" s="49" t="s">
        <v>86</v>
      </c>
      <c r="E531" s="50">
        <v>100</v>
      </c>
      <c r="F531" s="50">
        <v>7754</v>
      </c>
      <c r="G531" s="50">
        <v>1.2897E-2</v>
      </c>
      <c r="H531" s="50">
        <v>-2.5000000000000001E-4</v>
      </c>
      <c r="I531" s="50">
        <v>-3.2200000000000001E-6</v>
      </c>
      <c r="J531" s="49" t="s">
        <v>76</v>
      </c>
      <c r="K531" s="50">
        <v>100</v>
      </c>
      <c r="L531" s="50">
        <v>0</v>
      </c>
      <c r="M531" s="50">
        <v>7754</v>
      </c>
      <c r="N531" s="49" t="s">
        <v>77</v>
      </c>
      <c r="O531" s="49" t="s">
        <v>983</v>
      </c>
      <c r="P531" s="36">
        <v>9287</v>
      </c>
      <c r="Q531" s="36">
        <v>7754</v>
      </c>
      <c r="R531" s="36">
        <v>1.2897000000000001E-4</v>
      </c>
      <c r="S531" s="36">
        <v>1.1893415169071173</v>
      </c>
      <c r="T531" s="36">
        <v>1.2806520048531467E-4</v>
      </c>
      <c r="U531" s="38">
        <v>1.19774439</v>
      </c>
      <c r="V531" s="38">
        <v>8.4028730928826789E-3</v>
      </c>
      <c r="W531" s="36">
        <v>6.1543586907117795E-2</v>
      </c>
      <c r="X531" s="36">
        <v>0</v>
      </c>
      <c r="Y531" s="36">
        <v>-2.1224400000000002E-3</v>
      </c>
      <c r="Z531" s="36">
        <v>-1.1290979999999999E-2</v>
      </c>
      <c r="AA531" s="38">
        <v>-1.3413419999999997E-2</v>
      </c>
      <c r="AB531" s="36">
        <v>8.3359880000000469E-2</v>
      </c>
      <c r="AC531" s="36">
        <v>0.94663751000000051</v>
      </c>
    </row>
    <row r="532" spans="1:29" ht="15.75" customHeight="1" x14ac:dyDescent="0.2">
      <c r="A532" s="52">
        <v>43622.504895833335</v>
      </c>
      <c r="B532" s="49" t="s">
        <v>7</v>
      </c>
      <c r="C532" s="49" t="s">
        <v>74</v>
      </c>
      <c r="D532" s="49" t="s">
        <v>86</v>
      </c>
      <c r="E532" s="50">
        <v>63</v>
      </c>
      <c r="F532" s="50">
        <v>7754</v>
      </c>
      <c r="G532" s="50">
        <v>8.1251099999999996E-3</v>
      </c>
      <c r="H532" s="50">
        <v>-2.5000000000000001E-4</v>
      </c>
      <c r="I532" s="50">
        <v>-2.03E-6</v>
      </c>
      <c r="J532" s="49" t="s">
        <v>76</v>
      </c>
      <c r="K532" s="50">
        <v>100</v>
      </c>
      <c r="L532" s="50">
        <v>37</v>
      </c>
      <c r="M532" s="50">
        <v>7754</v>
      </c>
      <c r="N532" s="49" t="s">
        <v>77</v>
      </c>
      <c r="O532" s="49" t="s">
        <v>984</v>
      </c>
      <c r="P532" s="36">
        <v>9350</v>
      </c>
      <c r="Q532" s="36">
        <v>7754</v>
      </c>
      <c r="R532" s="36">
        <v>1.2897000000000001E-4</v>
      </c>
      <c r="S532" s="36">
        <v>1.1974666269071172</v>
      </c>
      <c r="T532" s="36">
        <v>1.2807129699541361E-4</v>
      </c>
      <c r="U532" s="38">
        <v>1.2058695000000001</v>
      </c>
      <c r="V532" s="38">
        <v>8.402873092882901E-3</v>
      </c>
      <c r="W532" s="36">
        <v>6.1543586907117795E-2</v>
      </c>
      <c r="X532" s="36">
        <v>0</v>
      </c>
      <c r="Y532" s="36">
        <v>-2.1244700000000003E-3</v>
      </c>
      <c r="Z532" s="36">
        <v>-1.1290979999999999E-2</v>
      </c>
      <c r="AA532" s="38">
        <v>-1.3415449999999997E-2</v>
      </c>
      <c r="AB532" s="36">
        <v>8.3361910000000691E-2</v>
      </c>
      <c r="AC532" s="36">
        <v>0.94663954000000072</v>
      </c>
    </row>
    <row r="533" spans="1:29" ht="15.75" customHeight="1" x14ac:dyDescent="0.2">
      <c r="A533" s="52">
        <v>43622.504907407405</v>
      </c>
      <c r="B533" s="49" t="s">
        <v>7</v>
      </c>
      <c r="C533" s="49" t="s">
        <v>74</v>
      </c>
      <c r="D533" s="49" t="s">
        <v>86</v>
      </c>
      <c r="E533" s="50">
        <v>300</v>
      </c>
      <c r="F533" s="50">
        <v>7829.5</v>
      </c>
      <c r="G533" s="50">
        <v>3.8316000000000003E-2</v>
      </c>
      <c r="H533" s="50">
        <v>-2.5000000000000001E-4</v>
      </c>
      <c r="I533" s="50">
        <v>-9.5699999999999999E-6</v>
      </c>
      <c r="J533" s="49" t="s">
        <v>76</v>
      </c>
      <c r="K533" s="50">
        <v>300</v>
      </c>
      <c r="L533" s="50">
        <v>0</v>
      </c>
      <c r="M533" s="50">
        <v>7829.5</v>
      </c>
      <c r="N533" s="49" t="s">
        <v>77</v>
      </c>
      <c r="O533" s="49" t="s">
        <v>985</v>
      </c>
      <c r="P533" s="36">
        <v>9650</v>
      </c>
      <c r="Q533" s="36">
        <v>7829.5</v>
      </c>
      <c r="R533" s="36">
        <v>1.2772E-4</v>
      </c>
      <c r="S533" s="36">
        <v>1.2357826269071173</v>
      </c>
      <c r="T533" s="36">
        <v>1.2806037584529712E-4</v>
      </c>
      <c r="U533" s="38">
        <v>1.2324980000000001</v>
      </c>
      <c r="V533" s="38">
        <v>-3.2846269071171719E-3</v>
      </c>
      <c r="W533" s="36">
        <v>6.1543586907117795E-2</v>
      </c>
      <c r="X533" s="36">
        <v>0</v>
      </c>
      <c r="Y533" s="36">
        <v>-2.1340400000000002E-3</v>
      </c>
      <c r="Z533" s="36">
        <v>-1.1290979999999999E-2</v>
      </c>
      <c r="AA533" s="38">
        <v>-1.3425019999999998E-2</v>
      </c>
      <c r="AB533" s="36">
        <v>7.1683980000000619E-2</v>
      </c>
      <c r="AC533" s="36">
        <v>0.93496161000000066</v>
      </c>
    </row>
    <row r="534" spans="1:29" ht="15.75" customHeight="1" x14ac:dyDescent="0.2">
      <c r="A534" s="52">
        <v>43622.504907407405</v>
      </c>
      <c r="B534" s="49" t="s">
        <v>7</v>
      </c>
      <c r="C534" s="49" t="s">
        <v>74</v>
      </c>
      <c r="D534" s="49" t="s">
        <v>86</v>
      </c>
      <c r="E534" s="50">
        <v>200</v>
      </c>
      <c r="F534" s="50">
        <v>7792.5</v>
      </c>
      <c r="G534" s="50">
        <v>2.5666000000000001E-2</v>
      </c>
      <c r="H534" s="50">
        <v>-2.5000000000000001E-4</v>
      </c>
      <c r="I534" s="50">
        <v>-6.4099999999999996E-6</v>
      </c>
      <c r="J534" s="49" t="s">
        <v>76</v>
      </c>
      <c r="K534" s="50">
        <v>200</v>
      </c>
      <c r="L534" s="50">
        <v>0</v>
      </c>
      <c r="M534" s="50">
        <v>7792.5</v>
      </c>
      <c r="N534" s="49" t="s">
        <v>77</v>
      </c>
      <c r="O534" s="49" t="s">
        <v>986</v>
      </c>
      <c r="P534" s="36">
        <v>9850</v>
      </c>
      <c r="Q534" s="36">
        <v>7792.5</v>
      </c>
      <c r="R534" s="36">
        <v>1.2833000000000001E-4</v>
      </c>
      <c r="S534" s="36">
        <v>1.2614486269071172</v>
      </c>
      <c r="T534" s="36">
        <v>1.2806585044742306E-4</v>
      </c>
      <c r="U534" s="38">
        <v>1.2640505000000002</v>
      </c>
      <c r="V534" s="38">
        <v>2.6018730928829559E-3</v>
      </c>
      <c r="W534" s="36">
        <v>6.1543586907117795E-2</v>
      </c>
      <c r="X534" s="36">
        <v>0</v>
      </c>
      <c r="Y534" s="36">
        <v>-2.1404500000000003E-3</v>
      </c>
      <c r="Z534" s="36">
        <v>-1.1290979999999999E-2</v>
      </c>
      <c r="AA534" s="38">
        <v>-1.3431429999999998E-2</v>
      </c>
      <c r="AB534" s="36">
        <v>7.7576890000000745E-2</v>
      </c>
      <c r="AC534" s="36">
        <v>0.9408545200000008</v>
      </c>
    </row>
    <row r="535" spans="1:29" ht="15.75" customHeight="1" x14ac:dyDescent="0.2">
      <c r="A535" s="52">
        <v>43622.504907407405</v>
      </c>
      <c r="B535" s="49" t="s">
        <v>7</v>
      </c>
      <c r="C535" s="49" t="s">
        <v>74</v>
      </c>
      <c r="D535" s="49" t="s">
        <v>86</v>
      </c>
      <c r="E535" s="50">
        <v>37</v>
      </c>
      <c r="F535" s="50">
        <v>7754</v>
      </c>
      <c r="G535" s="50">
        <v>4.77189E-3</v>
      </c>
      <c r="H535" s="50">
        <v>-2.5000000000000001E-4</v>
      </c>
      <c r="I535" s="50">
        <v>-1.19E-6</v>
      </c>
      <c r="J535" s="49" t="s">
        <v>76</v>
      </c>
      <c r="K535" s="50">
        <v>100</v>
      </c>
      <c r="L535" s="50">
        <v>0</v>
      </c>
      <c r="M535" s="50">
        <v>7754</v>
      </c>
      <c r="N535" s="49" t="s">
        <v>77</v>
      </c>
      <c r="O535" s="49" t="s">
        <v>984</v>
      </c>
      <c r="P535" s="36">
        <v>9887</v>
      </c>
      <c r="Q535" s="36">
        <v>7754</v>
      </c>
      <c r="R535" s="36">
        <v>1.2897000000000001E-4</v>
      </c>
      <c r="S535" s="36">
        <v>1.2662205169071172</v>
      </c>
      <c r="T535" s="36">
        <v>1.2806923403531074E-4</v>
      </c>
      <c r="U535" s="38">
        <v>1.2751263900000001</v>
      </c>
      <c r="V535" s="38">
        <v>8.9058730928828211E-3</v>
      </c>
      <c r="W535" s="36">
        <v>6.1543586907117795E-2</v>
      </c>
      <c r="X535" s="36">
        <v>0</v>
      </c>
      <c r="Y535" s="36">
        <v>-2.1416400000000002E-3</v>
      </c>
      <c r="Z535" s="36">
        <v>-1.1290979999999999E-2</v>
      </c>
      <c r="AA535" s="38">
        <v>-1.3432619999999998E-2</v>
      </c>
      <c r="AB535" s="36">
        <v>8.3882080000000608E-2</v>
      </c>
      <c r="AC535" s="36">
        <v>0.94715971000000065</v>
      </c>
    </row>
    <row r="536" spans="1:29" ht="15.75" customHeight="1" x14ac:dyDescent="0.2">
      <c r="A536" s="52">
        <v>43622.50503472222</v>
      </c>
      <c r="B536" s="49" t="s">
        <v>7</v>
      </c>
      <c r="C536" s="49" t="s">
        <v>74</v>
      </c>
      <c r="D536" s="49" t="s">
        <v>86</v>
      </c>
      <c r="E536" s="50">
        <v>200</v>
      </c>
      <c r="F536" s="50">
        <v>7831.5</v>
      </c>
      <c r="G536" s="50">
        <v>2.5538000000000002E-2</v>
      </c>
      <c r="H536" s="50">
        <v>-2.5000000000000001E-4</v>
      </c>
      <c r="I536" s="50">
        <v>-6.3799999999999999E-6</v>
      </c>
      <c r="J536" s="49" t="s">
        <v>76</v>
      </c>
      <c r="K536" s="50">
        <v>200</v>
      </c>
      <c r="L536" s="50">
        <v>0</v>
      </c>
      <c r="M536" s="50">
        <v>7831.5</v>
      </c>
      <c r="N536" s="49" t="s">
        <v>77</v>
      </c>
      <c r="O536" s="49" t="s">
        <v>987</v>
      </c>
      <c r="P536" s="36">
        <v>10087</v>
      </c>
      <c r="Q536" s="36">
        <v>7831.5</v>
      </c>
      <c r="R536" s="36">
        <v>1.2768999999999999E-4</v>
      </c>
      <c r="S536" s="36">
        <v>1.2917585169071173</v>
      </c>
      <c r="T536" s="36">
        <v>1.2806171477219364E-4</v>
      </c>
      <c r="U536" s="38">
        <v>1.28800903</v>
      </c>
      <c r="V536" s="38">
        <v>-3.7494869071172943E-3</v>
      </c>
      <c r="W536" s="36">
        <v>6.1543586907117795E-2</v>
      </c>
      <c r="X536" s="36">
        <v>0</v>
      </c>
      <c r="Y536" s="36">
        <v>-2.1480200000000001E-3</v>
      </c>
      <c r="Z536" s="36">
        <v>-1.1290979999999999E-2</v>
      </c>
      <c r="AA536" s="38">
        <v>-1.3438999999999998E-2</v>
      </c>
      <c r="AB536" s="36">
        <v>7.1233100000000493E-2</v>
      </c>
      <c r="AC536" s="36">
        <v>0.93451073000000051</v>
      </c>
    </row>
    <row r="537" spans="1:29" ht="15.75" customHeight="1" x14ac:dyDescent="0.2">
      <c r="A537" s="52">
        <v>43622.50503472222</v>
      </c>
      <c r="B537" s="49" t="s">
        <v>7</v>
      </c>
      <c r="C537" s="49" t="s">
        <v>74</v>
      </c>
      <c r="D537" s="49" t="s">
        <v>86</v>
      </c>
      <c r="E537" s="50">
        <v>163</v>
      </c>
      <c r="F537" s="50">
        <v>7831.5</v>
      </c>
      <c r="G537" s="50">
        <v>2.0813470000000001E-2</v>
      </c>
      <c r="H537" s="50">
        <v>-2.5000000000000001E-4</v>
      </c>
      <c r="I537" s="50">
        <v>-5.2000000000000002E-6</v>
      </c>
      <c r="J537" s="49" t="s">
        <v>76</v>
      </c>
      <c r="K537" s="50">
        <v>263</v>
      </c>
      <c r="L537" s="50">
        <v>0</v>
      </c>
      <c r="M537" s="50">
        <v>7831.5</v>
      </c>
      <c r="N537" s="49" t="s">
        <v>83</v>
      </c>
      <c r="O537" s="49" t="s">
        <v>984</v>
      </c>
      <c r="P537" s="36">
        <v>10250</v>
      </c>
      <c r="Q537" s="36">
        <v>7831.5</v>
      </c>
      <c r="R537" s="36">
        <v>1.2768999999999999E-4</v>
      </c>
      <c r="S537" s="36">
        <v>1.3125719869071173</v>
      </c>
      <c r="T537" s="36">
        <v>1.2805580360069436E-4</v>
      </c>
      <c r="U537" s="38">
        <v>1.3088225</v>
      </c>
      <c r="V537" s="38">
        <v>-3.7494869071172943E-3</v>
      </c>
      <c r="W537" s="36">
        <v>6.1543586907117795E-2</v>
      </c>
      <c r="X537" s="36">
        <v>0</v>
      </c>
      <c r="Y537" s="36">
        <v>-2.15322E-3</v>
      </c>
      <c r="Z537" s="36">
        <v>-1.1290979999999999E-2</v>
      </c>
      <c r="AA537" s="38">
        <v>-1.3444199999999998E-2</v>
      </c>
      <c r="AB537" s="36">
        <v>7.1238300000000504E-2</v>
      </c>
      <c r="AC537" s="36">
        <v>0.93451593000000055</v>
      </c>
    </row>
    <row r="538" spans="1:29" ht="15.75" customHeight="1" x14ac:dyDescent="0.2">
      <c r="A538" s="52">
        <v>43622.50503472222</v>
      </c>
      <c r="B538" s="49" t="s">
        <v>7</v>
      </c>
      <c r="C538" s="49" t="s">
        <v>74</v>
      </c>
      <c r="D538" s="49" t="s">
        <v>86</v>
      </c>
      <c r="E538" s="50">
        <v>100</v>
      </c>
      <c r="F538" s="50">
        <v>7793</v>
      </c>
      <c r="G538" s="50">
        <v>1.2832E-2</v>
      </c>
      <c r="H538" s="50">
        <v>-2.5000000000000001E-4</v>
      </c>
      <c r="I538" s="50">
        <v>-3.1999999999999999E-6</v>
      </c>
      <c r="J538" s="49" t="s">
        <v>76</v>
      </c>
      <c r="K538" s="50">
        <v>100</v>
      </c>
      <c r="L538" s="50">
        <v>0</v>
      </c>
      <c r="M538" s="50">
        <v>7793</v>
      </c>
      <c r="N538" s="49" t="s">
        <v>77</v>
      </c>
      <c r="O538" s="49" t="s">
        <v>988</v>
      </c>
      <c r="P538" s="36">
        <v>10350</v>
      </c>
      <c r="Q538" s="36">
        <v>7793</v>
      </c>
      <c r="R538" s="36">
        <v>1.2831999999999999E-4</v>
      </c>
      <c r="S538" s="36">
        <v>1.3254039869071172</v>
      </c>
      <c r="T538" s="36">
        <v>1.2805835622290988E-4</v>
      </c>
      <c r="U538" s="38">
        <v>1.328112</v>
      </c>
      <c r="V538" s="38">
        <v>2.7080130928827106E-3</v>
      </c>
      <c r="W538" s="36">
        <v>6.1543586907117795E-2</v>
      </c>
      <c r="X538" s="36">
        <v>0</v>
      </c>
      <c r="Y538" s="36">
        <v>-2.15642E-3</v>
      </c>
      <c r="Z538" s="36">
        <v>-1.1290979999999999E-2</v>
      </c>
      <c r="AA538" s="38">
        <v>-1.3447399999999998E-2</v>
      </c>
      <c r="AB538" s="36">
        <v>7.7699000000000504E-2</v>
      </c>
      <c r="AC538" s="36">
        <v>0.94097663000000054</v>
      </c>
    </row>
    <row r="539" spans="1:29" ht="15.75" customHeight="1" x14ac:dyDescent="0.2">
      <c r="A539" s="52">
        <v>43622.505983796298</v>
      </c>
      <c r="B539" s="49" t="s">
        <v>7</v>
      </c>
      <c r="C539" s="49" t="s">
        <v>74</v>
      </c>
      <c r="D539" s="49" t="s">
        <v>75</v>
      </c>
      <c r="E539" s="50">
        <v>-100</v>
      </c>
      <c r="F539" s="50">
        <v>7810.5</v>
      </c>
      <c r="G539" s="50">
        <v>-1.2803E-2</v>
      </c>
      <c r="H539" s="50">
        <v>-2.5000000000000001E-4</v>
      </c>
      <c r="I539" s="50">
        <v>-3.1999999999999999E-6</v>
      </c>
      <c r="J539" s="49" t="s">
        <v>76</v>
      </c>
      <c r="K539" s="50">
        <v>100</v>
      </c>
      <c r="L539" s="50">
        <v>0</v>
      </c>
      <c r="M539" s="50">
        <v>7810.5</v>
      </c>
      <c r="N539" s="49" t="s">
        <v>83</v>
      </c>
      <c r="O539" s="49" t="s">
        <v>989</v>
      </c>
      <c r="P539" s="36">
        <v>10250</v>
      </c>
      <c r="Q539" s="36">
        <v>7810.5</v>
      </c>
      <c r="R539" s="36">
        <v>1.2803000000000001E-4</v>
      </c>
      <c r="S539" s="36">
        <v>1.3125981512848262</v>
      </c>
      <c r="T539" s="36">
        <v>1.2805835622290988E-4</v>
      </c>
      <c r="U539" s="38">
        <v>1.3123075</v>
      </c>
      <c r="V539" s="38">
        <v>-2.9065128482619329E-4</v>
      </c>
      <c r="W539" s="36">
        <v>6.1540751284826806E-2</v>
      </c>
      <c r="X539" s="36">
        <v>-2.8356222909892148E-6</v>
      </c>
      <c r="Y539" s="36">
        <v>-2.1596200000000001E-3</v>
      </c>
      <c r="Z539" s="36">
        <v>-1.1290979999999999E-2</v>
      </c>
      <c r="AA539" s="38">
        <v>-1.3450599999999998E-2</v>
      </c>
      <c r="AB539" s="36">
        <v>7.4700700000000606E-2</v>
      </c>
      <c r="AC539" s="36">
        <v>0.93797833000000064</v>
      </c>
    </row>
    <row r="540" spans="1:29" ht="15.75" customHeight="1" x14ac:dyDescent="0.2">
      <c r="A540" s="52">
        <v>43622.506180555552</v>
      </c>
      <c r="B540" s="49" t="s">
        <v>7</v>
      </c>
      <c r="C540" s="49" t="s">
        <v>74</v>
      </c>
      <c r="D540" s="49" t="s">
        <v>75</v>
      </c>
      <c r="E540" s="50">
        <v>-200</v>
      </c>
      <c r="F540" s="50">
        <v>7771.5</v>
      </c>
      <c r="G540" s="50">
        <v>-2.5735999999999998E-2</v>
      </c>
      <c r="H540" s="50">
        <v>-2.5000000000000001E-4</v>
      </c>
      <c r="I540" s="50">
        <v>-6.4300000000000003E-6</v>
      </c>
      <c r="J540" s="49" t="s">
        <v>76</v>
      </c>
      <c r="K540" s="50">
        <v>200</v>
      </c>
      <c r="L540" s="50">
        <v>0</v>
      </c>
      <c r="M540" s="50">
        <v>7771.5</v>
      </c>
      <c r="N540" s="49" t="s">
        <v>83</v>
      </c>
      <c r="O540" s="49" t="s">
        <v>990</v>
      </c>
      <c r="P540" s="36">
        <v>10050</v>
      </c>
      <c r="Q540" s="36">
        <v>7771.5</v>
      </c>
      <c r="R540" s="36">
        <v>1.2867999999999999E-4</v>
      </c>
      <c r="S540" s="36">
        <v>1.2869864800402442</v>
      </c>
      <c r="T540" s="36">
        <v>1.2805835622290988E-4</v>
      </c>
      <c r="U540" s="38">
        <v>1.293234</v>
      </c>
      <c r="V540" s="38">
        <v>6.2475199597558095E-3</v>
      </c>
      <c r="W540" s="36">
        <v>6.1665080040244825E-2</v>
      </c>
      <c r="X540" s="36">
        <v>1.2432875541801974E-4</v>
      </c>
      <c r="Y540" s="36">
        <v>-2.1660500000000001E-3</v>
      </c>
      <c r="Z540" s="36">
        <v>-1.1290979999999999E-2</v>
      </c>
      <c r="AA540" s="38">
        <v>-1.3457029999999998E-2</v>
      </c>
      <c r="AB540" s="36">
        <v>8.1369630000000623E-2</v>
      </c>
      <c r="AC540" s="36">
        <v>0.94464726000000065</v>
      </c>
    </row>
    <row r="541" spans="1:29" ht="15.75" customHeight="1" x14ac:dyDescent="0.2">
      <c r="A541" s="52">
        <v>43622.506180555552</v>
      </c>
      <c r="B541" s="49" t="s">
        <v>7</v>
      </c>
      <c r="C541" s="49" t="s">
        <v>74</v>
      </c>
      <c r="D541" s="49" t="s">
        <v>75</v>
      </c>
      <c r="E541" s="50">
        <v>-100</v>
      </c>
      <c r="F541" s="50">
        <v>7800.5</v>
      </c>
      <c r="G541" s="50">
        <v>-1.282E-2</v>
      </c>
      <c r="H541" s="50">
        <v>-2.5000000000000001E-4</v>
      </c>
      <c r="I541" s="50">
        <v>-3.1999999999999999E-6</v>
      </c>
      <c r="J541" s="49" t="s">
        <v>76</v>
      </c>
      <c r="K541" s="50">
        <v>100</v>
      </c>
      <c r="L541" s="50">
        <v>0</v>
      </c>
      <c r="M541" s="50">
        <v>7800.5</v>
      </c>
      <c r="N541" s="49" t="s">
        <v>77</v>
      </c>
      <c r="O541" s="49" t="s">
        <v>991</v>
      </c>
      <c r="P541" s="36">
        <v>9950</v>
      </c>
      <c r="Q541" s="36">
        <v>7800.5</v>
      </c>
      <c r="R541" s="36">
        <v>1.282E-4</v>
      </c>
      <c r="S541" s="36">
        <v>1.2741806444179531</v>
      </c>
      <c r="T541" s="36">
        <v>1.2805835622290985E-4</v>
      </c>
      <c r="U541" s="38">
        <v>1.27559</v>
      </c>
      <c r="V541" s="38">
        <v>1.4093555820469117E-3</v>
      </c>
      <c r="W541" s="36">
        <v>6.1679244417953839E-2</v>
      </c>
      <c r="X541" s="36">
        <v>1.4164377709013909E-5</v>
      </c>
      <c r="Y541" s="36">
        <v>-2.1692500000000002E-3</v>
      </c>
      <c r="Z541" s="36">
        <v>-1.1290979999999999E-2</v>
      </c>
      <c r="AA541" s="38">
        <v>-1.3460229999999998E-2</v>
      </c>
      <c r="AB541" s="36">
        <v>7.6548830000000748E-2</v>
      </c>
      <c r="AC541" s="36">
        <v>0.93982646000000081</v>
      </c>
    </row>
    <row r="542" spans="1:29" ht="15.75" customHeight="1" x14ac:dyDescent="0.2">
      <c r="A542" s="52">
        <v>43622.506215277775</v>
      </c>
      <c r="B542" s="49" t="s">
        <v>7</v>
      </c>
      <c r="C542" s="49" t="s">
        <v>74</v>
      </c>
      <c r="D542" s="49" t="s">
        <v>75</v>
      </c>
      <c r="E542" s="50">
        <v>-100</v>
      </c>
      <c r="F542" s="50">
        <v>7811</v>
      </c>
      <c r="G542" s="50">
        <v>-1.2801999999999999E-2</v>
      </c>
      <c r="H542" s="50">
        <v>-2.5000000000000001E-4</v>
      </c>
      <c r="I542" s="50">
        <v>-3.1999999999999999E-6</v>
      </c>
      <c r="J542" s="49" t="s">
        <v>76</v>
      </c>
      <c r="K542" s="50">
        <v>100</v>
      </c>
      <c r="L542" s="50">
        <v>0</v>
      </c>
      <c r="M542" s="50">
        <v>7811</v>
      </c>
      <c r="N542" s="49" t="s">
        <v>77</v>
      </c>
      <c r="O542" s="49" t="s">
        <v>992</v>
      </c>
      <c r="P542" s="36">
        <v>9850</v>
      </c>
      <c r="Q542" s="36">
        <v>7811</v>
      </c>
      <c r="R542" s="36">
        <v>1.2802000000000001E-4</v>
      </c>
      <c r="S542" s="36">
        <v>1.261374808795662</v>
      </c>
      <c r="T542" s="36">
        <v>1.2805835622290985E-4</v>
      </c>
      <c r="U542" s="38">
        <v>1.2609970000000001</v>
      </c>
      <c r="V542" s="38">
        <v>-3.7780879566184922E-4</v>
      </c>
      <c r="W542" s="36">
        <v>6.1675408795662856E-2</v>
      </c>
      <c r="X542" s="36">
        <v>-3.835622290983276E-6</v>
      </c>
      <c r="Y542" s="36">
        <v>-2.1724500000000002E-3</v>
      </c>
      <c r="Z542" s="36">
        <v>-1.1290979999999999E-2</v>
      </c>
      <c r="AA542" s="38">
        <v>-1.3463429999999998E-2</v>
      </c>
      <c r="AB542" s="36">
        <v>7.4761030000001005E-2</v>
      </c>
      <c r="AC542" s="36">
        <v>0.93803866000000102</v>
      </c>
    </row>
    <row r="543" spans="1:29" ht="15.75" customHeight="1" x14ac:dyDescent="0.2">
      <c r="A543" s="52">
        <v>43622.506909722222</v>
      </c>
      <c r="B543" s="49" t="s">
        <v>7</v>
      </c>
      <c r="C543" s="49" t="s">
        <v>74</v>
      </c>
      <c r="D543" s="49" t="s">
        <v>75</v>
      </c>
      <c r="E543" s="50">
        <v>-100</v>
      </c>
      <c r="F543" s="50">
        <v>7761</v>
      </c>
      <c r="G543" s="50">
        <v>-1.2885000000000001E-2</v>
      </c>
      <c r="H543" s="50">
        <v>-2.5000000000000001E-4</v>
      </c>
      <c r="I543" s="50">
        <v>-3.2200000000000001E-6</v>
      </c>
      <c r="J543" s="49" t="s">
        <v>76</v>
      </c>
      <c r="K543" s="50">
        <v>100</v>
      </c>
      <c r="L543" s="50">
        <v>0</v>
      </c>
      <c r="M543" s="50">
        <v>7761</v>
      </c>
      <c r="N543" s="49" t="s">
        <v>77</v>
      </c>
      <c r="O543" s="49" t="s">
        <v>993</v>
      </c>
      <c r="P543" s="36">
        <v>9750</v>
      </c>
      <c r="Q543" s="36">
        <v>7761</v>
      </c>
      <c r="R543" s="36">
        <v>1.2884999999999999E-4</v>
      </c>
      <c r="S543" s="36">
        <v>1.2485689731733709</v>
      </c>
      <c r="T543" s="36">
        <v>1.2805835622290983E-4</v>
      </c>
      <c r="U543" s="38">
        <v>1.2562874999999998</v>
      </c>
      <c r="V543" s="38">
        <v>7.7185268266288798E-3</v>
      </c>
      <c r="W543" s="36">
        <v>6.1754573173371873E-2</v>
      </c>
      <c r="X543" s="36">
        <v>7.9164377709016465E-5</v>
      </c>
      <c r="Y543" s="36">
        <v>-2.1756700000000002E-3</v>
      </c>
      <c r="Z543" s="36">
        <v>-1.1290979999999999E-2</v>
      </c>
      <c r="AA543" s="38">
        <v>-1.3466649999999998E-2</v>
      </c>
      <c r="AB543" s="36">
        <v>8.2939750000000756E-2</v>
      </c>
      <c r="AC543" s="36">
        <v>0.94621738000000077</v>
      </c>
    </row>
    <row r="544" spans="1:29" ht="15.75" customHeight="1" x14ac:dyDescent="0.2">
      <c r="A544" s="52">
        <v>43622.506909722222</v>
      </c>
      <c r="B544" s="49" t="s">
        <v>7</v>
      </c>
      <c r="C544" s="49" t="s">
        <v>74</v>
      </c>
      <c r="D544" s="49" t="s">
        <v>75</v>
      </c>
      <c r="E544" s="50">
        <v>-200</v>
      </c>
      <c r="F544" s="50">
        <v>7772.5</v>
      </c>
      <c r="G544" s="50">
        <v>-2.5732000000000001E-2</v>
      </c>
      <c r="H544" s="50">
        <v>-2.5000000000000001E-4</v>
      </c>
      <c r="I544" s="50">
        <v>-6.4300000000000003E-6</v>
      </c>
      <c r="J544" s="49" t="s">
        <v>76</v>
      </c>
      <c r="K544" s="50">
        <v>200</v>
      </c>
      <c r="L544" s="50">
        <v>0</v>
      </c>
      <c r="M544" s="50">
        <v>7772.5</v>
      </c>
      <c r="N544" s="49" t="s">
        <v>77</v>
      </c>
      <c r="O544" s="49" t="s">
        <v>994</v>
      </c>
      <c r="P544" s="36">
        <v>9550</v>
      </c>
      <c r="Q544" s="36">
        <v>7772.5</v>
      </c>
      <c r="R544" s="36">
        <v>1.2866E-4</v>
      </c>
      <c r="S544" s="36">
        <v>1.2229573019287889</v>
      </c>
      <c r="T544" s="36">
        <v>1.2805835622290983E-4</v>
      </c>
      <c r="U544" s="38">
        <v>1.2287030000000001</v>
      </c>
      <c r="V544" s="38">
        <v>5.7456980712111694E-3</v>
      </c>
      <c r="W544" s="36">
        <v>6.1874901928789909E-2</v>
      </c>
      <c r="X544" s="36">
        <v>1.2032875541803656E-4</v>
      </c>
      <c r="Y544" s="36">
        <v>-2.1821000000000002E-3</v>
      </c>
      <c r="Z544" s="36">
        <v>-1.1290979999999999E-2</v>
      </c>
      <c r="AA544" s="38">
        <v>-1.3473079999999998E-2</v>
      </c>
      <c r="AB544" s="36">
        <v>8.1093680000001084E-2</v>
      </c>
      <c r="AC544" s="36">
        <v>0.94437131000000107</v>
      </c>
    </row>
    <row r="545" spans="1:29" ht="15.75" customHeight="1" x14ac:dyDescent="0.2">
      <c r="A545" s="52">
        <v>43622.508692129632</v>
      </c>
      <c r="B545" s="49" t="s">
        <v>7</v>
      </c>
      <c r="C545" s="49" t="s">
        <v>74</v>
      </c>
      <c r="D545" s="49" t="s">
        <v>75</v>
      </c>
      <c r="E545" s="50">
        <v>-200</v>
      </c>
      <c r="F545" s="50">
        <v>7731.5</v>
      </c>
      <c r="G545" s="50">
        <v>-2.5867999999999999E-2</v>
      </c>
      <c r="H545" s="50">
        <v>-2.5000000000000001E-4</v>
      </c>
      <c r="I545" s="50">
        <v>-6.46E-6</v>
      </c>
      <c r="J545" s="49" t="s">
        <v>76</v>
      </c>
      <c r="K545" s="50">
        <v>200</v>
      </c>
      <c r="L545" s="50">
        <v>0</v>
      </c>
      <c r="M545" s="50">
        <v>7731.5</v>
      </c>
      <c r="N545" s="49" t="s">
        <v>83</v>
      </c>
      <c r="O545" s="49" t="s">
        <v>995</v>
      </c>
      <c r="P545" s="36">
        <v>9350</v>
      </c>
      <c r="Q545" s="36">
        <v>7731.5</v>
      </c>
      <c r="R545" s="36">
        <v>1.2934000000000001E-4</v>
      </c>
      <c r="S545" s="36">
        <v>1.197345630684207</v>
      </c>
      <c r="T545" s="36">
        <v>1.2805835622290983E-4</v>
      </c>
      <c r="U545" s="38">
        <v>1.2093290000000001</v>
      </c>
      <c r="V545" s="38">
        <v>1.1983369315793135E-2</v>
      </c>
      <c r="W545" s="36">
        <v>6.2131230684207943E-2</v>
      </c>
      <c r="X545" s="36">
        <v>2.5632875541803379E-4</v>
      </c>
      <c r="Y545" s="36">
        <v>-2.18856E-3</v>
      </c>
      <c r="Z545" s="36">
        <v>-1.1290979999999999E-2</v>
      </c>
      <c r="AA545" s="38">
        <v>-1.3479539999999998E-2</v>
      </c>
      <c r="AB545" s="36">
        <v>8.7594140000001083E-2</v>
      </c>
      <c r="AC545" s="36">
        <v>0.95087177000000112</v>
      </c>
    </row>
    <row r="546" spans="1:29" ht="15.75" customHeight="1" x14ac:dyDescent="0.2">
      <c r="A546" s="52">
        <v>43622.508692129632</v>
      </c>
      <c r="B546" s="49" t="s">
        <v>7</v>
      </c>
      <c r="C546" s="49" t="s">
        <v>74</v>
      </c>
      <c r="D546" s="49" t="s">
        <v>75</v>
      </c>
      <c r="E546" s="50">
        <v>-300</v>
      </c>
      <c r="F546" s="50">
        <v>7732.5</v>
      </c>
      <c r="G546" s="50">
        <v>-3.8795999999999997E-2</v>
      </c>
      <c r="H546" s="50">
        <v>-2.5000000000000001E-4</v>
      </c>
      <c r="I546" s="50">
        <v>-9.6900000000000004E-6</v>
      </c>
      <c r="J546" s="49" t="s">
        <v>76</v>
      </c>
      <c r="K546" s="50">
        <v>300</v>
      </c>
      <c r="L546" s="50">
        <v>0</v>
      </c>
      <c r="M546" s="50">
        <v>7732.5</v>
      </c>
      <c r="N546" s="49" t="s">
        <v>83</v>
      </c>
      <c r="O546" s="49" t="s">
        <v>996</v>
      </c>
      <c r="P546" s="36">
        <v>9050</v>
      </c>
      <c r="Q546" s="36">
        <v>7732.5</v>
      </c>
      <c r="R546" s="36">
        <v>1.2931999999999999E-4</v>
      </c>
      <c r="S546" s="36">
        <v>1.1589281238173341</v>
      </c>
      <c r="T546" s="36">
        <v>1.2805835622290985E-4</v>
      </c>
      <c r="U546" s="38">
        <v>1.1703459999999999</v>
      </c>
      <c r="V546" s="38">
        <v>1.1417876182665765E-2</v>
      </c>
      <c r="W546" s="36">
        <v>6.2509723817334995E-2</v>
      </c>
      <c r="X546" s="36">
        <v>3.7849313312705163E-4</v>
      </c>
      <c r="Y546" s="36">
        <v>-2.1982500000000001E-3</v>
      </c>
      <c r="Z546" s="36">
        <v>-1.1290979999999999E-2</v>
      </c>
      <c r="AA546" s="38">
        <v>-1.3489229999999998E-2</v>
      </c>
      <c r="AB546" s="36">
        <v>8.741683000000075E-2</v>
      </c>
      <c r="AC546" s="36">
        <v>0.9506944600000008</v>
      </c>
    </row>
    <row r="547" spans="1:29" ht="15.75" customHeight="1" x14ac:dyDescent="0.2">
      <c r="A547" s="52">
        <v>43622.508692129632</v>
      </c>
      <c r="B547" s="49" t="s">
        <v>7</v>
      </c>
      <c r="C547" s="49" t="s">
        <v>74</v>
      </c>
      <c r="D547" s="49" t="s">
        <v>75</v>
      </c>
      <c r="E547" s="50">
        <v>-100</v>
      </c>
      <c r="F547" s="50">
        <v>7770</v>
      </c>
      <c r="G547" s="50">
        <v>-1.2869999999999999E-2</v>
      </c>
      <c r="H547" s="50">
        <v>-2.5000000000000001E-4</v>
      </c>
      <c r="I547" s="50">
        <v>-3.2100000000000002E-6</v>
      </c>
      <c r="J547" s="49" t="s">
        <v>76</v>
      </c>
      <c r="K547" s="50">
        <v>100</v>
      </c>
      <c r="L547" s="50">
        <v>0</v>
      </c>
      <c r="M547" s="50">
        <v>7770</v>
      </c>
      <c r="N547" s="49" t="s">
        <v>77</v>
      </c>
      <c r="O547" s="49" t="s">
        <v>997</v>
      </c>
      <c r="P547" s="36">
        <v>8950</v>
      </c>
      <c r="Q547" s="36">
        <v>7770</v>
      </c>
      <c r="R547" s="36">
        <v>1.2870000000000001E-4</v>
      </c>
      <c r="S547" s="36">
        <v>1.146122288195043</v>
      </c>
      <c r="T547" s="36">
        <v>1.2805835622290983E-4</v>
      </c>
      <c r="U547" s="38">
        <v>1.1518650000000001</v>
      </c>
      <c r="V547" s="38">
        <v>5.7427118049571124E-3</v>
      </c>
      <c r="W547" s="36">
        <v>6.2573888195044017E-2</v>
      </c>
      <c r="X547" s="36">
        <v>6.416437770902228E-5</v>
      </c>
      <c r="Y547" s="36">
        <v>-2.2014600000000001E-3</v>
      </c>
      <c r="Z547" s="36">
        <v>-1.1290979999999999E-2</v>
      </c>
      <c r="AA547" s="38">
        <v>-1.3492439999999998E-2</v>
      </c>
      <c r="AB547" s="36">
        <v>8.1809040000001124E-2</v>
      </c>
      <c r="AC547" s="36">
        <v>0.94508667000000113</v>
      </c>
    </row>
    <row r="548" spans="1:29" ht="15.75" customHeight="1" x14ac:dyDescent="0.2">
      <c r="A548" s="52">
        <v>43622.508715277778</v>
      </c>
      <c r="B548" s="49" t="s">
        <v>7</v>
      </c>
      <c r="C548" s="49" t="s">
        <v>74</v>
      </c>
      <c r="D548" s="49" t="s">
        <v>75</v>
      </c>
      <c r="E548" s="50">
        <v>-100</v>
      </c>
      <c r="F548" s="50">
        <v>7738</v>
      </c>
      <c r="G548" s="50">
        <v>-1.2923E-2</v>
      </c>
      <c r="H548" s="50">
        <v>7.5000000000000002E-4</v>
      </c>
      <c r="I548" s="50">
        <v>9.6900000000000004E-6</v>
      </c>
      <c r="J548" s="49" t="s">
        <v>76</v>
      </c>
      <c r="K548" s="50">
        <v>100</v>
      </c>
      <c r="L548" s="50">
        <v>0</v>
      </c>
      <c r="M548" s="50">
        <v>7751</v>
      </c>
      <c r="N548" s="49" t="s">
        <v>77</v>
      </c>
      <c r="O548" s="49" t="s">
        <v>998</v>
      </c>
      <c r="P548" s="36">
        <v>8850</v>
      </c>
      <c r="Q548" s="36">
        <v>7738</v>
      </c>
      <c r="R548" s="36">
        <v>1.2923000000000001E-4</v>
      </c>
      <c r="S548" s="36">
        <v>1.1333164525727519</v>
      </c>
      <c r="T548" s="36">
        <v>1.2805835622290983E-4</v>
      </c>
      <c r="U548" s="38">
        <v>1.1436855000000001</v>
      </c>
      <c r="V548" s="38">
        <v>1.0369047427248201E-2</v>
      </c>
      <c r="W548" s="36">
        <v>6.2691052572753037E-2</v>
      </c>
      <c r="X548" s="36">
        <v>1.1716437770901977E-4</v>
      </c>
      <c r="Y548" s="36">
        <v>-2.19177E-3</v>
      </c>
      <c r="Z548" s="36">
        <v>-1.1290979999999999E-2</v>
      </c>
      <c r="AA548" s="38">
        <v>-1.3482749999999998E-2</v>
      </c>
      <c r="AB548" s="36">
        <v>8.654285000000124E-2</v>
      </c>
      <c r="AC548" s="36">
        <v>0.9498204800000013</v>
      </c>
    </row>
    <row r="549" spans="1:29" ht="15.75" customHeight="1" x14ac:dyDescent="0.2">
      <c r="A549" s="52">
        <v>43622.509201388886</v>
      </c>
      <c r="B549" s="49" t="s">
        <v>7</v>
      </c>
      <c r="C549" s="49" t="s">
        <v>74</v>
      </c>
      <c r="D549" s="49" t="s">
        <v>86</v>
      </c>
      <c r="E549" s="50">
        <v>100</v>
      </c>
      <c r="F549" s="50">
        <v>7776</v>
      </c>
      <c r="G549" s="50">
        <v>1.286E-2</v>
      </c>
      <c r="H549" s="50">
        <v>-2.5000000000000001E-4</v>
      </c>
      <c r="I549" s="50">
        <v>-3.2100000000000002E-6</v>
      </c>
      <c r="J549" s="49" t="s">
        <v>76</v>
      </c>
      <c r="K549" s="50">
        <v>100</v>
      </c>
      <c r="L549" s="50">
        <v>0</v>
      </c>
      <c r="M549" s="50">
        <v>7776</v>
      </c>
      <c r="N549" s="49" t="s">
        <v>83</v>
      </c>
      <c r="O549" s="49" t="s">
        <v>999</v>
      </c>
      <c r="P549" s="36">
        <v>8950</v>
      </c>
      <c r="Q549" s="36">
        <v>7776</v>
      </c>
      <c r="R549" s="36">
        <v>1.2860000000000001E-4</v>
      </c>
      <c r="S549" s="36">
        <v>1.146176452572752</v>
      </c>
      <c r="T549" s="36">
        <v>1.2806440810868739E-4</v>
      </c>
      <c r="U549" s="38">
        <v>1.15097</v>
      </c>
      <c r="V549" s="38">
        <v>4.7935474272480239E-3</v>
      </c>
      <c r="W549" s="36">
        <v>6.2691052572753037E-2</v>
      </c>
      <c r="X549" s="36">
        <v>0</v>
      </c>
      <c r="Y549" s="36">
        <v>-2.19498E-3</v>
      </c>
      <c r="Z549" s="36">
        <v>-1.1290979999999999E-2</v>
      </c>
      <c r="AA549" s="38">
        <v>-1.3485959999999998E-2</v>
      </c>
      <c r="AB549" s="36">
        <v>8.0970560000001052E-2</v>
      </c>
      <c r="AC549" s="36">
        <v>0.94424819000000104</v>
      </c>
    </row>
    <row r="550" spans="1:29" ht="15.75" customHeight="1" x14ac:dyDescent="0.2">
      <c r="A550" s="52">
        <v>43622.510150462964</v>
      </c>
      <c r="B550" s="49" t="s">
        <v>7</v>
      </c>
      <c r="C550" s="49" t="s">
        <v>74</v>
      </c>
      <c r="D550" s="49" t="s">
        <v>75</v>
      </c>
      <c r="E550" s="50">
        <v>-200</v>
      </c>
      <c r="F550" s="50">
        <v>7712.5</v>
      </c>
      <c r="G550" s="50">
        <v>-2.5932E-2</v>
      </c>
      <c r="H550" s="50">
        <v>-2.5000000000000001E-4</v>
      </c>
      <c r="I550" s="50">
        <v>-6.4799999999999998E-6</v>
      </c>
      <c r="J550" s="49" t="s">
        <v>76</v>
      </c>
      <c r="K550" s="50">
        <v>200</v>
      </c>
      <c r="L550" s="50">
        <v>0</v>
      </c>
      <c r="M550" s="50">
        <v>7712.5</v>
      </c>
      <c r="N550" s="49" t="s">
        <v>77</v>
      </c>
      <c r="O550" s="49" t="s">
        <v>1000</v>
      </c>
      <c r="P550" s="36">
        <v>8750</v>
      </c>
      <c r="Q550" s="36">
        <v>7712.5</v>
      </c>
      <c r="R550" s="36">
        <v>1.2966E-4</v>
      </c>
      <c r="S550" s="36">
        <v>1.1205635709510144</v>
      </c>
      <c r="T550" s="36">
        <v>1.2806440810868736E-4</v>
      </c>
      <c r="U550" s="38">
        <v>1.134525</v>
      </c>
      <c r="V550" s="38">
        <v>1.3961429048985563E-2</v>
      </c>
      <c r="W550" s="36">
        <v>6.3010170951015562E-2</v>
      </c>
      <c r="X550" s="36">
        <v>3.1911837826252565E-4</v>
      </c>
      <c r="Y550" s="36">
        <v>-2.2014600000000001E-3</v>
      </c>
      <c r="Z550" s="36">
        <v>-1.1290979999999999E-2</v>
      </c>
      <c r="AA550" s="38">
        <v>-1.3492439999999998E-2</v>
      </c>
      <c r="AB550" s="36">
        <v>9.046404000000112E-2</v>
      </c>
      <c r="AC550" s="36">
        <v>0.9537416700000011</v>
      </c>
    </row>
    <row r="551" spans="1:29" ht="15.75" customHeight="1" x14ac:dyDescent="0.2">
      <c r="A551" s="52">
        <v>43622.523078703707</v>
      </c>
      <c r="B551" s="49" t="s">
        <v>7</v>
      </c>
      <c r="C551" s="49" t="s">
        <v>74</v>
      </c>
      <c r="D551" s="49" t="s">
        <v>86</v>
      </c>
      <c r="E551" s="50">
        <v>100</v>
      </c>
      <c r="F551" s="50">
        <v>7797.5</v>
      </c>
      <c r="G551" s="50">
        <v>1.2825E-2</v>
      </c>
      <c r="H551" s="50">
        <v>-2.5000000000000001E-4</v>
      </c>
      <c r="I551" s="50">
        <v>-3.1999999999999999E-6</v>
      </c>
      <c r="J551" s="49" t="s">
        <v>76</v>
      </c>
      <c r="K551" s="50">
        <v>100</v>
      </c>
      <c r="L551" s="50">
        <v>0</v>
      </c>
      <c r="M551" s="50">
        <v>7797.5</v>
      </c>
      <c r="N551" s="49" t="s">
        <v>77</v>
      </c>
      <c r="O551" s="49" t="s">
        <v>1001</v>
      </c>
      <c r="P551" s="36">
        <v>8850</v>
      </c>
      <c r="Q551" s="36">
        <v>7797.5</v>
      </c>
      <c r="R551" s="36">
        <v>1.2825E-4</v>
      </c>
      <c r="S551" s="36">
        <v>1.1333885709510145</v>
      </c>
      <c r="T551" s="36">
        <v>1.2806650519220502E-4</v>
      </c>
      <c r="U551" s="38">
        <v>1.1350125</v>
      </c>
      <c r="V551" s="38">
        <v>1.6239290489854508E-3</v>
      </c>
      <c r="W551" s="36">
        <v>6.3010170951015562E-2</v>
      </c>
      <c r="X551" s="36">
        <v>0</v>
      </c>
      <c r="Y551" s="36">
        <v>-2.2046600000000002E-3</v>
      </c>
      <c r="Z551" s="36">
        <v>-1.1290979999999999E-2</v>
      </c>
      <c r="AA551" s="38">
        <v>-1.3495639999999998E-2</v>
      </c>
      <c r="AB551" s="36">
        <v>7.8129740000001016E-2</v>
      </c>
      <c r="AC551" s="36">
        <v>0.94140737000000108</v>
      </c>
    </row>
    <row r="552" spans="1:29" ht="15.75" customHeight="1" x14ac:dyDescent="0.2">
      <c r="A552" s="52">
        <v>43622.526064814818</v>
      </c>
      <c r="B552" s="49" t="s">
        <v>7</v>
      </c>
      <c r="C552" s="49" t="s">
        <v>74</v>
      </c>
      <c r="D552" s="49" t="s">
        <v>75</v>
      </c>
      <c r="E552" s="50">
        <v>-200</v>
      </c>
      <c r="F552" s="50">
        <v>7713.5</v>
      </c>
      <c r="G552" s="50">
        <v>-2.5928E-2</v>
      </c>
      <c r="H552" s="50">
        <v>-2.5000000000000001E-4</v>
      </c>
      <c r="I552" s="50">
        <v>-6.4799999999999998E-6</v>
      </c>
      <c r="J552" s="49" t="s">
        <v>76</v>
      </c>
      <c r="K552" s="50">
        <v>200</v>
      </c>
      <c r="L552" s="50">
        <v>0</v>
      </c>
      <c r="M552" s="50">
        <v>7713.5</v>
      </c>
      <c r="N552" s="49" t="s">
        <v>83</v>
      </c>
      <c r="O552" s="49" t="s">
        <v>1002</v>
      </c>
      <c r="P552" s="36">
        <v>8650</v>
      </c>
      <c r="Q552" s="36">
        <v>7713.5</v>
      </c>
      <c r="R552" s="36">
        <v>1.2964000000000001E-4</v>
      </c>
      <c r="S552" s="36">
        <v>1.1077752699125736</v>
      </c>
      <c r="T552" s="36">
        <v>1.2806650519220505E-4</v>
      </c>
      <c r="U552" s="38">
        <v>1.1213860000000002</v>
      </c>
      <c r="V552" s="38">
        <v>1.3610730087426637E-2</v>
      </c>
      <c r="W552" s="36">
        <v>6.3324869912574563E-2</v>
      </c>
      <c r="X552" s="36">
        <v>3.1469896155900123E-4</v>
      </c>
      <c r="Y552" s="36">
        <v>-2.2111400000000003E-3</v>
      </c>
      <c r="Z552" s="36">
        <v>-1.1290979999999999E-2</v>
      </c>
      <c r="AA552" s="38">
        <v>-1.3502119999999998E-2</v>
      </c>
      <c r="AB552" s="36">
        <v>9.0437720000001193E-2</v>
      </c>
      <c r="AC552" s="36">
        <v>0.95371535000000118</v>
      </c>
    </row>
    <row r="553" spans="1:29" ht="15.75" customHeight="1" x14ac:dyDescent="0.2">
      <c r="A553" s="52">
        <v>43622.526064814818</v>
      </c>
      <c r="B553" s="49" t="s">
        <v>7</v>
      </c>
      <c r="C553" s="49" t="s">
        <v>74</v>
      </c>
      <c r="D553" s="49" t="s">
        <v>75</v>
      </c>
      <c r="E553" s="50">
        <v>-100</v>
      </c>
      <c r="F553" s="50">
        <v>7752</v>
      </c>
      <c r="G553" s="50">
        <v>-1.29E-2</v>
      </c>
      <c r="H553" s="50">
        <v>-2.5000000000000001E-4</v>
      </c>
      <c r="I553" s="50">
        <v>-3.2200000000000001E-6</v>
      </c>
      <c r="J553" s="49" t="s">
        <v>76</v>
      </c>
      <c r="K553" s="50">
        <v>100</v>
      </c>
      <c r="L553" s="50">
        <v>0</v>
      </c>
      <c r="M553" s="50">
        <v>7752</v>
      </c>
      <c r="N553" s="49" t="s">
        <v>83</v>
      </c>
      <c r="O553" s="49" t="s">
        <v>1003</v>
      </c>
      <c r="P553" s="36">
        <v>8550</v>
      </c>
      <c r="Q553" s="36">
        <v>7752</v>
      </c>
      <c r="R553" s="36">
        <v>1.2899999999999999E-4</v>
      </c>
      <c r="S553" s="36">
        <v>1.094968619393353</v>
      </c>
      <c r="T553" s="36">
        <v>1.2806650519220502E-4</v>
      </c>
      <c r="U553" s="38">
        <v>1.1029499999999999</v>
      </c>
      <c r="V553" s="38">
        <v>7.9813806066468818E-3</v>
      </c>
      <c r="W553" s="36">
        <v>6.3418219393354056E-2</v>
      </c>
      <c r="X553" s="36">
        <v>9.3349480779492122E-5</v>
      </c>
      <c r="Y553" s="36">
        <v>-2.2143600000000003E-3</v>
      </c>
      <c r="Z553" s="36">
        <v>-1.1290979999999999E-2</v>
      </c>
      <c r="AA553" s="38">
        <v>-1.3505339999999998E-2</v>
      </c>
      <c r="AB553" s="36">
        <v>8.4904940000000928E-2</v>
      </c>
      <c r="AC553" s="36">
        <v>0.94818257000000095</v>
      </c>
    </row>
    <row r="554" spans="1:29" ht="15.75" customHeight="1" x14ac:dyDescent="0.2">
      <c r="A554" s="52">
        <v>43622.526076388887</v>
      </c>
      <c r="B554" s="49" t="s">
        <v>7</v>
      </c>
      <c r="C554" s="49" t="s">
        <v>74</v>
      </c>
      <c r="D554" s="49" t="s">
        <v>75</v>
      </c>
      <c r="E554" s="50">
        <v>-100</v>
      </c>
      <c r="F554" s="50">
        <v>7699.5</v>
      </c>
      <c r="G554" s="50">
        <v>-1.2988E-2</v>
      </c>
      <c r="H554" s="50">
        <v>7.5000000000000002E-4</v>
      </c>
      <c r="I554" s="50">
        <v>9.7399999999999999E-6</v>
      </c>
      <c r="J554" s="49" t="s">
        <v>76</v>
      </c>
      <c r="K554" s="50">
        <v>100</v>
      </c>
      <c r="L554" s="50">
        <v>0</v>
      </c>
      <c r="M554" s="50">
        <v>7732.5</v>
      </c>
      <c r="N554" s="49" t="s">
        <v>77</v>
      </c>
      <c r="O554" s="49" t="s">
        <v>1004</v>
      </c>
      <c r="P554" s="36">
        <v>8450</v>
      </c>
      <c r="Q554" s="36">
        <v>7699.5</v>
      </c>
      <c r="R554" s="36">
        <v>1.2988E-4</v>
      </c>
      <c r="S554" s="36">
        <v>1.0821619688741324</v>
      </c>
      <c r="T554" s="36">
        <v>1.2806650519220502E-4</v>
      </c>
      <c r="U554" s="38">
        <v>1.097486</v>
      </c>
      <c r="V554" s="38">
        <v>1.5324031125867554E-2</v>
      </c>
      <c r="W554" s="36">
        <v>6.3599568874133552E-2</v>
      </c>
      <c r="X554" s="36">
        <v>1.8134948077949686E-4</v>
      </c>
      <c r="Y554" s="36">
        <v>-2.2046200000000005E-3</v>
      </c>
      <c r="Z554" s="36">
        <v>-1.1290979999999999E-2</v>
      </c>
      <c r="AA554" s="38">
        <v>-1.3495599999999998E-2</v>
      </c>
      <c r="AB554" s="36">
        <v>9.2419200000001103E-2</v>
      </c>
      <c r="AC554" s="36">
        <v>0.95569683000000116</v>
      </c>
    </row>
    <row r="555" spans="1:29" ht="15.75" customHeight="1" x14ac:dyDescent="0.2">
      <c r="A555" s="52">
        <v>43622.527094907404</v>
      </c>
      <c r="B555" s="49" t="s">
        <v>7</v>
      </c>
      <c r="C555" s="49" t="s">
        <v>74</v>
      </c>
      <c r="D555" s="49" t="s">
        <v>75</v>
      </c>
      <c r="E555" s="50">
        <v>-200</v>
      </c>
      <c r="F555" s="50">
        <v>7694</v>
      </c>
      <c r="G555" s="50">
        <v>-2.5994E-2</v>
      </c>
      <c r="H555" s="50">
        <v>-2.5000000000000001E-4</v>
      </c>
      <c r="I555" s="50">
        <v>-6.4899999999999997E-6</v>
      </c>
      <c r="J555" s="49" t="s">
        <v>76</v>
      </c>
      <c r="K555" s="50">
        <v>200</v>
      </c>
      <c r="L555" s="50">
        <v>0</v>
      </c>
      <c r="M555" s="50">
        <v>7694</v>
      </c>
      <c r="N555" s="49" t="s">
        <v>77</v>
      </c>
      <c r="O555" s="49" t="s">
        <v>1005</v>
      </c>
      <c r="P555" s="36">
        <v>8250</v>
      </c>
      <c r="Q555" s="36">
        <v>7694</v>
      </c>
      <c r="R555" s="36">
        <v>1.2997E-4</v>
      </c>
      <c r="S555" s="36">
        <v>1.0565486678356915</v>
      </c>
      <c r="T555" s="36">
        <v>1.2806650519220502E-4</v>
      </c>
      <c r="U555" s="38">
        <v>1.0722525000000001</v>
      </c>
      <c r="V555" s="38">
        <v>1.5703832164308595E-2</v>
      </c>
      <c r="W555" s="36">
        <v>6.398026783569255E-2</v>
      </c>
      <c r="X555" s="36">
        <v>3.8069896155899785E-4</v>
      </c>
      <c r="Y555" s="36">
        <v>-2.2111100000000005E-3</v>
      </c>
      <c r="Z555" s="36">
        <v>-1.1290979999999999E-2</v>
      </c>
      <c r="AA555" s="38">
        <v>-1.3502089999999998E-2</v>
      </c>
      <c r="AB555" s="36">
        <v>9.318619000000114E-2</v>
      </c>
      <c r="AC555" s="36">
        <v>0.95646382000000119</v>
      </c>
    </row>
    <row r="556" spans="1:29" ht="15.75" customHeight="1" x14ac:dyDescent="0.2">
      <c r="A556" s="52">
        <v>43622.532048611109</v>
      </c>
      <c r="B556" s="49" t="s">
        <v>7</v>
      </c>
      <c r="C556" s="49" t="s">
        <v>74</v>
      </c>
      <c r="D556" s="49" t="s">
        <v>86</v>
      </c>
      <c r="E556" s="50">
        <v>100</v>
      </c>
      <c r="F556" s="50">
        <v>7737.5</v>
      </c>
      <c r="G556" s="50">
        <v>1.2924E-2</v>
      </c>
      <c r="H556" s="50">
        <v>-2.5000000000000001E-4</v>
      </c>
      <c r="I556" s="50">
        <v>-3.23E-6</v>
      </c>
      <c r="J556" s="49" t="s">
        <v>76</v>
      </c>
      <c r="K556" s="50">
        <v>100</v>
      </c>
      <c r="L556" s="50">
        <v>0</v>
      </c>
      <c r="M556" s="50">
        <v>7737.5</v>
      </c>
      <c r="N556" s="49" t="s">
        <v>83</v>
      </c>
      <c r="O556" s="49" t="s">
        <v>1006</v>
      </c>
      <c r="P556" s="36">
        <v>8350</v>
      </c>
      <c r="Q556" s="36">
        <v>7737.5</v>
      </c>
      <c r="R556" s="36">
        <v>1.2924E-4</v>
      </c>
      <c r="S556" s="36">
        <v>1.0694726678356914</v>
      </c>
      <c r="T556" s="36">
        <v>1.280805590222385E-4</v>
      </c>
      <c r="U556" s="38">
        <v>1.0791539999999999</v>
      </c>
      <c r="V556" s="38">
        <v>9.6813321643085537E-3</v>
      </c>
      <c r="W556" s="36">
        <v>6.398026783569255E-2</v>
      </c>
      <c r="X556" s="36">
        <v>0</v>
      </c>
      <c r="Y556" s="36">
        <v>-2.2143400000000004E-3</v>
      </c>
      <c r="Z556" s="36">
        <v>-1.1290979999999999E-2</v>
      </c>
      <c r="AA556" s="38">
        <v>-1.3505319999999998E-2</v>
      </c>
      <c r="AB556" s="36">
        <v>8.7166920000001105E-2</v>
      </c>
      <c r="AC556" s="36">
        <v>0.95044455000000116</v>
      </c>
    </row>
    <row r="557" spans="1:29" ht="15.75" customHeight="1" x14ac:dyDescent="0.2">
      <c r="A557" s="52">
        <v>43622.562916666669</v>
      </c>
      <c r="B557" s="49" t="s">
        <v>7</v>
      </c>
      <c r="C557" s="49" t="s">
        <v>74</v>
      </c>
      <c r="D557" s="49" t="s">
        <v>86</v>
      </c>
      <c r="E557" s="50">
        <v>100</v>
      </c>
      <c r="F557" s="50">
        <v>7737.5</v>
      </c>
      <c r="G557" s="50">
        <v>1.2924E-2</v>
      </c>
      <c r="H557" s="50">
        <v>-2.5000000000000001E-4</v>
      </c>
      <c r="I557" s="50">
        <v>-3.23E-6</v>
      </c>
      <c r="J557" s="49" t="s">
        <v>76</v>
      </c>
      <c r="K557" s="50">
        <v>100</v>
      </c>
      <c r="L557" s="50">
        <v>0</v>
      </c>
      <c r="M557" s="50">
        <v>7737.5</v>
      </c>
      <c r="N557" s="49" t="s">
        <v>77</v>
      </c>
      <c r="O557" s="49" t="s">
        <v>1007</v>
      </c>
      <c r="P557" s="36">
        <v>8450</v>
      </c>
      <c r="Q557" s="36">
        <v>7737.5</v>
      </c>
      <c r="R557" s="36">
        <v>1.2924E-4</v>
      </c>
      <c r="S557" s="36">
        <v>1.0823966678356913</v>
      </c>
      <c r="T557" s="36">
        <v>1.2809428021724157E-4</v>
      </c>
      <c r="U557" s="38">
        <v>1.0920780000000001</v>
      </c>
      <c r="V557" s="38">
        <v>9.6813321643087757E-3</v>
      </c>
      <c r="W557" s="36">
        <v>6.398026783569255E-2</v>
      </c>
      <c r="X557" s="36">
        <v>0</v>
      </c>
      <c r="Y557" s="36">
        <v>-2.2175700000000003E-3</v>
      </c>
      <c r="Z557" s="36">
        <v>-1.1290979999999999E-2</v>
      </c>
      <c r="AA557" s="38">
        <v>-1.3508549999999998E-2</v>
      </c>
      <c r="AB557" s="36">
        <v>8.717015000000132E-2</v>
      </c>
      <c r="AC557" s="36">
        <v>0.9504477800000013</v>
      </c>
    </row>
    <row r="558" spans="1:29" ht="15.75" customHeight="1" x14ac:dyDescent="0.2">
      <c r="A558" s="52">
        <v>43622.589525462965</v>
      </c>
      <c r="B558" s="49" t="s">
        <v>7</v>
      </c>
      <c r="C558" s="49" t="s">
        <v>74</v>
      </c>
      <c r="D558" s="49" t="s">
        <v>86</v>
      </c>
      <c r="E558" s="50">
        <v>100</v>
      </c>
      <c r="F558" s="50">
        <v>7772</v>
      </c>
      <c r="G558" s="50">
        <v>1.2867E-2</v>
      </c>
      <c r="H558" s="50">
        <v>-2.5000000000000001E-4</v>
      </c>
      <c r="I558" s="50">
        <v>-3.2100000000000002E-6</v>
      </c>
      <c r="J558" s="49" t="s">
        <v>76</v>
      </c>
      <c r="K558" s="50">
        <v>100</v>
      </c>
      <c r="L558" s="50">
        <v>0</v>
      </c>
      <c r="M558" s="50">
        <v>7772</v>
      </c>
      <c r="N558" s="49" t="s">
        <v>77</v>
      </c>
      <c r="O558" s="49" t="s">
        <v>1008</v>
      </c>
      <c r="P558" s="36">
        <v>8550</v>
      </c>
      <c r="Q558" s="36">
        <v>7772</v>
      </c>
      <c r="R558" s="36">
        <v>1.2867E-4</v>
      </c>
      <c r="S558" s="36">
        <v>1.0952636678356913</v>
      </c>
      <c r="T558" s="36">
        <v>1.2810101378195221E-4</v>
      </c>
      <c r="U558" s="38">
        <v>1.1001285000000001</v>
      </c>
      <c r="V558" s="38">
        <v>4.8648321643087744E-3</v>
      </c>
      <c r="W558" s="36">
        <v>6.398026783569255E-2</v>
      </c>
      <c r="X558" s="36">
        <v>0</v>
      </c>
      <c r="Y558" s="36">
        <v>-2.2207800000000003E-3</v>
      </c>
      <c r="Z558" s="36">
        <v>-1.1290979999999999E-2</v>
      </c>
      <c r="AA558" s="38">
        <v>-1.3511759999999998E-2</v>
      </c>
      <c r="AB558" s="36">
        <v>8.2356860000001322E-2</v>
      </c>
      <c r="AC558" s="36">
        <v>0.94563449000000133</v>
      </c>
    </row>
    <row r="559" spans="1:29" ht="15.75" customHeight="1" x14ac:dyDescent="0.2">
      <c r="A559" s="52">
        <v>43622.596550925926</v>
      </c>
      <c r="B559" s="49" t="s">
        <v>7</v>
      </c>
      <c r="C559" s="49" t="s">
        <v>74</v>
      </c>
      <c r="D559" s="49" t="s">
        <v>86</v>
      </c>
      <c r="E559" s="50">
        <v>200</v>
      </c>
      <c r="F559" s="50">
        <v>7815</v>
      </c>
      <c r="G559" s="50">
        <v>2.5592E-2</v>
      </c>
      <c r="H559" s="50">
        <v>-2.5000000000000001E-4</v>
      </c>
      <c r="I559" s="50">
        <v>-6.3899999999999998E-6</v>
      </c>
      <c r="J559" s="49" t="s">
        <v>76</v>
      </c>
      <c r="K559" s="50">
        <v>200</v>
      </c>
      <c r="L559" s="50">
        <v>0</v>
      </c>
      <c r="M559" s="50">
        <v>7815</v>
      </c>
      <c r="N559" s="49" t="s">
        <v>83</v>
      </c>
      <c r="O559" s="49" t="s">
        <v>1009</v>
      </c>
      <c r="P559" s="36">
        <v>8750</v>
      </c>
      <c r="Q559" s="36">
        <v>7815</v>
      </c>
      <c r="R559" s="36">
        <v>1.2795999999999999E-4</v>
      </c>
      <c r="S559" s="36">
        <v>1.1208556678356913</v>
      </c>
      <c r="T559" s="36">
        <v>1.2809779060979329E-4</v>
      </c>
      <c r="U559" s="38">
        <v>1.1196499999999998</v>
      </c>
      <c r="V559" s="38">
        <v>-1.2056678356915373E-3</v>
      </c>
      <c r="W559" s="36">
        <v>6.398026783569255E-2</v>
      </c>
      <c r="X559" s="36">
        <v>0</v>
      </c>
      <c r="Y559" s="36">
        <v>-2.2271700000000005E-3</v>
      </c>
      <c r="Z559" s="36">
        <v>-1.1290979999999999E-2</v>
      </c>
      <c r="AA559" s="38">
        <v>-1.3518149999999998E-2</v>
      </c>
      <c r="AB559" s="36">
        <v>7.6292750000001006E-2</v>
      </c>
      <c r="AC559" s="36">
        <v>0.93957038000000104</v>
      </c>
    </row>
    <row r="560" spans="1:29" ht="15.75" customHeight="1" x14ac:dyDescent="0.2">
      <c r="A560" s="52">
        <v>43622.596550925926</v>
      </c>
      <c r="B560" s="49" t="s">
        <v>7</v>
      </c>
      <c r="C560" s="49" t="s">
        <v>74</v>
      </c>
      <c r="D560" s="49" t="s">
        <v>86</v>
      </c>
      <c r="E560" s="50">
        <v>100</v>
      </c>
      <c r="F560" s="50">
        <v>7812.5</v>
      </c>
      <c r="G560" s="50">
        <v>1.2800000000000001E-2</v>
      </c>
      <c r="H560" s="50">
        <v>-2.5000000000000001E-4</v>
      </c>
      <c r="I560" s="50">
        <v>-3.1999999999999999E-6</v>
      </c>
      <c r="J560" s="49" t="s">
        <v>76</v>
      </c>
      <c r="K560" s="50">
        <v>100</v>
      </c>
      <c r="L560" s="50">
        <v>0</v>
      </c>
      <c r="M560" s="50">
        <v>7812.5</v>
      </c>
      <c r="N560" s="49" t="s">
        <v>77</v>
      </c>
      <c r="O560" s="49" t="s">
        <v>1010</v>
      </c>
      <c r="P560" s="36">
        <v>8850</v>
      </c>
      <c r="Q560" s="36">
        <v>7812.5</v>
      </c>
      <c r="R560" s="36">
        <v>1.2799999999999999E-4</v>
      </c>
      <c r="S560" s="36">
        <v>1.1336556678356913</v>
      </c>
      <c r="T560" s="36">
        <v>1.2809668563115156E-4</v>
      </c>
      <c r="U560" s="38">
        <v>1.1328</v>
      </c>
      <c r="V560" s="38">
        <v>-8.5566783569124283E-4</v>
      </c>
      <c r="W560" s="36">
        <v>6.398026783569255E-2</v>
      </c>
      <c r="X560" s="36">
        <v>0</v>
      </c>
      <c r="Y560" s="36">
        <v>-2.2303700000000006E-3</v>
      </c>
      <c r="Z560" s="36">
        <v>-1.1290979999999999E-2</v>
      </c>
      <c r="AA560" s="38">
        <v>-1.3521349999999998E-2</v>
      </c>
      <c r="AB560" s="36">
        <v>7.6645950000001309E-2</v>
      </c>
      <c r="AC560" s="36">
        <v>0.93992358000000131</v>
      </c>
    </row>
    <row r="561" spans="1:29" ht="15.75" customHeight="1" x14ac:dyDescent="0.2">
      <c r="A561" s="52">
        <v>43622.596678240741</v>
      </c>
      <c r="B561" s="49" t="s">
        <v>7</v>
      </c>
      <c r="C561" s="49" t="s">
        <v>74</v>
      </c>
      <c r="D561" s="49" t="s">
        <v>75</v>
      </c>
      <c r="E561" s="50">
        <v>-300</v>
      </c>
      <c r="F561" s="50">
        <v>7661.5</v>
      </c>
      <c r="G561" s="50">
        <v>-3.9156000000000003E-2</v>
      </c>
      <c r="H561" s="50">
        <v>-2.5000000000000001E-4</v>
      </c>
      <c r="I561" s="50">
        <v>-9.7799999999999995E-6</v>
      </c>
      <c r="J561" s="49" t="s">
        <v>76</v>
      </c>
      <c r="K561" s="50">
        <v>300</v>
      </c>
      <c r="L561" s="50">
        <v>0</v>
      </c>
      <c r="M561" s="50">
        <v>7661.5</v>
      </c>
      <c r="N561" s="49" t="s">
        <v>83</v>
      </c>
      <c r="O561" s="49" t="s">
        <v>1011</v>
      </c>
      <c r="P561" s="36">
        <v>8550</v>
      </c>
      <c r="Q561" s="36">
        <v>7661.5</v>
      </c>
      <c r="R561" s="36">
        <v>1.3051999999999999E-4</v>
      </c>
      <c r="S561" s="36">
        <v>1.0952266621463458</v>
      </c>
      <c r="T561" s="36">
        <v>1.2809668563115156E-4</v>
      </c>
      <c r="U561" s="38">
        <v>1.1159459999999999</v>
      </c>
      <c r="V561" s="38">
        <v>2.0719337853654096E-2</v>
      </c>
      <c r="W561" s="36">
        <v>6.4707262146347075E-2</v>
      </c>
      <c r="X561" s="36">
        <v>7.2699431065452458E-4</v>
      </c>
      <c r="Y561" s="36">
        <v>-2.2401500000000006E-3</v>
      </c>
      <c r="Z561" s="36">
        <v>-1.1290979999999999E-2</v>
      </c>
      <c r="AA561" s="38">
        <v>-1.3531129999999997E-2</v>
      </c>
      <c r="AB561" s="36">
        <v>9.8957730000001173E-2</v>
      </c>
      <c r="AC561" s="36">
        <v>0.96223536000000121</v>
      </c>
    </row>
    <row r="562" spans="1:29" ht="15.75" customHeight="1" x14ac:dyDescent="0.2">
      <c r="A562" s="52">
        <v>43622.596678240741</v>
      </c>
      <c r="B562" s="49" t="s">
        <v>7</v>
      </c>
      <c r="C562" s="49" t="s">
        <v>74</v>
      </c>
      <c r="D562" s="49" t="s">
        <v>75</v>
      </c>
      <c r="E562" s="50">
        <v>-200</v>
      </c>
      <c r="F562" s="50">
        <v>7694</v>
      </c>
      <c r="G562" s="50">
        <v>-2.5994E-2</v>
      </c>
      <c r="H562" s="50">
        <v>-2.5000000000000001E-4</v>
      </c>
      <c r="I562" s="50">
        <v>-6.4899999999999997E-6</v>
      </c>
      <c r="J562" s="49" t="s">
        <v>76</v>
      </c>
      <c r="K562" s="50">
        <v>200</v>
      </c>
      <c r="L562" s="50">
        <v>0</v>
      </c>
      <c r="M562" s="50">
        <v>7694</v>
      </c>
      <c r="N562" s="49" t="s">
        <v>83</v>
      </c>
      <c r="O562" s="49" t="s">
        <v>1012</v>
      </c>
      <c r="P562" s="36">
        <v>8350</v>
      </c>
      <c r="Q562" s="36">
        <v>7694</v>
      </c>
      <c r="R562" s="36">
        <v>1.2997E-4</v>
      </c>
      <c r="S562" s="36">
        <v>1.0696073250201155</v>
      </c>
      <c r="T562" s="36">
        <v>1.2809668563115156E-4</v>
      </c>
      <c r="U562" s="38">
        <v>1.0852495</v>
      </c>
      <c r="V562" s="38">
        <v>1.5642174979884516E-2</v>
      </c>
      <c r="W562" s="36">
        <v>6.5081925020116768E-2</v>
      </c>
      <c r="X562" s="36">
        <v>3.7466287376969332E-4</v>
      </c>
      <c r="Y562" s="36">
        <v>-2.2466400000000007E-3</v>
      </c>
      <c r="Z562" s="36">
        <v>-1.1290979999999999E-2</v>
      </c>
      <c r="AA562" s="38">
        <v>-1.3537619999999997E-2</v>
      </c>
      <c r="AB562" s="36">
        <v>9.4261720000001284E-2</v>
      </c>
      <c r="AC562" s="36">
        <v>0.95753935000000134</v>
      </c>
    </row>
    <row r="563" spans="1:29" ht="15.75" customHeight="1" x14ac:dyDescent="0.2">
      <c r="A563" s="52">
        <v>43622.596678240741</v>
      </c>
      <c r="B563" s="49" t="s">
        <v>7</v>
      </c>
      <c r="C563" s="49" t="s">
        <v>74</v>
      </c>
      <c r="D563" s="49" t="s">
        <v>75</v>
      </c>
      <c r="E563" s="50">
        <v>-100</v>
      </c>
      <c r="F563" s="50">
        <v>7732.5</v>
      </c>
      <c r="G563" s="50">
        <v>-1.2932000000000001E-2</v>
      </c>
      <c r="H563" s="50">
        <v>-2.5000000000000001E-4</v>
      </c>
      <c r="I563" s="50">
        <v>-3.23E-6</v>
      </c>
      <c r="J563" s="49" t="s">
        <v>76</v>
      </c>
      <c r="K563" s="50">
        <v>100</v>
      </c>
      <c r="L563" s="50">
        <v>0</v>
      </c>
      <c r="M563" s="50">
        <v>7732.5</v>
      </c>
      <c r="N563" s="49" t="s">
        <v>83</v>
      </c>
      <c r="O563" s="49" t="s">
        <v>1013</v>
      </c>
      <c r="P563" s="36">
        <v>8250</v>
      </c>
      <c r="Q563" s="36">
        <v>7732.5</v>
      </c>
      <c r="R563" s="36">
        <v>1.2931999999999999E-4</v>
      </c>
      <c r="S563" s="36">
        <v>1.0567976564570003</v>
      </c>
      <c r="T563" s="36">
        <v>1.2809668563115156E-4</v>
      </c>
      <c r="U563" s="38">
        <v>1.0668899999999999</v>
      </c>
      <c r="V563" s="38">
        <v>1.0092343542999593E-2</v>
      </c>
      <c r="W563" s="36">
        <v>6.5204256457001605E-2</v>
      </c>
      <c r="X563" s="36">
        <v>1.2233143688483716E-4</v>
      </c>
      <c r="Y563" s="36">
        <v>-2.2498700000000006E-3</v>
      </c>
      <c r="Z563" s="36">
        <v>-1.1290979999999999E-2</v>
      </c>
      <c r="AA563" s="38">
        <v>-1.3540849999999997E-2</v>
      </c>
      <c r="AB563" s="36">
        <v>8.8837450000001192E-2</v>
      </c>
      <c r="AC563" s="36">
        <v>0.95211508000000122</v>
      </c>
    </row>
    <row r="564" spans="1:29" ht="15.75" customHeight="1" x14ac:dyDescent="0.2">
      <c r="A564" s="52">
        <v>43622.596736111111</v>
      </c>
      <c r="B564" s="49" t="s">
        <v>7</v>
      </c>
      <c r="C564" s="49" t="s">
        <v>74</v>
      </c>
      <c r="D564" s="49" t="s">
        <v>75</v>
      </c>
      <c r="E564" s="50">
        <v>-100</v>
      </c>
      <c r="F564" s="50">
        <v>7702</v>
      </c>
      <c r="G564" s="50">
        <v>-1.2984000000000001E-2</v>
      </c>
      <c r="H564" s="50">
        <v>-2.5000000000000001E-4</v>
      </c>
      <c r="I564" s="50">
        <v>-3.2399999999999999E-6</v>
      </c>
      <c r="J564" s="49" t="s">
        <v>76</v>
      </c>
      <c r="K564" s="50">
        <v>100</v>
      </c>
      <c r="L564" s="50">
        <v>0</v>
      </c>
      <c r="M564" s="50">
        <v>7702</v>
      </c>
      <c r="N564" s="49" t="s">
        <v>77</v>
      </c>
      <c r="O564" s="49" t="s">
        <v>1014</v>
      </c>
      <c r="P564" s="36">
        <v>8150</v>
      </c>
      <c r="Q564" s="36">
        <v>7702</v>
      </c>
      <c r="R564" s="36">
        <v>1.2983999999999999E-4</v>
      </c>
      <c r="S564" s="36">
        <v>1.0439879878938851</v>
      </c>
      <c r="T564" s="36">
        <v>1.2809668563115156E-4</v>
      </c>
      <c r="U564" s="38">
        <v>1.0581959999999999</v>
      </c>
      <c r="V564" s="38">
        <v>1.4208012106114776E-2</v>
      </c>
      <c r="W564" s="36">
        <v>6.5378587893886453E-2</v>
      </c>
      <c r="X564" s="36">
        <v>1.7433143688484753E-4</v>
      </c>
      <c r="Y564" s="36">
        <v>-2.2531100000000004E-3</v>
      </c>
      <c r="Z564" s="36">
        <v>-1.1290979999999999E-2</v>
      </c>
      <c r="AA564" s="38">
        <v>-1.3544089999999996E-2</v>
      </c>
      <c r="AB564" s="36">
        <v>9.3130690000001223E-2</v>
      </c>
      <c r="AC564" s="36">
        <v>0.9564083200000012</v>
      </c>
    </row>
    <row r="565" spans="1:29" ht="15.75" customHeight="1" x14ac:dyDescent="0.2">
      <c r="A565" s="52">
        <v>43622.596782407411</v>
      </c>
      <c r="B565" s="49" t="s">
        <v>7</v>
      </c>
      <c r="C565" s="49" t="s">
        <v>74</v>
      </c>
      <c r="D565" s="49" t="s">
        <v>86</v>
      </c>
      <c r="E565" s="50">
        <v>100</v>
      </c>
      <c r="F565" s="50">
        <v>7751.5</v>
      </c>
      <c r="G565" s="50">
        <v>1.2900999999999999E-2</v>
      </c>
      <c r="H565" s="50">
        <v>-2.5000000000000001E-4</v>
      </c>
      <c r="I565" s="50">
        <v>-3.2200000000000001E-6</v>
      </c>
      <c r="J565" s="49" t="s">
        <v>76</v>
      </c>
      <c r="K565" s="50">
        <v>100</v>
      </c>
      <c r="L565" s="50">
        <v>0</v>
      </c>
      <c r="M565" s="50">
        <v>7751.5</v>
      </c>
      <c r="N565" s="49" t="s">
        <v>83</v>
      </c>
      <c r="O565" s="49" t="s">
        <v>1015</v>
      </c>
      <c r="P565" s="36">
        <v>8250</v>
      </c>
      <c r="Q565" s="36">
        <v>7751.5</v>
      </c>
      <c r="R565" s="36">
        <v>1.2901000000000001E-4</v>
      </c>
      <c r="S565" s="36">
        <v>1.0568889878938852</v>
      </c>
      <c r="T565" s="36">
        <v>1.2810775610834973E-4</v>
      </c>
      <c r="U565" s="38">
        <v>1.0643325000000001</v>
      </c>
      <c r="V565" s="38">
        <v>7.4435121061149356E-3</v>
      </c>
      <c r="W565" s="36">
        <v>6.5378587893886453E-2</v>
      </c>
      <c r="X565" s="36">
        <v>0</v>
      </c>
      <c r="Y565" s="36">
        <v>-2.2563300000000004E-3</v>
      </c>
      <c r="Z565" s="36">
        <v>-1.1290979999999999E-2</v>
      </c>
      <c r="AA565" s="38">
        <v>-1.3547309999999996E-2</v>
      </c>
      <c r="AB565" s="36">
        <v>8.6369410000001381E-2</v>
      </c>
      <c r="AC565" s="36">
        <v>0.94964704000000144</v>
      </c>
    </row>
    <row r="566" spans="1:29" ht="15.75" customHeight="1" x14ac:dyDescent="0.2">
      <c r="A566" s="52">
        <v>43622.624085648145</v>
      </c>
      <c r="B566" s="49" t="s">
        <v>7</v>
      </c>
      <c r="C566" s="49" t="s">
        <v>74</v>
      </c>
      <c r="D566" s="49" t="s">
        <v>86</v>
      </c>
      <c r="E566" s="50">
        <v>100</v>
      </c>
      <c r="F566" s="50">
        <v>7807</v>
      </c>
      <c r="G566" s="50">
        <v>1.2808999999999999E-2</v>
      </c>
      <c r="H566" s="50">
        <v>-2.5000000000000001E-4</v>
      </c>
      <c r="I566" s="50">
        <v>-3.1999999999999999E-6</v>
      </c>
      <c r="J566" s="49" t="s">
        <v>76</v>
      </c>
      <c r="K566" s="50">
        <v>100</v>
      </c>
      <c r="L566" s="50">
        <v>0</v>
      </c>
      <c r="M566" s="50">
        <v>7807</v>
      </c>
      <c r="N566" s="49" t="s">
        <v>77</v>
      </c>
      <c r="O566" s="49" t="s">
        <v>1016</v>
      </c>
      <c r="P566" s="36">
        <v>8350</v>
      </c>
      <c r="Q566" s="36">
        <v>7807</v>
      </c>
      <c r="R566" s="36">
        <v>1.2809E-4</v>
      </c>
      <c r="S566" s="36">
        <v>1.0696979878938853</v>
      </c>
      <c r="T566" s="36">
        <v>1.2810754346034554E-4</v>
      </c>
      <c r="U566" s="38">
        <v>1.0695515</v>
      </c>
      <c r="V566" s="38">
        <v>-1.4648789388527206E-4</v>
      </c>
      <c r="W566" s="36">
        <v>6.5378587893886453E-2</v>
      </c>
      <c r="X566" s="36">
        <v>0</v>
      </c>
      <c r="Y566" s="36">
        <v>-2.2595300000000005E-3</v>
      </c>
      <c r="Z566" s="36">
        <v>-1.1290979999999999E-2</v>
      </c>
      <c r="AA566" s="38">
        <v>-1.3550509999999997E-2</v>
      </c>
      <c r="AB566" s="36">
        <v>7.8782610000001183E-2</v>
      </c>
      <c r="AC566" s="36">
        <v>0.94206024000000121</v>
      </c>
    </row>
    <row r="567" spans="1:29" ht="15.75" customHeight="1" x14ac:dyDescent="0.2">
      <c r="A567" s="52">
        <v>43622.624085648145</v>
      </c>
      <c r="B567" s="49" t="s">
        <v>7</v>
      </c>
      <c r="C567" s="49" t="s">
        <v>74</v>
      </c>
      <c r="D567" s="49" t="s">
        <v>86</v>
      </c>
      <c r="E567" s="50">
        <v>200</v>
      </c>
      <c r="F567" s="50">
        <v>7790.5</v>
      </c>
      <c r="G567" s="50">
        <v>2.5672E-2</v>
      </c>
      <c r="H567" s="50">
        <v>-2.5000000000000001E-4</v>
      </c>
      <c r="I567" s="50">
        <v>-6.4099999999999996E-6</v>
      </c>
      <c r="J567" s="49" t="s">
        <v>76</v>
      </c>
      <c r="K567" s="50">
        <v>200</v>
      </c>
      <c r="L567" s="50">
        <v>0</v>
      </c>
      <c r="M567" s="50">
        <v>7790.5</v>
      </c>
      <c r="N567" s="49" t="s">
        <v>83</v>
      </c>
      <c r="O567" s="49" t="s">
        <v>1017</v>
      </c>
      <c r="P567" s="36">
        <v>8550</v>
      </c>
      <c r="Q567" s="36">
        <v>7790.5</v>
      </c>
      <c r="R567" s="36">
        <v>1.2836E-4</v>
      </c>
      <c r="S567" s="36">
        <v>1.0953699878938852</v>
      </c>
      <c r="T567" s="36">
        <v>1.281134488764778E-4</v>
      </c>
      <c r="U567" s="38">
        <v>1.097478</v>
      </c>
      <c r="V567" s="38">
        <v>2.1080121061147761E-3</v>
      </c>
      <c r="W567" s="36">
        <v>6.5378587893886453E-2</v>
      </c>
      <c r="X567" s="36">
        <v>0</v>
      </c>
      <c r="Y567" s="36">
        <v>-2.2659400000000006E-3</v>
      </c>
      <c r="Z567" s="36">
        <v>-1.1290979999999999E-2</v>
      </c>
      <c r="AA567" s="38">
        <v>-1.3556919999999997E-2</v>
      </c>
      <c r="AB567" s="36">
        <v>8.1043520000001229E-2</v>
      </c>
      <c r="AC567" s="36">
        <v>0.94432115000000127</v>
      </c>
    </row>
    <row r="568" spans="1:29" ht="15.75" customHeight="1" x14ac:dyDescent="0.2">
      <c r="A568" s="52">
        <v>43622.624155092592</v>
      </c>
      <c r="B568" s="49" t="s">
        <v>7</v>
      </c>
      <c r="C568" s="49" t="s">
        <v>74</v>
      </c>
      <c r="D568" s="49" t="s">
        <v>75</v>
      </c>
      <c r="E568" s="50">
        <v>-100</v>
      </c>
      <c r="F568" s="50">
        <v>7770.5</v>
      </c>
      <c r="G568" s="50">
        <v>-1.2869E-2</v>
      </c>
      <c r="H568" s="50">
        <v>-2.5000000000000001E-4</v>
      </c>
      <c r="I568" s="50">
        <v>-3.2100000000000002E-6</v>
      </c>
      <c r="J568" s="49" t="s">
        <v>76</v>
      </c>
      <c r="K568" s="50">
        <v>100</v>
      </c>
      <c r="L568" s="50">
        <v>0</v>
      </c>
      <c r="M568" s="50">
        <v>7770.5</v>
      </c>
      <c r="N568" s="49" t="s">
        <v>83</v>
      </c>
      <c r="O568" s="49" t="s">
        <v>1018</v>
      </c>
      <c r="P568" s="36">
        <v>8450</v>
      </c>
      <c r="Q568" s="36">
        <v>7770.5</v>
      </c>
      <c r="R568" s="36">
        <v>1.2868999999999999E-4</v>
      </c>
      <c r="S568" s="36">
        <v>1.0825586430062375</v>
      </c>
      <c r="T568" s="36">
        <v>1.281134488764778E-4</v>
      </c>
      <c r="U568" s="38">
        <v>1.0874305</v>
      </c>
      <c r="V568" s="38">
        <v>4.8718569937624689E-3</v>
      </c>
      <c r="W568" s="36">
        <v>6.5436243006238667E-2</v>
      </c>
      <c r="X568" s="36">
        <v>5.7655112352214544E-5</v>
      </c>
      <c r="Y568" s="36">
        <v>-2.2691500000000006E-3</v>
      </c>
      <c r="Z568" s="36">
        <v>-1.1290979999999999E-2</v>
      </c>
      <c r="AA568" s="38">
        <v>-1.3560129999999997E-2</v>
      </c>
      <c r="AB568" s="36">
        <v>8.3868230000001126E-2</v>
      </c>
      <c r="AC568" s="36">
        <v>0.94714586000000112</v>
      </c>
    </row>
    <row r="569" spans="1:29" ht="15.75" customHeight="1" x14ac:dyDescent="0.2">
      <c r="A569" s="52">
        <v>43622.625</v>
      </c>
      <c r="B569" s="49" t="s">
        <v>7</v>
      </c>
      <c r="C569" s="49" t="s">
        <v>130</v>
      </c>
      <c r="D569" s="49"/>
      <c r="E569" s="50">
        <v>8450</v>
      </c>
      <c r="F569" s="50">
        <v>7852.66</v>
      </c>
      <c r="G569" s="50">
        <v>1.0761075</v>
      </c>
      <c r="H569" s="50">
        <v>-3.7499999999999999E-3</v>
      </c>
      <c r="I569" s="50">
        <v>-4.0353999999999998E-3</v>
      </c>
      <c r="J569" s="49" t="s">
        <v>76</v>
      </c>
      <c r="K569" s="50">
        <v>8450</v>
      </c>
      <c r="L569" s="50">
        <v>0</v>
      </c>
      <c r="M569" s="50">
        <v>7852.66</v>
      </c>
      <c r="N569" s="49" t="s">
        <v>130</v>
      </c>
      <c r="O569" s="49" t="s">
        <v>131</v>
      </c>
      <c r="P569" s="36">
        <v>8450</v>
      </c>
      <c r="Q569" s="36">
        <v>7852.66</v>
      </c>
      <c r="R569" s="36">
        <v>1.2735000000000001E-4</v>
      </c>
      <c r="S569" s="36">
        <v>1.0825586430062375</v>
      </c>
      <c r="T569" s="36">
        <v>1.281134488764778E-4</v>
      </c>
      <c r="U569" s="38">
        <v>1.0874305</v>
      </c>
      <c r="V569" s="38">
        <v>4.8718569937624689E-3</v>
      </c>
      <c r="W569" s="36">
        <v>6.5436243006238667E-2</v>
      </c>
      <c r="X569" s="36">
        <v>0</v>
      </c>
      <c r="Y569" s="36">
        <v>-2.2691500000000006E-3</v>
      </c>
      <c r="Z569" s="36">
        <v>-1.5326379999999999E-2</v>
      </c>
      <c r="AA569" s="38">
        <v>-1.7595529999999998E-2</v>
      </c>
      <c r="AB569" s="36">
        <v>8.7903630000001134E-2</v>
      </c>
      <c r="AC569" s="36">
        <v>0.95118126000000114</v>
      </c>
    </row>
    <row r="570" spans="1:29" ht="15.75" customHeight="1" x14ac:dyDescent="0.2">
      <c r="A570" s="52">
        <v>43622.628437500003</v>
      </c>
      <c r="B570" s="49" t="s">
        <v>7</v>
      </c>
      <c r="C570" s="49" t="s">
        <v>74</v>
      </c>
      <c r="D570" s="49" t="s">
        <v>75</v>
      </c>
      <c r="E570" s="50">
        <v>-100</v>
      </c>
      <c r="F570" s="50">
        <v>7770</v>
      </c>
      <c r="G570" s="50">
        <v>-1.2869999999999999E-2</v>
      </c>
      <c r="H570" s="50">
        <v>-2.5000000000000001E-4</v>
      </c>
      <c r="I570" s="50">
        <v>-3.2100000000000002E-6</v>
      </c>
      <c r="J570" s="49" t="s">
        <v>76</v>
      </c>
      <c r="K570" s="50">
        <v>100</v>
      </c>
      <c r="L570" s="50">
        <v>0</v>
      </c>
      <c r="M570" s="50">
        <v>7770</v>
      </c>
      <c r="N570" s="49" t="s">
        <v>77</v>
      </c>
      <c r="O570" s="49" t="s">
        <v>1019</v>
      </c>
      <c r="P570" s="36">
        <v>8350</v>
      </c>
      <c r="Q570" s="36">
        <v>7770</v>
      </c>
      <c r="R570" s="36">
        <v>1.2870000000000001E-4</v>
      </c>
      <c r="S570" s="36">
        <v>1.0697472981185898</v>
      </c>
      <c r="T570" s="36">
        <v>1.2811344887647783E-4</v>
      </c>
      <c r="U570" s="38">
        <v>1.0746450000000001</v>
      </c>
      <c r="V570" s="38">
        <v>4.8977018814102546E-3</v>
      </c>
      <c r="W570" s="36">
        <v>6.5494898118590883E-2</v>
      </c>
      <c r="X570" s="36">
        <v>5.8655112352215544E-5</v>
      </c>
      <c r="Y570" s="36">
        <v>-2.2723600000000006E-3</v>
      </c>
      <c r="Z570" s="36">
        <v>-1.5326379999999999E-2</v>
      </c>
      <c r="AA570" s="38">
        <v>-1.7598739999999998E-2</v>
      </c>
      <c r="AB570" s="36">
        <v>8.7991340000001139E-2</v>
      </c>
      <c r="AC570" s="36">
        <v>0.95126897000000121</v>
      </c>
    </row>
    <row r="571" spans="1:29" ht="15.75" customHeight="1" x14ac:dyDescent="0.2">
      <c r="A571" s="52">
        <v>43622.629270833335</v>
      </c>
      <c r="B571" s="49" t="s">
        <v>7</v>
      </c>
      <c r="C571" s="49" t="s">
        <v>74</v>
      </c>
      <c r="D571" s="49" t="s">
        <v>75</v>
      </c>
      <c r="E571" s="50">
        <v>-200</v>
      </c>
      <c r="F571" s="50">
        <v>7747.5</v>
      </c>
      <c r="G571" s="50">
        <v>-2.5814E-2</v>
      </c>
      <c r="H571" s="50">
        <v>-2.5000000000000001E-4</v>
      </c>
      <c r="I571" s="50">
        <v>-6.4500000000000001E-6</v>
      </c>
      <c r="J571" s="49" t="s">
        <v>76</v>
      </c>
      <c r="K571" s="50">
        <v>200</v>
      </c>
      <c r="L571" s="50">
        <v>0</v>
      </c>
      <c r="M571" s="50">
        <v>7747.5</v>
      </c>
      <c r="N571" s="49" t="s">
        <v>83</v>
      </c>
      <c r="O571" s="49" t="s">
        <v>1020</v>
      </c>
      <c r="P571" s="36">
        <v>8150</v>
      </c>
      <c r="Q571" s="36">
        <v>7747.5</v>
      </c>
      <c r="R571" s="36">
        <v>1.2907000000000001E-4</v>
      </c>
      <c r="S571" s="36">
        <v>1.0441246083432942</v>
      </c>
      <c r="T571" s="36">
        <v>1.2811344887647783E-4</v>
      </c>
      <c r="U571" s="38">
        <v>1.0519205</v>
      </c>
      <c r="V571" s="38">
        <v>7.7958916567058001E-3</v>
      </c>
      <c r="W571" s="36">
        <v>6.5686208343295319E-2</v>
      </c>
      <c r="X571" s="36">
        <v>1.9131022470443571E-4</v>
      </c>
      <c r="Y571" s="36">
        <v>-2.2788100000000005E-3</v>
      </c>
      <c r="Z571" s="36">
        <v>-1.5326379999999999E-2</v>
      </c>
      <c r="AA571" s="38">
        <v>-1.760519E-2</v>
      </c>
      <c r="AB571" s="36">
        <v>9.1087290000001125E-2</v>
      </c>
      <c r="AC571" s="36">
        <v>0.95436492000000117</v>
      </c>
    </row>
    <row r="572" spans="1:29" ht="15.75" customHeight="1" x14ac:dyDescent="0.2">
      <c r="A572" s="52">
        <v>43622.629282407404</v>
      </c>
      <c r="B572" s="49" t="s">
        <v>7</v>
      </c>
      <c r="C572" s="49" t="s">
        <v>74</v>
      </c>
      <c r="D572" s="49" t="s">
        <v>75</v>
      </c>
      <c r="E572" s="50">
        <v>-100</v>
      </c>
      <c r="F572" s="50">
        <v>7731.5</v>
      </c>
      <c r="G572" s="50">
        <v>-1.2933999999999999E-2</v>
      </c>
      <c r="H572" s="50">
        <v>-2.5000000000000001E-4</v>
      </c>
      <c r="I572" s="50">
        <v>-3.23E-6</v>
      </c>
      <c r="J572" s="49" t="s">
        <v>76</v>
      </c>
      <c r="K572" s="50">
        <v>100</v>
      </c>
      <c r="L572" s="50">
        <v>0</v>
      </c>
      <c r="M572" s="50">
        <v>7731.5</v>
      </c>
      <c r="N572" s="49" t="s">
        <v>77</v>
      </c>
      <c r="O572" s="49" t="s">
        <v>1021</v>
      </c>
      <c r="P572" s="36">
        <v>8050</v>
      </c>
      <c r="Q572" s="36">
        <v>7731.5</v>
      </c>
      <c r="R572" s="36">
        <v>1.2934000000000001E-4</v>
      </c>
      <c r="S572" s="36">
        <v>1.0313132634556466</v>
      </c>
      <c r="T572" s="36">
        <v>1.2811344887647783E-4</v>
      </c>
      <c r="U572" s="38">
        <v>1.0411870000000001</v>
      </c>
      <c r="V572" s="38">
        <v>9.8737365443535285E-3</v>
      </c>
      <c r="W572" s="36">
        <v>6.5808863455647543E-2</v>
      </c>
      <c r="X572" s="36">
        <v>1.2265511235222404E-4</v>
      </c>
      <c r="Y572" s="36">
        <v>-2.2820400000000004E-3</v>
      </c>
      <c r="Z572" s="36">
        <v>-1.5326379999999999E-2</v>
      </c>
      <c r="AA572" s="38">
        <v>-1.760842E-2</v>
      </c>
      <c r="AB572" s="36">
        <v>9.3291020000001071E-2</v>
      </c>
      <c r="AC572" s="36">
        <v>0.95656865000000113</v>
      </c>
    </row>
    <row r="573" spans="1:29" ht="15.75" customHeight="1" x14ac:dyDescent="0.2">
      <c r="A573" s="52">
        <v>43622.630046296297</v>
      </c>
      <c r="B573" s="49" t="s">
        <v>7</v>
      </c>
      <c r="C573" s="49" t="s">
        <v>74</v>
      </c>
      <c r="D573" s="49" t="s">
        <v>75</v>
      </c>
      <c r="E573" s="50">
        <v>-100</v>
      </c>
      <c r="F573" s="50">
        <v>7721.5</v>
      </c>
      <c r="G573" s="50">
        <v>-1.2951000000000001E-2</v>
      </c>
      <c r="H573" s="50">
        <v>-2.5000000000000001E-4</v>
      </c>
      <c r="I573" s="50">
        <v>-3.23E-6</v>
      </c>
      <c r="J573" s="49" t="s">
        <v>76</v>
      </c>
      <c r="K573" s="50">
        <v>100</v>
      </c>
      <c r="L573" s="50">
        <v>0</v>
      </c>
      <c r="M573" s="50">
        <v>7721.5</v>
      </c>
      <c r="N573" s="49" t="s">
        <v>77</v>
      </c>
      <c r="O573" s="49" t="s">
        <v>1022</v>
      </c>
      <c r="P573" s="36">
        <v>7950</v>
      </c>
      <c r="Q573" s="36">
        <v>7721.5</v>
      </c>
      <c r="R573" s="36">
        <v>1.2951E-4</v>
      </c>
      <c r="S573" s="36">
        <v>1.0185019185679989</v>
      </c>
      <c r="T573" s="36">
        <v>1.2811344887647786E-4</v>
      </c>
      <c r="U573" s="38">
        <v>1.0296045</v>
      </c>
      <c r="V573" s="38">
        <v>1.1102581432001157E-2</v>
      </c>
      <c r="W573" s="36">
        <v>6.5948518567999756E-2</v>
      </c>
      <c r="X573" s="36">
        <v>1.3965511235221328E-4</v>
      </c>
      <c r="Y573" s="36">
        <v>-2.2852700000000003E-3</v>
      </c>
      <c r="Z573" s="36">
        <v>-1.5326379999999999E-2</v>
      </c>
      <c r="AA573" s="38">
        <v>-1.761165E-2</v>
      </c>
      <c r="AB573" s="36">
        <v>9.4662750000000906E-2</v>
      </c>
      <c r="AC573" s="36">
        <v>0.95794038000000092</v>
      </c>
    </row>
    <row r="574" spans="1:29" ht="15.75" customHeight="1" x14ac:dyDescent="0.2">
      <c r="A574" s="52">
        <v>43622.634548611109</v>
      </c>
      <c r="B574" s="49" t="s">
        <v>7</v>
      </c>
      <c r="C574" s="49" t="s">
        <v>74</v>
      </c>
      <c r="D574" s="49" t="s">
        <v>86</v>
      </c>
      <c r="E574" s="50">
        <v>100</v>
      </c>
      <c r="F574" s="50">
        <v>7742.5</v>
      </c>
      <c r="G574" s="50">
        <v>1.2916E-2</v>
      </c>
      <c r="H574" s="50">
        <v>-2.5000000000000001E-4</v>
      </c>
      <c r="I574" s="50">
        <v>-3.2200000000000001E-6</v>
      </c>
      <c r="J574" s="49" t="s">
        <v>76</v>
      </c>
      <c r="K574" s="50">
        <v>100</v>
      </c>
      <c r="L574" s="50">
        <v>0</v>
      </c>
      <c r="M574" s="50">
        <v>7742.5</v>
      </c>
      <c r="N574" s="49" t="s">
        <v>83</v>
      </c>
      <c r="O574" s="49" t="s">
        <v>1023</v>
      </c>
      <c r="P574" s="36">
        <v>8050</v>
      </c>
      <c r="Q574" s="36">
        <v>7742.5</v>
      </c>
      <c r="R574" s="36">
        <v>1.2915999999999999E-4</v>
      </c>
      <c r="S574" s="36">
        <v>1.0314179185679988</v>
      </c>
      <c r="T574" s="36">
        <v>1.2812644951155265E-4</v>
      </c>
      <c r="U574" s="38">
        <v>1.0397379999999998</v>
      </c>
      <c r="V574" s="38">
        <v>8.3200814320010252E-3</v>
      </c>
      <c r="W574" s="36">
        <v>6.5948518567999756E-2</v>
      </c>
      <c r="X574" s="36">
        <v>0</v>
      </c>
      <c r="Y574" s="36">
        <v>-2.2884900000000002E-3</v>
      </c>
      <c r="Z574" s="36">
        <v>-1.5326379999999999E-2</v>
      </c>
      <c r="AA574" s="38">
        <v>-1.7614870000000001E-2</v>
      </c>
      <c r="AB574" s="36">
        <v>9.1883470000000786E-2</v>
      </c>
      <c r="AC574" s="36">
        <v>0.95516110000000076</v>
      </c>
    </row>
    <row r="575" spans="1:29" ht="15.75" customHeight="1" x14ac:dyDescent="0.2">
      <c r="A575" s="52">
        <v>43622.718263888892</v>
      </c>
      <c r="B575" s="49" t="s">
        <v>7</v>
      </c>
      <c r="C575" s="49" t="s">
        <v>74</v>
      </c>
      <c r="D575" s="49" t="s">
        <v>75</v>
      </c>
      <c r="E575" s="50">
        <v>-200</v>
      </c>
      <c r="F575" s="50">
        <v>7683.5</v>
      </c>
      <c r="G575" s="50">
        <v>-2.6030000000000001E-2</v>
      </c>
      <c r="H575" s="50">
        <v>-2.5000000000000001E-4</v>
      </c>
      <c r="I575" s="50">
        <v>-6.4999999999999996E-6</v>
      </c>
      <c r="J575" s="49" t="s">
        <v>76</v>
      </c>
      <c r="K575" s="50">
        <v>200</v>
      </c>
      <c r="L575" s="50">
        <v>0</v>
      </c>
      <c r="M575" s="50">
        <v>7683.5</v>
      </c>
      <c r="N575" s="49" t="s">
        <v>77</v>
      </c>
      <c r="O575" s="49" t="s">
        <v>1024</v>
      </c>
      <c r="P575" s="36">
        <v>7850</v>
      </c>
      <c r="Q575" s="36">
        <v>7683.5</v>
      </c>
      <c r="R575" s="36">
        <v>1.3014999999999999E-4</v>
      </c>
      <c r="S575" s="36">
        <v>1.0057926286656882</v>
      </c>
      <c r="T575" s="36">
        <v>1.2812644951155263E-4</v>
      </c>
      <c r="U575" s="38">
        <v>1.0216775</v>
      </c>
      <c r="V575" s="38">
        <v>1.5884871334311823E-2</v>
      </c>
      <c r="W575" s="36">
        <v>6.6353228665689226E-2</v>
      </c>
      <c r="X575" s="36">
        <v>4.0471009768947019E-4</v>
      </c>
      <c r="Y575" s="36">
        <v>-2.2949900000000002E-3</v>
      </c>
      <c r="Z575" s="36">
        <v>-1.5326379999999999E-2</v>
      </c>
      <c r="AA575" s="38">
        <v>-1.7621370000000001E-2</v>
      </c>
      <c r="AB575" s="36">
        <v>9.9859470000001047E-2</v>
      </c>
      <c r="AC575" s="36">
        <v>0.96313710000000108</v>
      </c>
    </row>
    <row r="576" spans="1:29" ht="15.75" customHeight="1" x14ac:dyDescent="0.2">
      <c r="A576" s="52">
        <v>43622.718263888892</v>
      </c>
      <c r="B576" s="49" t="s">
        <v>7</v>
      </c>
      <c r="C576" s="49" t="s">
        <v>74</v>
      </c>
      <c r="D576" s="49" t="s">
        <v>75</v>
      </c>
      <c r="E576" s="50">
        <v>-100</v>
      </c>
      <c r="F576" s="50">
        <v>7697</v>
      </c>
      <c r="G576" s="50">
        <v>-1.2992E-2</v>
      </c>
      <c r="H576" s="50">
        <v>-2.5000000000000001E-4</v>
      </c>
      <c r="I576" s="50">
        <v>-3.2399999999999999E-6</v>
      </c>
      <c r="J576" s="49" t="s">
        <v>76</v>
      </c>
      <c r="K576" s="50">
        <v>100</v>
      </c>
      <c r="L576" s="50">
        <v>0</v>
      </c>
      <c r="M576" s="50">
        <v>7697</v>
      </c>
      <c r="N576" s="49" t="s">
        <v>77</v>
      </c>
      <c r="O576" s="49" t="s">
        <v>1025</v>
      </c>
      <c r="P576" s="36">
        <v>7750</v>
      </c>
      <c r="Q576" s="36">
        <v>7697</v>
      </c>
      <c r="R576" s="36">
        <v>1.2992E-4</v>
      </c>
      <c r="S576" s="36">
        <v>0.99297998371453289</v>
      </c>
      <c r="T576" s="36">
        <v>1.2812644951155263E-4</v>
      </c>
      <c r="U576" s="38">
        <v>1.00688</v>
      </c>
      <c r="V576" s="38">
        <v>1.3900016285467109E-2</v>
      </c>
      <c r="W576" s="36">
        <v>6.6532583714533966E-2</v>
      </c>
      <c r="X576" s="36">
        <v>1.7935504884473985E-4</v>
      </c>
      <c r="Y576" s="36">
        <v>-2.2982300000000001E-3</v>
      </c>
      <c r="Z576" s="36">
        <v>-1.5326379999999999E-2</v>
      </c>
      <c r="AA576" s="38">
        <v>-1.7624610000000002E-2</v>
      </c>
      <c r="AB576" s="36">
        <v>9.8057210000001074E-2</v>
      </c>
      <c r="AC576" s="36">
        <v>0.96133484000000113</v>
      </c>
    </row>
    <row r="577" spans="1:29" ht="15.75" customHeight="1" x14ac:dyDescent="0.2">
      <c r="A577" s="52">
        <v>43622.719039351854</v>
      </c>
      <c r="B577" s="49" t="s">
        <v>7</v>
      </c>
      <c r="C577" s="49" t="s">
        <v>74</v>
      </c>
      <c r="D577" s="49" t="s">
        <v>86</v>
      </c>
      <c r="E577" s="50">
        <v>100</v>
      </c>
      <c r="F577" s="50">
        <v>7698</v>
      </c>
      <c r="G577" s="50">
        <v>1.299E-2</v>
      </c>
      <c r="H577" s="50">
        <v>-2.5000000000000001E-4</v>
      </c>
      <c r="I577" s="50">
        <v>-3.2399999999999999E-6</v>
      </c>
      <c r="J577" s="49" t="s">
        <v>76</v>
      </c>
      <c r="K577" s="50">
        <v>100</v>
      </c>
      <c r="L577" s="50">
        <v>0</v>
      </c>
      <c r="M577" s="50">
        <v>7698</v>
      </c>
      <c r="N577" s="49" t="s">
        <v>83</v>
      </c>
      <c r="O577" s="49" t="s">
        <v>1026</v>
      </c>
      <c r="P577" s="36">
        <v>7850</v>
      </c>
      <c r="Q577" s="36">
        <v>7698</v>
      </c>
      <c r="R577" s="36">
        <v>1.2990000000000001E-4</v>
      </c>
      <c r="S577" s="36">
        <v>1.0059699837145328</v>
      </c>
      <c r="T577" s="36">
        <v>1.2814904251140546E-4</v>
      </c>
      <c r="U577" s="38">
        <v>1.0197150000000001</v>
      </c>
      <c r="V577" s="38">
        <v>1.3745016285467315E-2</v>
      </c>
      <c r="W577" s="36">
        <v>6.6532583714533966E-2</v>
      </c>
      <c r="X577" s="36">
        <v>0</v>
      </c>
      <c r="Y577" s="36">
        <v>-2.3014699999999999E-3</v>
      </c>
      <c r="Z577" s="36">
        <v>-1.5326379999999999E-2</v>
      </c>
      <c r="AA577" s="38">
        <v>-1.7627850000000004E-2</v>
      </c>
      <c r="AB577" s="36">
        <v>9.7905450000001282E-2</v>
      </c>
      <c r="AC577" s="36">
        <v>0.9611830800000013</v>
      </c>
    </row>
    <row r="578" spans="1:29" ht="15.75" customHeight="1" x14ac:dyDescent="0.2">
      <c r="A578" s="52">
        <v>43622.7190625</v>
      </c>
      <c r="B578" s="49" t="s">
        <v>7</v>
      </c>
      <c r="C578" s="49" t="s">
        <v>74</v>
      </c>
      <c r="D578" s="49" t="s">
        <v>86</v>
      </c>
      <c r="E578" s="50">
        <v>99</v>
      </c>
      <c r="F578" s="50">
        <v>7731</v>
      </c>
      <c r="G578" s="50">
        <v>1.280565E-2</v>
      </c>
      <c r="H578" s="50">
        <v>7.5000000000000002E-4</v>
      </c>
      <c r="I578" s="50">
        <v>9.5999999999999996E-6</v>
      </c>
      <c r="J578" s="49" t="s">
        <v>76</v>
      </c>
      <c r="K578" s="50">
        <v>100</v>
      </c>
      <c r="L578" s="50">
        <v>0</v>
      </c>
      <c r="M578" s="50">
        <v>7702.5</v>
      </c>
      <c r="N578" s="49" t="s">
        <v>77</v>
      </c>
      <c r="O578" s="49" t="s">
        <v>1027</v>
      </c>
      <c r="P578" s="36">
        <v>7949</v>
      </c>
      <c r="Q578" s="36">
        <v>7731</v>
      </c>
      <c r="R578" s="36">
        <v>1.2935E-4</v>
      </c>
      <c r="S578" s="36">
        <v>1.0187756337145328</v>
      </c>
      <c r="T578" s="36">
        <v>1.2816399971248368E-4</v>
      </c>
      <c r="U578" s="38">
        <v>1.02820315</v>
      </c>
      <c r="V578" s="38">
        <v>9.4275162854671191E-3</v>
      </c>
      <c r="W578" s="36">
        <v>6.6532583714533966E-2</v>
      </c>
      <c r="X578" s="36">
        <v>0</v>
      </c>
      <c r="Y578" s="36">
        <v>-2.2918700000000001E-3</v>
      </c>
      <c r="Z578" s="36">
        <v>-1.5326379999999999E-2</v>
      </c>
      <c r="AA578" s="38">
        <v>-1.7618250000000005E-2</v>
      </c>
      <c r="AB578" s="36">
        <v>9.3578350000001087E-2</v>
      </c>
      <c r="AC578" s="36">
        <v>0.95685598000000116</v>
      </c>
    </row>
    <row r="579" spans="1:29" ht="15.75" customHeight="1" x14ac:dyDescent="0.2">
      <c r="A579" s="52">
        <v>43622.7190625</v>
      </c>
      <c r="B579" s="49" t="s">
        <v>7</v>
      </c>
      <c r="C579" s="49" t="s">
        <v>74</v>
      </c>
      <c r="D579" s="49" t="s">
        <v>86</v>
      </c>
      <c r="E579" s="50">
        <v>1</v>
      </c>
      <c r="F579" s="50">
        <v>7731</v>
      </c>
      <c r="G579" s="50">
        <v>1.2935E-4</v>
      </c>
      <c r="H579" s="50">
        <v>7.5000000000000002E-4</v>
      </c>
      <c r="I579" s="50">
        <v>8.9999999999999999E-8</v>
      </c>
      <c r="J579" s="49" t="s">
        <v>76</v>
      </c>
      <c r="K579" s="50">
        <v>100</v>
      </c>
      <c r="L579" s="50">
        <v>99</v>
      </c>
      <c r="M579" s="50">
        <v>7702.5</v>
      </c>
      <c r="N579" s="49" t="s">
        <v>77</v>
      </c>
      <c r="O579" s="49" t="s">
        <v>1027</v>
      </c>
      <c r="P579" s="36">
        <v>7950</v>
      </c>
      <c r="Q579" s="36">
        <v>7731</v>
      </c>
      <c r="R579" s="36">
        <v>1.2935E-4</v>
      </c>
      <c r="S579" s="36">
        <v>1.0189049837145328</v>
      </c>
      <c r="T579" s="36">
        <v>1.2816414889490978E-4</v>
      </c>
      <c r="U579" s="38">
        <v>1.0283325000000001</v>
      </c>
      <c r="V579" s="38">
        <v>9.4275162854673411E-3</v>
      </c>
      <c r="W579" s="36">
        <v>6.6532583714533966E-2</v>
      </c>
      <c r="X579" s="36">
        <v>0</v>
      </c>
      <c r="Y579" s="36">
        <v>-2.2917800000000002E-3</v>
      </c>
      <c r="Z579" s="36">
        <v>-1.5326379999999999E-2</v>
      </c>
      <c r="AA579" s="38">
        <v>-1.7618160000000004E-2</v>
      </c>
      <c r="AB579" s="36">
        <v>9.3578260000001315E-2</v>
      </c>
      <c r="AC579" s="36">
        <v>0.95685589000000137</v>
      </c>
    </row>
    <row r="580" spans="1:29" ht="15.75" customHeight="1" x14ac:dyDescent="0.2">
      <c r="A580" s="52">
        <v>43622.719988425924</v>
      </c>
      <c r="B580" s="49" t="s">
        <v>7</v>
      </c>
      <c r="C580" s="49" t="s">
        <v>74</v>
      </c>
      <c r="D580" s="49" t="s">
        <v>75</v>
      </c>
      <c r="E580" s="50">
        <v>-100</v>
      </c>
      <c r="F580" s="50">
        <v>7694.5</v>
      </c>
      <c r="G580" s="50">
        <v>-1.2996000000000001E-2</v>
      </c>
      <c r="H580" s="50">
        <v>-2.5000000000000001E-4</v>
      </c>
      <c r="I580" s="50">
        <v>-3.2399999999999999E-6</v>
      </c>
      <c r="J580" s="49" t="s">
        <v>76</v>
      </c>
      <c r="K580" s="50">
        <v>100</v>
      </c>
      <c r="L580" s="50">
        <v>0</v>
      </c>
      <c r="M580" s="50">
        <v>7694.5</v>
      </c>
      <c r="N580" s="49" t="s">
        <v>83</v>
      </c>
      <c r="O580" s="49" t="s">
        <v>1028</v>
      </c>
      <c r="P580" s="36">
        <v>7850</v>
      </c>
      <c r="Q580" s="36">
        <v>7694.5</v>
      </c>
      <c r="R580" s="36">
        <v>1.2996000000000001E-4</v>
      </c>
      <c r="S580" s="36">
        <v>1.0060885688250418</v>
      </c>
      <c r="T580" s="36">
        <v>1.2816414889490978E-4</v>
      </c>
      <c r="U580" s="38">
        <v>1.020186</v>
      </c>
      <c r="V580" s="38">
        <v>1.4097431174958208E-2</v>
      </c>
      <c r="W580" s="36">
        <v>6.6712168825042995E-2</v>
      </c>
      <c r="X580" s="36">
        <v>1.7958511050902848E-4</v>
      </c>
      <c r="Y580" s="36">
        <v>-2.29502E-3</v>
      </c>
      <c r="Z580" s="36">
        <v>-1.5326379999999999E-2</v>
      </c>
      <c r="AA580" s="38">
        <v>-1.7621400000000006E-2</v>
      </c>
      <c r="AB580" s="36">
        <v>9.8431000000001212E-2</v>
      </c>
      <c r="AC580" s="36">
        <v>0.96170863000000129</v>
      </c>
    </row>
    <row r="581" spans="1:29" ht="15.75" customHeight="1" x14ac:dyDescent="0.2">
      <c r="A581" s="52">
        <v>43622.721458333333</v>
      </c>
      <c r="B581" s="49" t="s">
        <v>7</v>
      </c>
      <c r="C581" s="49" t="s">
        <v>74</v>
      </c>
      <c r="D581" s="49" t="s">
        <v>75</v>
      </c>
      <c r="E581" s="50">
        <v>-100</v>
      </c>
      <c r="F581" s="50">
        <v>7695</v>
      </c>
      <c r="G581" s="50">
        <v>-1.2995E-2</v>
      </c>
      <c r="H581" s="50">
        <v>-2.5000000000000001E-4</v>
      </c>
      <c r="I581" s="50">
        <v>-3.2399999999999999E-6</v>
      </c>
      <c r="J581" s="49" t="s">
        <v>76</v>
      </c>
      <c r="K581" s="50">
        <v>100</v>
      </c>
      <c r="L581" s="50">
        <v>0</v>
      </c>
      <c r="M581" s="50">
        <v>7695</v>
      </c>
      <c r="N581" s="49" t="s">
        <v>77</v>
      </c>
      <c r="O581" s="49" t="s">
        <v>1029</v>
      </c>
      <c r="P581" s="36">
        <v>7750</v>
      </c>
      <c r="Q581" s="36">
        <v>7695</v>
      </c>
      <c r="R581" s="36">
        <v>1.2994999999999999E-4</v>
      </c>
      <c r="S581" s="36">
        <v>0.99327215393555091</v>
      </c>
      <c r="T581" s="36">
        <v>1.281641488949098E-4</v>
      </c>
      <c r="U581" s="38">
        <v>1.0071124999999999</v>
      </c>
      <c r="V581" s="38">
        <v>1.384034606444895E-2</v>
      </c>
      <c r="W581" s="36">
        <v>6.6890753935552022E-2</v>
      </c>
      <c r="X581" s="36">
        <v>1.7858511050902748E-4</v>
      </c>
      <c r="Y581" s="36">
        <v>-2.2982599999999999E-3</v>
      </c>
      <c r="Z581" s="36">
        <v>-1.5326379999999999E-2</v>
      </c>
      <c r="AA581" s="38">
        <v>-1.7624640000000007E-2</v>
      </c>
      <c r="AB581" s="36">
        <v>9.8355740000000982E-2</v>
      </c>
      <c r="AC581" s="36">
        <v>0.96163337000000104</v>
      </c>
    </row>
    <row r="582" spans="1:29" ht="15.75" customHeight="1" x14ac:dyDescent="0.2">
      <c r="A582" s="52">
        <v>43622.739953703705</v>
      </c>
      <c r="B582" s="49" t="s">
        <v>7</v>
      </c>
      <c r="C582" s="49" t="s">
        <v>74</v>
      </c>
      <c r="D582" s="49" t="s">
        <v>75</v>
      </c>
      <c r="E582" s="50">
        <v>-100</v>
      </c>
      <c r="F582" s="50">
        <v>7668</v>
      </c>
      <c r="G582" s="50">
        <v>-1.3041000000000001E-2</v>
      </c>
      <c r="H582" s="50">
        <v>-2.5000000000000001E-4</v>
      </c>
      <c r="I582" s="50">
        <v>-3.2600000000000001E-6</v>
      </c>
      <c r="J582" s="49" t="s">
        <v>76</v>
      </c>
      <c r="K582" s="50">
        <v>100</v>
      </c>
      <c r="L582" s="50">
        <v>0</v>
      </c>
      <c r="M582" s="50">
        <v>7668</v>
      </c>
      <c r="N582" s="49" t="s">
        <v>77</v>
      </c>
      <c r="O582" s="49" t="s">
        <v>1030</v>
      </c>
      <c r="P582" s="36">
        <v>7650</v>
      </c>
      <c r="Q582" s="36">
        <v>7668</v>
      </c>
      <c r="R582" s="36">
        <v>1.3040999999999999E-4</v>
      </c>
      <c r="S582" s="36">
        <v>0.98045573904605998</v>
      </c>
      <c r="T582" s="36">
        <v>1.281641488949098E-4</v>
      </c>
      <c r="U582" s="38">
        <v>0.99763649999999993</v>
      </c>
      <c r="V582" s="38">
        <v>1.7180760953939944E-2</v>
      </c>
      <c r="W582" s="36">
        <v>6.711533904606104E-2</v>
      </c>
      <c r="X582" s="36">
        <v>2.2458511050901797E-4</v>
      </c>
      <c r="Y582" s="36">
        <v>-2.30152E-3</v>
      </c>
      <c r="Z582" s="36">
        <v>-1.5326379999999999E-2</v>
      </c>
      <c r="AA582" s="38">
        <v>-1.7627900000000009E-2</v>
      </c>
      <c r="AB582" s="36">
        <v>0.10192400000000099</v>
      </c>
      <c r="AC582" s="36">
        <v>0.96520163000000103</v>
      </c>
    </row>
    <row r="583" spans="1:29" ht="15.75" customHeight="1" x14ac:dyDescent="0.2">
      <c r="A583" s="52">
        <v>43622.739965277775</v>
      </c>
      <c r="B583" s="49" t="s">
        <v>7</v>
      </c>
      <c r="C583" s="49" t="s">
        <v>74</v>
      </c>
      <c r="D583" s="49" t="s">
        <v>75</v>
      </c>
      <c r="E583" s="50">
        <v>-200</v>
      </c>
      <c r="F583" s="50">
        <v>7656.5</v>
      </c>
      <c r="G583" s="50">
        <v>-2.6121999999999999E-2</v>
      </c>
      <c r="H583" s="50">
        <v>-2.5000000000000001E-4</v>
      </c>
      <c r="I583" s="50">
        <v>-6.5300000000000002E-6</v>
      </c>
      <c r="J583" s="49" t="s">
        <v>76</v>
      </c>
      <c r="K583" s="50">
        <v>200</v>
      </c>
      <c r="L583" s="50">
        <v>0</v>
      </c>
      <c r="M583" s="50">
        <v>7656.5</v>
      </c>
      <c r="N583" s="49" t="s">
        <v>83</v>
      </c>
      <c r="O583" s="49" t="s">
        <v>1031</v>
      </c>
      <c r="P583" s="36">
        <v>7450</v>
      </c>
      <c r="Q583" s="36">
        <v>7656.5</v>
      </c>
      <c r="R583" s="36">
        <v>1.3061E-4</v>
      </c>
      <c r="S583" s="36">
        <v>0.95482290926707802</v>
      </c>
      <c r="T583" s="36">
        <v>1.281641488949098E-4</v>
      </c>
      <c r="U583" s="38">
        <v>0.97304449999999998</v>
      </c>
      <c r="V583" s="38">
        <v>1.8221590732921955E-2</v>
      </c>
      <c r="W583" s="36">
        <v>6.7604509267079074E-2</v>
      </c>
      <c r="X583" s="36">
        <v>4.8917022101803431E-4</v>
      </c>
      <c r="Y583" s="36">
        <v>-2.3080499999999999E-3</v>
      </c>
      <c r="Z583" s="36">
        <v>-1.5326379999999999E-2</v>
      </c>
      <c r="AA583" s="38">
        <v>-1.763443000000001E-2</v>
      </c>
      <c r="AB583" s="36">
        <v>0.10346053000000104</v>
      </c>
      <c r="AC583" s="36">
        <v>0.96673816000000101</v>
      </c>
    </row>
    <row r="584" spans="1:29" ht="15.75" customHeight="1" x14ac:dyDescent="0.2">
      <c r="A584" s="52">
        <v>43622.742048611108</v>
      </c>
      <c r="B584" s="49" t="s">
        <v>7</v>
      </c>
      <c r="C584" s="49" t="s">
        <v>74</v>
      </c>
      <c r="D584" s="49" t="s">
        <v>75</v>
      </c>
      <c r="E584" s="50">
        <v>-100</v>
      </c>
      <c r="F584" s="50">
        <v>7621.5</v>
      </c>
      <c r="G584" s="50">
        <v>-1.3121000000000001E-2</v>
      </c>
      <c r="H584" s="50">
        <v>-2.5000000000000001E-4</v>
      </c>
      <c r="I584" s="50">
        <v>-3.2799999999999999E-6</v>
      </c>
      <c r="J584" s="49" t="s">
        <v>76</v>
      </c>
      <c r="K584" s="50">
        <v>100</v>
      </c>
      <c r="L584" s="50">
        <v>0</v>
      </c>
      <c r="M584" s="50">
        <v>7621.5</v>
      </c>
      <c r="N584" s="49" t="s">
        <v>77</v>
      </c>
      <c r="O584" s="49" t="s">
        <v>1032</v>
      </c>
      <c r="P584" s="36">
        <v>7350</v>
      </c>
      <c r="Q584" s="36">
        <v>7621.5</v>
      </c>
      <c r="R584" s="36">
        <v>1.3121000000000001E-4</v>
      </c>
      <c r="S584" s="36">
        <v>0.94200649437758699</v>
      </c>
      <c r="T584" s="36">
        <v>1.281641488949098E-4</v>
      </c>
      <c r="U584" s="38">
        <v>0.96439350000000013</v>
      </c>
      <c r="V584" s="38">
        <v>2.2387005622413136E-2</v>
      </c>
      <c r="W584" s="36">
        <v>6.7909094377588089E-2</v>
      </c>
      <c r="X584" s="36">
        <v>3.0458511050901471E-4</v>
      </c>
      <c r="Y584" s="36">
        <v>-2.3113299999999999E-3</v>
      </c>
      <c r="Z584" s="36">
        <v>-1.5326379999999999E-2</v>
      </c>
      <c r="AA584" s="38">
        <v>-1.7637710000000011E-2</v>
      </c>
      <c r="AB584" s="36">
        <v>0.10793381000000124</v>
      </c>
      <c r="AC584" s="36">
        <v>0.97121144000000126</v>
      </c>
    </row>
    <row r="585" spans="1:29" ht="15.75" customHeight="1" x14ac:dyDescent="0.2">
      <c r="A585" s="52">
        <v>43622.744409722225</v>
      </c>
      <c r="B585" s="49" t="s">
        <v>7</v>
      </c>
      <c r="C585" s="49" t="s">
        <v>74</v>
      </c>
      <c r="D585" s="49" t="s">
        <v>86</v>
      </c>
      <c r="E585" s="50">
        <v>200</v>
      </c>
      <c r="F585" s="50">
        <v>7698</v>
      </c>
      <c r="G585" s="50">
        <v>2.598E-2</v>
      </c>
      <c r="H585" s="50">
        <v>-2.5000000000000001E-4</v>
      </c>
      <c r="I585" s="50">
        <v>-6.4899999999999997E-6</v>
      </c>
      <c r="J585" s="49" t="s">
        <v>76</v>
      </c>
      <c r="K585" s="50">
        <v>200</v>
      </c>
      <c r="L585" s="50">
        <v>0</v>
      </c>
      <c r="M585" s="50">
        <v>7698</v>
      </c>
      <c r="N585" s="49" t="s">
        <v>83</v>
      </c>
      <c r="O585" s="49" t="s">
        <v>1033</v>
      </c>
      <c r="P585" s="36">
        <v>7550</v>
      </c>
      <c r="Q585" s="36">
        <v>7698</v>
      </c>
      <c r="R585" s="36">
        <v>1.2990000000000001E-4</v>
      </c>
      <c r="S585" s="36">
        <v>0.96798649437758699</v>
      </c>
      <c r="T585" s="36">
        <v>1.2821013170564066E-4</v>
      </c>
      <c r="U585" s="38">
        <v>0.98074500000000009</v>
      </c>
      <c r="V585" s="38">
        <v>1.2758505622413097E-2</v>
      </c>
      <c r="W585" s="36">
        <v>6.7909094377588089E-2</v>
      </c>
      <c r="X585" s="36">
        <v>0</v>
      </c>
      <c r="Y585" s="36">
        <v>-2.3178199999999999E-3</v>
      </c>
      <c r="Z585" s="36">
        <v>-1.5326379999999999E-2</v>
      </c>
      <c r="AA585" s="38">
        <v>-1.7644200000000013E-2</v>
      </c>
      <c r="AB585" s="36">
        <v>9.8311800000001198E-2</v>
      </c>
      <c r="AC585" s="36">
        <v>0.96158943000000119</v>
      </c>
    </row>
    <row r="586" spans="1:29" ht="15.75" customHeight="1" x14ac:dyDescent="0.2">
      <c r="A586" s="52">
        <v>43622.744409722225</v>
      </c>
      <c r="B586" s="49" t="s">
        <v>7</v>
      </c>
      <c r="C586" s="49" t="s">
        <v>74</v>
      </c>
      <c r="D586" s="49" t="s">
        <v>86</v>
      </c>
      <c r="E586" s="50">
        <v>100</v>
      </c>
      <c r="F586" s="50">
        <v>7693</v>
      </c>
      <c r="G586" s="50">
        <v>1.2999E-2</v>
      </c>
      <c r="H586" s="50">
        <v>-2.5000000000000001E-4</v>
      </c>
      <c r="I586" s="50">
        <v>-3.2399999999999999E-6</v>
      </c>
      <c r="J586" s="49" t="s">
        <v>76</v>
      </c>
      <c r="K586" s="50">
        <v>100</v>
      </c>
      <c r="L586" s="50">
        <v>0</v>
      </c>
      <c r="M586" s="50">
        <v>7693</v>
      </c>
      <c r="N586" s="49" t="s">
        <v>83</v>
      </c>
      <c r="O586" s="49" t="s">
        <v>1034</v>
      </c>
      <c r="P586" s="36">
        <v>7650</v>
      </c>
      <c r="Q586" s="36">
        <v>7693</v>
      </c>
      <c r="R586" s="36">
        <v>1.2998999999999999E-4</v>
      </c>
      <c r="S586" s="36">
        <v>0.98098549437758698</v>
      </c>
      <c r="T586" s="36">
        <v>1.282333979578545E-4</v>
      </c>
      <c r="U586" s="38">
        <v>0.9944234999999999</v>
      </c>
      <c r="V586" s="38">
        <v>1.343800562241293E-2</v>
      </c>
      <c r="W586" s="36">
        <v>6.7909094377588089E-2</v>
      </c>
      <c r="X586" s="36">
        <v>0</v>
      </c>
      <c r="Y586" s="36">
        <v>-2.3210599999999998E-3</v>
      </c>
      <c r="Z586" s="36">
        <v>-1.5326379999999999E-2</v>
      </c>
      <c r="AA586" s="38">
        <v>-1.7647440000000014E-2</v>
      </c>
      <c r="AB586" s="36">
        <v>9.8994540000001033E-2</v>
      </c>
      <c r="AC586" s="36">
        <v>0.96227217000000109</v>
      </c>
    </row>
    <row r="587" spans="1:29" ht="15.75" customHeight="1" x14ac:dyDescent="0.2">
      <c r="A587" s="52">
        <v>43622.834861111114</v>
      </c>
      <c r="B587" s="49" t="s">
        <v>7</v>
      </c>
      <c r="C587" s="49" t="s">
        <v>74</v>
      </c>
      <c r="D587" s="49" t="s">
        <v>75</v>
      </c>
      <c r="E587" s="50">
        <v>-100</v>
      </c>
      <c r="F587" s="50">
        <v>7661.5</v>
      </c>
      <c r="G587" s="50">
        <v>-1.3051999999999999E-2</v>
      </c>
      <c r="H587" s="50">
        <v>-2.5000000000000001E-4</v>
      </c>
      <c r="I587" s="50">
        <v>-3.2600000000000001E-6</v>
      </c>
      <c r="J587" s="49" t="s">
        <v>76</v>
      </c>
      <c r="K587" s="50">
        <v>100</v>
      </c>
      <c r="L587" s="50">
        <v>0</v>
      </c>
      <c r="M587" s="50">
        <v>7661.5</v>
      </c>
      <c r="N587" s="49" t="s">
        <v>83</v>
      </c>
      <c r="O587" s="49" t="s">
        <v>1035</v>
      </c>
      <c r="P587" s="36">
        <v>7550</v>
      </c>
      <c r="Q587" s="36">
        <v>7661.5</v>
      </c>
      <c r="R587" s="36">
        <v>1.3051999999999999E-4</v>
      </c>
      <c r="S587" s="36">
        <v>0.96816215458180155</v>
      </c>
      <c r="T587" s="36">
        <v>1.282333979578545E-4</v>
      </c>
      <c r="U587" s="38">
        <v>0.98542599999999991</v>
      </c>
      <c r="V587" s="38">
        <v>1.7263845418198365E-2</v>
      </c>
      <c r="W587" s="36">
        <v>6.8137754581802643E-2</v>
      </c>
      <c r="X587" s="36">
        <v>2.2866020421455358E-4</v>
      </c>
      <c r="Y587" s="36">
        <v>-2.3243199999999999E-3</v>
      </c>
      <c r="Z587" s="36">
        <v>-1.5326379999999999E-2</v>
      </c>
      <c r="AA587" s="38">
        <v>-1.7650700000000016E-2</v>
      </c>
      <c r="AB587" s="36">
        <v>0.10305230000000103</v>
      </c>
      <c r="AC587" s="36">
        <v>0.966329930000001</v>
      </c>
    </row>
    <row r="588" spans="1:29" ht="15.75" customHeight="1" x14ac:dyDescent="0.2">
      <c r="A588" s="52">
        <v>43622.849745370368</v>
      </c>
      <c r="B588" s="49" t="s">
        <v>7</v>
      </c>
      <c r="C588" s="49" t="s">
        <v>74</v>
      </c>
      <c r="D588" s="49" t="s">
        <v>75</v>
      </c>
      <c r="E588" s="50">
        <v>-100</v>
      </c>
      <c r="F588" s="50">
        <v>7635.5</v>
      </c>
      <c r="G588" s="50">
        <v>-1.3096999999999999E-2</v>
      </c>
      <c r="H588" s="50">
        <v>-2.5000000000000001E-4</v>
      </c>
      <c r="I588" s="50">
        <v>-3.27E-6</v>
      </c>
      <c r="J588" s="49" t="s">
        <v>76</v>
      </c>
      <c r="K588" s="50">
        <v>100</v>
      </c>
      <c r="L588" s="50">
        <v>0</v>
      </c>
      <c r="M588" s="50">
        <v>7635.5</v>
      </c>
      <c r="N588" s="49" t="s">
        <v>77</v>
      </c>
      <c r="O588" s="49" t="s">
        <v>1036</v>
      </c>
      <c r="P588" s="36">
        <v>7450</v>
      </c>
      <c r="Q588" s="36">
        <v>7635.5</v>
      </c>
      <c r="R588" s="36">
        <v>1.3097E-4</v>
      </c>
      <c r="S588" s="36">
        <v>0.95533881478601612</v>
      </c>
      <c r="T588" s="36">
        <v>1.2823339795785453E-4</v>
      </c>
      <c r="U588" s="38">
        <v>0.97572650000000005</v>
      </c>
      <c r="V588" s="38">
        <v>2.038768521398393E-2</v>
      </c>
      <c r="W588" s="36">
        <v>6.8411414786017199E-2</v>
      </c>
      <c r="X588" s="36">
        <v>2.7366020421455695E-4</v>
      </c>
      <c r="Y588" s="36">
        <v>-2.32759E-3</v>
      </c>
      <c r="Z588" s="36">
        <v>-1.5326379999999999E-2</v>
      </c>
      <c r="AA588" s="38">
        <v>-1.7653970000000015E-2</v>
      </c>
      <c r="AB588" s="36">
        <v>0.10645307000000115</v>
      </c>
      <c r="AC588" s="36">
        <v>0.96973070000000117</v>
      </c>
    </row>
    <row r="589" spans="1:29" ht="15.75" customHeight="1" x14ac:dyDescent="0.2">
      <c r="A589" s="52">
        <v>43622.884039351855</v>
      </c>
      <c r="B589" s="49" t="s">
        <v>7</v>
      </c>
      <c r="C589" s="49" t="s">
        <v>74</v>
      </c>
      <c r="D589" s="49" t="s">
        <v>75</v>
      </c>
      <c r="E589" s="50">
        <v>-100</v>
      </c>
      <c r="F589" s="50">
        <v>7583</v>
      </c>
      <c r="G589" s="50">
        <v>-1.3187000000000001E-2</v>
      </c>
      <c r="H589" s="50">
        <v>-2.5000000000000001E-4</v>
      </c>
      <c r="I589" s="50">
        <v>-3.2899999999999998E-6</v>
      </c>
      <c r="J589" s="49" t="s">
        <v>76</v>
      </c>
      <c r="K589" s="50">
        <v>100</v>
      </c>
      <c r="L589" s="50">
        <v>0</v>
      </c>
      <c r="M589" s="50">
        <v>7583</v>
      </c>
      <c r="N589" s="49" t="s">
        <v>77</v>
      </c>
      <c r="O589" s="49" t="s">
        <v>1037</v>
      </c>
      <c r="P589" s="36">
        <v>7350</v>
      </c>
      <c r="Q589" s="36">
        <v>7583</v>
      </c>
      <c r="R589" s="36">
        <v>1.3187E-4</v>
      </c>
      <c r="S589" s="36">
        <v>0.94251547499023069</v>
      </c>
      <c r="T589" s="36">
        <v>1.2823339795785453E-4</v>
      </c>
      <c r="U589" s="38">
        <v>0.96924449999999995</v>
      </c>
      <c r="V589" s="38">
        <v>2.6729025009769258E-2</v>
      </c>
      <c r="W589" s="36">
        <v>6.8775074990231749E-2</v>
      </c>
      <c r="X589" s="36">
        <v>3.6366020421454981E-4</v>
      </c>
      <c r="Y589" s="36">
        <v>-2.33088E-3</v>
      </c>
      <c r="Z589" s="36">
        <v>-1.5326379999999999E-2</v>
      </c>
      <c r="AA589" s="38">
        <v>-1.7657260000000015E-2</v>
      </c>
      <c r="AB589" s="36">
        <v>0.11316136000000102</v>
      </c>
      <c r="AC589" s="36">
        <v>0.97643899000000101</v>
      </c>
    </row>
    <row r="590" spans="1:29" ht="15.75" customHeight="1" x14ac:dyDescent="0.2">
      <c r="A590" s="52">
        <v>43622.884039351855</v>
      </c>
      <c r="B590" s="49" t="s">
        <v>7</v>
      </c>
      <c r="C590" s="49" t="s">
        <v>74</v>
      </c>
      <c r="D590" s="49" t="s">
        <v>75</v>
      </c>
      <c r="E590" s="50">
        <v>-200</v>
      </c>
      <c r="F590" s="50">
        <v>7584</v>
      </c>
      <c r="G590" s="50">
        <v>-2.6372E-2</v>
      </c>
      <c r="H590" s="50">
        <v>-2.5000000000000001E-4</v>
      </c>
      <c r="I590" s="50">
        <v>-6.5899999999999996E-6</v>
      </c>
      <c r="J590" s="49" t="s">
        <v>76</v>
      </c>
      <c r="K590" s="50">
        <v>200</v>
      </c>
      <c r="L590" s="50">
        <v>0</v>
      </c>
      <c r="M590" s="50">
        <v>7584</v>
      </c>
      <c r="N590" s="49" t="s">
        <v>77</v>
      </c>
      <c r="O590" s="49" t="s">
        <v>1038</v>
      </c>
      <c r="P590" s="36">
        <v>7150</v>
      </c>
      <c r="Q590" s="36">
        <v>7584</v>
      </c>
      <c r="R590" s="36">
        <v>1.3186E-4</v>
      </c>
      <c r="S590" s="36">
        <v>0.91686879539865984</v>
      </c>
      <c r="T590" s="36">
        <v>1.2823339795785453E-4</v>
      </c>
      <c r="U590" s="38">
        <v>0.94279900000000005</v>
      </c>
      <c r="V590" s="38">
        <v>2.5930204601340212E-2</v>
      </c>
      <c r="W590" s="36">
        <v>6.9500395398660847E-2</v>
      </c>
      <c r="X590" s="36">
        <v>7.2532040842909762E-4</v>
      </c>
      <c r="Y590" s="36">
        <v>-2.3374699999999999E-3</v>
      </c>
      <c r="Z590" s="36">
        <v>-1.5326379999999999E-2</v>
      </c>
      <c r="AA590" s="38">
        <v>-1.7663850000000016E-2</v>
      </c>
      <c r="AB590" s="36">
        <v>0.11309445000000107</v>
      </c>
      <c r="AC590" s="36">
        <v>0.97637208000000109</v>
      </c>
    </row>
    <row r="591" spans="1:29" ht="15.75" customHeight="1" x14ac:dyDescent="0.2">
      <c r="A591" s="52">
        <v>43622.884363425925</v>
      </c>
      <c r="B591" s="49" t="s">
        <v>7</v>
      </c>
      <c r="C591" s="49" t="s">
        <v>74</v>
      </c>
      <c r="D591" s="49" t="s">
        <v>75</v>
      </c>
      <c r="E591" s="50">
        <v>-100</v>
      </c>
      <c r="F591" s="50">
        <v>7573</v>
      </c>
      <c r="G591" s="50">
        <v>-1.3205E-2</v>
      </c>
      <c r="H591" s="50">
        <v>-2.5000000000000001E-4</v>
      </c>
      <c r="I591" s="50">
        <v>-3.3000000000000002E-6</v>
      </c>
      <c r="J591" s="49" t="s">
        <v>76</v>
      </c>
      <c r="K591" s="50">
        <v>100</v>
      </c>
      <c r="L591" s="50">
        <v>0</v>
      </c>
      <c r="M591" s="50">
        <v>7573</v>
      </c>
      <c r="N591" s="49" t="s">
        <v>77</v>
      </c>
      <c r="O591" s="49" t="s">
        <v>1039</v>
      </c>
      <c r="P591" s="36">
        <v>7050</v>
      </c>
      <c r="Q591" s="36">
        <v>7573</v>
      </c>
      <c r="R591" s="36">
        <v>1.3205000000000001E-4</v>
      </c>
      <c r="S591" s="36">
        <v>0.90404545560287441</v>
      </c>
      <c r="T591" s="36">
        <v>1.2823339795785453E-4</v>
      </c>
      <c r="U591" s="38">
        <v>0.93095250000000007</v>
      </c>
      <c r="V591" s="38">
        <v>2.6907044397125657E-2</v>
      </c>
      <c r="W591" s="36">
        <v>6.9882055602875401E-2</v>
      </c>
      <c r="X591" s="36">
        <v>3.8166020421455393E-4</v>
      </c>
      <c r="Y591" s="36">
        <v>-2.3407699999999998E-3</v>
      </c>
      <c r="Z591" s="36">
        <v>-1.5326379999999999E-2</v>
      </c>
      <c r="AA591" s="38">
        <v>-1.7667150000000017E-2</v>
      </c>
      <c r="AB591" s="36">
        <v>0.11445625000000108</v>
      </c>
      <c r="AC591" s="36">
        <v>0.97773388000000105</v>
      </c>
    </row>
    <row r="592" spans="1:29" ht="15.75" customHeight="1" x14ac:dyDescent="0.2">
      <c r="A592" s="52">
        <v>43622.884386574071</v>
      </c>
      <c r="B592" s="49" t="s">
        <v>7</v>
      </c>
      <c r="C592" s="49" t="s">
        <v>74</v>
      </c>
      <c r="D592" s="49" t="s">
        <v>75</v>
      </c>
      <c r="E592" s="50">
        <v>-200</v>
      </c>
      <c r="F592" s="50">
        <v>7535.5</v>
      </c>
      <c r="G592" s="50">
        <v>-2.6542E-2</v>
      </c>
      <c r="H592" s="50">
        <v>-2.5000000000000001E-4</v>
      </c>
      <c r="I592" s="50">
        <v>-6.63E-6</v>
      </c>
      <c r="J592" s="49" t="s">
        <v>76</v>
      </c>
      <c r="K592" s="50">
        <v>200</v>
      </c>
      <c r="L592" s="50">
        <v>0</v>
      </c>
      <c r="M592" s="50">
        <v>7535.5</v>
      </c>
      <c r="N592" s="49" t="s">
        <v>77</v>
      </c>
      <c r="O592" s="49" t="s">
        <v>1040</v>
      </c>
      <c r="P592" s="36">
        <v>6850</v>
      </c>
      <c r="Q592" s="36">
        <v>7535.5</v>
      </c>
      <c r="R592" s="36">
        <v>1.3270999999999999E-4</v>
      </c>
      <c r="S592" s="36">
        <v>0.87839877601130356</v>
      </c>
      <c r="T592" s="36">
        <v>1.2823339795785453E-4</v>
      </c>
      <c r="U592" s="38">
        <v>0.90906349999999991</v>
      </c>
      <c r="V592" s="38">
        <v>3.0664723988696352E-2</v>
      </c>
      <c r="W592" s="36">
        <v>7.0777376011304488E-2</v>
      </c>
      <c r="X592" s="36">
        <v>8.9532040842908722E-4</v>
      </c>
      <c r="Y592" s="36">
        <v>-2.3473999999999999E-3</v>
      </c>
      <c r="Z592" s="36">
        <v>-1.5326379999999999E-2</v>
      </c>
      <c r="AA592" s="38">
        <v>-1.7673780000000017E-2</v>
      </c>
      <c r="AB592" s="36">
        <v>0.11911588000000085</v>
      </c>
      <c r="AC592" s="36">
        <v>0.98239351000000086</v>
      </c>
    </row>
    <row r="593" spans="1:29" ht="15.75" customHeight="1" x14ac:dyDescent="0.2">
      <c r="A593" s="52">
        <v>43622.884386574071</v>
      </c>
      <c r="B593" s="49" t="s">
        <v>7</v>
      </c>
      <c r="C593" s="49" t="s">
        <v>74</v>
      </c>
      <c r="D593" s="49" t="s">
        <v>75</v>
      </c>
      <c r="E593" s="50">
        <v>-300</v>
      </c>
      <c r="F593" s="50">
        <v>7541</v>
      </c>
      <c r="G593" s="50">
        <v>-3.9782999999999999E-2</v>
      </c>
      <c r="H593" s="50">
        <v>-2.5000000000000001E-4</v>
      </c>
      <c r="I593" s="50">
        <v>-9.9399999999999997E-6</v>
      </c>
      <c r="J593" s="49" t="s">
        <v>76</v>
      </c>
      <c r="K593" s="50">
        <v>300</v>
      </c>
      <c r="L593" s="50">
        <v>0</v>
      </c>
      <c r="M593" s="50">
        <v>7541</v>
      </c>
      <c r="N593" s="49" t="s">
        <v>83</v>
      </c>
      <c r="O593" s="49" t="s">
        <v>1041</v>
      </c>
      <c r="P593" s="36">
        <v>6550</v>
      </c>
      <c r="Q593" s="36">
        <v>7541</v>
      </c>
      <c r="R593" s="36">
        <v>1.3260999999999999E-4</v>
      </c>
      <c r="S593" s="36">
        <v>0.83992875662394717</v>
      </c>
      <c r="T593" s="36">
        <v>1.2823339795785453E-4</v>
      </c>
      <c r="U593" s="38">
        <v>0.86859549999999996</v>
      </c>
      <c r="V593" s="38">
        <v>2.8666743376052795E-2</v>
      </c>
      <c r="W593" s="36">
        <v>7.2090356623948124E-2</v>
      </c>
      <c r="X593" s="36">
        <v>1.3129806126436355E-3</v>
      </c>
      <c r="Y593" s="36">
        <v>-2.3573399999999999E-3</v>
      </c>
      <c r="Z593" s="36">
        <v>-1.5326379999999999E-2</v>
      </c>
      <c r="AA593" s="38">
        <v>-1.7683720000000017E-2</v>
      </c>
      <c r="AB593" s="36">
        <v>0.11844082000000093</v>
      </c>
      <c r="AC593" s="36">
        <v>0.98171845000000091</v>
      </c>
    </row>
    <row r="594" spans="1:29" ht="15.75" customHeight="1" x14ac:dyDescent="0.2">
      <c r="A594" s="52">
        <v>43622.897604166668</v>
      </c>
      <c r="B594" s="49" t="s">
        <v>7</v>
      </c>
      <c r="C594" s="49" t="s">
        <v>74</v>
      </c>
      <c r="D594" s="49" t="s">
        <v>75</v>
      </c>
      <c r="E594" s="50">
        <v>-64</v>
      </c>
      <c r="F594" s="50">
        <v>7483.5</v>
      </c>
      <c r="G594" s="50">
        <v>-8.5523200000000004E-3</v>
      </c>
      <c r="H594" s="50">
        <v>-2.5000000000000001E-4</v>
      </c>
      <c r="I594" s="50">
        <v>-2.1299999999999999E-6</v>
      </c>
      <c r="J594" s="49" t="s">
        <v>76</v>
      </c>
      <c r="K594" s="50">
        <v>100</v>
      </c>
      <c r="L594" s="50">
        <v>36</v>
      </c>
      <c r="M594" s="50">
        <v>7483.5</v>
      </c>
      <c r="N594" s="49" t="s">
        <v>77</v>
      </c>
      <c r="O594" s="49" t="s">
        <v>1042</v>
      </c>
      <c r="P594" s="36">
        <v>6486</v>
      </c>
      <c r="Q594" s="36">
        <v>7483.5</v>
      </c>
      <c r="R594" s="36">
        <v>1.3363000000000001E-4</v>
      </c>
      <c r="S594" s="36">
        <v>0.83172181915464449</v>
      </c>
      <c r="T594" s="36">
        <v>1.2823339795785453E-4</v>
      </c>
      <c r="U594" s="38">
        <v>0.86672418000000007</v>
      </c>
      <c r="V594" s="38">
        <v>3.5002360845355573E-2</v>
      </c>
      <c r="W594" s="36">
        <v>7.2435739154645434E-2</v>
      </c>
      <c r="X594" s="36">
        <v>3.4538253069731073E-4</v>
      </c>
      <c r="Y594" s="36">
        <v>-2.3594699999999998E-3</v>
      </c>
      <c r="Z594" s="36">
        <v>-1.5326379999999999E-2</v>
      </c>
      <c r="AA594" s="38">
        <v>-1.7685850000000017E-2</v>
      </c>
      <c r="AB594" s="36">
        <v>0.12512395000000104</v>
      </c>
      <c r="AC594" s="36">
        <v>0.988401580000001</v>
      </c>
    </row>
    <row r="595" spans="1:29" ht="15.75" customHeight="1" x14ac:dyDescent="0.2">
      <c r="A595" s="52">
        <v>43622.900821759256</v>
      </c>
      <c r="B595" s="49" t="s">
        <v>7</v>
      </c>
      <c r="C595" s="49" t="s">
        <v>74</v>
      </c>
      <c r="D595" s="49" t="s">
        <v>86</v>
      </c>
      <c r="E595" s="50">
        <v>400</v>
      </c>
      <c r="F595" s="50">
        <v>7672</v>
      </c>
      <c r="G595" s="50">
        <v>5.2136000000000002E-2</v>
      </c>
      <c r="H595" s="50">
        <v>-2.5000000000000001E-4</v>
      </c>
      <c r="I595" s="50">
        <v>-1.3030000000000001E-5</v>
      </c>
      <c r="J595" s="49" t="s">
        <v>76</v>
      </c>
      <c r="K595" s="50">
        <v>400</v>
      </c>
      <c r="L595" s="50">
        <v>0</v>
      </c>
      <c r="M595" s="50">
        <v>7672</v>
      </c>
      <c r="N595" s="49" t="s">
        <v>83</v>
      </c>
      <c r="O595" s="49" t="s">
        <v>1043</v>
      </c>
      <c r="P595" s="36">
        <v>6886</v>
      </c>
      <c r="Q595" s="36">
        <v>7672</v>
      </c>
      <c r="R595" s="36">
        <v>1.3034E-4</v>
      </c>
      <c r="S595" s="36">
        <v>0.88385781915464445</v>
      </c>
      <c r="T595" s="36">
        <v>1.2835576810262046E-4</v>
      </c>
      <c r="U595" s="38">
        <v>0.89752124</v>
      </c>
      <c r="V595" s="38">
        <v>1.3663420845355545E-2</v>
      </c>
      <c r="W595" s="36">
        <v>7.2435739154645434E-2</v>
      </c>
      <c r="X595" s="36">
        <v>0</v>
      </c>
      <c r="Y595" s="36">
        <v>-2.3724999999999996E-3</v>
      </c>
      <c r="Z595" s="36">
        <v>-1.5326379999999999E-2</v>
      </c>
      <c r="AA595" s="38">
        <v>-1.7698880000000018E-2</v>
      </c>
      <c r="AB595" s="36">
        <v>0.10379804000000099</v>
      </c>
      <c r="AC595" s="36">
        <v>0.96707567000000105</v>
      </c>
    </row>
    <row r="596" spans="1:29" ht="15.75" customHeight="1" x14ac:dyDescent="0.2">
      <c r="A596" s="52">
        <v>43622.900821759256</v>
      </c>
      <c r="B596" s="49" t="s">
        <v>7</v>
      </c>
      <c r="C596" s="49" t="s">
        <v>74</v>
      </c>
      <c r="D596" s="49" t="s">
        <v>86</v>
      </c>
      <c r="E596" s="50">
        <v>300</v>
      </c>
      <c r="F596" s="50">
        <v>7634</v>
      </c>
      <c r="G596" s="50">
        <v>3.9296999999999999E-2</v>
      </c>
      <c r="H596" s="50">
        <v>-2.5000000000000001E-4</v>
      </c>
      <c r="I596" s="50">
        <v>-9.8200000000000008E-6</v>
      </c>
      <c r="J596" s="49" t="s">
        <v>76</v>
      </c>
      <c r="K596" s="50">
        <v>300</v>
      </c>
      <c r="L596" s="50">
        <v>0</v>
      </c>
      <c r="M596" s="50">
        <v>7634</v>
      </c>
      <c r="N596" s="49" t="s">
        <v>83</v>
      </c>
      <c r="O596" s="49" t="s">
        <v>1044</v>
      </c>
      <c r="P596" s="36">
        <v>7186</v>
      </c>
      <c r="Q596" s="36">
        <v>7634</v>
      </c>
      <c r="R596" s="36">
        <v>1.3098999999999999E-4</v>
      </c>
      <c r="S596" s="36">
        <v>0.92315481915464448</v>
      </c>
      <c r="T596" s="36">
        <v>1.284657416023719E-4</v>
      </c>
      <c r="U596" s="38">
        <v>0.94129413999999989</v>
      </c>
      <c r="V596" s="38">
        <v>1.8139320845355411E-2</v>
      </c>
      <c r="W596" s="36">
        <v>7.2435739154645434E-2</v>
      </c>
      <c r="X596" s="36">
        <v>0</v>
      </c>
      <c r="Y596" s="36">
        <v>-2.3823199999999994E-3</v>
      </c>
      <c r="Z596" s="36">
        <v>-1.5326379999999999E-2</v>
      </c>
      <c r="AA596" s="38">
        <v>-1.7708700000000018E-2</v>
      </c>
      <c r="AB596" s="36">
        <v>0.10828376000000087</v>
      </c>
      <c r="AC596" s="36">
        <v>0.97156139000000086</v>
      </c>
    </row>
    <row r="597" spans="1:29" ht="15.75" customHeight="1" x14ac:dyDescent="0.2">
      <c r="A597" s="52">
        <v>43622.900821759256</v>
      </c>
      <c r="B597" s="49" t="s">
        <v>7</v>
      </c>
      <c r="C597" s="49" t="s">
        <v>74</v>
      </c>
      <c r="D597" s="49" t="s">
        <v>86</v>
      </c>
      <c r="E597" s="50">
        <v>200</v>
      </c>
      <c r="F597" s="50">
        <v>7596</v>
      </c>
      <c r="G597" s="50">
        <v>2.6329999999999999E-2</v>
      </c>
      <c r="H597" s="50">
        <v>-2.5000000000000001E-4</v>
      </c>
      <c r="I597" s="50">
        <v>-6.5799999999999997E-6</v>
      </c>
      <c r="J597" s="49" t="s">
        <v>76</v>
      </c>
      <c r="K597" s="50">
        <v>200</v>
      </c>
      <c r="L597" s="50">
        <v>0</v>
      </c>
      <c r="M597" s="50">
        <v>7596</v>
      </c>
      <c r="N597" s="49" t="s">
        <v>83</v>
      </c>
      <c r="O597" s="49" t="s">
        <v>1045</v>
      </c>
      <c r="P597" s="36">
        <v>7386</v>
      </c>
      <c r="Q597" s="36">
        <v>7596</v>
      </c>
      <c r="R597" s="36">
        <v>1.3165E-4</v>
      </c>
      <c r="S597" s="36">
        <v>0.94948481915464444</v>
      </c>
      <c r="T597" s="36">
        <v>1.2855196576694346E-4</v>
      </c>
      <c r="U597" s="38">
        <v>0.97236690000000003</v>
      </c>
      <c r="V597" s="38">
        <v>2.288208084535559E-2</v>
      </c>
      <c r="W597" s="36">
        <v>7.2435739154645434E-2</v>
      </c>
      <c r="X597" s="36">
        <v>0</v>
      </c>
      <c r="Y597" s="36">
        <v>-2.3888999999999994E-3</v>
      </c>
      <c r="Z597" s="36">
        <v>-1.5326379999999999E-2</v>
      </c>
      <c r="AA597" s="38">
        <v>-1.7715280000000017E-2</v>
      </c>
      <c r="AB597" s="36">
        <v>0.11303310000000104</v>
      </c>
      <c r="AC597" s="36">
        <v>0.97631073000000101</v>
      </c>
    </row>
    <row r="598" spans="1:29" ht="15.75" customHeight="1" x14ac:dyDescent="0.2">
      <c r="A598" s="52">
        <v>43622.900821759256</v>
      </c>
      <c r="B598" s="49" t="s">
        <v>7</v>
      </c>
      <c r="C598" s="49" t="s">
        <v>74</v>
      </c>
      <c r="D598" s="49" t="s">
        <v>86</v>
      </c>
      <c r="E598" s="50">
        <v>100</v>
      </c>
      <c r="F598" s="50">
        <v>7558</v>
      </c>
      <c r="G598" s="50">
        <v>1.3231E-2</v>
      </c>
      <c r="H598" s="50">
        <v>-2.5000000000000001E-4</v>
      </c>
      <c r="I598" s="50">
        <v>-3.3000000000000002E-6</v>
      </c>
      <c r="J598" s="49" t="s">
        <v>76</v>
      </c>
      <c r="K598" s="50">
        <v>100</v>
      </c>
      <c r="L598" s="50">
        <v>0</v>
      </c>
      <c r="M598" s="50">
        <v>7558</v>
      </c>
      <c r="N598" s="49" t="s">
        <v>83</v>
      </c>
      <c r="O598" s="49" t="s">
        <v>1046</v>
      </c>
      <c r="P598" s="36">
        <v>7486</v>
      </c>
      <c r="Q598" s="36">
        <v>7558</v>
      </c>
      <c r="R598" s="36">
        <v>1.3231000000000001E-4</v>
      </c>
      <c r="S598" s="36">
        <v>0.96271581915464444</v>
      </c>
      <c r="T598" s="36">
        <v>1.2860216659826937E-4</v>
      </c>
      <c r="U598" s="38">
        <v>0.99047266000000012</v>
      </c>
      <c r="V598" s="38">
        <v>2.7756840845355679E-2</v>
      </c>
      <c r="W598" s="36">
        <v>7.2435739154645434E-2</v>
      </c>
      <c r="X598" s="36">
        <v>0</v>
      </c>
      <c r="Y598" s="36">
        <v>-2.3921999999999993E-3</v>
      </c>
      <c r="Z598" s="36">
        <v>-1.5326379999999999E-2</v>
      </c>
      <c r="AA598" s="38">
        <v>-1.7718580000000018E-2</v>
      </c>
      <c r="AB598" s="36">
        <v>0.11791116000000113</v>
      </c>
      <c r="AC598" s="36">
        <v>0.98118879000000114</v>
      </c>
    </row>
    <row r="599" spans="1:29" ht="15.75" customHeight="1" x14ac:dyDescent="0.2">
      <c r="A599" s="52">
        <v>43622.910069444442</v>
      </c>
      <c r="B599" s="49" t="s">
        <v>7</v>
      </c>
      <c r="C599" s="49" t="s">
        <v>74</v>
      </c>
      <c r="D599" s="49" t="s">
        <v>86</v>
      </c>
      <c r="E599" s="50">
        <v>400</v>
      </c>
      <c r="F599" s="50">
        <v>7672</v>
      </c>
      <c r="G599" s="50">
        <v>5.2136000000000002E-2</v>
      </c>
      <c r="H599" s="50">
        <v>-2.5000000000000001E-4</v>
      </c>
      <c r="I599" s="50">
        <v>-1.3030000000000001E-5</v>
      </c>
      <c r="J599" s="49" t="s">
        <v>76</v>
      </c>
      <c r="K599" s="50">
        <v>400</v>
      </c>
      <c r="L599" s="50">
        <v>0</v>
      </c>
      <c r="M599" s="50">
        <v>7672</v>
      </c>
      <c r="N599" s="49" t="s">
        <v>83</v>
      </c>
      <c r="O599" s="49" t="s">
        <v>1047</v>
      </c>
      <c r="P599" s="36">
        <v>7886</v>
      </c>
      <c r="Q599" s="36">
        <v>7672</v>
      </c>
      <c r="R599" s="36">
        <v>1.3034E-4</v>
      </c>
      <c r="S599" s="36">
        <v>1.0148518191546445</v>
      </c>
      <c r="T599" s="36">
        <v>1.2869031437416238E-4</v>
      </c>
      <c r="U599" s="38">
        <v>1.02786124</v>
      </c>
      <c r="V599" s="38">
        <v>1.3009420845355502E-2</v>
      </c>
      <c r="W599" s="36">
        <v>7.2435739154645434E-2</v>
      </c>
      <c r="X599" s="36">
        <v>0</v>
      </c>
      <c r="Y599" s="36">
        <v>-2.4052299999999991E-3</v>
      </c>
      <c r="Z599" s="36">
        <v>-1.5326379999999999E-2</v>
      </c>
      <c r="AA599" s="38">
        <v>-1.7731610000000019E-2</v>
      </c>
      <c r="AB599" s="36">
        <v>0.10317677000000096</v>
      </c>
      <c r="AC599" s="36">
        <v>0.96645440000000093</v>
      </c>
    </row>
    <row r="600" spans="1:29" ht="15.75" customHeight="1" x14ac:dyDescent="0.2">
      <c r="A600" s="52">
        <v>43622.910069444442</v>
      </c>
      <c r="B600" s="49" t="s">
        <v>7</v>
      </c>
      <c r="C600" s="49" t="s">
        <v>74</v>
      </c>
      <c r="D600" s="49" t="s">
        <v>86</v>
      </c>
      <c r="E600" s="50">
        <v>200</v>
      </c>
      <c r="F600" s="50">
        <v>7653.5</v>
      </c>
      <c r="G600" s="50">
        <v>2.6131999999999999E-2</v>
      </c>
      <c r="H600" s="50">
        <v>-2.5000000000000001E-4</v>
      </c>
      <c r="I600" s="50">
        <v>-6.5300000000000002E-6</v>
      </c>
      <c r="J600" s="49" t="s">
        <v>76</v>
      </c>
      <c r="K600" s="50">
        <v>400</v>
      </c>
      <c r="L600" s="50">
        <v>0</v>
      </c>
      <c r="M600" s="50">
        <v>7653.5</v>
      </c>
      <c r="N600" s="49" t="s">
        <v>83</v>
      </c>
      <c r="O600" s="49" t="s">
        <v>1045</v>
      </c>
      <c r="P600" s="36">
        <v>8086</v>
      </c>
      <c r="Q600" s="36">
        <v>7653.5</v>
      </c>
      <c r="R600" s="36">
        <v>1.3066E-4</v>
      </c>
      <c r="S600" s="36">
        <v>1.0409838191546446</v>
      </c>
      <c r="T600" s="36">
        <v>1.2873903279181852E-4</v>
      </c>
      <c r="U600" s="38">
        <v>1.0565167600000001</v>
      </c>
      <c r="V600" s="38">
        <v>1.5532940845355503E-2</v>
      </c>
      <c r="W600" s="36">
        <v>7.2435739154645434E-2</v>
      </c>
      <c r="X600" s="36">
        <v>0</v>
      </c>
      <c r="Y600" s="36">
        <v>-2.4117599999999989E-3</v>
      </c>
      <c r="Z600" s="36">
        <v>-1.5326379999999999E-2</v>
      </c>
      <c r="AA600" s="38">
        <v>-1.773814000000002E-2</v>
      </c>
      <c r="AB600" s="36">
        <v>0.10570682000000095</v>
      </c>
      <c r="AC600" s="36">
        <v>0.968984450000001</v>
      </c>
    </row>
    <row r="601" spans="1:29" ht="15.75" customHeight="1" x14ac:dyDescent="0.2">
      <c r="A601" s="52">
        <v>43622.910069444442</v>
      </c>
      <c r="B601" s="49" t="s">
        <v>7</v>
      </c>
      <c r="C601" s="49" t="s">
        <v>74</v>
      </c>
      <c r="D601" s="49" t="s">
        <v>86</v>
      </c>
      <c r="E601" s="50">
        <v>300</v>
      </c>
      <c r="F601" s="50">
        <v>7634</v>
      </c>
      <c r="G601" s="50">
        <v>3.9296999999999999E-2</v>
      </c>
      <c r="H601" s="50">
        <v>-2.5000000000000001E-4</v>
      </c>
      <c r="I601" s="50">
        <v>-9.8200000000000008E-6</v>
      </c>
      <c r="J601" s="49" t="s">
        <v>76</v>
      </c>
      <c r="K601" s="50">
        <v>300</v>
      </c>
      <c r="L601" s="50">
        <v>0</v>
      </c>
      <c r="M601" s="50">
        <v>7634</v>
      </c>
      <c r="N601" s="49" t="s">
        <v>83</v>
      </c>
      <c r="O601" s="49" t="s">
        <v>1048</v>
      </c>
      <c r="P601" s="36">
        <v>8386</v>
      </c>
      <c r="Q601" s="36">
        <v>7634</v>
      </c>
      <c r="R601" s="36">
        <v>1.3098999999999999E-4</v>
      </c>
      <c r="S601" s="36">
        <v>1.0802808191546445</v>
      </c>
      <c r="T601" s="36">
        <v>1.2881955868765139E-4</v>
      </c>
      <c r="U601" s="38">
        <v>1.09848214</v>
      </c>
      <c r="V601" s="38">
        <v>1.8201320845355529E-2</v>
      </c>
      <c r="W601" s="36">
        <v>7.2435739154645434E-2</v>
      </c>
      <c r="X601" s="36">
        <v>0</v>
      </c>
      <c r="Y601" s="36">
        <v>-2.4215799999999987E-3</v>
      </c>
      <c r="Z601" s="36">
        <v>-1.5326379999999999E-2</v>
      </c>
      <c r="AA601" s="38">
        <v>-1.7747960000000021E-2</v>
      </c>
      <c r="AB601" s="36">
        <v>0.10838502000000098</v>
      </c>
      <c r="AC601" s="36">
        <v>0.97166265000000096</v>
      </c>
    </row>
    <row r="602" spans="1:29" ht="15.75" customHeight="1" x14ac:dyDescent="0.2">
      <c r="A602" s="52">
        <v>43622.910069444442</v>
      </c>
      <c r="B602" s="49" t="s">
        <v>7</v>
      </c>
      <c r="C602" s="49" t="s">
        <v>74</v>
      </c>
      <c r="D602" s="49" t="s">
        <v>86</v>
      </c>
      <c r="E602" s="50">
        <v>200</v>
      </c>
      <c r="F602" s="50">
        <v>7596</v>
      </c>
      <c r="G602" s="50">
        <v>2.6329999999999999E-2</v>
      </c>
      <c r="H602" s="50">
        <v>-2.5000000000000001E-4</v>
      </c>
      <c r="I602" s="50">
        <v>-6.5799999999999997E-6</v>
      </c>
      <c r="J602" s="49" t="s">
        <v>76</v>
      </c>
      <c r="K602" s="50">
        <v>200</v>
      </c>
      <c r="L602" s="50">
        <v>0</v>
      </c>
      <c r="M602" s="50">
        <v>7596</v>
      </c>
      <c r="N602" s="49" t="s">
        <v>83</v>
      </c>
      <c r="O602" s="49" t="s">
        <v>1049</v>
      </c>
      <c r="P602" s="36">
        <v>8586</v>
      </c>
      <c r="Q602" s="36">
        <v>7596</v>
      </c>
      <c r="R602" s="36">
        <v>1.3165E-4</v>
      </c>
      <c r="S602" s="36">
        <v>1.1066108191546444</v>
      </c>
      <c r="T602" s="36">
        <v>1.2888549023464297E-4</v>
      </c>
      <c r="U602" s="38">
        <v>1.1303468999999999</v>
      </c>
      <c r="V602" s="38">
        <v>2.3736080845355501E-2</v>
      </c>
      <c r="W602" s="36">
        <v>7.2435739154645434E-2</v>
      </c>
      <c r="X602" s="36">
        <v>0</v>
      </c>
      <c r="Y602" s="36">
        <v>-2.4281599999999987E-3</v>
      </c>
      <c r="Z602" s="36">
        <v>-1.5326379999999999E-2</v>
      </c>
      <c r="AA602" s="38">
        <v>-1.775454000000002E-2</v>
      </c>
      <c r="AB602" s="36">
        <v>0.11392636000000095</v>
      </c>
      <c r="AC602" s="36">
        <v>0.97720399000000091</v>
      </c>
    </row>
    <row r="603" spans="1:29" ht="15.75" customHeight="1" x14ac:dyDescent="0.2">
      <c r="A603" s="52">
        <v>43622.910069444442</v>
      </c>
      <c r="B603" s="49" t="s">
        <v>7</v>
      </c>
      <c r="C603" s="49" t="s">
        <v>74</v>
      </c>
      <c r="D603" s="49" t="s">
        <v>86</v>
      </c>
      <c r="E603" s="50">
        <v>100</v>
      </c>
      <c r="F603" s="50">
        <v>7558</v>
      </c>
      <c r="G603" s="50">
        <v>1.3231E-2</v>
      </c>
      <c r="H603" s="50">
        <v>-2.5000000000000001E-4</v>
      </c>
      <c r="I603" s="50">
        <v>-3.3000000000000002E-6</v>
      </c>
      <c r="J603" s="49" t="s">
        <v>76</v>
      </c>
      <c r="K603" s="50">
        <v>100</v>
      </c>
      <c r="L603" s="50">
        <v>0</v>
      </c>
      <c r="M603" s="50">
        <v>7558</v>
      </c>
      <c r="N603" s="49" t="s">
        <v>77</v>
      </c>
      <c r="O603" s="49" t="s">
        <v>1050</v>
      </c>
      <c r="P603" s="36">
        <v>8686</v>
      </c>
      <c r="Q603" s="36">
        <v>7558</v>
      </c>
      <c r="R603" s="36">
        <v>1.3231000000000001E-4</v>
      </c>
      <c r="S603" s="36">
        <v>1.1198418191546444</v>
      </c>
      <c r="T603" s="36">
        <v>1.2892491585938802E-4</v>
      </c>
      <c r="U603" s="38">
        <v>1.1492446600000001</v>
      </c>
      <c r="V603" s="38">
        <v>2.9402840845355716E-2</v>
      </c>
      <c r="W603" s="36">
        <v>7.2435739154645434E-2</v>
      </c>
      <c r="X603" s="36">
        <v>0</v>
      </c>
      <c r="Y603" s="36">
        <v>-2.4314599999999986E-3</v>
      </c>
      <c r="Z603" s="36">
        <v>-1.5326379999999999E-2</v>
      </c>
      <c r="AA603" s="38">
        <v>-1.7757840000000021E-2</v>
      </c>
      <c r="AB603" s="36">
        <v>0.11959642000000117</v>
      </c>
      <c r="AC603" s="36">
        <v>0.98287405000000116</v>
      </c>
    </row>
    <row r="604" spans="1:29" ht="15.75" customHeight="1" x14ac:dyDescent="0.2">
      <c r="A604" s="52">
        <v>43622.910266203704</v>
      </c>
      <c r="B604" s="49" t="s">
        <v>7</v>
      </c>
      <c r="C604" s="49" t="s">
        <v>74</v>
      </c>
      <c r="D604" s="49" t="s">
        <v>75</v>
      </c>
      <c r="E604" s="50">
        <v>-100</v>
      </c>
      <c r="F604" s="50">
        <v>7635.5</v>
      </c>
      <c r="G604" s="50">
        <v>-1.3096999999999999E-2</v>
      </c>
      <c r="H604" s="50">
        <v>-2.5000000000000001E-4</v>
      </c>
      <c r="I604" s="50">
        <v>-3.27E-6</v>
      </c>
      <c r="J604" s="49" t="s">
        <v>76</v>
      </c>
      <c r="K604" s="50">
        <v>164</v>
      </c>
      <c r="L604" s="50">
        <v>0</v>
      </c>
      <c r="M604" s="50">
        <v>7635.5</v>
      </c>
      <c r="N604" s="49" t="s">
        <v>83</v>
      </c>
      <c r="O604" s="49" t="s">
        <v>1042</v>
      </c>
      <c r="P604" s="36">
        <v>8586</v>
      </c>
      <c r="Q604" s="36">
        <v>7635.5</v>
      </c>
      <c r="R604" s="36">
        <v>1.3097E-4</v>
      </c>
      <c r="S604" s="36">
        <v>1.1069493275687057</v>
      </c>
      <c r="T604" s="36">
        <v>1.2892491585938804E-4</v>
      </c>
      <c r="U604" s="38">
        <v>1.12450842</v>
      </c>
      <c r="V604" s="38">
        <v>1.7559092431294276E-2</v>
      </c>
      <c r="W604" s="36">
        <v>7.2640247568706628E-2</v>
      </c>
      <c r="X604" s="36">
        <v>2.0450841406119413E-4</v>
      </c>
      <c r="Y604" s="36">
        <v>-2.4347299999999987E-3</v>
      </c>
      <c r="Z604" s="36">
        <v>-1.5326379999999999E-2</v>
      </c>
      <c r="AA604" s="38">
        <v>-1.7761110000000021E-2</v>
      </c>
      <c r="AB604" s="36">
        <v>0.10796045000000093</v>
      </c>
      <c r="AC604" s="36">
        <v>0.97123808000000089</v>
      </c>
    </row>
    <row r="605" spans="1:29" ht="15.75" customHeight="1" x14ac:dyDescent="0.2">
      <c r="A605" s="52">
        <v>43622.920555555553</v>
      </c>
      <c r="B605" s="49" t="s">
        <v>7</v>
      </c>
      <c r="C605" s="49" t="s">
        <v>74</v>
      </c>
      <c r="D605" s="49" t="s">
        <v>86</v>
      </c>
      <c r="E605" s="50">
        <v>300</v>
      </c>
      <c r="F605" s="50">
        <v>7714.5</v>
      </c>
      <c r="G605" s="50">
        <v>3.8889E-2</v>
      </c>
      <c r="H605" s="50">
        <v>-2.5000000000000001E-4</v>
      </c>
      <c r="I605" s="50">
        <v>-9.7200000000000001E-6</v>
      </c>
      <c r="J605" s="49" t="s">
        <v>76</v>
      </c>
      <c r="K605" s="50">
        <v>300</v>
      </c>
      <c r="L605" s="50">
        <v>0</v>
      </c>
      <c r="M605" s="50">
        <v>7714.5</v>
      </c>
      <c r="N605" s="49" t="s">
        <v>83</v>
      </c>
      <c r="O605" s="49" t="s">
        <v>1051</v>
      </c>
      <c r="P605" s="36">
        <v>8886</v>
      </c>
      <c r="Q605" s="36">
        <v>7714.5</v>
      </c>
      <c r="R605" s="36">
        <v>1.2962999999999999E-4</v>
      </c>
      <c r="S605" s="36">
        <v>1.1458383275687056</v>
      </c>
      <c r="T605" s="36">
        <v>1.2894872018553969E-4</v>
      </c>
      <c r="U605" s="38">
        <v>1.1518921799999999</v>
      </c>
      <c r="V605" s="38">
        <v>6.0538524312943043E-3</v>
      </c>
      <c r="W605" s="36">
        <v>7.2640247568706628E-2</v>
      </c>
      <c r="X605" s="36">
        <v>0</v>
      </c>
      <c r="Y605" s="36">
        <v>-2.4444499999999986E-3</v>
      </c>
      <c r="Z605" s="36">
        <v>-1.5326379999999999E-2</v>
      </c>
      <c r="AA605" s="38">
        <v>-1.7770830000000022E-2</v>
      </c>
      <c r="AB605" s="36">
        <v>9.6464930000000948E-2</v>
      </c>
      <c r="AC605" s="36">
        <v>0.95974256000000091</v>
      </c>
    </row>
    <row r="606" spans="1:29" ht="15.75" customHeight="1" x14ac:dyDescent="0.2">
      <c r="A606" s="52">
        <v>43622.920555555553</v>
      </c>
      <c r="B606" s="49" t="s">
        <v>7</v>
      </c>
      <c r="C606" s="49" t="s">
        <v>74</v>
      </c>
      <c r="D606" s="49" t="s">
        <v>86</v>
      </c>
      <c r="E606" s="50">
        <v>200</v>
      </c>
      <c r="F606" s="50">
        <v>7676</v>
      </c>
      <c r="G606" s="50">
        <v>2.6055999999999999E-2</v>
      </c>
      <c r="H606" s="50">
        <v>-2.5000000000000001E-4</v>
      </c>
      <c r="I606" s="50">
        <v>-6.5100000000000004E-6</v>
      </c>
      <c r="J606" s="49" t="s">
        <v>76</v>
      </c>
      <c r="K606" s="50">
        <v>200</v>
      </c>
      <c r="L606" s="50">
        <v>0</v>
      </c>
      <c r="M606" s="50">
        <v>7676</v>
      </c>
      <c r="N606" s="49" t="s">
        <v>83</v>
      </c>
      <c r="O606" s="49" t="s">
        <v>1052</v>
      </c>
      <c r="P606" s="36">
        <v>9086</v>
      </c>
      <c r="Q606" s="36">
        <v>7676</v>
      </c>
      <c r="R606" s="36">
        <v>1.3028000000000001E-4</v>
      </c>
      <c r="S606" s="36">
        <v>1.1718943275687057</v>
      </c>
      <c r="T606" s="36">
        <v>1.2897802416560707E-4</v>
      </c>
      <c r="U606" s="38">
        <v>1.18372408</v>
      </c>
      <c r="V606" s="38">
        <v>1.1829752431294249E-2</v>
      </c>
      <c r="W606" s="36">
        <v>7.2640247568706628E-2</v>
      </c>
      <c r="X606" s="36">
        <v>0</v>
      </c>
      <c r="Y606" s="36">
        <v>-2.4509599999999986E-3</v>
      </c>
      <c r="Z606" s="36">
        <v>-1.5326379999999999E-2</v>
      </c>
      <c r="AA606" s="38">
        <v>-1.7777340000000023E-2</v>
      </c>
      <c r="AB606" s="36">
        <v>0.10224734000000091</v>
      </c>
      <c r="AC606" s="36">
        <v>0.96552497000000093</v>
      </c>
    </row>
    <row r="607" spans="1:29" ht="15.75" customHeight="1" x14ac:dyDescent="0.2">
      <c r="A607" s="52">
        <v>43622.920555555553</v>
      </c>
      <c r="B607" s="49" t="s">
        <v>7</v>
      </c>
      <c r="C607" s="49" t="s">
        <v>74</v>
      </c>
      <c r="D607" s="49" t="s">
        <v>86</v>
      </c>
      <c r="E607" s="50">
        <v>100</v>
      </c>
      <c r="F607" s="50">
        <v>7638</v>
      </c>
      <c r="G607" s="50">
        <v>1.3091999999999999E-2</v>
      </c>
      <c r="H607" s="50">
        <v>-2.5000000000000001E-4</v>
      </c>
      <c r="I607" s="50">
        <v>-3.27E-6</v>
      </c>
      <c r="J607" s="49" t="s">
        <v>76</v>
      </c>
      <c r="K607" s="50">
        <v>100</v>
      </c>
      <c r="L607" s="50">
        <v>0</v>
      </c>
      <c r="M607" s="50">
        <v>7638</v>
      </c>
      <c r="N607" s="49" t="s">
        <v>83</v>
      </c>
      <c r="O607" s="49" t="s">
        <v>1053</v>
      </c>
      <c r="P607" s="36">
        <v>9186</v>
      </c>
      <c r="Q607" s="36">
        <v>7638</v>
      </c>
      <c r="R607" s="36">
        <v>1.3092E-4</v>
      </c>
      <c r="S607" s="36">
        <v>1.1849863275687058</v>
      </c>
      <c r="T607" s="36">
        <v>1.2899916476907314E-4</v>
      </c>
      <c r="U607" s="38">
        <v>1.2026311199999999</v>
      </c>
      <c r="V607" s="38">
        <v>1.7644792431294132E-2</v>
      </c>
      <c r="W607" s="36">
        <v>7.2640247568706628E-2</v>
      </c>
      <c r="X607" s="36">
        <v>0</v>
      </c>
      <c r="Y607" s="36">
        <v>-2.4542299999999987E-3</v>
      </c>
      <c r="Z607" s="36">
        <v>-1.5326379999999999E-2</v>
      </c>
      <c r="AA607" s="38">
        <v>-1.7780610000000023E-2</v>
      </c>
      <c r="AB607" s="36">
        <v>0.10806565000000079</v>
      </c>
      <c r="AC607" s="36">
        <v>0.97134328000000081</v>
      </c>
    </row>
    <row r="608" spans="1:29" ht="15.75" customHeight="1" x14ac:dyDescent="0.2">
      <c r="A608" s="52">
        <v>43622.920578703706</v>
      </c>
      <c r="B608" s="49" t="s">
        <v>7</v>
      </c>
      <c r="C608" s="49" t="s">
        <v>74</v>
      </c>
      <c r="D608" s="49" t="s">
        <v>86</v>
      </c>
      <c r="E608" s="50">
        <v>100</v>
      </c>
      <c r="F608" s="50">
        <v>7706.5</v>
      </c>
      <c r="G608" s="50">
        <v>1.2976E-2</v>
      </c>
      <c r="H608" s="50">
        <v>7.5000000000000002E-4</v>
      </c>
      <c r="I608" s="50">
        <v>9.73E-6</v>
      </c>
      <c r="J608" s="49" t="s">
        <v>76</v>
      </c>
      <c r="K608" s="50">
        <v>100</v>
      </c>
      <c r="L608" s="50">
        <v>0</v>
      </c>
      <c r="M608" s="50">
        <v>7639.5</v>
      </c>
      <c r="N608" s="49" t="s">
        <v>77</v>
      </c>
      <c r="O608" s="49" t="s">
        <v>1054</v>
      </c>
      <c r="P608" s="36">
        <v>9286</v>
      </c>
      <c r="Q608" s="36">
        <v>7706.5</v>
      </c>
      <c r="R608" s="36">
        <v>1.2976E-4</v>
      </c>
      <c r="S608" s="36">
        <v>1.1979623275687059</v>
      </c>
      <c r="T608" s="36">
        <v>1.2900735812714902E-4</v>
      </c>
      <c r="U608" s="38">
        <v>1.2049513600000001</v>
      </c>
      <c r="V608" s="38">
        <v>6.9890324312942287E-3</v>
      </c>
      <c r="W608" s="36">
        <v>7.2640247568706628E-2</v>
      </c>
      <c r="X608" s="36">
        <v>0</v>
      </c>
      <c r="Y608" s="36">
        <v>-2.4444999999999988E-3</v>
      </c>
      <c r="Z608" s="36">
        <v>-1.5326379999999999E-2</v>
      </c>
      <c r="AA608" s="38">
        <v>-1.7770880000000024E-2</v>
      </c>
      <c r="AB608" s="36">
        <v>9.7400160000000874E-2</v>
      </c>
      <c r="AC608" s="36">
        <v>0.96067779000000086</v>
      </c>
    </row>
    <row r="609" spans="1:29" ht="15.75" customHeight="1" x14ac:dyDescent="0.2">
      <c r="A609" s="52">
        <v>43622.920578703706</v>
      </c>
      <c r="B609" s="49" t="s">
        <v>7</v>
      </c>
      <c r="C609" s="49" t="s">
        <v>74</v>
      </c>
      <c r="D609" s="49" t="s">
        <v>86</v>
      </c>
      <c r="E609" s="50">
        <v>78</v>
      </c>
      <c r="F609" s="50">
        <v>7706.5</v>
      </c>
      <c r="G609" s="50">
        <v>1.012128E-2</v>
      </c>
      <c r="H609" s="50">
        <v>7.5000000000000002E-4</v>
      </c>
      <c r="I609" s="50">
        <v>7.5900000000000002E-6</v>
      </c>
      <c r="J609" s="49" t="s">
        <v>76</v>
      </c>
      <c r="K609" s="50">
        <v>200</v>
      </c>
      <c r="L609" s="50">
        <v>0</v>
      </c>
      <c r="M609" s="50">
        <v>7677.5</v>
      </c>
      <c r="N609" s="49" t="s">
        <v>77</v>
      </c>
      <c r="O609" s="49" t="s">
        <v>1055</v>
      </c>
      <c r="P609" s="36">
        <v>9364</v>
      </c>
      <c r="Q609" s="36">
        <v>7706.5</v>
      </c>
      <c r="R609" s="36">
        <v>1.2976E-4</v>
      </c>
      <c r="S609" s="36">
        <v>1.2080836075687058</v>
      </c>
      <c r="T609" s="36">
        <v>1.2901362746355253E-4</v>
      </c>
      <c r="U609" s="38">
        <v>1.21507264</v>
      </c>
      <c r="V609" s="38">
        <v>6.9890324312942287E-3</v>
      </c>
      <c r="W609" s="36">
        <v>7.2640247568706628E-2</v>
      </c>
      <c r="X609" s="36">
        <v>0</v>
      </c>
      <c r="Y609" s="36">
        <v>-2.4369099999999987E-3</v>
      </c>
      <c r="Z609" s="36">
        <v>-1.5326379999999999E-2</v>
      </c>
      <c r="AA609" s="38">
        <v>-1.7763290000000025E-2</v>
      </c>
      <c r="AB609" s="36">
        <v>9.7392570000000886E-2</v>
      </c>
      <c r="AC609" s="36">
        <v>0.96067020000000092</v>
      </c>
    </row>
    <row r="610" spans="1:29" ht="15.75" customHeight="1" x14ac:dyDescent="0.2">
      <c r="A610" s="52">
        <v>43622.920578703706</v>
      </c>
      <c r="B610" s="49" t="s">
        <v>7</v>
      </c>
      <c r="C610" s="49" t="s">
        <v>74</v>
      </c>
      <c r="D610" s="49" t="s">
        <v>86</v>
      </c>
      <c r="E610" s="50">
        <v>122</v>
      </c>
      <c r="F610" s="50">
        <v>7714</v>
      </c>
      <c r="G610" s="50">
        <v>1.581486E-2</v>
      </c>
      <c r="H610" s="50">
        <v>7.5000000000000002E-4</v>
      </c>
      <c r="I610" s="50">
        <v>1.186E-5</v>
      </c>
      <c r="J610" s="49" t="s">
        <v>76</v>
      </c>
      <c r="K610" s="50">
        <v>200</v>
      </c>
      <c r="L610" s="50">
        <v>78</v>
      </c>
      <c r="M610" s="50">
        <v>7677.5</v>
      </c>
      <c r="N610" s="49" t="s">
        <v>77</v>
      </c>
      <c r="O610" s="49" t="s">
        <v>1055</v>
      </c>
      <c r="P610" s="36">
        <v>9486</v>
      </c>
      <c r="Q610" s="36">
        <v>7714</v>
      </c>
      <c r="R610" s="36">
        <v>1.2962999999999999E-4</v>
      </c>
      <c r="S610" s="36">
        <v>1.2238984675687059</v>
      </c>
      <c r="T610" s="36">
        <v>1.2902155466674108E-4</v>
      </c>
      <c r="U610" s="38">
        <v>1.2296701799999998</v>
      </c>
      <c r="V610" s="38">
        <v>5.7717124312939294E-3</v>
      </c>
      <c r="W610" s="36">
        <v>7.2640247568706628E-2</v>
      </c>
      <c r="X610" s="36">
        <v>0</v>
      </c>
      <c r="Y610" s="36">
        <v>-2.4250499999999989E-3</v>
      </c>
      <c r="Z610" s="36">
        <v>-1.5326379999999999E-2</v>
      </c>
      <c r="AA610" s="38">
        <v>-1.7751430000000026E-2</v>
      </c>
      <c r="AB610" s="36">
        <v>9.6163390000000584E-2</v>
      </c>
      <c r="AC610" s="36">
        <v>0.95944102000000064</v>
      </c>
    </row>
    <row r="611" spans="1:29" ht="15.75" customHeight="1" x14ac:dyDescent="0.2">
      <c r="A611" s="52">
        <v>43622.921249999999</v>
      </c>
      <c r="B611" s="49" t="s">
        <v>7</v>
      </c>
      <c r="C611" s="49" t="s">
        <v>74</v>
      </c>
      <c r="D611" s="49" t="s">
        <v>75</v>
      </c>
      <c r="E611" s="50">
        <v>-400</v>
      </c>
      <c r="F611" s="50">
        <v>7522</v>
      </c>
      <c r="G611" s="50">
        <v>-5.3176000000000001E-2</v>
      </c>
      <c r="H611" s="50">
        <v>-2.5000000000000001E-4</v>
      </c>
      <c r="I611" s="50">
        <v>-1.329E-5</v>
      </c>
      <c r="J611" s="49" t="s">
        <v>76</v>
      </c>
      <c r="K611" s="50">
        <v>400</v>
      </c>
      <c r="L611" s="50">
        <v>0</v>
      </c>
      <c r="M611" s="50">
        <v>7522</v>
      </c>
      <c r="N611" s="49" t="s">
        <v>83</v>
      </c>
      <c r="O611" s="49" t="s">
        <v>1056</v>
      </c>
      <c r="P611" s="36">
        <v>9086</v>
      </c>
      <c r="Q611" s="36">
        <v>7522</v>
      </c>
      <c r="R611" s="36">
        <v>1.3294000000000001E-4</v>
      </c>
      <c r="S611" s="36">
        <v>1.1722898457020094</v>
      </c>
      <c r="T611" s="36">
        <v>1.2902155466674108E-4</v>
      </c>
      <c r="U611" s="38">
        <v>1.2078928400000002</v>
      </c>
      <c r="V611" s="38">
        <v>3.5602994297990742E-2</v>
      </c>
      <c r="W611" s="36">
        <v>7.4207625702010199E-2</v>
      </c>
      <c r="X611" s="36">
        <v>1.5673781333035708E-3</v>
      </c>
      <c r="Y611" s="36">
        <v>-2.4383399999999989E-3</v>
      </c>
      <c r="Z611" s="36">
        <v>-1.5326379999999999E-2</v>
      </c>
      <c r="AA611" s="38">
        <v>-1.7764720000000025E-2</v>
      </c>
      <c r="AB611" s="36">
        <v>0.12757534000000098</v>
      </c>
      <c r="AC611" s="36">
        <v>0.99085297000000105</v>
      </c>
    </row>
    <row r="612" spans="1:29" ht="15.75" customHeight="1" x14ac:dyDescent="0.2">
      <c r="A612" s="52">
        <v>43622.921249999999</v>
      </c>
      <c r="B612" s="49" t="s">
        <v>7</v>
      </c>
      <c r="C612" s="49" t="s">
        <v>74</v>
      </c>
      <c r="D612" s="49" t="s">
        <v>75</v>
      </c>
      <c r="E612" s="50">
        <v>-300</v>
      </c>
      <c r="F612" s="50">
        <v>7560</v>
      </c>
      <c r="G612" s="50">
        <v>-3.9683999999999997E-2</v>
      </c>
      <c r="H612" s="50">
        <v>-2.5000000000000001E-4</v>
      </c>
      <c r="I612" s="50">
        <v>-9.9199999999999999E-6</v>
      </c>
      <c r="J612" s="49" t="s">
        <v>76</v>
      </c>
      <c r="K612" s="50">
        <v>300</v>
      </c>
      <c r="L612" s="50">
        <v>0</v>
      </c>
      <c r="M612" s="50">
        <v>7560</v>
      </c>
      <c r="N612" s="49" t="s">
        <v>83</v>
      </c>
      <c r="O612" s="49" t="s">
        <v>1057</v>
      </c>
      <c r="P612" s="36">
        <v>8786</v>
      </c>
      <c r="Q612" s="36">
        <v>7560</v>
      </c>
      <c r="R612" s="36">
        <v>1.3228E-4</v>
      </c>
      <c r="S612" s="36">
        <v>1.1335833793019872</v>
      </c>
      <c r="T612" s="36">
        <v>1.2902155466674108E-4</v>
      </c>
      <c r="U612" s="38">
        <v>1.16221208</v>
      </c>
      <c r="V612" s="38">
        <v>2.8628700698012821E-2</v>
      </c>
      <c r="W612" s="36">
        <v>7.5185159301987881E-2</v>
      </c>
      <c r="X612" s="36">
        <v>9.775335999776813E-4</v>
      </c>
      <c r="Y612" s="36">
        <v>-2.448259999999999E-3</v>
      </c>
      <c r="Z612" s="36">
        <v>-1.5326379999999999E-2</v>
      </c>
      <c r="AA612" s="38">
        <v>-1.7774640000000026E-2</v>
      </c>
      <c r="AB612" s="36">
        <v>0.12158850000000072</v>
      </c>
      <c r="AC612" s="36">
        <v>0.98486613000000078</v>
      </c>
    </row>
    <row r="613" spans="1:29" ht="15.75" customHeight="1" x14ac:dyDescent="0.2">
      <c r="A613" s="52">
        <v>43622.921249999999</v>
      </c>
      <c r="B613" s="49" t="s">
        <v>7</v>
      </c>
      <c r="C613" s="49" t="s">
        <v>74</v>
      </c>
      <c r="D613" s="49" t="s">
        <v>75</v>
      </c>
      <c r="E613" s="50">
        <v>-100</v>
      </c>
      <c r="F613" s="50">
        <v>7596.5</v>
      </c>
      <c r="G613" s="50">
        <v>-1.3164E-2</v>
      </c>
      <c r="H613" s="50">
        <v>-2.5000000000000001E-4</v>
      </c>
      <c r="I613" s="50">
        <v>-3.2899999999999998E-6</v>
      </c>
      <c r="J613" s="49" t="s">
        <v>76</v>
      </c>
      <c r="K613" s="50">
        <v>100</v>
      </c>
      <c r="L613" s="50">
        <v>0</v>
      </c>
      <c r="M613" s="50">
        <v>7596.5</v>
      </c>
      <c r="N613" s="49" t="s">
        <v>77</v>
      </c>
      <c r="O613" s="49" t="s">
        <v>1058</v>
      </c>
      <c r="P613" s="36">
        <v>8686</v>
      </c>
      <c r="Q613" s="36">
        <v>7596.5</v>
      </c>
      <c r="R613" s="36">
        <v>1.3164000000000001E-4</v>
      </c>
      <c r="S613" s="36">
        <v>1.120681223835313</v>
      </c>
      <c r="T613" s="36">
        <v>1.2902155466674108E-4</v>
      </c>
      <c r="U613" s="38">
        <v>1.1434250400000001</v>
      </c>
      <c r="V613" s="38">
        <v>2.2743816164687125E-2</v>
      </c>
      <c r="W613" s="36">
        <v>7.5447003835313775E-2</v>
      </c>
      <c r="X613" s="36">
        <v>2.6184453332589452E-4</v>
      </c>
      <c r="Y613" s="36">
        <v>-2.451549999999999E-3</v>
      </c>
      <c r="Z613" s="36">
        <v>-1.5326379999999999E-2</v>
      </c>
      <c r="AA613" s="38">
        <v>-1.7777930000000025E-2</v>
      </c>
      <c r="AB613" s="36">
        <v>0.11596875000000093</v>
      </c>
      <c r="AC613" s="36">
        <v>0.97924638000000097</v>
      </c>
    </row>
    <row r="614" spans="1:29" ht="15.75" customHeight="1" x14ac:dyDescent="0.2">
      <c r="A614" s="52">
        <v>43622.921249999999</v>
      </c>
      <c r="B614" s="49" t="s">
        <v>7</v>
      </c>
      <c r="C614" s="49" t="s">
        <v>74</v>
      </c>
      <c r="D614" s="49" t="s">
        <v>75</v>
      </c>
      <c r="E614" s="50">
        <v>-200</v>
      </c>
      <c r="F614" s="50">
        <v>7597.5</v>
      </c>
      <c r="G614" s="50">
        <v>-2.6324E-2</v>
      </c>
      <c r="H614" s="50">
        <v>-2.5000000000000001E-4</v>
      </c>
      <c r="I614" s="50">
        <v>-6.5799999999999997E-6</v>
      </c>
      <c r="J614" s="49" t="s">
        <v>76</v>
      </c>
      <c r="K614" s="50">
        <v>200</v>
      </c>
      <c r="L614" s="50">
        <v>0</v>
      </c>
      <c r="M614" s="50">
        <v>7597.5</v>
      </c>
      <c r="N614" s="49" t="s">
        <v>83</v>
      </c>
      <c r="O614" s="49" t="s">
        <v>1059</v>
      </c>
      <c r="P614" s="36">
        <v>8486</v>
      </c>
      <c r="Q614" s="36">
        <v>7597.5</v>
      </c>
      <c r="R614" s="36">
        <v>1.3161999999999999E-4</v>
      </c>
      <c r="S614" s="36">
        <v>1.0948769129019649</v>
      </c>
      <c r="T614" s="36">
        <v>1.2902155466674108E-4</v>
      </c>
      <c r="U614" s="38">
        <v>1.1169273199999998</v>
      </c>
      <c r="V614" s="38">
        <v>2.2050407098034963E-2</v>
      </c>
      <c r="W614" s="36">
        <v>7.596669290196556E-2</v>
      </c>
      <c r="X614" s="36">
        <v>5.1968906665178505E-4</v>
      </c>
      <c r="Y614" s="36">
        <v>-2.4581299999999989E-3</v>
      </c>
      <c r="Z614" s="36">
        <v>-1.5326379999999999E-2</v>
      </c>
      <c r="AA614" s="38">
        <v>-1.7784510000000024E-2</v>
      </c>
      <c r="AB614" s="36">
        <v>0.11580161000000055</v>
      </c>
      <c r="AC614" s="36">
        <v>0.97907924000000057</v>
      </c>
    </row>
    <row r="615" spans="1:29" ht="15.75" customHeight="1" x14ac:dyDescent="0.2">
      <c r="A615" s="52">
        <v>43622.921273148146</v>
      </c>
      <c r="B615" s="49" t="s">
        <v>7</v>
      </c>
      <c r="C615" s="49" t="s">
        <v>74</v>
      </c>
      <c r="D615" s="49" t="s">
        <v>75</v>
      </c>
      <c r="E615" s="50">
        <v>-100</v>
      </c>
      <c r="F615" s="50">
        <v>7571.5</v>
      </c>
      <c r="G615" s="50">
        <v>-1.3207E-2</v>
      </c>
      <c r="H615" s="50">
        <v>7.5000000000000002E-4</v>
      </c>
      <c r="I615" s="50">
        <v>9.9000000000000001E-6</v>
      </c>
      <c r="J615" s="49" t="s">
        <v>76</v>
      </c>
      <c r="K615" s="50">
        <v>100</v>
      </c>
      <c r="L615" s="50">
        <v>0</v>
      </c>
      <c r="M615" s="50">
        <v>7669</v>
      </c>
      <c r="N615" s="49" t="s">
        <v>77</v>
      </c>
      <c r="O615" s="49" t="s">
        <v>1060</v>
      </c>
      <c r="P615" s="36">
        <v>8386</v>
      </c>
      <c r="Q615" s="36">
        <v>7571.5</v>
      </c>
      <c r="R615" s="36">
        <v>1.3207E-4</v>
      </c>
      <c r="S615" s="36">
        <v>1.0819747574352907</v>
      </c>
      <c r="T615" s="36">
        <v>1.2902155466674108E-4</v>
      </c>
      <c r="U615" s="38">
        <v>1.1075390199999999</v>
      </c>
      <c r="V615" s="38">
        <v>2.5564262564709228E-2</v>
      </c>
      <c r="W615" s="36">
        <v>7.6271537435291456E-2</v>
      </c>
      <c r="X615" s="36">
        <v>3.0484453332589589E-4</v>
      </c>
      <c r="Y615" s="36">
        <v>-2.4482299999999987E-3</v>
      </c>
      <c r="Z615" s="36">
        <v>-1.5326379999999999E-2</v>
      </c>
      <c r="AA615" s="38">
        <v>-1.7774610000000024E-2</v>
      </c>
      <c r="AB615" s="36">
        <v>0.11961041000000071</v>
      </c>
      <c r="AC615" s="36">
        <v>0.98288804000000074</v>
      </c>
    </row>
    <row r="616" spans="1:29" ht="15.75" customHeight="1" x14ac:dyDescent="0.2">
      <c r="A616" s="52">
        <v>43622.921273148146</v>
      </c>
      <c r="B616" s="49" t="s">
        <v>7</v>
      </c>
      <c r="C616" s="49" t="s">
        <v>74</v>
      </c>
      <c r="D616" s="49" t="s">
        <v>75</v>
      </c>
      <c r="E616" s="50">
        <v>-200</v>
      </c>
      <c r="F616" s="50">
        <v>7571.5</v>
      </c>
      <c r="G616" s="50">
        <v>-2.6414E-2</v>
      </c>
      <c r="H616" s="50">
        <v>7.5000000000000002E-4</v>
      </c>
      <c r="I616" s="50">
        <v>1.9809999999999998E-5</v>
      </c>
      <c r="J616" s="49" t="s">
        <v>76</v>
      </c>
      <c r="K616" s="50">
        <v>200</v>
      </c>
      <c r="L616" s="50">
        <v>0</v>
      </c>
      <c r="M616" s="50">
        <v>7631</v>
      </c>
      <c r="N616" s="49" t="s">
        <v>77</v>
      </c>
      <c r="O616" s="49" t="s">
        <v>1061</v>
      </c>
      <c r="P616" s="36">
        <v>8186</v>
      </c>
      <c r="Q616" s="36">
        <v>7571.5</v>
      </c>
      <c r="R616" s="36">
        <v>1.3207E-4</v>
      </c>
      <c r="S616" s="36">
        <v>1.0561704465019426</v>
      </c>
      <c r="T616" s="36">
        <v>1.2902155466674108E-4</v>
      </c>
      <c r="U616" s="38">
        <v>1.08112502</v>
      </c>
      <c r="V616" s="38">
        <v>2.4954573498057409E-2</v>
      </c>
      <c r="W616" s="36">
        <v>7.6881226501943234E-2</v>
      </c>
      <c r="X616" s="36">
        <v>6.0968906665177791E-4</v>
      </c>
      <c r="Y616" s="36">
        <v>-2.4284199999999988E-3</v>
      </c>
      <c r="Z616" s="36">
        <v>-1.5326379999999999E-2</v>
      </c>
      <c r="AA616" s="38">
        <v>-1.7754800000000025E-2</v>
      </c>
      <c r="AB616" s="36">
        <v>0.11959060000000067</v>
      </c>
      <c r="AC616" s="36">
        <v>0.98286823000000068</v>
      </c>
    </row>
    <row r="617" spans="1:29" ht="15.75" customHeight="1" x14ac:dyDescent="0.2">
      <c r="A617" s="52">
        <v>43622.921273148146</v>
      </c>
      <c r="B617" s="49" t="s">
        <v>7</v>
      </c>
      <c r="C617" s="49" t="s">
        <v>74</v>
      </c>
      <c r="D617" s="49" t="s">
        <v>75</v>
      </c>
      <c r="E617" s="50">
        <v>-31</v>
      </c>
      <c r="F617" s="50">
        <v>7571.5</v>
      </c>
      <c r="G617" s="50">
        <v>-4.0941700000000003E-3</v>
      </c>
      <c r="H617" s="50">
        <v>7.5000000000000002E-4</v>
      </c>
      <c r="I617" s="50">
        <v>3.0699999999999998E-6</v>
      </c>
      <c r="J617" s="49" t="s">
        <v>76</v>
      </c>
      <c r="K617" s="50">
        <v>300</v>
      </c>
      <c r="L617" s="50">
        <v>0</v>
      </c>
      <c r="M617" s="50">
        <v>7593</v>
      </c>
      <c r="N617" s="49" t="s">
        <v>77</v>
      </c>
      <c r="O617" s="49" t="s">
        <v>1062</v>
      </c>
      <c r="P617" s="36">
        <v>8155</v>
      </c>
      <c r="Q617" s="36">
        <v>7571.5</v>
      </c>
      <c r="R617" s="36">
        <v>1.3207E-4</v>
      </c>
      <c r="S617" s="36">
        <v>1.0521707783072736</v>
      </c>
      <c r="T617" s="36">
        <v>1.2902155466674108E-4</v>
      </c>
      <c r="U617" s="38">
        <v>1.0770308500000001</v>
      </c>
      <c r="V617" s="38">
        <v>2.4860071692726526E-2</v>
      </c>
      <c r="W617" s="36">
        <v>7.6975728307274255E-2</v>
      </c>
      <c r="X617" s="36">
        <v>9.4501805331020927E-5</v>
      </c>
      <c r="Y617" s="36">
        <v>-2.4253499999999989E-3</v>
      </c>
      <c r="Z617" s="36">
        <v>-1.5326379999999999E-2</v>
      </c>
      <c r="AA617" s="38">
        <v>-1.7751730000000025E-2</v>
      </c>
      <c r="AB617" s="36">
        <v>0.1195875300000008</v>
      </c>
      <c r="AC617" s="36">
        <v>0.98286516000000079</v>
      </c>
    </row>
    <row r="618" spans="1:29" ht="15.75" customHeight="1" x14ac:dyDescent="0.2">
      <c r="A618" s="52">
        <v>43622.921273148146</v>
      </c>
      <c r="B618" s="49" t="s">
        <v>7</v>
      </c>
      <c r="C618" s="49" t="s">
        <v>74</v>
      </c>
      <c r="D618" s="49" t="s">
        <v>75</v>
      </c>
      <c r="E618" s="50">
        <v>-4</v>
      </c>
      <c r="F618" s="50">
        <v>7568</v>
      </c>
      <c r="G618" s="50">
        <v>-5.2855999999999997E-4</v>
      </c>
      <c r="H618" s="50">
        <v>7.5000000000000002E-4</v>
      </c>
      <c r="I618" s="50">
        <v>3.9000000000000002E-7</v>
      </c>
      <c r="J618" s="49" t="s">
        <v>76</v>
      </c>
      <c r="K618" s="50">
        <v>300</v>
      </c>
      <c r="L618" s="50">
        <v>31</v>
      </c>
      <c r="M618" s="50">
        <v>7593</v>
      </c>
      <c r="N618" s="49" t="s">
        <v>77</v>
      </c>
      <c r="O618" s="49" t="s">
        <v>1062</v>
      </c>
      <c r="P618" s="36">
        <v>8151</v>
      </c>
      <c r="Q618" s="36">
        <v>7568</v>
      </c>
      <c r="R618" s="36">
        <v>1.3213999999999999E-4</v>
      </c>
      <c r="S618" s="36">
        <v>1.0516546920886065</v>
      </c>
      <c r="T618" s="36">
        <v>1.2902155466674108E-4</v>
      </c>
      <c r="U618" s="38">
        <v>1.07707314</v>
      </c>
      <c r="V618" s="38">
        <v>2.5418447911393471E-2</v>
      </c>
      <c r="W618" s="36">
        <v>7.6988202088607294E-2</v>
      </c>
      <c r="X618" s="36">
        <v>1.2473781333038891E-5</v>
      </c>
      <c r="Y618" s="36">
        <v>-2.424959999999999E-3</v>
      </c>
      <c r="Z618" s="36">
        <v>-1.5326379999999999E-2</v>
      </c>
      <c r="AA618" s="38">
        <v>-1.7751340000000025E-2</v>
      </c>
      <c r="AB618" s="36">
        <v>0.1201579900000008</v>
      </c>
      <c r="AC618" s="36">
        <v>0.98343562000000084</v>
      </c>
    </row>
    <row r="619" spans="1:29" ht="15.75" customHeight="1" x14ac:dyDescent="0.2">
      <c r="A619" s="52">
        <v>43622.921273148146</v>
      </c>
      <c r="B619" s="49" t="s">
        <v>7</v>
      </c>
      <c r="C619" s="49" t="s">
        <v>74</v>
      </c>
      <c r="D619" s="49" t="s">
        <v>75</v>
      </c>
      <c r="E619" s="50">
        <v>-230</v>
      </c>
      <c r="F619" s="50">
        <v>7567</v>
      </c>
      <c r="G619" s="50">
        <v>-3.0394500000000001E-2</v>
      </c>
      <c r="H619" s="50">
        <v>7.5000000000000002E-4</v>
      </c>
      <c r="I619" s="50">
        <v>2.279E-5</v>
      </c>
      <c r="J619" s="49" t="s">
        <v>76</v>
      </c>
      <c r="K619" s="50">
        <v>300</v>
      </c>
      <c r="L619" s="50">
        <v>35</v>
      </c>
      <c r="M619" s="50">
        <v>7593</v>
      </c>
      <c r="N619" s="49" t="s">
        <v>77</v>
      </c>
      <c r="O619" s="49" t="s">
        <v>1062</v>
      </c>
      <c r="P619" s="36">
        <v>7921</v>
      </c>
      <c r="Q619" s="36">
        <v>7567</v>
      </c>
      <c r="R619" s="36">
        <v>1.3214999999999999E-4</v>
      </c>
      <c r="S619" s="36">
        <v>1.0219797345152561</v>
      </c>
      <c r="T619" s="36">
        <v>1.2902155466674108E-4</v>
      </c>
      <c r="U619" s="38">
        <v>1.0467601499999999</v>
      </c>
      <c r="V619" s="38">
        <v>2.4780415484743745E-2</v>
      </c>
      <c r="W619" s="36">
        <v>7.7707744515256846E-2</v>
      </c>
      <c r="X619" s="36">
        <v>7.1954242664955259E-4</v>
      </c>
      <c r="Y619" s="36">
        <v>-2.402169999999999E-3</v>
      </c>
      <c r="Z619" s="36">
        <v>-1.5326379999999999E-2</v>
      </c>
      <c r="AA619" s="38">
        <v>-1.7728550000000023E-2</v>
      </c>
      <c r="AB619" s="36">
        <v>0.12021671000000062</v>
      </c>
      <c r="AC619" s="36">
        <v>0.98349434000000069</v>
      </c>
    </row>
    <row r="620" spans="1:29" ht="15.75" customHeight="1" x14ac:dyDescent="0.2">
      <c r="A620" s="52">
        <v>43622.921273148146</v>
      </c>
      <c r="B620" s="49" t="s">
        <v>7</v>
      </c>
      <c r="C620" s="49" t="s">
        <v>74</v>
      </c>
      <c r="D620" s="49" t="s">
        <v>75</v>
      </c>
      <c r="E620" s="50">
        <v>-35</v>
      </c>
      <c r="F620" s="50">
        <v>7564</v>
      </c>
      <c r="G620" s="50">
        <v>-4.6273499999999997E-3</v>
      </c>
      <c r="H620" s="50">
        <v>7.5000000000000002E-4</v>
      </c>
      <c r="I620" s="50">
        <v>3.4699999999999998E-6</v>
      </c>
      <c r="J620" s="49" t="s">
        <v>76</v>
      </c>
      <c r="K620" s="50">
        <v>300</v>
      </c>
      <c r="L620" s="50">
        <v>265</v>
      </c>
      <c r="M620" s="50">
        <v>7593</v>
      </c>
      <c r="N620" s="49" t="s">
        <v>77</v>
      </c>
      <c r="O620" s="49" t="s">
        <v>1062</v>
      </c>
      <c r="P620" s="36">
        <v>7886</v>
      </c>
      <c r="Q620" s="36">
        <v>7564</v>
      </c>
      <c r="R620" s="36">
        <v>1.3221000000000001E-4</v>
      </c>
      <c r="S620" s="36">
        <v>1.0174639801019203</v>
      </c>
      <c r="T620" s="36">
        <v>1.2902155466674111E-4</v>
      </c>
      <c r="U620" s="38">
        <v>1.0426080600000001</v>
      </c>
      <c r="V620" s="38">
        <v>2.5144079898079763E-2</v>
      </c>
      <c r="W620" s="36">
        <v>7.7819340101920903E-2</v>
      </c>
      <c r="X620" s="36">
        <v>1.1159558666405667E-4</v>
      </c>
      <c r="Y620" s="36">
        <v>-2.3986999999999988E-3</v>
      </c>
      <c r="Z620" s="36">
        <v>-1.5326379999999999E-2</v>
      </c>
      <c r="AA620" s="38">
        <v>-1.7725080000000025E-2</v>
      </c>
      <c r="AB620" s="36">
        <v>0.1206885000000007</v>
      </c>
      <c r="AC620" s="36">
        <v>0.98396613000000066</v>
      </c>
    </row>
    <row r="621" spans="1:29" ht="15.75" customHeight="1" x14ac:dyDescent="0.2">
      <c r="A621" s="52">
        <v>43622.921284722222</v>
      </c>
      <c r="B621" s="49" t="s">
        <v>7</v>
      </c>
      <c r="C621" s="49" t="s">
        <v>74</v>
      </c>
      <c r="D621" s="49" t="s">
        <v>75</v>
      </c>
      <c r="E621" s="50">
        <v>-400</v>
      </c>
      <c r="F621" s="50">
        <v>7555</v>
      </c>
      <c r="G621" s="50">
        <v>-5.2943999999999998E-2</v>
      </c>
      <c r="H621" s="50">
        <v>-2.5000000000000001E-4</v>
      </c>
      <c r="I621" s="50">
        <v>-1.323E-5</v>
      </c>
      <c r="J621" s="49" t="s">
        <v>76</v>
      </c>
      <c r="K621" s="50">
        <v>400</v>
      </c>
      <c r="L621" s="50">
        <v>0</v>
      </c>
      <c r="M621" s="50">
        <v>7555</v>
      </c>
      <c r="N621" s="49" t="s">
        <v>77</v>
      </c>
      <c r="O621" s="49" t="s">
        <v>1063</v>
      </c>
      <c r="P621" s="36">
        <v>7486</v>
      </c>
      <c r="Q621" s="36">
        <v>7555</v>
      </c>
      <c r="R621" s="36">
        <v>1.3236000000000001E-4</v>
      </c>
      <c r="S621" s="36">
        <v>0.96585535823522384</v>
      </c>
      <c r="T621" s="36">
        <v>1.2902155466674108E-4</v>
      </c>
      <c r="U621" s="38">
        <v>0.99084696000000005</v>
      </c>
      <c r="V621" s="38">
        <v>2.4991601764776217E-2</v>
      </c>
      <c r="W621" s="36">
        <v>7.9154718235224464E-2</v>
      </c>
      <c r="X621" s="36">
        <v>1.3353781333035608E-3</v>
      </c>
      <c r="Y621" s="36">
        <v>-2.4119299999999988E-3</v>
      </c>
      <c r="Z621" s="36">
        <v>-1.5326379999999999E-2</v>
      </c>
      <c r="AA621" s="38">
        <v>-1.7738310000000024E-2</v>
      </c>
      <c r="AB621" s="36">
        <v>0.1218846300000007</v>
      </c>
      <c r="AC621" s="36">
        <v>0.98516226000000073</v>
      </c>
    </row>
    <row r="622" spans="1:29" ht="15.75" customHeight="1" x14ac:dyDescent="0.2">
      <c r="A622" s="52">
        <v>43622.921666666669</v>
      </c>
      <c r="B622" s="49" t="s">
        <v>7</v>
      </c>
      <c r="C622" s="49" t="s">
        <v>74</v>
      </c>
      <c r="D622" s="49" t="s">
        <v>75</v>
      </c>
      <c r="E622" s="50">
        <v>-100</v>
      </c>
      <c r="F622" s="50">
        <v>7518</v>
      </c>
      <c r="G622" s="50">
        <v>-1.3301E-2</v>
      </c>
      <c r="H622" s="50">
        <v>-2.5000000000000001E-4</v>
      </c>
      <c r="I622" s="50">
        <v>-3.32E-6</v>
      </c>
      <c r="J622" s="49" t="s">
        <v>76</v>
      </c>
      <c r="K622" s="50">
        <v>100</v>
      </c>
      <c r="L622" s="50">
        <v>0</v>
      </c>
      <c r="M622" s="50">
        <v>7518</v>
      </c>
      <c r="N622" s="49" t="s">
        <v>77</v>
      </c>
      <c r="O622" s="49" t="s">
        <v>1064</v>
      </c>
      <c r="P622" s="36">
        <v>7386</v>
      </c>
      <c r="Q622" s="36">
        <v>7518</v>
      </c>
      <c r="R622" s="36">
        <v>1.3301E-4</v>
      </c>
      <c r="S622" s="36">
        <v>0.95295320276854978</v>
      </c>
      <c r="T622" s="36">
        <v>1.2902155466674111E-4</v>
      </c>
      <c r="U622" s="38">
        <v>0.98241186000000003</v>
      </c>
      <c r="V622" s="38">
        <v>2.9458657231450247E-2</v>
      </c>
      <c r="W622" s="36">
        <v>7.9553562768550357E-2</v>
      </c>
      <c r="X622" s="36">
        <v>3.9884453332589276E-4</v>
      </c>
      <c r="Y622" s="36">
        <v>-2.4152499999999986E-3</v>
      </c>
      <c r="Z622" s="36">
        <v>-1.5326379999999999E-2</v>
      </c>
      <c r="AA622" s="38">
        <v>-1.7741630000000026E-2</v>
      </c>
      <c r="AB622" s="36">
        <v>0.12675385000000064</v>
      </c>
      <c r="AC622" s="36">
        <v>0.99003148000000063</v>
      </c>
    </row>
    <row r="623" spans="1:29" ht="15.75" customHeight="1" x14ac:dyDescent="0.2">
      <c r="A623" s="52">
        <v>43622.926782407405</v>
      </c>
      <c r="B623" s="49" t="s">
        <v>7</v>
      </c>
      <c r="C623" s="49" t="s">
        <v>74</v>
      </c>
      <c r="D623" s="49" t="s">
        <v>86</v>
      </c>
      <c r="E623" s="50">
        <v>100</v>
      </c>
      <c r="F623" s="50">
        <v>7609</v>
      </c>
      <c r="G623" s="50">
        <v>1.3141999999999999E-2</v>
      </c>
      <c r="H623" s="50">
        <v>-2.5000000000000001E-4</v>
      </c>
      <c r="I623" s="50">
        <v>-3.2799999999999999E-6</v>
      </c>
      <c r="J623" s="49" t="s">
        <v>76</v>
      </c>
      <c r="K623" s="50">
        <v>100</v>
      </c>
      <c r="L623" s="50">
        <v>0</v>
      </c>
      <c r="M623" s="50">
        <v>7609</v>
      </c>
      <c r="N623" s="49" t="s">
        <v>83</v>
      </c>
      <c r="O623" s="49" t="s">
        <v>1065</v>
      </c>
      <c r="P623" s="36">
        <v>7486</v>
      </c>
      <c r="Q623" s="36">
        <v>7609</v>
      </c>
      <c r="R623" s="36">
        <v>1.3142000000000001E-4</v>
      </c>
      <c r="S623" s="36">
        <v>0.96609520276854977</v>
      </c>
      <c r="T623" s="36">
        <v>1.2905359374412902E-4</v>
      </c>
      <c r="U623" s="38">
        <v>0.98381012000000012</v>
      </c>
      <c r="V623" s="38">
        <v>1.7714917231450356E-2</v>
      </c>
      <c r="W623" s="36">
        <v>7.9553562768550357E-2</v>
      </c>
      <c r="X623" s="36">
        <v>0</v>
      </c>
      <c r="Y623" s="36">
        <v>-2.4185299999999986E-3</v>
      </c>
      <c r="Z623" s="36">
        <v>-1.5326379999999999E-2</v>
      </c>
      <c r="AA623" s="38">
        <v>-1.7744910000000027E-2</v>
      </c>
      <c r="AB623" s="36">
        <v>0.11501339000000074</v>
      </c>
      <c r="AC623" s="36">
        <v>0.97829102000000079</v>
      </c>
    </row>
    <row r="624" spans="1:29" ht="15.75" customHeight="1" x14ac:dyDescent="0.2">
      <c r="A624" s="52">
        <v>43622.926886574074</v>
      </c>
      <c r="B624" s="49" t="s">
        <v>7</v>
      </c>
      <c r="C624" s="49" t="s">
        <v>74</v>
      </c>
      <c r="D624" s="49" t="s">
        <v>86</v>
      </c>
      <c r="E624" s="50">
        <v>100</v>
      </c>
      <c r="F624" s="50">
        <v>7639</v>
      </c>
      <c r="G624" s="50">
        <v>1.3091E-2</v>
      </c>
      <c r="H624" s="50">
        <v>-2.5000000000000001E-4</v>
      </c>
      <c r="I624" s="50">
        <v>-3.27E-6</v>
      </c>
      <c r="J624" s="49" t="s">
        <v>76</v>
      </c>
      <c r="K624" s="50">
        <v>100</v>
      </c>
      <c r="L624" s="50">
        <v>0</v>
      </c>
      <c r="M624" s="50">
        <v>7639</v>
      </c>
      <c r="N624" s="49" t="s">
        <v>77</v>
      </c>
      <c r="O624" s="49" t="s">
        <v>1066</v>
      </c>
      <c r="P624" s="36">
        <v>7586</v>
      </c>
      <c r="Q624" s="36">
        <v>7639</v>
      </c>
      <c r="R624" s="36">
        <v>1.3091000000000001E-4</v>
      </c>
      <c r="S624" s="36">
        <v>0.97918620276854973</v>
      </c>
      <c r="T624" s="36">
        <v>1.2907806522126941E-4</v>
      </c>
      <c r="U624" s="38">
        <v>0.99308326000000002</v>
      </c>
      <c r="V624" s="38">
        <v>1.3897057231450294E-2</v>
      </c>
      <c r="W624" s="36">
        <v>7.9553562768550357E-2</v>
      </c>
      <c r="X624" s="36">
        <v>0</v>
      </c>
      <c r="Y624" s="36">
        <v>-2.4217999999999987E-3</v>
      </c>
      <c r="Z624" s="36">
        <v>-1.5326379999999999E-2</v>
      </c>
      <c r="AA624" s="38">
        <v>-1.7748180000000027E-2</v>
      </c>
      <c r="AB624" s="36">
        <v>0.11119880000000068</v>
      </c>
      <c r="AC624" s="36">
        <v>0.97447643000000073</v>
      </c>
    </row>
    <row r="625" spans="1:29" ht="15.75" customHeight="1" x14ac:dyDescent="0.2">
      <c r="A625" s="52">
        <v>43622.926932870374</v>
      </c>
      <c r="B625" s="49" t="s">
        <v>7</v>
      </c>
      <c r="C625" s="49" t="s">
        <v>74</v>
      </c>
      <c r="D625" s="49" t="s">
        <v>86</v>
      </c>
      <c r="E625" s="50">
        <v>200</v>
      </c>
      <c r="F625" s="50">
        <v>7647</v>
      </c>
      <c r="G625" s="50">
        <v>2.6154E-2</v>
      </c>
      <c r="H625" s="50">
        <v>-2.5000000000000001E-4</v>
      </c>
      <c r="I625" s="50">
        <v>-6.5300000000000002E-6</v>
      </c>
      <c r="J625" s="49" t="s">
        <v>76</v>
      </c>
      <c r="K625" s="50">
        <v>200</v>
      </c>
      <c r="L625" s="50">
        <v>0</v>
      </c>
      <c r="M625" s="50">
        <v>7647</v>
      </c>
      <c r="N625" s="49" t="s">
        <v>83</v>
      </c>
      <c r="O625" s="49" t="s">
        <v>1067</v>
      </c>
      <c r="P625" s="36">
        <v>7786</v>
      </c>
      <c r="Q625" s="36">
        <v>7647</v>
      </c>
      <c r="R625" s="36">
        <v>1.3077E-4</v>
      </c>
      <c r="S625" s="36">
        <v>1.0053402027685496</v>
      </c>
      <c r="T625" s="36">
        <v>1.2912152617114688E-4</v>
      </c>
      <c r="U625" s="38">
        <v>1.01817522</v>
      </c>
      <c r="V625" s="38">
        <v>1.2835017231450419E-2</v>
      </c>
      <c r="W625" s="36">
        <v>7.9553562768550357E-2</v>
      </c>
      <c r="X625" s="36">
        <v>0</v>
      </c>
      <c r="Y625" s="36">
        <v>-2.4283299999999985E-3</v>
      </c>
      <c r="Z625" s="36">
        <v>-1.5326379999999999E-2</v>
      </c>
      <c r="AA625" s="38">
        <v>-1.7754710000000028E-2</v>
      </c>
      <c r="AB625" s="36">
        <v>0.11014329000000081</v>
      </c>
      <c r="AC625" s="36">
        <v>0.9734209200000008</v>
      </c>
    </row>
    <row r="626" spans="1:29" ht="15.75" customHeight="1" x14ac:dyDescent="0.2">
      <c r="A626" s="52">
        <v>43622.958333333336</v>
      </c>
      <c r="B626" s="49" t="s">
        <v>7</v>
      </c>
      <c r="C626" s="49" t="s">
        <v>130</v>
      </c>
      <c r="D626" s="53"/>
      <c r="E626" s="50">
        <v>7786</v>
      </c>
      <c r="F626" s="50">
        <v>7599.24</v>
      </c>
      <c r="G626" s="50">
        <v>1.0245597399999999</v>
      </c>
      <c r="H626" s="50">
        <v>-2.1900000000000001E-3</v>
      </c>
      <c r="I626" s="50">
        <v>-2.2437899999999998E-3</v>
      </c>
      <c r="J626" s="49" t="s">
        <v>76</v>
      </c>
      <c r="K626" s="50">
        <v>7786</v>
      </c>
      <c r="L626" s="50">
        <v>0</v>
      </c>
      <c r="M626" s="50">
        <v>7599.24</v>
      </c>
      <c r="N626" s="49" t="s">
        <v>130</v>
      </c>
      <c r="O626" s="49" t="s">
        <v>131</v>
      </c>
      <c r="P626" s="36">
        <v>7786</v>
      </c>
      <c r="Q626" s="36">
        <v>7599.24</v>
      </c>
      <c r="R626" s="36">
        <v>1.3159000000000001E-4</v>
      </c>
      <c r="S626" s="36">
        <v>1.0053402027685496</v>
      </c>
      <c r="T626" s="36">
        <v>1.2912152617114688E-4</v>
      </c>
      <c r="U626" s="38">
        <v>1.01817522</v>
      </c>
      <c r="V626" s="38">
        <v>1.2835017231450419E-2</v>
      </c>
      <c r="W626" s="36">
        <v>7.9553562768550357E-2</v>
      </c>
      <c r="X626" s="36">
        <v>0</v>
      </c>
      <c r="Y626" s="36">
        <v>-2.4283299999999985E-3</v>
      </c>
      <c r="Z626" s="36">
        <v>-1.757017E-2</v>
      </c>
      <c r="AA626" s="38">
        <v>-1.9998500000000027E-2</v>
      </c>
      <c r="AB626" s="36">
        <v>0.11238708000000081</v>
      </c>
      <c r="AC626" s="36">
        <v>0.97566471000000088</v>
      </c>
    </row>
    <row r="627" spans="1:29" ht="15.75" customHeight="1" x14ac:dyDescent="0.2">
      <c r="A627" s="52">
        <v>43622.982627314814</v>
      </c>
      <c r="B627" s="49" t="s">
        <v>7</v>
      </c>
      <c r="C627" s="49" t="s">
        <v>74</v>
      </c>
      <c r="D627" s="49" t="s">
        <v>86</v>
      </c>
      <c r="E627" s="50">
        <v>100</v>
      </c>
      <c r="F627" s="50">
        <v>7676.5</v>
      </c>
      <c r="G627" s="50">
        <v>1.3027E-2</v>
      </c>
      <c r="H627" s="50">
        <v>-2.5000000000000001E-4</v>
      </c>
      <c r="I627" s="50">
        <v>-3.2499999999999998E-6</v>
      </c>
      <c r="J627" s="49" t="s">
        <v>76</v>
      </c>
      <c r="K627" s="50">
        <v>100</v>
      </c>
      <c r="L627" s="50">
        <v>0</v>
      </c>
      <c r="M627" s="50">
        <v>7676.5</v>
      </c>
      <c r="N627" s="49" t="s">
        <v>77</v>
      </c>
      <c r="O627" s="49" t="s">
        <v>1068</v>
      </c>
      <c r="P627" s="36">
        <v>7886</v>
      </c>
      <c r="Q627" s="36">
        <v>7676.5</v>
      </c>
      <c r="R627" s="36">
        <v>1.3027000000000001E-4</v>
      </c>
      <c r="S627" s="36">
        <v>1.0183672027685495</v>
      </c>
      <c r="T627" s="36">
        <v>1.2913608962319929E-4</v>
      </c>
      <c r="U627" s="38">
        <v>1.02730922</v>
      </c>
      <c r="V627" s="38">
        <v>8.9420172314504942E-3</v>
      </c>
      <c r="W627" s="36">
        <v>7.9553562768550357E-2</v>
      </c>
      <c r="X627" s="36">
        <v>0</v>
      </c>
      <c r="Y627" s="36">
        <v>-2.4315799999999987E-3</v>
      </c>
      <c r="Z627" s="36">
        <v>-1.757017E-2</v>
      </c>
      <c r="AA627" s="38">
        <v>-2.0001750000000026E-2</v>
      </c>
      <c r="AB627" s="36">
        <v>0.10849733000000088</v>
      </c>
      <c r="AC627" s="36">
        <v>0.97177496000000085</v>
      </c>
    </row>
    <row r="628" spans="1:29" ht="15.75" customHeight="1" x14ac:dyDescent="0.2">
      <c r="A628" s="52">
        <v>43622.983159722222</v>
      </c>
      <c r="B628" s="49" t="s">
        <v>7</v>
      </c>
      <c r="C628" s="49" t="s">
        <v>74</v>
      </c>
      <c r="D628" s="49" t="s">
        <v>86</v>
      </c>
      <c r="E628" s="50">
        <v>100</v>
      </c>
      <c r="F628" s="50">
        <v>7708.5</v>
      </c>
      <c r="G628" s="50">
        <v>1.2973E-2</v>
      </c>
      <c r="H628" s="50">
        <v>-2.5000000000000001E-4</v>
      </c>
      <c r="I628" s="50">
        <v>-3.2399999999999999E-6</v>
      </c>
      <c r="J628" s="49" t="s">
        <v>76</v>
      </c>
      <c r="K628" s="50">
        <v>100</v>
      </c>
      <c r="L628" s="50">
        <v>0</v>
      </c>
      <c r="M628" s="50">
        <v>7708.5</v>
      </c>
      <c r="N628" s="49" t="s">
        <v>77</v>
      </c>
      <c r="O628" s="49" t="s">
        <v>1069</v>
      </c>
      <c r="P628" s="36">
        <v>7986</v>
      </c>
      <c r="Q628" s="36">
        <v>7708.5</v>
      </c>
      <c r="R628" s="36">
        <v>1.2972999999999999E-4</v>
      </c>
      <c r="S628" s="36">
        <v>1.0313402027685494</v>
      </c>
      <c r="T628" s="36">
        <v>1.2914352651747425E-4</v>
      </c>
      <c r="U628" s="38">
        <v>1.0360237799999998</v>
      </c>
      <c r="V628" s="38">
        <v>4.6835772314504087E-3</v>
      </c>
      <c r="W628" s="36">
        <v>7.9553562768550357E-2</v>
      </c>
      <c r="X628" s="36">
        <v>0</v>
      </c>
      <c r="Y628" s="36">
        <v>-2.4348199999999986E-3</v>
      </c>
      <c r="Z628" s="36">
        <v>-1.757017E-2</v>
      </c>
      <c r="AA628" s="38">
        <v>-2.0004990000000028E-2</v>
      </c>
      <c r="AB628" s="36">
        <v>0.10424213000000079</v>
      </c>
      <c r="AC628" s="36">
        <v>0.96751976000000084</v>
      </c>
    </row>
    <row r="629" spans="1:29" ht="15.75" customHeight="1" x14ac:dyDescent="0.2">
      <c r="A629" s="52">
        <v>43622.983356481483</v>
      </c>
      <c r="B629" s="49" t="s">
        <v>7</v>
      </c>
      <c r="C629" s="49" t="s">
        <v>74</v>
      </c>
      <c r="D629" s="49" t="s">
        <v>75</v>
      </c>
      <c r="E629" s="50">
        <v>-600</v>
      </c>
      <c r="F629" s="50">
        <v>7413.5</v>
      </c>
      <c r="G629" s="50">
        <v>-8.0934000000000006E-2</v>
      </c>
      <c r="H629" s="50">
        <v>-2.5000000000000001E-4</v>
      </c>
      <c r="I629" s="50">
        <v>-2.0230000000000001E-5</v>
      </c>
      <c r="J629" s="49" t="s">
        <v>76</v>
      </c>
      <c r="K629" s="50">
        <v>600</v>
      </c>
      <c r="L629" s="50">
        <v>0</v>
      </c>
      <c r="M629" s="50">
        <v>7413.5</v>
      </c>
      <c r="N629" s="49" t="s">
        <v>83</v>
      </c>
      <c r="O629" s="49" t="s">
        <v>1070</v>
      </c>
      <c r="P629" s="36">
        <v>7386</v>
      </c>
      <c r="Q629" s="36">
        <v>7413.5</v>
      </c>
      <c r="R629" s="36">
        <v>1.3489E-4</v>
      </c>
      <c r="S629" s="36">
        <v>0.95385408685806483</v>
      </c>
      <c r="T629" s="36">
        <v>1.2914352651747425E-4</v>
      </c>
      <c r="U629" s="38">
        <v>0.99629754000000004</v>
      </c>
      <c r="V629" s="38">
        <v>4.2443453141935206E-2</v>
      </c>
      <c r="W629" s="36">
        <v>8.3001446858065805E-2</v>
      </c>
      <c r="X629" s="36">
        <v>3.4478840895154489E-3</v>
      </c>
      <c r="Y629" s="36">
        <v>-2.4550499999999986E-3</v>
      </c>
      <c r="Z629" s="36">
        <v>-1.757017E-2</v>
      </c>
      <c r="AA629" s="38">
        <v>-2.0025220000000028E-2</v>
      </c>
      <c r="AB629" s="36">
        <v>0.14547012000000106</v>
      </c>
      <c r="AC629" s="36">
        <v>1.0087477500000011</v>
      </c>
    </row>
    <row r="630" spans="1:29" ht="15.75" customHeight="1" x14ac:dyDescent="0.2">
      <c r="A630" s="52">
        <v>43622.983356481483</v>
      </c>
      <c r="B630" s="49" t="s">
        <v>7</v>
      </c>
      <c r="C630" s="49" t="s">
        <v>74</v>
      </c>
      <c r="D630" s="49" t="s">
        <v>75</v>
      </c>
      <c r="E630" s="50">
        <v>-500</v>
      </c>
      <c r="F630" s="50">
        <v>7450.5</v>
      </c>
      <c r="G630" s="50">
        <v>-6.7110000000000003E-2</v>
      </c>
      <c r="H630" s="50">
        <v>-2.5000000000000001E-4</v>
      </c>
      <c r="I630" s="50">
        <v>-1.677E-5</v>
      </c>
      <c r="J630" s="49" t="s">
        <v>76</v>
      </c>
      <c r="K630" s="50">
        <v>500</v>
      </c>
      <c r="L630" s="50">
        <v>0</v>
      </c>
      <c r="M630" s="50">
        <v>7450.5</v>
      </c>
      <c r="N630" s="49" t="s">
        <v>83</v>
      </c>
      <c r="O630" s="49" t="s">
        <v>1071</v>
      </c>
      <c r="P630" s="36">
        <v>6886</v>
      </c>
      <c r="Q630" s="36">
        <v>7450.5</v>
      </c>
      <c r="R630" s="36">
        <v>1.3422E-4</v>
      </c>
      <c r="S630" s="36">
        <v>0.88928232359932768</v>
      </c>
      <c r="T630" s="36">
        <v>1.2914352651747425E-4</v>
      </c>
      <c r="U630" s="38">
        <v>0.92423891999999996</v>
      </c>
      <c r="V630" s="38">
        <v>3.495659640067228E-2</v>
      </c>
      <c r="W630" s="36">
        <v>8.5539683599328675E-2</v>
      </c>
      <c r="X630" s="36">
        <v>2.5382367412628698E-3</v>
      </c>
      <c r="Y630" s="36">
        <v>-2.4718199999999987E-3</v>
      </c>
      <c r="Z630" s="36">
        <v>-1.757017E-2</v>
      </c>
      <c r="AA630" s="38">
        <v>-2.0041990000000027E-2</v>
      </c>
      <c r="AB630" s="36">
        <v>0.14053827000000099</v>
      </c>
      <c r="AC630" s="36">
        <v>1.0038159000000011</v>
      </c>
    </row>
    <row r="631" spans="1:29" ht="15.75" customHeight="1" x14ac:dyDescent="0.2">
      <c r="A631" s="52">
        <v>43622.983356481483</v>
      </c>
      <c r="B631" s="49" t="s">
        <v>7</v>
      </c>
      <c r="C631" s="49" t="s">
        <v>74</v>
      </c>
      <c r="D631" s="49" t="s">
        <v>75</v>
      </c>
      <c r="E631" s="50">
        <v>-400</v>
      </c>
      <c r="F631" s="50">
        <v>7488</v>
      </c>
      <c r="G631" s="50">
        <v>-5.3420000000000002E-2</v>
      </c>
      <c r="H631" s="50">
        <v>-2.5000000000000001E-4</v>
      </c>
      <c r="I631" s="50">
        <v>-1.3349999999999999E-5</v>
      </c>
      <c r="J631" s="49" t="s">
        <v>76</v>
      </c>
      <c r="K631" s="50">
        <v>400</v>
      </c>
      <c r="L631" s="50">
        <v>0</v>
      </c>
      <c r="M631" s="50">
        <v>7488</v>
      </c>
      <c r="N631" s="49" t="s">
        <v>83</v>
      </c>
      <c r="O631" s="49" t="s">
        <v>1072</v>
      </c>
      <c r="P631" s="36">
        <v>6486</v>
      </c>
      <c r="Q631" s="36">
        <v>7488</v>
      </c>
      <c r="R631" s="36">
        <v>1.3354999999999999E-4</v>
      </c>
      <c r="S631" s="36">
        <v>0.83762491299233799</v>
      </c>
      <c r="T631" s="36">
        <v>1.2914352651747425E-4</v>
      </c>
      <c r="U631" s="38">
        <v>0.86620529999999996</v>
      </c>
      <c r="V631" s="38">
        <v>2.8580387007661967E-2</v>
      </c>
      <c r="W631" s="36">
        <v>8.7302272992338975E-2</v>
      </c>
      <c r="X631" s="36">
        <v>1.7625893930102998E-3</v>
      </c>
      <c r="Y631" s="36">
        <v>-2.4851699999999988E-3</v>
      </c>
      <c r="Z631" s="36">
        <v>-1.757017E-2</v>
      </c>
      <c r="AA631" s="38">
        <v>-2.0055340000000026E-2</v>
      </c>
      <c r="AB631" s="36">
        <v>0.13593800000000097</v>
      </c>
      <c r="AC631" s="36">
        <v>0.99921563000000102</v>
      </c>
    </row>
    <row r="632" spans="1:29" ht="15.75" customHeight="1" x14ac:dyDescent="0.2">
      <c r="A632" s="52">
        <v>43622.983356481483</v>
      </c>
      <c r="B632" s="49" t="s">
        <v>7</v>
      </c>
      <c r="C632" s="49" t="s">
        <v>74</v>
      </c>
      <c r="D632" s="49" t="s">
        <v>75</v>
      </c>
      <c r="E632" s="50">
        <v>-300</v>
      </c>
      <c r="F632" s="50">
        <v>7525.5</v>
      </c>
      <c r="G632" s="50">
        <v>-3.9863999999999997E-2</v>
      </c>
      <c r="H632" s="50">
        <v>-2.5000000000000001E-4</v>
      </c>
      <c r="I632" s="50">
        <v>-9.9599999999999995E-6</v>
      </c>
      <c r="J632" s="49" t="s">
        <v>76</v>
      </c>
      <c r="K632" s="50">
        <v>300</v>
      </c>
      <c r="L632" s="50">
        <v>0</v>
      </c>
      <c r="M632" s="50">
        <v>7525.5</v>
      </c>
      <c r="N632" s="49" t="s">
        <v>83</v>
      </c>
      <c r="O632" s="49" t="s">
        <v>1073</v>
      </c>
      <c r="P632" s="36">
        <v>6186</v>
      </c>
      <c r="Q632" s="36">
        <v>7525.5</v>
      </c>
      <c r="R632" s="36">
        <v>1.3287999999999999E-4</v>
      </c>
      <c r="S632" s="36">
        <v>0.79888185503709574</v>
      </c>
      <c r="T632" s="36">
        <v>1.2914352651747425E-4</v>
      </c>
      <c r="U632" s="38">
        <v>0.8219956799999999</v>
      </c>
      <c r="V632" s="38">
        <v>2.311382496290415E-2</v>
      </c>
      <c r="W632" s="36">
        <v>8.84232150370967E-2</v>
      </c>
      <c r="X632" s="36">
        <v>1.1209420447577251E-3</v>
      </c>
      <c r="Y632" s="36">
        <v>-2.4951299999999986E-3</v>
      </c>
      <c r="Z632" s="36">
        <v>-1.757017E-2</v>
      </c>
      <c r="AA632" s="38">
        <v>-2.0065300000000025E-2</v>
      </c>
      <c r="AB632" s="36">
        <v>0.13160234000000087</v>
      </c>
      <c r="AC632" s="36">
        <v>0.99487997000000084</v>
      </c>
    </row>
    <row r="633" spans="1:29" ht="15.75" customHeight="1" x14ac:dyDescent="0.2">
      <c r="A633" s="52">
        <v>43622.983356481483</v>
      </c>
      <c r="B633" s="49" t="s">
        <v>7</v>
      </c>
      <c r="C633" s="49" t="s">
        <v>74</v>
      </c>
      <c r="D633" s="49" t="s">
        <v>75</v>
      </c>
      <c r="E633" s="50">
        <v>-200</v>
      </c>
      <c r="F633" s="50">
        <v>7563</v>
      </c>
      <c r="G633" s="50">
        <v>-2.6443999999999999E-2</v>
      </c>
      <c r="H633" s="50">
        <v>-2.5000000000000001E-4</v>
      </c>
      <c r="I633" s="50">
        <v>-6.6100000000000002E-6</v>
      </c>
      <c r="J633" s="49" t="s">
        <v>76</v>
      </c>
      <c r="K633" s="50">
        <v>200</v>
      </c>
      <c r="L633" s="50">
        <v>0</v>
      </c>
      <c r="M633" s="50">
        <v>7563</v>
      </c>
      <c r="N633" s="49" t="s">
        <v>83</v>
      </c>
      <c r="O633" s="49" t="s">
        <v>1074</v>
      </c>
      <c r="P633" s="36">
        <v>5986</v>
      </c>
      <c r="Q633" s="36">
        <v>7563</v>
      </c>
      <c r="R633" s="36">
        <v>1.3222E-4</v>
      </c>
      <c r="S633" s="36">
        <v>0.77305314973360084</v>
      </c>
      <c r="T633" s="36">
        <v>1.2914352651747425E-4</v>
      </c>
      <c r="U633" s="38">
        <v>0.79146892000000002</v>
      </c>
      <c r="V633" s="38">
        <v>1.8415770266399178E-2</v>
      </c>
      <c r="W633" s="36">
        <v>8.9038509733601848E-2</v>
      </c>
      <c r="X633" s="36">
        <v>6.1529469650514756E-4</v>
      </c>
      <c r="Y633" s="36">
        <v>-2.5017399999999988E-3</v>
      </c>
      <c r="Z633" s="36">
        <v>-1.757017E-2</v>
      </c>
      <c r="AA633" s="38">
        <v>-2.0071910000000026E-2</v>
      </c>
      <c r="AB633" s="36">
        <v>0.12752619000000104</v>
      </c>
      <c r="AC633" s="36">
        <v>0.99080382000000111</v>
      </c>
    </row>
    <row r="634" spans="1:29" ht="15.75" customHeight="1" x14ac:dyDescent="0.2">
      <c r="A634" s="52">
        <v>43622.983356481483</v>
      </c>
      <c r="B634" s="49" t="s">
        <v>7</v>
      </c>
      <c r="C634" s="49" t="s">
        <v>74</v>
      </c>
      <c r="D634" s="49" t="s">
        <v>75</v>
      </c>
      <c r="E634" s="50">
        <v>-100</v>
      </c>
      <c r="F634" s="50">
        <v>7577</v>
      </c>
      <c r="G634" s="50">
        <v>-1.3198E-2</v>
      </c>
      <c r="H634" s="50">
        <v>-2.5000000000000001E-4</v>
      </c>
      <c r="I634" s="50">
        <v>-3.2899999999999998E-6</v>
      </c>
      <c r="J634" s="49" t="s">
        <v>76</v>
      </c>
      <c r="K634" s="50">
        <v>100</v>
      </c>
      <c r="L634" s="50">
        <v>0</v>
      </c>
      <c r="M634" s="50">
        <v>7577</v>
      </c>
      <c r="N634" s="49" t="s">
        <v>83</v>
      </c>
      <c r="O634" s="49" t="s">
        <v>1075</v>
      </c>
      <c r="P634" s="36">
        <v>5886</v>
      </c>
      <c r="Q634" s="36">
        <v>7577</v>
      </c>
      <c r="R634" s="36">
        <v>1.3197999999999999E-4</v>
      </c>
      <c r="S634" s="36">
        <v>0.76013879708185339</v>
      </c>
      <c r="T634" s="36">
        <v>1.2914352651747425E-4</v>
      </c>
      <c r="U634" s="38">
        <v>0.77683427999999999</v>
      </c>
      <c r="V634" s="38">
        <v>1.6695482918146598E-2</v>
      </c>
      <c r="W634" s="36">
        <v>8.9322157081854425E-2</v>
      </c>
      <c r="X634" s="36">
        <v>2.8364734825257754E-4</v>
      </c>
      <c r="Y634" s="36">
        <v>-2.5050299999999988E-3</v>
      </c>
      <c r="Z634" s="36">
        <v>-1.757017E-2</v>
      </c>
      <c r="AA634" s="38">
        <v>-2.0075200000000026E-2</v>
      </c>
      <c r="AB634" s="36">
        <v>0.12609284000000104</v>
      </c>
      <c r="AC634" s="36">
        <v>0.989370470000001</v>
      </c>
    </row>
    <row r="635" spans="1:29" ht="15.75" customHeight="1" x14ac:dyDescent="0.2">
      <c r="A635" s="52">
        <v>43622.983587962961</v>
      </c>
      <c r="B635" s="49" t="s">
        <v>7</v>
      </c>
      <c r="C635" s="49" t="s">
        <v>74</v>
      </c>
      <c r="D635" s="49" t="s">
        <v>86</v>
      </c>
      <c r="E635" s="50">
        <v>400</v>
      </c>
      <c r="F635" s="50">
        <v>7687</v>
      </c>
      <c r="G635" s="50">
        <v>5.2035999999999999E-2</v>
      </c>
      <c r="H635" s="50">
        <v>-2.5000000000000001E-4</v>
      </c>
      <c r="I635" s="50">
        <v>-1.2999999999999999E-5</v>
      </c>
      <c r="J635" s="49" t="s">
        <v>76</v>
      </c>
      <c r="K635" s="50">
        <v>400</v>
      </c>
      <c r="L635" s="50">
        <v>0</v>
      </c>
      <c r="M635" s="50">
        <v>7687</v>
      </c>
      <c r="N635" s="49" t="s">
        <v>83</v>
      </c>
      <c r="O635" s="49" t="s">
        <v>1076</v>
      </c>
      <c r="P635" s="36">
        <v>6286</v>
      </c>
      <c r="Q635" s="36">
        <v>7687</v>
      </c>
      <c r="R635" s="36">
        <v>1.3009E-4</v>
      </c>
      <c r="S635" s="36">
        <v>0.81217479708185336</v>
      </c>
      <c r="T635" s="36">
        <v>1.2920375391057166E-4</v>
      </c>
      <c r="U635" s="38">
        <v>0.81774574</v>
      </c>
      <c r="V635" s="38">
        <v>5.5709429181466374E-3</v>
      </c>
      <c r="W635" s="36">
        <v>8.9322157081854425E-2</v>
      </c>
      <c r="X635" s="36">
        <v>0</v>
      </c>
      <c r="Y635" s="36">
        <v>-2.5180299999999988E-3</v>
      </c>
      <c r="Z635" s="36">
        <v>-1.757017E-2</v>
      </c>
      <c r="AA635" s="38">
        <v>-2.0088200000000025E-2</v>
      </c>
      <c r="AB635" s="36">
        <v>0.11498130000000109</v>
      </c>
      <c r="AC635" s="36">
        <v>0.97825893000000108</v>
      </c>
    </row>
    <row r="636" spans="1:29" ht="15.75" customHeight="1" x14ac:dyDescent="0.2">
      <c r="A636" s="52">
        <v>43622.983587962961</v>
      </c>
      <c r="B636" s="49" t="s">
        <v>7</v>
      </c>
      <c r="C636" s="49" t="s">
        <v>74</v>
      </c>
      <c r="D636" s="49" t="s">
        <v>86</v>
      </c>
      <c r="E636" s="50">
        <v>300</v>
      </c>
      <c r="F636" s="50">
        <v>7649</v>
      </c>
      <c r="G636" s="50">
        <v>3.9222E-2</v>
      </c>
      <c r="H636" s="50">
        <v>-2.5000000000000001E-4</v>
      </c>
      <c r="I636" s="50">
        <v>-9.7999999999999993E-6</v>
      </c>
      <c r="J636" s="49" t="s">
        <v>76</v>
      </c>
      <c r="K636" s="50">
        <v>300</v>
      </c>
      <c r="L636" s="50">
        <v>0</v>
      </c>
      <c r="M636" s="50">
        <v>7649</v>
      </c>
      <c r="N636" s="49" t="s">
        <v>83</v>
      </c>
      <c r="O636" s="49" t="s">
        <v>1077</v>
      </c>
      <c r="P636" s="36">
        <v>6586</v>
      </c>
      <c r="Q636" s="36">
        <v>7649</v>
      </c>
      <c r="R636" s="36">
        <v>1.3074000000000001E-4</v>
      </c>
      <c r="S636" s="36">
        <v>0.85139679708185334</v>
      </c>
      <c r="T636" s="36">
        <v>1.2927373171604212E-4</v>
      </c>
      <c r="U636" s="38">
        <v>0.86105364000000006</v>
      </c>
      <c r="V636" s="38">
        <v>9.6568429181467241E-3</v>
      </c>
      <c r="W636" s="36">
        <v>8.9322157081854425E-2</v>
      </c>
      <c r="X636" s="36">
        <v>0</v>
      </c>
      <c r="Y636" s="36">
        <v>-2.5278299999999987E-3</v>
      </c>
      <c r="Z636" s="36">
        <v>-1.757017E-2</v>
      </c>
      <c r="AA636" s="38">
        <v>-2.0098000000000026E-2</v>
      </c>
      <c r="AB636" s="36">
        <v>0.11907700000000118</v>
      </c>
      <c r="AC636" s="36">
        <v>0.98235463000000123</v>
      </c>
    </row>
    <row r="637" spans="1:29" ht="15.75" customHeight="1" x14ac:dyDescent="0.2">
      <c r="A637" s="52">
        <v>43622.983587962961</v>
      </c>
      <c r="B637" s="49" t="s">
        <v>7</v>
      </c>
      <c r="C637" s="49" t="s">
        <v>74</v>
      </c>
      <c r="D637" s="49" t="s">
        <v>86</v>
      </c>
      <c r="E637" s="50">
        <v>200</v>
      </c>
      <c r="F637" s="50">
        <v>7611</v>
      </c>
      <c r="G637" s="50">
        <v>2.6277999999999999E-2</v>
      </c>
      <c r="H637" s="50">
        <v>-2.5000000000000001E-4</v>
      </c>
      <c r="I637" s="50">
        <v>-6.5599999999999999E-6</v>
      </c>
      <c r="J637" s="49" t="s">
        <v>76</v>
      </c>
      <c r="K637" s="50">
        <v>200</v>
      </c>
      <c r="L637" s="50">
        <v>0</v>
      </c>
      <c r="M637" s="50">
        <v>7611</v>
      </c>
      <c r="N637" s="49" t="s">
        <v>83</v>
      </c>
      <c r="O637" s="49" t="s">
        <v>1078</v>
      </c>
      <c r="P637" s="36">
        <v>6786</v>
      </c>
      <c r="Q637" s="36">
        <v>7611</v>
      </c>
      <c r="R637" s="36">
        <v>1.3139E-4</v>
      </c>
      <c r="S637" s="36">
        <v>0.87767479708185336</v>
      </c>
      <c r="T637" s="36">
        <v>1.2933610331297574E-4</v>
      </c>
      <c r="U637" s="38">
        <v>0.89161254000000001</v>
      </c>
      <c r="V637" s="38">
        <v>1.3937742918146645E-2</v>
      </c>
      <c r="W637" s="36">
        <v>8.9322157081854425E-2</v>
      </c>
      <c r="X637" s="36">
        <v>0</v>
      </c>
      <c r="Y637" s="36">
        <v>-2.5343899999999988E-3</v>
      </c>
      <c r="Z637" s="36">
        <v>-1.757017E-2</v>
      </c>
      <c r="AA637" s="38">
        <v>-2.0104560000000025E-2</v>
      </c>
      <c r="AB637" s="36">
        <v>0.12336446000000109</v>
      </c>
      <c r="AC637" s="36">
        <v>0.98664209000000114</v>
      </c>
    </row>
    <row r="638" spans="1:29" ht="15.75" customHeight="1" x14ac:dyDescent="0.2">
      <c r="A638" s="52">
        <v>43622.983587962961</v>
      </c>
      <c r="B638" s="49" t="s">
        <v>7</v>
      </c>
      <c r="C638" s="49" t="s">
        <v>74</v>
      </c>
      <c r="D638" s="49" t="s">
        <v>86</v>
      </c>
      <c r="E638" s="50">
        <v>100</v>
      </c>
      <c r="F638" s="50">
        <v>7573</v>
      </c>
      <c r="G638" s="50">
        <v>1.3205E-2</v>
      </c>
      <c r="H638" s="50">
        <v>-2.5000000000000001E-4</v>
      </c>
      <c r="I638" s="50">
        <v>-3.3000000000000002E-6</v>
      </c>
      <c r="J638" s="49" t="s">
        <v>76</v>
      </c>
      <c r="K638" s="50">
        <v>100</v>
      </c>
      <c r="L638" s="50">
        <v>0</v>
      </c>
      <c r="M638" s="50">
        <v>7573</v>
      </c>
      <c r="N638" s="49" t="s">
        <v>83</v>
      </c>
      <c r="O638" s="49" t="s">
        <v>1079</v>
      </c>
      <c r="P638" s="36">
        <v>6886</v>
      </c>
      <c r="Q638" s="36">
        <v>7573</v>
      </c>
      <c r="R638" s="36">
        <v>1.3205000000000001E-4</v>
      </c>
      <c r="S638" s="36">
        <v>0.89087979708185339</v>
      </c>
      <c r="T638" s="36">
        <v>1.2937551511499467E-4</v>
      </c>
      <c r="U638" s="38">
        <v>0.90929630000000006</v>
      </c>
      <c r="V638" s="38">
        <v>1.8416502918146671E-2</v>
      </c>
      <c r="W638" s="36">
        <v>8.9322157081854425E-2</v>
      </c>
      <c r="X638" s="36">
        <v>0</v>
      </c>
      <c r="Y638" s="36">
        <v>-2.5376899999999987E-3</v>
      </c>
      <c r="Z638" s="36">
        <v>-1.757017E-2</v>
      </c>
      <c r="AA638" s="38">
        <v>-2.0107860000000026E-2</v>
      </c>
      <c r="AB638" s="36">
        <v>0.12784652000000113</v>
      </c>
      <c r="AC638" s="36">
        <v>0.9911241500000012</v>
      </c>
    </row>
    <row r="639" spans="1:29" ht="15.75" customHeight="1" x14ac:dyDescent="0.2">
      <c r="A639" s="52">
        <v>43622.983657407407</v>
      </c>
      <c r="B639" s="49" t="s">
        <v>7</v>
      </c>
      <c r="C639" s="49" t="s">
        <v>74</v>
      </c>
      <c r="D639" s="49" t="s">
        <v>86</v>
      </c>
      <c r="E639" s="50">
        <v>300</v>
      </c>
      <c r="F639" s="50">
        <v>7655.5</v>
      </c>
      <c r="G639" s="50">
        <v>3.9189000000000002E-2</v>
      </c>
      <c r="H639" s="50">
        <v>-2.5000000000000001E-4</v>
      </c>
      <c r="I639" s="50">
        <v>-9.7899999999999994E-6</v>
      </c>
      <c r="J639" s="49" t="s">
        <v>76</v>
      </c>
      <c r="K639" s="50">
        <v>300</v>
      </c>
      <c r="L639" s="50">
        <v>0</v>
      </c>
      <c r="M639" s="50">
        <v>7655.5</v>
      </c>
      <c r="N639" s="49" t="s">
        <v>77</v>
      </c>
      <c r="O639" s="49" t="s">
        <v>1080</v>
      </c>
      <c r="P639" s="36">
        <v>7186</v>
      </c>
      <c r="Q639" s="36">
        <v>7655.5</v>
      </c>
      <c r="R639" s="36">
        <v>1.3062999999999999E-4</v>
      </c>
      <c r="S639" s="36">
        <v>0.93006879708185342</v>
      </c>
      <c r="T639" s="36">
        <v>1.2942788715305503E-4</v>
      </c>
      <c r="U639" s="38">
        <v>0.93870717999999986</v>
      </c>
      <c r="V639" s="38">
        <v>8.6383829181464478E-3</v>
      </c>
      <c r="W639" s="36">
        <v>8.9322157081854425E-2</v>
      </c>
      <c r="X639" s="36">
        <v>0</v>
      </c>
      <c r="Y639" s="36">
        <v>-2.5474799999999987E-3</v>
      </c>
      <c r="Z639" s="36">
        <v>-1.757017E-2</v>
      </c>
      <c r="AA639" s="38">
        <v>-2.0117650000000025E-2</v>
      </c>
      <c r="AB639" s="36">
        <v>0.1180781900000009</v>
      </c>
      <c r="AC639" s="36">
        <v>0.98135582000000088</v>
      </c>
    </row>
    <row r="640" spans="1:29" ht="15.75" customHeight="1" x14ac:dyDescent="0.2">
      <c r="A640" s="52">
        <v>43622.983657407407</v>
      </c>
      <c r="B640" s="49" t="s">
        <v>7</v>
      </c>
      <c r="C640" s="49" t="s">
        <v>74</v>
      </c>
      <c r="D640" s="49" t="s">
        <v>86</v>
      </c>
      <c r="E640" s="50">
        <v>200</v>
      </c>
      <c r="F640" s="50">
        <v>7617.5</v>
      </c>
      <c r="G640" s="50">
        <v>2.6256000000000002E-2</v>
      </c>
      <c r="H640" s="50">
        <v>-2.5000000000000001E-4</v>
      </c>
      <c r="I640" s="50">
        <v>-6.5599999999999999E-6</v>
      </c>
      <c r="J640" s="49" t="s">
        <v>76</v>
      </c>
      <c r="K640" s="50">
        <v>200</v>
      </c>
      <c r="L640" s="50">
        <v>0</v>
      </c>
      <c r="M640" s="50">
        <v>7617.5</v>
      </c>
      <c r="N640" s="49" t="s">
        <v>77</v>
      </c>
      <c r="O640" s="49" t="s">
        <v>1081</v>
      </c>
      <c r="P640" s="36">
        <v>7386</v>
      </c>
      <c r="Q640" s="36">
        <v>7617.5</v>
      </c>
      <c r="R640" s="36">
        <v>1.3128E-4</v>
      </c>
      <c r="S640" s="36">
        <v>0.95632479708185336</v>
      </c>
      <c r="T640" s="36">
        <v>1.2947803913916238E-4</v>
      </c>
      <c r="U640" s="38">
        <v>0.96963408000000006</v>
      </c>
      <c r="V640" s="38">
        <v>1.3309282918146703E-2</v>
      </c>
      <c r="W640" s="36">
        <v>8.9322157081854425E-2</v>
      </c>
      <c r="X640" s="36">
        <v>0</v>
      </c>
      <c r="Y640" s="36">
        <v>-2.5540399999999987E-3</v>
      </c>
      <c r="Z640" s="36">
        <v>-1.757017E-2</v>
      </c>
      <c r="AA640" s="38">
        <v>-2.0124210000000024E-2</v>
      </c>
      <c r="AB640" s="36">
        <v>0.12275565000000116</v>
      </c>
      <c r="AC640" s="36">
        <v>0.98603328000000112</v>
      </c>
    </row>
    <row r="641" spans="1:29" ht="15.75" customHeight="1" x14ac:dyDescent="0.2">
      <c r="A641" s="52">
        <v>43622.983657407407</v>
      </c>
      <c r="B641" s="49" t="s">
        <v>7</v>
      </c>
      <c r="C641" s="49" t="s">
        <v>74</v>
      </c>
      <c r="D641" s="49" t="s">
        <v>86</v>
      </c>
      <c r="E641" s="50">
        <v>100</v>
      </c>
      <c r="F641" s="50">
        <v>7579.5</v>
      </c>
      <c r="G641" s="50">
        <v>1.3193E-2</v>
      </c>
      <c r="H641" s="50">
        <v>-2.5000000000000001E-4</v>
      </c>
      <c r="I641" s="50">
        <v>-3.2899999999999998E-6</v>
      </c>
      <c r="J641" s="49" t="s">
        <v>76</v>
      </c>
      <c r="K641" s="50">
        <v>100</v>
      </c>
      <c r="L641" s="50">
        <v>0</v>
      </c>
      <c r="M641" s="50">
        <v>7579.5</v>
      </c>
      <c r="N641" s="49" t="s">
        <v>77</v>
      </c>
      <c r="O641" s="49" t="s">
        <v>1082</v>
      </c>
      <c r="P641" s="36">
        <v>7486</v>
      </c>
      <c r="Q641" s="36">
        <v>7579.5</v>
      </c>
      <c r="R641" s="36">
        <v>1.3192999999999999E-4</v>
      </c>
      <c r="S641" s="36">
        <v>0.96951779708185337</v>
      </c>
      <c r="T641" s="36">
        <v>1.2951079309135097E-4</v>
      </c>
      <c r="U641" s="38">
        <v>0.98762797999999996</v>
      </c>
      <c r="V641" s="38">
        <v>1.8110182918146589E-2</v>
      </c>
      <c r="W641" s="36">
        <v>8.9322157081854425E-2</v>
      </c>
      <c r="X641" s="36">
        <v>0</v>
      </c>
      <c r="Y641" s="36">
        <v>-2.5573299999999987E-3</v>
      </c>
      <c r="Z641" s="36">
        <v>-1.757017E-2</v>
      </c>
      <c r="AA641" s="38">
        <v>-2.0127500000000024E-2</v>
      </c>
      <c r="AB641" s="36">
        <v>0.12755984000000103</v>
      </c>
      <c r="AC641" s="36">
        <v>0.99083747000000111</v>
      </c>
    </row>
    <row r="642" spans="1:29" ht="15.75" customHeight="1" x14ac:dyDescent="0.2">
      <c r="A642" s="52">
        <v>43622.984016203707</v>
      </c>
      <c r="B642" s="49" t="s">
        <v>7</v>
      </c>
      <c r="C642" s="49" t="s">
        <v>74</v>
      </c>
      <c r="D642" s="49" t="s">
        <v>86</v>
      </c>
      <c r="E642" s="50">
        <v>300</v>
      </c>
      <c r="F642" s="50">
        <v>7667.5</v>
      </c>
      <c r="G642" s="50">
        <v>3.9126000000000001E-2</v>
      </c>
      <c r="H642" s="50">
        <v>-2.5000000000000001E-4</v>
      </c>
      <c r="I642" s="50">
        <v>-9.7799999999999995E-6</v>
      </c>
      <c r="J642" s="49" t="s">
        <v>76</v>
      </c>
      <c r="K642" s="50">
        <v>300</v>
      </c>
      <c r="L642" s="50">
        <v>0</v>
      </c>
      <c r="M642" s="50">
        <v>7667.5</v>
      </c>
      <c r="N642" s="49" t="s">
        <v>77</v>
      </c>
      <c r="O642" s="49" t="s">
        <v>1083</v>
      </c>
      <c r="P642" s="36">
        <v>7786</v>
      </c>
      <c r="Q642" s="36">
        <v>7667.5</v>
      </c>
      <c r="R642" s="36">
        <v>1.3041999999999999E-4</v>
      </c>
      <c r="S642" s="36">
        <v>1.0086437970818534</v>
      </c>
      <c r="T642" s="36">
        <v>1.2954582546645946E-4</v>
      </c>
      <c r="U642" s="38">
        <v>1.0154501199999999</v>
      </c>
      <c r="V642" s="38">
        <v>6.8063229181465346E-3</v>
      </c>
      <c r="W642" s="36">
        <v>8.9322157081854425E-2</v>
      </c>
      <c r="X642" s="36">
        <v>0</v>
      </c>
      <c r="Y642" s="36">
        <v>-2.5671099999999988E-3</v>
      </c>
      <c r="Z642" s="36">
        <v>-1.757017E-2</v>
      </c>
      <c r="AA642" s="38">
        <v>-2.0137280000000025E-2</v>
      </c>
      <c r="AB642" s="36">
        <v>0.11626576000000098</v>
      </c>
      <c r="AC642" s="36">
        <v>0.97954339000000101</v>
      </c>
    </row>
    <row r="643" spans="1:29" ht="15.75" customHeight="1" x14ac:dyDescent="0.2">
      <c r="A643" s="52">
        <v>43622.984016203707</v>
      </c>
      <c r="B643" s="49" t="s">
        <v>7</v>
      </c>
      <c r="C643" s="49" t="s">
        <v>74</v>
      </c>
      <c r="D643" s="49" t="s">
        <v>86</v>
      </c>
      <c r="E643" s="50">
        <v>200</v>
      </c>
      <c r="F643" s="50">
        <v>7629</v>
      </c>
      <c r="G643" s="50">
        <v>2.6216E-2</v>
      </c>
      <c r="H643" s="50">
        <v>-2.5000000000000001E-4</v>
      </c>
      <c r="I643" s="50">
        <v>-6.55E-6</v>
      </c>
      <c r="J643" s="49" t="s">
        <v>76</v>
      </c>
      <c r="K643" s="50">
        <v>200</v>
      </c>
      <c r="L643" s="50">
        <v>0</v>
      </c>
      <c r="M643" s="50">
        <v>7629</v>
      </c>
      <c r="N643" s="49" t="s">
        <v>77</v>
      </c>
      <c r="O643" s="49" t="s">
        <v>1084</v>
      </c>
      <c r="P643" s="36">
        <v>7986</v>
      </c>
      <c r="Q643" s="36">
        <v>7629</v>
      </c>
      <c r="R643" s="36">
        <v>1.3108E-4</v>
      </c>
      <c r="S643" s="36">
        <v>1.0348597970818534</v>
      </c>
      <c r="T643" s="36">
        <v>1.2958424706759997E-4</v>
      </c>
      <c r="U643" s="38">
        <v>1.04680488</v>
      </c>
      <c r="V643" s="38">
        <v>1.1945082918146666E-2</v>
      </c>
      <c r="W643" s="36">
        <v>8.9322157081854425E-2</v>
      </c>
      <c r="X643" s="36">
        <v>0</v>
      </c>
      <c r="Y643" s="36">
        <v>-2.5736599999999989E-3</v>
      </c>
      <c r="Z643" s="36">
        <v>-1.757017E-2</v>
      </c>
      <c r="AA643" s="38">
        <v>-2.0143830000000026E-2</v>
      </c>
      <c r="AB643" s="36">
        <v>0.12141107000000112</v>
      </c>
      <c r="AC643" s="36">
        <v>0.98468870000000108</v>
      </c>
    </row>
    <row r="644" spans="1:29" ht="15.75" customHeight="1" x14ac:dyDescent="0.2">
      <c r="A644" s="52">
        <v>43622.984016203707</v>
      </c>
      <c r="B644" s="49" t="s">
        <v>7</v>
      </c>
      <c r="C644" s="49" t="s">
        <v>74</v>
      </c>
      <c r="D644" s="49" t="s">
        <v>86</v>
      </c>
      <c r="E644" s="50">
        <v>100</v>
      </c>
      <c r="F644" s="50">
        <v>7591.5</v>
      </c>
      <c r="G644" s="50">
        <v>1.3173000000000001E-2</v>
      </c>
      <c r="H644" s="50">
        <v>-2.5000000000000001E-4</v>
      </c>
      <c r="I644" s="50">
        <v>-3.2899999999999998E-6</v>
      </c>
      <c r="J644" s="49" t="s">
        <v>76</v>
      </c>
      <c r="K644" s="50">
        <v>100</v>
      </c>
      <c r="L644" s="50">
        <v>0</v>
      </c>
      <c r="M644" s="50">
        <v>7591.5</v>
      </c>
      <c r="N644" s="49" t="s">
        <v>77</v>
      </c>
      <c r="O644" s="49" t="s">
        <v>1085</v>
      </c>
      <c r="P644" s="36">
        <v>8086</v>
      </c>
      <c r="Q644" s="36">
        <v>7591.5</v>
      </c>
      <c r="R644" s="36">
        <v>1.3172999999999999E-4</v>
      </c>
      <c r="S644" s="36">
        <v>1.0480327970818535</v>
      </c>
      <c r="T644" s="36">
        <v>1.2961078371034548E-4</v>
      </c>
      <c r="U644" s="38">
        <v>1.0651687799999998</v>
      </c>
      <c r="V644" s="38">
        <v>1.7135982918146331E-2</v>
      </c>
      <c r="W644" s="36">
        <v>8.9322157081854425E-2</v>
      </c>
      <c r="X644" s="36">
        <v>0</v>
      </c>
      <c r="Y644" s="36">
        <v>-2.5769499999999989E-3</v>
      </c>
      <c r="Z644" s="36">
        <v>-1.757017E-2</v>
      </c>
      <c r="AA644" s="38">
        <v>-2.0147120000000025E-2</v>
      </c>
      <c r="AB644" s="36">
        <v>0.12660526000000077</v>
      </c>
      <c r="AC644" s="36">
        <v>0.98988289000000074</v>
      </c>
    </row>
    <row r="645" spans="1:29" ht="15.75" customHeight="1" x14ac:dyDescent="0.2">
      <c r="A645" s="52">
        <v>43622.9840625</v>
      </c>
      <c r="B645" s="49" t="s">
        <v>7</v>
      </c>
      <c r="C645" s="49" t="s">
        <v>74</v>
      </c>
      <c r="D645" s="49" t="s">
        <v>86</v>
      </c>
      <c r="E645" s="50">
        <v>200</v>
      </c>
      <c r="F645" s="50">
        <v>7647.5</v>
      </c>
      <c r="G645" s="50">
        <v>2.6152000000000002E-2</v>
      </c>
      <c r="H645" s="50">
        <v>-2.5000000000000001E-4</v>
      </c>
      <c r="I645" s="50">
        <v>-6.5300000000000002E-6</v>
      </c>
      <c r="J645" s="49" t="s">
        <v>76</v>
      </c>
      <c r="K645" s="50">
        <v>200</v>
      </c>
      <c r="L645" s="50">
        <v>0</v>
      </c>
      <c r="M645" s="50">
        <v>7647.5</v>
      </c>
      <c r="N645" s="49" t="s">
        <v>77</v>
      </c>
      <c r="O645" s="49" t="s">
        <v>1086</v>
      </c>
      <c r="P645" s="36">
        <v>8286</v>
      </c>
      <c r="Q645" s="36">
        <v>7647.5</v>
      </c>
      <c r="R645" s="36">
        <v>1.3076E-4</v>
      </c>
      <c r="S645" s="36">
        <v>1.0741847970818534</v>
      </c>
      <c r="T645" s="36">
        <v>1.2963852245738035E-4</v>
      </c>
      <c r="U645" s="38">
        <v>1.0834773600000001</v>
      </c>
      <c r="V645" s="38">
        <v>9.2925629181466185E-3</v>
      </c>
      <c r="W645" s="36">
        <v>8.9322157081854425E-2</v>
      </c>
      <c r="X645" s="36">
        <v>0</v>
      </c>
      <c r="Y645" s="36">
        <v>-2.5834799999999987E-3</v>
      </c>
      <c r="Z645" s="36">
        <v>-1.757017E-2</v>
      </c>
      <c r="AA645" s="38">
        <v>-2.0153650000000026E-2</v>
      </c>
      <c r="AB645" s="36">
        <v>0.11876837000000107</v>
      </c>
      <c r="AC645" s="36">
        <v>0.98204600000000108</v>
      </c>
    </row>
    <row r="646" spans="1:29" ht="15.75" customHeight="1" x14ac:dyDescent="0.2">
      <c r="A646" s="52">
        <v>43622.9840625</v>
      </c>
      <c r="B646" s="49" t="s">
        <v>7</v>
      </c>
      <c r="C646" s="49" t="s">
        <v>74</v>
      </c>
      <c r="D646" s="49" t="s">
        <v>86</v>
      </c>
      <c r="E646" s="50">
        <v>100</v>
      </c>
      <c r="F646" s="50">
        <v>7609.5</v>
      </c>
      <c r="G646" s="50">
        <v>1.3141E-2</v>
      </c>
      <c r="H646" s="50">
        <v>-2.5000000000000001E-4</v>
      </c>
      <c r="I646" s="50">
        <v>-3.2799999999999999E-6</v>
      </c>
      <c r="J646" s="49" t="s">
        <v>76</v>
      </c>
      <c r="K646" s="50">
        <v>100</v>
      </c>
      <c r="L646" s="50">
        <v>0</v>
      </c>
      <c r="M646" s="50">
        <v>7609.5</v>
      </c>
      <c r="N646" s="49" t="s">
        <v>77</v>
      </c>
      <c r="O646" s="49" t="s">
        <v>1087</v>
      </c>
      <c r="P646" s="36">
        <v>8386</v>
      </c>
      <c r="Q646" s="36">
        <v>7609.5</v>
      </c>
      <c r="R646" s="36">
        <v>1.3140999999999999E-4</v>
      </c>
      <c r="S646" s="36">
        <v>1.0873257970818535</v>
      </c>
      <c r="T646" s="36">
        <v>1.2965964668278719E-4</v>
      </c>
      <c r="U646" s="38">
        <v>1.10200426</v>
      </c>
      <c r="V646" s="38">
        <v>1.4678462918146451E-2</v>
      </c>
      <c r="W646" s="36">
        <v>8.9322157081854425E-2</v>
      </c>
      <c r="X646" s="36">
        <v>0</v>
      </c>
      <c r="Y646" s="36">
        <v>-2.5867599999999987E-3</v>
      </c>
      <c r="Z646" s="36">
        <v>-1.757017E-2</v>
      </c>
      <c r="AA646" s="38">
        <v>-2.0156930000000028E-2</v>
      </c>
      <c r="AB646" s="36">
        <v>0.12415755000000091</v>
      </c>
      <c r="AC646" s="36">
        <v>0.98743518000000097</v>
      </c>
    </row>
    <row r="647" spans="1:29" ht="15.75" customHeight="1" x14ac:dyDescent="0.2">
      <c r="A647" s="52">
        <v>43622.984155092592</v>
      </c>
      <c r="B647" s="49" t="s">
        <v>7</v>
      </c>
      <c r="C647" s="49" t="s">
        <v>74</v>
      </c>
      <c r="D647" s="49" t="s">
        <v>86</v>
      </c>
      <c r="E647" s="50">
        <v>100</v>
      </c>
      <c r="F647" s="50">
        <v>7647</v>
      </c>
      <c r="G647" s="50">
        <v>1.3077E-2</v>
      </c>
      <c r="H647" s="50">
        <v>-2.5000000000000001E-4</v>
      </c>
      <c r="I647" s="50">
        <v>-3.2600000000000001E-6</v>
      </c>
      <c r="J647" s="49" t="s">
        <v>76</v>
      </c>
      <c r="K647" s="50">
        <v>100</v>
      </c>
      <c r="L647" s="50">
        <v>0</v>
      </c>
      <c r="M647" s="50">
        <v>7647</v>
      </c>
      <c r="N647" s="49" t="s">
        <v>77</v>
      </c>
      <c r="O647" s="49" t="s">
        <v>1088</v>
      </c>
      <c r="P647" s="36">
        <v>8486</v>
      </c>
      <c r="Q647" s="36">
        <v>7647</v>
      </c>
      <c r="R647" s="36">
        <v>1.3077E-4</v>
      </c>
      <c r="S647" s="36">
        <v>1.1004027970818535</v>
      </c>
      <c r="T647" s="36">
        <v>1.2967273121398227E-4</v>
      </c>
      <c r="U647" s="38">
        <v>1.1097142199999999</v>
      </c>
      <c r="V647" s="38">
        <v>9.3114229181463504E-3</v>
      </c>
      <c r="W647" s="36">
        <v>8.9322157081854425E-2</v>
      </c>
      <c r="X647" s="36">
        <v>0</v>
      </c>
      <c r="Y647" s="36">
        <v>-2.5900199999999989E-3</v>
      </c>
      <c r="Z647" s="36">
        <v>-1.757017E-2</v>
      </c>
      <c r="AA647" s="38">
        <v>-2.0160190000000029E-2</v>
      </c>
      <c r="AB647" s="36">
        <v>0.1187937700000008</v>
      </c>
      <c r="AC647" s="36">
        <v>0.98207140000000082</v>
      </c>
    </row>
    <row r="648" spans="1:29" ht="15.75" customHeight="1" x14ac:dyDescent="0.2">
      <c r="A648" s="52">
        <v>43622.984201388892</v>
      </c>
      <c r="B648" s="49" t="s">
        <v>7</v>
      </c>
      <c r="C648" s="49" t="s">
        <v>74</v>
      </c>
      <c r="D648" s="49" t="s">
        <v>86</v>
      </c>
      <c r="E648" s="50">
        <v>100</v>
      </c>
      <c r="F648" s="50">
        <v>7641.5</v>
      </c>
      <c r="G648" s="50">
        <v>1.3086E-2</v>
      </c>
      <c r="H648" s="50">
        <v>-2.5000000000000001E-4</v>
      </c>
      <c r="I648" s="50">
        <v>-3.27E-6</v>
      </c>
      <c r="J648" s="49" t="s">
        <v>76</v>
      </c>
      <c r="K648" s="50">
        <v>100</v>
      </c>
      <c r="L648" s="50">
        <v>0</v>
      </c>
      <c r="M648" s="50">
        <v>7641.5</v>
      </c>
      <c r="N648" s="49" t="s">
        <v>77</v>
      </c>
      <c r="O648" s="49" t="s">
        <v>1089</v>
      </c>
      <c r="P648" s="36">
        <v>8586</v>
      </c>
      <c r="Q648" s="36">
        <v>7641.5</v>
      </c>
      <c r="R648" s="36">
        <v>1.3086E-4</v>
      </c>
      <c r="S648" s="36">
        <v>1.1134887970818534</v>
      </c>
      <c r="T648" s="36">
        <v>1.2968655917561768E-4</v>
      </c>
      <c r="U648" s="38">
        <v>1.12356396</v>
      </c>
      <c r="V648" s="38">
        <v>1.0075162918146585E-2</v>
      </c>
      <c r="W648" s="36">
        <v>8.9322157081854425E-2</v>
      </c>
      <c r="X648" s="36">
        <v>0</v>
      </c>
      <c r="Y648" s="36">
        <v>-2.593289999999999E-3</v>
      </c>
      <c r="Z648" s="36">
        <v>-1.757017E-2</v>
      </c>
      <c r="AA648" s="38">
        <v>-2.0163460000000029E-2</v>
      </c>
      <c r="AB648" s="36">
        <v>0.11956078000000103</v>
      </c>
      <c r="AC648" s="36">
        <v>0.98283841000000105</v>
      </c>
    </row>
    <row r="649" spans="1:29" ht="15.75" customHeight="1" x14ac:dyDescent="0.2">
      <c r="A649" s="52">
        <v>43623.017430555556</v>
      </c>
      <c r="B649" s="49" t="s">
        <v>7</v>
      </c>
      <c r="C649" s="49" t="s">
        <v>74</v>
      </c>
      <c r="D649" s="49" t="s">
        <v>86</v>
      </c>
      <c r="E649" s="50">
        <v>200</v>
      </c>
      <c r="F649" s="50">
        <v>7685.5</v>
      </c>
      <c r="G649" s="50">
        <v>2.6023999999999999E-2</v>
      </c>
      <c r="H649" s="50">
        <v>-2.5000000000000001E-4</v>
      </c>
      <c r="I649" s="50">
        <v>-6.4999999999999996E-6</v>
      </c>
      <c r="J649" s="49" t="s">
        <v>76</v>
      </c>
      <c r="K649" s="50">
        <v>200</v>
      </c>
      <c r="L649" s="50">
        <v>0</v>
      </c>
      <c r="M649" s="50">
        <v>7685.5</v>
      </c>
      <c r="N649" s="49" t="s">
        <v>77</v>
      </c>
      <c r="O649" s="49" t="s">
        <v>1090</v>
      </c>
      <c r="P649" s="36">
        <v>8786</v>
      </c>
      <c r="Q649" s="36">
        <v>7685.5</v>
      </c>
      <c r="R649" s="36">
        <v>1.3012000000000001E-4</v>
      </c>
      <c r="S649" s="36">
        <v>1.1395127970818535</v>
      </c>
      <c r="T649" s="36">
        <v>1.2969642580034754E-4</v>
      </c>
      <c r="U649" s="38">
        <v>1.1432343200000001</v>
      </c>
      <c r="V649" s="38">
        <v>3.7215229181466469E-3</v>
      </c>
      <c r="W649" s="36">
        <v>8.9322157081854425E-2</v>
      </c>
      <c r="X649" s="36">
        <v>0</v>
      </c>
      <c r="Y649" s="36">
        <v>-2.599789999999999E-3</v>
      </c>
      <c r="Z649" s="36">
        <v>-1.757017E-2</v>
      </c>
      <c r="AA649" s="38">
        <v>-2.0169960000000028E-2</v>
      </c>
      <c r="AB649" s="36">
        <v>0.1132136400000011</v>
      </c>
      <c r="AC649" s="36">
        <v>0.97649127000000113</v>
      </c>
    </row>
    <row r="650" spans="1:29" ht="15.75" customHeight="1" x14ac:dyDescent="0.2">
      <c r="A650" s="52">
        <v>43623.017430555556</v>
      </c>
      <c r="B650" s="49" t="s">
        <v>7</v>
      </c>
      <c r="C650" s="49" t="s">
        <v>74</v>
      </c>
      <c r="D650" s="49" t="s">
        <v>86</v>
      </c>
      <c r="E650" s="50">
        <v>100</v>
      </c>
      <c r="F650" s="50">
        <v>7673.5</v>
      </c>
      <c r="G650" s="50">
        <v>1.3032E-2</v>
      </c>
      <c r="H650" s="50">
        <v>-2.5000000000000001E-4</v>
      </c>
      <c r="I650" s="50">
        <v>-3.2499999999999998E-6</v>
      </c>
      <c r="J650" s="49" t="s">
        <v>76</v>
      </c>
      <c r="K650" s="50">
        <v>100</v>
      </c>
      <c r="L650" s="50">
        <v>0</v>
      </c>
      <c r="M650" s="50">
        <v>7673.5</v>
      </c>
      <c r="N650" s="49" t="s">
        <v>77</v>
      </c>
      <c r="O650" s="49" t="s">
        <v>1091</v>
      </c>
      <c r="P650" s="36">
        <v>8886</v>
      </c>
      <c r="Q650" s="36">
        <v>7673.5</v>
      </c>
      <c r="R650" s="36">
        <v>1.3032000000000001E-4</v>
      </c>
      <c r="S650" s="36">
        <v>1.1525447970818534</v>
      </c>
      <c r="T650" s="36">
        <v>1.29703443290778E-4</v>
      </c>
      <c r="U650" s="38">
        <v>1.1580235200000002</v>
      </c>
      <c r="V650" s="38">
        <v>5.4787229181467723E-3</v>
      </c>
      <c r="W650" s="36">
        <v>8.9322157081854425E-2</v>
      </c>
      <c r="X650" s="36">
        <v>0</v>
      </c>
      <c r="Y650" s="36">
        <v>-2.6030399999999992E-3</v>
      </c>
      <c r="Z650" s="36">
        <v>-1.757017E-2</v>
      </c>
      <c r="AA650" s="38">
        <v>-2.0173210000000028E-2</v>
      </c>
      <c r="AB650" s="36">
        <v>0.11497409000000122</v>
      </c>
      <c r="AC650" s="36">
        <v>0.97825172000000127</v>
      </c>
    </row>
    <row r="651" spans="1:29" ht="15.75" customHeight="1" x14ac:dyDescent="0.2">
      <c r="A651" s="52">
        <v>43623.024872685186</v>
      </c>
      <c r="B651" s="49" t="s">
        <v>7</v>
      </c>
      <c r="C651" s="49" t="s">
        <v>74</v>
      </c>
      <c r="D651" s="49" t="s">
        <v>86</v>
      </c>
      <c r="E651" s="50">
        <v>100</v>
      </c>
      <c r="F651" s="50">
        <v>7682.5</v>
      </c>
      <c r="G651" s="50">
        <v>1.3017000000000001E-2</v>
      </c>
      <c r="H651" s="50">
        <v>-2.5000000000000001E-4</v>
      </c>
      <c r="I651" s="50">
        <v>-3.2499999999999998E-6</v>
      </c>
      <c r="J651" s="49" t="s">
        <v>76</v>
      </c>
      <c r="K651" s="50">
        <v>100</v>
      </c>
      <c r="L651" s="50">
        <v>0</v>
      </c>
      <c r="M651" s="50">
        <v>7682.5</v>
      </c>
      <c r="N651" s="49" t="s">
        <v>77</v>
      </c>
      <c r="O651" s="49" t="s">
        <v>1092</v>
      </c>
      <c r="P651" s="36">
        <v>8986</v>
      </c>
      <c r="Q651" s="36">
        <v>7682.5</v>
      </c>
      <c r="R651" s="36">
        <v>1.3017000000000001E-4</v>
      </c>
      <c r="S651" s="36">
        <v>1.1655617970818535</v>
      </c>
      <c r="T651" s="36">
        <v>1.2970863533072041E-4</v>
      </c>
      <c r="U651" s="38">
        <v>1.1697076200000001</v>
      </c>
      <c r="V651" s="38">
        <v>4.14582291814658E-3</v>
      </c>
      <c r="W651" s="36">
        <v>8.9322157081854425E-2</v>
      </c>
      <c r="X651" s="36">
        <v>0</v>
      </c>
      <c r="Y651" s="36">
        <v>-2.6062899999999994E-3</v>
      </c>
      <c r="Z651" s="36">
        <v>-1.757017E-2</v>
      </c>
      <c r="AA651" s="38">
        <v>-2.0176460000000028E-2</v>
      </c>
      <c r="AB651" s="36">
        <v>0.11364444000000104</v>
      </c>
      <c r="AC651" s="36">
        <v>0.97692207000000109</v>
      </c>
    </row>
    <row r="652" spans="1:29" ht="15.75" customHeight="1" x14ac:dyDescent="0.2">
      <c r="A652" s="52">
        <v>43623.071458333332</v>
      </c>
      <c r="B652" s="49" t="s">
        <v>7</v>
      </c>
      <c r="C652" s="49" t="s">
        <v>74</v>
      </c>
      <c r="D652" s="49" t="s">
        <v>86</v>
      </c>
      <c r="E652" s="50">
        <v>100</v>
      </c>
      <c r="F652" s="50">
        <v>7690</v>
      </c>
      <c r="G652" s="50">
        <v>1.3004E-2</v>
      </c>
      <c r="H652" s="50">
        <v>-2.5000000000000001E-4</v>
      </c>
      <c r="I652" s="50">
        <v>-3.2499999999999998E-6</v>
      </c>
      <c r="J652" s="49" t="s">
        <v>76</v>
      </c>
      <c r="K652" s="50">
        <v>100</v>
      </c>
      <c r="L652" s="50">
        <v>0</v>
      </c>
      <c r="M652" s="50">
        <v>7690</v>
      </c>
      <c r="N652" s="49" t="s">
        <v>77</v>
      </c>
      <c r="O652" s="49" t="s">
        <v>1093</v>
      </c>
      <c r="P652" s="36">
        <v>9086</v>
      </c>
      <c r="Q652" s="36">
        <v>7690</v>
      </c>
      <c r="R652" s="36">
        <v>1.3004E-4</v>
      </c>
      <c r="S652" s="36">
        <v>1.1785657970818535</v>
      </c>
      <c r="T652" s="36">
        <v>1.2971228231145206E-4</v>
      </c>
      <c r="U652" s="38">
        <v>1.18154344</v>
      </c>
      <c r="V652" s="38">
        <v>2.9776429181465058E-3</v>
      </c>
      <c r="W652" s="36">
        <v>8.9322157081854425E-2</v>
      </c>
      <c r="X652" s="36">
        <v>0</v>
      </c>
      <c r="Y652" s="36">
        <v>-2.6095399999999996E-3</v>
      </c>
      <c r="Z652" s="36">
        <v>-1.757017E-2</v>
      </c>
      <c r="AA652" s="38">
        <v>-2.0179710000000028E-2</v>
      </c>
      <c r="AB652" s="36">
        <v>0.11247951000000096</v>
      </c>
      <c r="AC652" s="36">
        <v>0.97575714000000102</v>
      </c>
    </row>
    <row r="653" spans="1:29" ht="15.75" customHeight="1" x14ac:dyDescent="0.2">
      <c r="A653" s="52">
        <v>43623.071666666663</v>
      </c>
      <c r="B653" s="49" t="s">
        <v>7</v>
      </c>
      <c r="C653" s="49" t="s">
        <v>74</v>
      </c>
      <c r="D653" s="49" t="s">
        <v>86</v>
      </c>
      <c r="E653" s="50">
        <v>100</v>
      </c>
      <c r="F653" s="50">
        <v>7680.5</v>
      </c>
      <c r="G653" s="50">
        <v>1.302E-2</v>
      </c>
      <c r="H653" s="50">
        <v>-2.5000000000000001E-4</v>
      </c>
      <c r="I653" s="50">
        <v>-3.2499999999999998E-6</v>
      </c>
      <c r="J653" s="49" t="s">
        <v>76</v>
      </c>
      <c r="K653" s="50">
        <v>100</v>
      </c>
      <c r="L653" s="50">
        <v>0</v>
      </c>
      <c r="M653" s="50">
        <v>7680.5</v>
      </c>
      <c r="N653" s="49" t="s">
        <v>77</v>
      </c>
      <c r="O653" s="49" t="s">
        <v>1094</v>
      </c>
      <c r="P653" s="36">
        <v>9186</v>
      </c>
      <c r="Q653" s="36">
        <v>7680.5</v>
      </c>
      <c r="R653" s="36">
        <v>1.3019999999999999E-4</v>
      </c>
      <c r="S653" s="36">
        <v>1.1915857970818535</v>
      </c>
      <c r="T653" s="36">
        <v>1.2971759167013428E-4</v>
      </c>
      <c r="U653" s="38">
        <v>1.1960172</v>
      </c>
      <c r="V653" s="38">
        <v>4.4314029181464765E-3</v>
      </c>
      <c r="W653" s="36">
        <v>8.9322157081854425E-2</v>
      </c>
      <c r="X653" s="36">
        <v>0</v>
      </c>
      <c r="Y653" s="36">
        <v>-2.6127899999999998E-3</v>
      </c>
      <c r="Z653" s="36">
        <v>-1.757017E-2</v>
      </c>
      <c r="AA653" s="38">
        <v>-2.0182960000000028E-2</v>
      </c>
      <c r="AB653" s="36">
        <v>0.11393652000000093</v>
      </c>
      <c r="AC653" s="36">
        <v>0.97721415000000089</v>
      </c>
    </row>
    <row r="654" spans="1:29" ht="15.75" customHeight="1" x14ac:dyDescent="0.2">
      <c r="A654" s="52">
        <v>43623.115624999999</v>
      </c>
      <c r="B654" s="49" t="s">
        <v>7</v>
      </c>
      <c r="C654" s="49" t="s">
        <v>74</v>
      </c>
      <c r="D654" s="49" t="s">
        <v>86</v>
      </c>
      <c r="E654" s="50">
        <v>100</v>
      </c>
      <c r="F654" s="50">
        <v>7715.5</v>
      </c>
      <c r="G654" s="50">
        <v>1.2961E-2</v>
      </c>
      <c r="H654" s="50">
        <v>-2.5000000000000001E-4</v>
      </c>
      <c r="I654" s="50">
        <v>-3.2399999999999999E-6</v>
      </c>
      <c r="J654" s="49" t="s">
        <v>76</v>
      </c>
      <c r="K654" s="50">
        <v>100</v>
      </c>
      <c r="L654" s="50">
        <v>0</v>
      </c>
      <c r="M654" s="50">
        <v>7715.5</v>
      </c>
      <c r="N654" s="49" t="s">
        <v>77</v>
      </c>
      <c r="O654" s="49" t="s">
        <v>1095</v>
      </c>
      <c r="P654" s="36">
        <v>9286</v>
      </c>
      <c r="Q654" s="36">
        <v>7715.5</v>
      </c>
      <c r="R654" s="36">
        <v>1.2961E-4</v>
      </c>
      <c r="S654" s="36">
        <v>1.2045467970818535</v>
      </c>
      <c r="T654" s="36">
        <v>1.2971643302626035E-4</v>
      </c>
      <c r="U654" s="38">
        <v>1.20355846</v>
      </c>
      <c r="V654" s="38">
        <v>-9.8833708185352975E-4</v>
      </c>
      <c r="W654" s="36">
        <v>8.9322157081854425E-2</v>
      </c>
      <c r="X654" s="36">
        <v>0</v>
      </c>
      <c r="Y654" s="36">
        <v>-2.6160299999999997E-3</v>
      </c>
      <c r="Z654" s="36">
        <v>-1.757017E-2</v>
      </c>
      <c r="AA654" s="38">
        <v>-2.0186200000000029E-2</v>
      </c>
      <c r="AB654" s="36">
        <v>0.10852002000000092</v>
      </c>
      <c r="AC654" s="36">
        <v>0.97179765000000096</v>
      </c>
    </row>
    <row r="655" spans="1:29" ht="15.75" customHeight="1" x14ac:dyDescent="0.2">
      <c r="A655" s="52">
        <v>43623.117534722223</v>
      </c>
      <c r="B655" s="49" t="s">
        <v>7</v>
      </c>
      <c r="C655" s="49" t="s">
        <v>74</v>
      </c>
      <c r="D655" s="49" t="s">
        <v>86</v>
      </c>
      <c r="E655" s="50">
        <v>100</v>
      </c>
      <c r="F655" s="50">
        <v>7734.5</v>
      </c>
      <c r="G655" s="50">
        <v>1.2929E-2</v>
      </c>
      <c r="H655" s="50">
        <v>-2.5000000000000001E-4</v>
      </c>
      <c r="I655" s="50">
        <v>-3.23E-6</v>
      </c>
      <c r="J655" s="49" t="s">
        <v>76</v>
      </c>
      <c r="K655" s="50">
        <v>100</v>
      </c>
      <c r="L655" s="50">
        <v>0</v>
      </c>
      <c r="M655" s="50">
        <v>7734.5</v>
      </c>
      <c r="N655" s="49" t="s">
        <v>77</v>
      </c>
      <c r="O655" s="49" t="s">
        <v>1096</v>
      </c>
      <c r="P655" s="36">
        <v>9386</v>
      </c>
      <c r="Q655" s="36">
        <v>7734.5</v>
      </c>
      <c r="R655" s="36">
        <v>1.2929E-4</v>
      </c>
      <c r="S655" s="36">
        <v>1.2174757970818535</v>
      </c>
      <c r="T655" s="36">
        <v>1.2971188973810499E-4</v>
      </c>
      <c r="U655" s="38">
        <v>1.21351594</v>
      </c>
      <c r="V655" s="38">
        <v>-3.959857081853535E-3</v>
      </c>
      <c r="W655" s="36">
        <v>8.9322157081854425E-2</v>
      </c>
      <c r="X655" s="36">
        <v>0</v>
      </c>
      <c r="Y655" s="36">
        <v>-2.6192599999999996E-3</v>
      </c>
      <c r="Z655" s="36">
        <v>-1.757017E-2</v>
      </c>
      <c r="AA655" s="38">
        <v>-2.0189430000000029E-2</v>
      </c>
      <c r="AB655" s="36">
        <v>0.10555173000000093</v>
      </c>
      <c r="AC655" s="36">
        <v>0.96882936000000097</v>
      </c>
    </row>
    <row r="656" spans="1:29" ht="15.75" customHeight="1" x14ac:dyDescent="0.2">
      <c r="A656" s="52">
        <v>43623.117534722223</v>
      </c>
      <c r="B656" s="49" t="s">
        <v>7</v>
      </c>
      <c r="C656" s="49" t="s">
        <v>74</v>
      </c>
      <c r="D656" s="49" t="s">
        <v>86</v>
      </c>
      <c r="E656" s="50">
        <v>200</v>
      </c>
      <c r="F656" s="50">
        <v>7728</v>
      </c>
      <c r="G656" s="50">
        <v>2.588E-2</v>
      </c>
      <c r="H656" s="50">
        <v>-2.5000000000000001E-4</v>
      </c>
      <c r="I656" s="50">
        <v>-6.4699999999999999E-6</v>
      </c>
      <c r="J656" s="49" t="s">
        <v>76</v>
      </c>
      <c r="K656" s="50">
        <v>200</v>
      </c>
      <c r="L656" s="50">
        <v>0</v>
      </c>
      <c r="M656" s="50">
        <v>7728</v>
      </c>
      <c r="N656" s="49" t="s">
        <v>77</v>
      </c>
      <c r="O656" s="49" t="s">
        <v>1097</v>
      </c>
      <c r="P656" s="36">
        <v>9586</v>
      </c>
      <c r="Q656" s="36">
        <v>7728</v>
      </c>
      <c r="R656" s="36">
        <v>1.294E-4</v>
      </c>
      <c r="S656" s="36">
        <v>1.2433557970818534</v>
      </c>
      <c r="T656" s="36">
        <v>1.2970538254557202E-4</v>
      </c>
      <c r="U656" s="38">
        <v>1.2404284000000001</v>
      </c>
      <c r="V656" s="38">
        <v>-2.9273970818533002E-3</v>
      </c>
      <c r="W656" s="36">
        <v>8.9322157081854425E-2</v>
      </c>
      <c r="X656" s="36">
        <v>0</v>
      </c>
      <c r="Y656" s="36">
        <v>-2.6257299999999997E-3</v>
      </c>
      <c r="Z656" s="36">
        <v>-1.757017E-2</v>
      </c>
      <c r="AA656" s="38">
        <v>-2.019590000000003E-2</v>
      </c>
      <c r="AB656" s="36">
        <v>0.10659066000000116</v>
      </c>
      <c r="AC656" s="36">
        <v>0.96986829000000119</v>
      </c>
    </row>
    <row r="657" spans="1:29" ht="15.75" customHeight="1" x14ac:dyDescent="0.2">
      <c r="A657" s="52">
        <v>43623.119699074072</v>
      </c>
      <c r="B657" s="49" t="s">
        <v>7</v>
      </c>
      <c r="C657" s="49" t="s">
        <v>74</v>
      </c>
      <c r="D657" s="49" t="s">
        <v>86</v>
      </c>
      <c r="E657" s="50">
        <v>100</v>
      </c>
      <c r="F657" s="50">
        <v>7757.5</v>
      </c>
      <c r="G657" s="50">
        <v>1.2891E-2</v>
      </c>
      <c r="H657" s="50">
        <v>-2.5000000000000001E-4</v>
      </c>
      <c r="I657" s="50">
        <v>-3.2200000000000001E-6</v>
      </c>
      <c r="J657" s="49" t="s">
        <v>76</v>
      </c>
      <c r="K657" s="50">
        <v>100</v>
      </c>
      <c r="L657" s="50">
        <v>0</v>
      </c>
      <c r="M657" s="50">
        <v>7757.5</v>
      </c>
      <c r="N657" s="49" t="s">
        <v>77</v>
      </c>
      <c r="O657" s="49" t="s">
        <v>1098</v>
      </c>
      <c r="P657" s="36">
        <v>9686</v>
      </c>
      <c r="Q657" s="36">
        <v>7757.5</v>
      </c>
      <c r="R657" s="36">
        <v>1.2891000000000001E-4</v>
      </c>
      <c r="S657" s="36">
        <v>1.2562467970818534</v>
      </c>
      <c r="T657" s="36">
        <v>1.2969717087361692E-4</v>
      </c>
      <c r="U657" s="38">
        <v>1.2486222600000001</v>
      </c>
      <c r="V657" s="38">
        <v>-7.6245370818532887E-3</v>
      </c>
      <c r="W657" s="36">
        <v>8.9322157081854425E-2</v>
      </c>
      <c r="X657" s="36">
        <v>0</v>
      </c>
      <c r="Y657" s="36">
        <v>-2.6289499999999997E-3</v>
      </c>
      <c r="Z657" s="36">
        <v>-1.757017E-2</v>
      </c>
      <c r="AA657" s="38">
        <v>-2.0199120000000032E-2</v>
      </c>
      <c r="AB657" s="36">
        <v>0.10189674000000117</v>
      </c>
      <c r="AC657" s="36">
        <v>0.96517437000000117</v>
      </c>
    </row>
    <row r="658" spans="1:29" ht="15.75" customHeight="1" x14ac:dyDescent="0.2">
      <c r="A658" s="52">
        <v>43623.120150462964</v>
      </c>
      <c r="B658" s="49" t="s">
        <v>7</v>
      </c>
      <c r="C658" s="49" t="s">
        <v>74</v>
      </c>
      <c r="D658" s="49" t="s">
        <v>75</v>
      </c>
      <c r="E658" s="50">
        <v>-100</v>
      </c>
      <c r="F658" s="50">
        <v>7700.5</v>
      </c>
      <c r="G658" s="50">
        <v>-1.2985999999999999E-2</v>
      </c>
      <c r="H658" s="50">
        <v>-2.5000000000000001E-4</v>
      </c>
      <c r="I658" s="50">
        <v>-3.2399999999999999E-6</v>
      </c>
      <c r="J658" s="49" t="s">
        <v>76</v>
      </c>
      <c r="K658" s="50">
        <v>100</v>
      </c>
      <c r="L658" s="50">
        <v>0</v>
      </c>
      <c r="M658" s="50">
        <v>7700.5</v>
      </c>
      <c r="N658" s="49" t="s">
        <v>83</v>
      </c>
      <c r="O658" s="49" t="s">
        <v>1099</v>
      </c>
      <c r="P658" s="36">
        <v>9586</v>
      </c>
      <c r="Q658" s="36">
        <v>7700.5</v>
      </c>
      <c r="R658" s="36">
        <v>1.2986000000000001E-4</v>
      </c>
      <c r="S658" s="36">
        <v>1.2432770799944917</v>
      </c>
      <c r="T658" s="36">
        <v>1.2969717087361689E-4</v>
      </c>
      <c r="U658" s="38">
        <v>1.2448379600000001</v>
      </c>
      <c r="V658" s="38">
        <v>1.5608800055084693E-3</v>
      </c>
      <c r="W658" s="36">
        <v>8.933843999449273E-2</v>
      </c>
      <c r="X658" s="36">
        <v>1.6282912638304614E-5</v>
      </c>
      <c r="Y658" s="36">
        <v>-2.6321899999999995E-3</v>
      </c>
      <c r="Z658" s="36">
        <v>-1.757017E-2</v>
      </c>
      <c r="AA658" s="38">
        <v>-2.0202360000000034E-2</v>
      </c>
      <c r="AB658" s="36">
        <v>0.11110168000000123</v>
      </c>
      <c r="AC658" s="36">
        <v>0.97437931000000122</v>
      </c>
    </row>
    <row r="659" spans="1:29" ht="15.75" customHeight="1" x14ac:dyDescent="0.2">
      <c r="A659" s="52">
        <v>43623.141365740739</v>
      </c>
      <c r="B659" s="49" t="s">
        <v>7</v>
      </c>
      <c r="C659" s="49" t="s">
        <v>74</v>
      </c>
      <c r="D659" s="49" t="s">
        <v>86</v>
      </c>
      <c r="E659" s="50">
        <v>100</v>
      </c>
      <c r="F659" s="50">
        <v>7781.5</v>
      </c>
      <c r="G659" s="50">
        <v>1.2851E-2</v>
      </c>
      <c r="H659" s="50">
        <v>-2.5000000000000001E-4</v>
      </c>
      <c r="I659" s="50">
        <v>-3.2100000000000002E-6</v>
      </c>
      <c r="J659" s="49" t="s">
        <v>76</v>
      </c>
      <c r="K659" s="50">
        <v>100</v>
      </c>
      <c r="L659" s="50">
        <v>0</v>
      </c>
      <c r="M659" s="50">
        <v>7781.5</v>
      </c>
      <c r="N659" s="49" t="s">
        <v>77</v>
      </c>
      <c r="O659" s="49" t="s">
        <v>1100</v>
      </c>
      <c r="P659" s="36">
        <v>9686</v>
      </c>
      <c r="Q659" s="36">
        <v>7781.5</v>
      </c>
      <c r="R659" s="36">
        <v>1.2851E-4</v>
      </c>
      <c r="S659" s="36">
        <v>1.2561280799944916</v>
      </c>
      <c r="T659" s="36">
        <v>1.2968491430874371E-4</v>
      </c>
      <c r="U659" s="38">
        <v>1.2447478599999999</v>
      </c>
      <c r="V659" s="38">
        <v>-1.138021999449168E-2</v>
      </c>
      <c r="W659" s="36">
        <v>8.933843999449273E-2</v>
      </c>
      <c r="X659" s="36">
        <v>0</v>
      </c>
      <c r="Y659" s="36">
        <v>-2.6353999999999995E-3</v>
      </c>
      <c r="Z659" s="36">
        <v>-1.757017E-2</v>
      </c>
      <c r="AA659" s="38">
        <v>-2.0205570000000034E-2</v>
      </c>
      <c r="AB659" s="36">
        <v>9.8163790000001083E-2</v>
      </c>
      <c r="AC659" s="36">
        <v>0.9614414200000011</v>
      </c>
    </row>
    <row r="660" spans="1:29" ht="15.75" customHeight="1" x14ac:dyDescent="0.2">
      <c r="A660" s="52">
        <v>43623.142268518517</v>
      </c>
      <c r="B660" s="49" t="s">
        <v>7</v>
      </c>
      <c r="C660" s="49" t="s">
        <v>74</v>
      </c>
      <c r="D660" s="49" t="s">
        <v>86</v>
      </c>
      <c r="E660" s="50">
        <v>200</v>
      </c>
      <c r="F660" s="50">
        <v>7796.5</v>
      </c>
      <c r="G660" s="50">
        <v>2.5652000000000001E-2</v>
      </c>
      <c r="H660" s="50">
        <v>-2.5000000000000001E-4</v>
      </c>
      <c r="I660" s="50">
        <v>-6.4099999999999996E-6</v>
      </c>
      <c r="J660" s="49" t="s">
        <v>76</v>
      </c>
      <c r="K660" s="50">
        <v>200</v>
      </c>
      <c r="L660" s="50">
        <v>0</v>
      </c>
      <c r="M660" s="50">
        <v>7796.5</v>
      </c>
      <c r="N660" s="49" t="s">
        <v>77</v>
      </c>
      <c r="O660" s="49" t="s">
        <v>1101</v>
      </c>
      <c r="P660" s="36">
        <v>9886</v>
      </c>
      <c r="Q660" s="36">
        <v>7796.5</v>
      </c>
      <c r="R660" s="36">
        <v>1.2826E-4</v>
      </c>
      <c r="S660" s="36">
        <v>1.2817800799944916</v>
      </c>
      <c r="T660" s="36">
        <v>1.2965608739576084E-4</v>
      </c>
      <c r="U660" s="38">
        <v>1.2679783599999999</v>
      </c>
      <c r="V660" s="38">
        <v>-1.3801719994491757E-2</v>
      </c>
      <c r="W660" s="36">
        <v>8.933843999449273E-2</v>
      </c>
      <c r="X660" s="36">
        <v>0</v>
      </c>
      <c r="Y660" s="36">
        <v>-2.6418099999999996E-3</v>
      </c>
      <c r="Z660" s="36">
        <v>-1.757017E-2</v>
      </c>
      <c r="AA660" s="38">
        <v>-2.0211980000000032E-2</v>
      </c>
      <c r="AB660" s="36">
        <v>9.5748700000001005E-2</v>
      </c>
      <c r="AC660" s="36">
        <v>0.95902633000000104</v>
      </c>
    </row>
    <row r="661" spans="1:29" ht="15.75" customHeight="1" x14ac:dyDescent="0.2">
      <c r="A661" s="52">
        <v>43623.142268518517</v>
      </c>
      <c r="B661" s="49" t="s">
        <v>7</v>
      </c>
      <c r="C661" s="49" t="s">
        <v>74</v>
      </c>
      <c r="D661" s="49" t="s">
        <v>86</v>
      </c>
      <c r="E661" s="50">
        <v>100</v>
      </c>
      <c r="F661" s="50">
        <v>7790.5</v>
      </c>
      <c r="G661" s="50">
        <v>1.2836E-2</v>
      </c>
      <c r="H661" s="50">
        <v>-2.5000000000000001E-4</v>
      </c>
      <c r="I661" s="50">
        <v>-3.1999999999999999E-6</v>
      </c>
      <c r="J661" s="49" t="s">
        <v>76</v>
      </c>
      <c r="K661" s="50">
        <v>100</v>
      </c>
      <c r="L661" s="50">
        <v>0</v>
      </c>
      <c r="M661" s="50">
        <v>7790.5</v>
      </c>
      <c r="N661" s="49" t="s">
        <v>77</v>
      </c>
      <c r="O661" s="49" t="s">
        <v>1102</v>
      </c>
      <c r="P661" s="36">
        <v>9986</v>
      </c>
      <c r="Q661" s="36">
        <v>7790.5</v>
      </c>
      <c r="R661" s="36">
        <v>1.2836E-4</v>
      </c>
      <c r="S661" s="36">
        <v>1.2946160799944917</v>
      </c>
      <c r="T661" s="36">
        <v>1.2964310835114075E-4</v>
      </c>
      <c r="U661" s="38">
        <v>1.28180296</v>
      </c>
      <c r="V661" s="38">
        <v>-1.281311999449164E-2</v>
      </c>
      <c r="W661" s="36">
        <v>8.933843999449273E-2</v>
      </c>
      <c r="X661" s="36">
        <v>0</v>
      </c>
      <c r="Y661" s="36">
        <v>-2.6450099999999997E-3</v>
      </c>
      <c r="Z661" s="36">
        <v>-1.757017E-2</v>
      </c>
      <c r="AA661" s="38">
        <v>-2.021518000000003E-2</v>
      </c>
      <c r="AB661" s="36">
        <v>9.6740500000001117E-2</v>
      </c>
      <c r="AC661" s="36">
        <v>0.96001813000000114</v>
      </c>
    </row>
    <row r="662" spans="1:29" ht="15.75" customHeight="1" x14ac:dyDescent="0.2">
      <c r="A662" s="52">
        <v>43623.182673611111</v>
      </c>
      <c r="B662" s="49" t="s">
        <v>7</v>
      </c>
      <c r="C662" s="49" t="s">
        <v>74</v>
      </c>
      <c r="D662" s="49" t="s">
        <v>75</v>
      </c>
      <c r="E662" s="50">
        <v>-100</v>
      </c>
      <c r="F662" s="50">
        <v>7761.5</v>
      </c>
      <c r="G662" s="50">
        <v>-1.2884E-2</v>
      </c>
      <c r="H662" s="50">
        <v>-2.5000000000000001E-4</v>
      </c>
      <c r="I662" s="50">
        <v>-3.2200000000000001E-6</v>
      </c>
      <c r="J662" s="49" t="s">
        <v>76</v>
      </c>
      <c r="K662" s="50">
        <v>100</v>
      </c>
      <c r="L662" s="50">
        <v>0</v>
      </c>
      <c r="M662" s="50">
        <v>7761.5</v>
      </c>
      <c r="N662" s="49" t="s">
        <v>83</v>
      </c>
      <c r="O662" s="49" t="s">
        <v>1103</v>
      </c>
      <c r="P662" s="36">
        <v>9886</v>
      </c>
      <c r="Q662" s="36">
        <v>7761.5</v>
      </c>
      <c r="R662" s="36">
        <v>1.2883999999999999E-4</v>
      </c>
      <c r="S662" s="36">
        <v>1.2816517691593776</v>
      </c>
      <c r="T662" s="36">
        <v>1.2964310835114075E-4</v>
      </c>
      <c r="U662" s="38">
        <v>1.2737122399999998</v>
      </c>
      <c r="V662" s="38">
        <v>-7.9395291593777895E-3</v>
      </c>
      <c r="W662" s="36">
        <v>8.9258129159378655E-2</v>
      </c>
      <c r="X662" s="36">
        <v>-8.0310835114075219E-5</v>
      </c>
      <c r="Y662" s="36">
        <v>-2.6482299999999997E-3</v>
      </c>
      <c r="Z662" s="36">
        <v>-1.757017E-2</v>
      </c>
      <c r="AA662" s="38">
        <v>-2.0218400000000032E-2</v>
      </c>
      <c r="AB662" s="36">
        <v>0.1015370000000009</v>
      </c>
      <c r="AC662" s="36">
        <v>0.96481463000000089</v>
      </c>
    </row>
    <row r="663" spans="1:29" ht="15.75" customHeight="1" x14ac:dyDescent="0.2">
      <c r="A663" s="52">
        <v>43623.239953703705</v>
      </c>
      <c r="B663" s="49" t="s">
        <v>7</v>
      </c>
      <c r="C663" s="49" t="s">
        <v>74</v>
      </c>
      <c r="D663" s="49" t="s">
        <v>86</v>
      </c>
      <c r="E663" s="50">
        <v>100</v>
      </c>
      <c r="F663" s="50">
        <v>7818.5</v>
      </c>
      <c r="G663" s="50">
        <v>1.2789999999999999E-2</v>
      </c>
      <c r="H663" s="50">
        <v>-2.5000000000000001E-4</v>
      </c>
      <c r="I663" s="50">
        <v>-3.19E-6</v>
      </c>
      <c r="J663" s="49" t="s">
        <v>76</v>
      </c>
      <c r="K663" s="50">
        <v>100</v>
      </c>
      <c r="L663" s="50">
        <v>0</v>
      </c>
      <c r="M663" s="50">
        <v>7818.5</v>
      </c>
      <c r="N663" s="49" t="s">
        <v>77</v>
      </c>
      <c r="O663" s="49" t="s">
        <v>1104</v>
      </c>
      <c r="P663" s="36">
        <v>9986</v>
      </c>
      <c r="Q663" s="36">
        <v>7818.5</v>
      </c>
      <c r="R663" s="36">
        <v>1.2789999999999999E-4</v>
      </c>
      <c r="S663" s="36">
        <v>1.2944417691593777</v>
      </c>
      <c r="T663" s="36">
        <v>1.2962565282989964E-4</v>
      </c>
      <c r="U663" s="38">
        <v>1.2772093999999998</v>
      </c>
      <c r="V663" s="38">
        <v>-1.7232369159377869E-2</v>
      </c>
      <c r="W663" s="36">
        <v>8.9258129159378655E-2</v>
      </c>
      <c r="X663" s="36">
        <v>0</v>
      </c>
      <c r="Y663" s="36">
        <v>-2.6514199999999998E-3</v>
      </c>
      <c r="Z663" s="36">
        <v>-1.757017E-2</v>
      </c>
      <c r="AA663" s="38">
        <v>-2.0221590000000032E-2</v>
      </c>
      <c r="AB663" s="36">
        <v>9.2247350000000811E-2</v>
      </c>
      <c r="AC663" s="36">
        <v>0.95552498000000086</v>
      </c>
    </row>
    <row r="664" spans="1:29" ht="15.75" customHeight="1" x14ac:dyDescent="0.2">
      <c r="A664" s="52">
        <v>43623.240127314813</v>
      </c>
      <c r="B664" s="49" t="s">
        <v>7</v>
      </c>
      <c r="C664" s="49" t="s">
        <v>74</v>
      </c>
      <c r="D664" s="49" t="s">
        <v>75</v>
      </c>
      <c r="E664" s="50">
        <v>-100</v>
      </c>
      <c r="F664" s="50">
        <v>7721.5</v>
      </c>
      <c r="G664" s="50">
        <v>-1.2951000000000001E-2</v>
      </c>
      <c r="H664" s="50">
        <v>-2.5000000000000001E-4</v>
      </c>
      <c r="I664" s="50">
        <v>-3.23E-6</v>
      </c>
      <c r="J664" s="49" t="s">
        <v>76</v>
      </c>
      <c r="K664" s="50">
        <v>100</v>
      </c>
      <c r="L664" s="50">
        <v>0</v>
      </c>
      <c r="M664" s="50">
        <v>7721.5</v>
      </c>
      <c r="N664" s="49" t="s">
        <v>77</v>
      </c>
      <c r="O664" s="49" t="s">
        <v>1105</v>
      </c>
      <c r="P664" s="36">
        <v>9886</v>
      </c>
      <c r="Q664" s="36">
        <v>7721.5</v>
      </c>
      <c r="R664" s="36">
        <v>1.2951E-4</v>
      </c>
      <c r="S664" s="36">
        <v>1.2814792038763878</v>
      </c>
      <c r="T664" s="36">
        <v>1.2962565282989964E-4</v>
      </c>
      <c r="U664" s="38">
        <v>1.2803358599999999</v>
      </c>
      <c r="V664" s="38">
        <v>-1.1433438763879256E-3</v>
      </c>
      <c r="W664" s="36">
        <v>8.9246563876388685E-2</v>
      </c>
      <c r="X664" s="36">
        <v>-1.1565282989969838E-5</v>
      </c>
      <c r="Y664" s="36">
        <v>-2.6546499999999997E-3</v>
      </c>
      <c r="Z664" s="36">
        <v>-1.757017E-2</v>
      </c>
      <c r="AA664" s="38">
        <v>-2.0224820000000032E-2</v>
      </c>
      <c r="AB664" s="36">
        <v>0.10832804000000079</v>
      </c>
      <c r="AC664" s="36">
        <v>0.97160567000000087</v>
      </c>
    </row>
    <row r="665" spans="1:29" ht="15.75" customHeight="1" x14ac:dyDescent="0.2">
      <c r="A665" s="52">
        <v>43623.291666666664</v>
      </c>
      <c r="B665" s="49" t="s">
        <v>7</v>
      </c>
      <c r="C665" s="49" t="s">
        <v>130</v>
      </c>
      <c r="D665" s="53"/>
      <c r="E665" s="50">
        <v>9886</v>
      </c>
      <c r="F665" s="50">
        <v>7807.51</v>
      </c>
      <c r="G665" s="50">
        <v>1.2661988799999999</v>
      </c>
      <c r="H665" s="50">
        <v>-4.0099999999999999E-4</v>
      </c>
      <c r="I665" s="50">
        <v>-5.0774999999999995E-4</v>
      </c>
      <c r="J665" s="49" t="s">
        <v>76</v>
      </c>
      <c r="K665" s="50">
        <v>9886</v>
      </c>
      <c r="L665" s="50">
        <v>0</v>
      </c>
      <c r="M665" s="50">
        <v>7807.51</v>
      </c>
      <c r="N665" s="49" t="s">
        <v>130</v>
      </c>
      <c r="O665" s="49" t="s">
        <v>131</v>
      </c>
      <c r="P665" s="36">
        <v>9886</v>
      </c>
      <c r="Q665" s="36">
        <v>7807.51</v>
      </c>
      <c r="R665" s="36">
        <v>1.2808000000000001E-4</v>
      </c>
      <c r="S665" s="36">
        <v>1.2814792038763878</v>
      </c>
      <c r="T665" s="36">
        <v>1.2962565282989964E-4</v>
      </c>
      <c r="U665" s="38">
        <v>1.2803358599999999</v>
      </c>
      <c r="V665" s="38">
        <v>-1.1433438763879256E-3</v>
      </c>
      <c r="W665" s="36">
        <v>8.9246563876388685E-2</v>
      </c>
      <c r="X665" s="36">
        <v>0</v>
      </c>
      <c r="Y665" s="36">
        <v>-2.6546499999999997E-3</v>
      </c>
      <c r="Z665" s="36">
        <v>-1.8077920000000001E-2</v>
      </c>
      <c r="AA665" s="38">
        <v>-2.0732570000000033E-2</v>
      </c>
      <c r="AB665" s="36">
        <v>0.10883579000000079</v>
      </c>
      <c r="AC665" s="36">
        <v>0.97211342000000078</v>
      </c>
    </row>
    <row r="666" spans="1:29" ht="15.75" customHeight="1" x14ac:dyDescent="0.2">
      <c r="A666" s="52">
        <v>43623.385347222225</v>
      </c>
      <c r="B666" s="49" t="s">
        <v>7</v>
      </c>
      <c r="C666" s="49" t="s">
        <v>74</v>
      </c>
      <c r="D666" s="49" t="s">
        <v>86</v>
      </c>
      <c r="E666" s="50">
        <v>100</v>
      </c>
      <c r="F666" s="50">
        <v>7805</v>
      </c>
      <c r="G666" s="50">
        <v>1.2812E-2</v>
      </c>
      <c r="H666" s="50">
        <v>-2.5000000000000001E-4</v>
      </c>
      <c r="I666" s="50">
        <v>-3.1999999999999999E-6</v>
      </c>
      <c r="J666" s="49" t="s">
        <v>76</v>
      </c>
      <c r="K666" s="50">
        <v>100</v>
      </c>
      <c r="L666" s="50">
        <v>0</v>
      </c>
      <c r="M666" s="50">
        <v>7805</v>
      </c>
      <c r="N666" s="49" t="s">
        <v>77</v>
      </c>
      <c r="O666" s="49" t="s">
        <v>1106</v>
      </c>
      <c r="P666" s="36">
        <v>9986</v>
      </c>
      <c r="Q666" s="36">
        <v>7805</v>
      </c>
      <c r="R666" s="36">
        <v>1.2812000000000001E-4</v>
      </c>
      <c r="S666" s="36">
        <v>1.2942912038763879</v>
      </c>
      <c r="T666" s="36">
        <v>1.2961057519290885E-4</v>
      </c>
      <c r="U666" s="38">
        <v>1.2794063200000001</v>
      </c>
      <c r="V666" s="38">
        <v>-1.4884883876387756E-2</v>
      </c>
      <c r="W666" s="36">
        <v>8.9246563876388685E-2</v>
      </c>
      <c r="X666" s="36">
        <v>0</v>
      </c>
      <c r="Y666" s="36">
        <v>-2.6578499999999998E-3</v>
      </c>
      <c r="Z666" s="36">
        <v>-1.8077920000000001E-2</v>
      </c>
      <c r="AA666" s="38">
        <v>-2.0735770000000032E-2</v>
      </c>
      <c r="AB666" s="36">
        <v>9.5097450000000958E-2</v>
      </c>
      <c r="AC666" s="36">
        <v>0.95837508000000093</v>
      </c>
    </row>
    <row r="667" spans="1:29" ht="15.75" customHeight="1" x14ac:dyDescent="0.2">
      <c r="A667" s="52">
        <v>43623.449456018519</v>
      </c>
      <c r="B667" s="49" t="s">
        <v>7</v>
      </c>
      <c r="C667" s="49" t="s">
        <v>74</v>
      </c>
      <c r="D667" s="49" t="s">
        <v>75</v>
      </c>
      <c r="E667" s="50">
        <v>-100</v>
      </c>
      <c r="F667" s="50">
        <v>7793.5</v>
      </c>
      <c r="G667" s="50">
        <v>-1.2831E-2</v>
      </c>
      <c r="H667" s="50">
        <v>-2.5000000000000001E-4</v>
      </c>
      <c r="I667" s="50">
        <v>-3.1999999999999999E-6</v>
      </c>
      <c r="J667" s="49" t="s">
        <v>76</v>
      </c>
      <c r="K667" s="50">
        <v>100</v>
      </c>
      <c r="L667" s="50">
        <v>0</v>
      </c>
      <c r="M667" s="50">
        <v>7793.5</v>
      </c>
      <c r="N667" s="49" t="s">
        <v>83</v>
      </c>
      <c r="O667" s="49" t="s">
        <v>1107</v>
      </c>
      <c r="P667" s="36">
        <v>9886</v>
      </c>
      <c r="Q667" s="36">
        <v>7793.5</v>
      </c>
      <c r="R667" s="36">
        <v>1.2831E-4</v>
      </c>
      <c r="S667" s="36">
        <v>1.281330146357097</v>
      </c>
      <c r="T667" s="36">
        <v>1.2961057519290885E-4</v>
      </c>
      <c r="U667" s="38">
        <v>1.26847266</v>
      </c>
      <c r="V667" s="38">
        <v>-1.2857486357096937E-2</v>
      </c>
      <c r="W667" s="36">
        <v>8.9116506357097794E-2</v>
      </c>
      <c r="X667" s="36">
        <v>-1.3005751929089093E-4</v>
      </c>
      <c r="Y667" s="36">
        <v>-2.6610499999999999E-3</v>
      </c>
      <c r="Z667" s="36">
        <v>-1.8077920000000001E-2</v>
      </c>
      <c r="AA667" s="38">
        <v>-2.073897000000003E-2</v>
      </c>
      <c r="AB667" s="36">
        <v>9.6997990000000894E-2</v>
      </c>
      <c r="AC667" s="36">
        <v>0.96027562000000088</v>
      </c>
    </row>
    <row r="668" spans="1:29" ht="15.75" customHeight="1" x14ac:dyDescent="0.2">
      <c r="A668" s="52">
        <v>43623.467638888891</v>
      </c>
      <c r="B668" s="49" t="s">
        <v>7</v>
      </c>
      <c r="C668" s="49" t="s">
        <v>74</v>
      </c>
      <c r="D668" s="49" t="s">
        <v>86</v>
      </c>
      <c r="E668" s="50">
        <v>100</v>
      </c>
      <c r="F668" s="50">
        <v>7841.5</v>
      </c>
      <c r="G668" s="50">
        <v>1.2753E-2</v>
      </c>
      <c r="H668" s="50">
        <v>-2.5000000000000001E-4</v>
      </c>
      <c r="I668" s="50">
        <v>-3.18E-6</v>
      </c>
      <c r="J668" s="49" t="s">
        <v>76</v>
      </c>
      <c r="K668" s="50">
        <v>100</v>
      </c>
      <c r="L668" s="50">
        <v>0</v>
      </c>
      <c r="M668" s="50">
        <v>7841.5</v>
      </c>
      <c r="N668" s="49" t="s">
        <v>77</v>
      </c>
      <c r="O668" s="49" t="s">
        <v>1108</v>
      </c>
      <c r="P668" s="36">
        <v>9986</v>
      </c>
      <c r="Q668" s="36">
        <v>7841.5</v>
      </c>
      <c r="R668" s="36">
        <v>1.2752999999999999E-4</v>
      </c>
      <c r="S668" s="36">
        <v>1.294083146357097</v>
      </c>
      <c r="T668" s="36">
        <v>1.2958974027209064E-4</v>
      </c>
      <c r="U668" s="38">
        <v>1.2735145799999998</v>
      </c>
      <c r="V668" s="38">
        <v>-2.056856635709714E-2</v>
      </c>
      <c r="W668" s="36">
        <v>8.9116506357097794E-2</v>
      </c>
      <c r="X668" s="36">
        <v>0</v>
      </c>
      <c r="Y668" s="36">
        <v>-2.6642300000000001E-3</v>
      </c>
      <c r="Z668" s="36">
        <v>-1.8077920000000001E-2</v>
      </c>
      <c r="AA668" s="38">
        <v>-2.0742150000000029E-2</v>
      </c>
      <c r="AB668" s="36">
        <v>8.9290090000000683E-2</v>
      </c>
      <c r="AC668" s="36">
        <v>0.95256772000000067</v>
      </c>
    </row>
    <row r="669" spans="1:29" ht="15.75" customHeight="1" x14ac:dyDescent="0.2">
      <c r="A669" s="52">
        <v>43623.468333333331</v>
      </c>
      <c r="B669" s="49" t="s">
        <v>7</v>
      </c>
      <c r="C669" s="49" t="s">
        <v>74</v>
      </c>
      <c r="D669" s="49" t="s">
        <v>75</v>
      </c>
      <c r="E669" s="50">
        <v>-200</v>
      </c>
      <c r="F669" s="50">
        <v>7742</v>
      </c>
      <c r="G669" s="50">
        <v>-2.5833999999999999E-2</v>
      </c>
      <c r="H669" s="50">
        <v>-2.5000000000000001E-4</v>
      </c>
      <c r="I669" s="50">
        <v>-6.4500000000000001E-6</v>
      </c>
      <c r="J669" s="49" t="s">
        <v>76</v>
      </c>
      <c r="K669" s="50">
        <v>200</v>
      </c>
      <c r="L669" s="50">
        <v>0</v>
      </c>
      <c r="M669" s="50">
        <v>7742</v>
      </c>
      <c r="N669" s="49" t="s">
        <v>83</v>
      </c>
      <c r="O669" s="49" t="s">
        <v>1109</v>
      </c>
      <c r="P669" s="36">
        <v>9786</v>
      </c>
      <c r="Q669" s="36">
        <v>7742</v>
      </c>
      <c r="R669" s="36">
        <v>1.2917000000000001E-4</v>
      </c>
      <c r="S669" s="36">
        <v>1.2681651983026789</v>
      </c>
      <c r="T669" s="36">
        <v>1.2958974027209064E-4</v>
      </c>
      <c r="U669" s="38">
        <v>1.2640576200000002</v>
      </c>
      <c r="V669" s="38">
        <v>-4.107578302678716E-3</v>
      </c>
      <c r="W669" s="36">
        <v>8.9032558302679671E-2</v>
      </c>
      <c r="X669" s="36">
        <v>-8.3948054418123141E-5</v>
      </c>
      <c r="Y669" s="36">
        <v>-2.6706799999999999E-3</v>
      </c>
      <c r="Z669" s="36">
        <v>-1.8077920000000001E-2</v>
      </c>
      <c r="AA669" s="38">
        <v>-2.074860000000003E-2</v>
      </c>
      <c r="AB669" s="36">
        <v>0.10567358000000099</v>
      </c>
      <c r="AC669" s="36">
        <v>0.96895121000000106</v>
      </c>
    </row>
    <row r="670" spans="1:29" ht="15.75" customHeight="1" x14ac:dyDescent="0.2">
      <c r="A670" s="52">
        <v>43623.468333333331</v>
      </c>
      <c r="B670" s="49" t="s">
        <v>7</v>
      </c>
      <c r="C670" s="49" t="s">
        <v>74</v>
      </c>
      <c r="D670" s="49" t="s">
        <v>75</v>
      </c>
      <c r="E670" s="50">
        <v>-100</v>
      </c>
      <c r="F670" s="50">
        <v>7752.5</v>
      </c>
      <c r="G670" s="50">
        <v>-1.2899000000000001E-2</v>
      </c>
      <c r="H670" s="50">
        <v>-2.5000000000000001E-4</v>
      </c>
      <c r="I670" s="50">
        <v>-3.2200000000000001E-6</v>
      </c>
      <c r="J670" s="49" t="s">
        <v>76</v>
      </c>
      <c r="K670" s="50">
        <v>100</v>
      </c>
      <c r="L670" s="50">
        <v>0</v>
      </c>
      <c r="M670" s="50">
        <v>7752.5</v>
      </c>
      <c r="N670" s="49" t="s">
        <v>77</v>
      </c>
      <c r="O670" s="49" t="s">
        <v>1110</v>
      </c>
      <c r="P670" s="36">
        <v>9686</v>
      </c>
      <c r="Q670" s="36">
        <v>7752.5</v>
      </c>
      <c r="R670" s="36">
        <v>1.2899E-4</v>
      </c>
      <c r="S670" s="36">
        <v>1.2552062242754698</v>
      </c>
      <c r="T670" s="36">
        <v>1.2958974027209064E-4</v>
      </c>
      <c r="U670" s="38">
        <v>1.2493971399999999</v>
      </c>
      <c r="V670" s="38">
        <v>-5.809084275469889E-3</v>
      </c>
      <c r="W670" s="36">
        <v>8.8972584275470612E-2</v>
      </c>
      <c r="X670" s="36">
        <v>-5.9974027209058756E-5</v>
      </c>
      <c r="Y670" s="36">
        <v>-2.6738999999999999E-3</v>
      </c>
      <c r="Z670" s="36">
        <v>-1.8077920000000001E-2</v>
      </c>
      <c r="AA670" s="38">
        <v>-2.0751820000000032E-2</v>
      </c>
      <c r="AB670" s="36">
        <v>0.10391532000000075</v>
      </c>
      <c r="AC670" s="36">
        <v>0.96719295000000072</v>
      </c>
    </row>
    <row r="671" spans="1:29" ht="15.75" customHeight="1" x14ac:dyDescent="0.2">
      <c r="A671" s="52">
        <v>43623.470567129632</v>
      </c>
      <c r="B671" s="49" t="s">
        <v>7</v>
      </c>
      <c r="C671" s="49" t="s">
        <v>74</v>
      </c>
      <c r="D671" s="49" t="s">
        <v>86</v>
      </c>
      <c r="E671" s="50">
        <v>100</v>
      </c>
      <c r="F671" s="50">
        <v>7838</v>
      </c>
      <c r="G671" s="50">
        <v>1.2758E-2</v>
      </c>
      <c r="H671" s="50">
        <v>-2.5000000000000001E-4</v>
      </c>
      <c r="I671" s="50">
        <v>-3.18E-6</v>
      </c>
      <c r="J671" s="49" t="s">
        <v>76</v>
      </c>
      <c r="K671" s="50">
        <v>100</v>
      </c>
      <c r="L671" s="50">
        <v>0</v>
      </c>
      <c r="M671" s="50">
        <v>7838</v>
      </c>
      <c r="N671" s="49" t="s">
        <v>77</v>
      </c>
      <c r="O671" s="49" t="s">
        <v>1111</v>
      </c>
      <c r="P671" s="36">
        <v>9786</v>
      </c>
      <c r="Q671" s="36">
        <v>7838</v>
      </c>
      <c r="R671" s="36">
        <v>1.2757999999999999E-4</v>
      </c>
      <c r="S671" s="36">
        <v>1.2679642242754698</v>
      </c>
      <c r="T671" s="36">
        <v>1.2956920337987634E-4</v>
      </c>
      <c r="U671" s="38">
        <v>1.2484978799999999</v>
      </c>
      <c r="V671" s="38">
        <v>-1.9466344275469893E-2</v>
      </c>
      <c r="W671" s="36">
        <v>8.8972584275470612E-2</v>
      </c>
      <c r="X671" s="36">
        <v>0</v>
      </c>
      <c r="Y671" s="36">
        <v>-2.6770800000000001E-3</v>
      </c>
      <c r="Z671" s="36">
        <v>-1.8077920000000001E-2</v>
      </c>
      <c r="AA671" s="38">
        <v>-2.075500000000003E-2</v>
      </c>
      <c r="AB671" s="36">
        <v>9.0261240000000742E-2</v>
      </c>
      <c r="AC671" s="36">
        <v>0.9535388700000007</v>
      </c>
    </row>
    <row r="672" spans="1:29" ht="15.75" customHeight="1" x14ac:dyDescent="0.2">
      <c r="A672" s="52">
        <v>43623.471203703702</v>
      </c>
      <c r="B672" s="49" t="s">
        <v>7</v>
      </c>
      <c r="C672" s="49" t="s">
        <v>74</v>
      </c>
      <c r="D672" s="49" t="s">
        <v>86</v>
      </c>
      <c r="E672" s="50">
        <v>100</v>
      </c>
      <c r="F672" s="50">
        <v>7825</v>
      </c>
      <c r="G672" s="50">
        <v>1.278E-2</v>
      </c>
      <c r="H672" s="50">
        <v>-2.5000000000000001E-4</v>
      </c>
      <c r="I672" s="50">
        <v>-3.19E-6</v>
      </c>
      <c r="J672" s="49" t="s">
        <v>76</v>
      </c>
      <c r="K672" s="50">
        <v>100</v>
      </c>
      <c r="L672" s="50">
        <v>0</v>
      </c>
      <c r="M672" s="50">
        <v>7825</v>
      </c>
      <c r="N672" s="49" t="s">
        <v>77</v>
      </c>
      <c r="O672" s="49" t="s">
        <v>1112</v>
      </c>
      <c r="P672" s="36">
        <v>9886</v>
      </c>
      <c r="Q672" s="36">
        <v>7825</v>
      </c>
      <c r="R672" s="36">
        <v>1.2779999999999999E-4</v>
      </c>
      <c r="S672" s="36">
        <v>1.2807442242754699</v>
      </c>
      <c r="T672" s="36">
        <v>1.2955130733112178E-4</v>
      </c>
      <c r="U672" s="38">
        <v>1.2634307999999999</v>
      </c>
      <c r="V672" s="38">
        <v>-1.7313424275470002E-2</v>
      </c>
      <c r="W672" s="36">
        <v>8.8972584275470612E-2</v>
      </c>
      <c r="X672" s="36">
        <v>0</v>
      </c>
      <c r="Y672" s="36">
        <v>-2.6802700000000002E-3</v>
      </c>
      <c r="Z672" s="36">
        <v>-1.8077920000000001E-2</v>
      </c>
      <c r="AA672" s="38">
        <v>-2.0758190000000031E-2</v>
      </c>
      <c r="AB672" s="36">
        <v>9.2417350000000648E-2</v>
      </c>
      <c r="AC672" s="36">
        <v>0.95569498000000064</v>
      </c>
    </row>
    <row r="673" spans="1:29" ht="15.75" customHeight="1" x14ac:dyDescent="0.2">
      <c r="A673" s="52">
        <v>43623.471377314818</v>
      </c>
      <c r="B673" s="49" t="s">
        <v>7</v>
      </c>
      <c r="C673" s="49" t="s">
        <v>74</v>
      </c>
      <c r="D673" s="49" t="s">
        <v>86</v>
      </c>
      <c r="E673" s="50">
        <v>200</v>
      </c>
      <c r="F673" s="50">
        <v>7857.5</v>
      </c>
      <c r="G673" s="50">
        <v>2.5454000000000001E-2</v>
      </c>
      <c r="H673" s="50">
        <v>-2.5000000000000001E-4</v>
      </c>
      <c r="I673" s="50">
        <v>-6.3600000000000001E-6</v>
      </c>
      <c r="J673" s="49" t="s">
        <v>76</v>
      </c>
      <c r="K673" s="50">
        <v>200</v>
      </c>
      <c r="L673" s="50">
        <v>0</v>
      </c>
      <c r="M673" s="50">
        <v>7857.5</v>
      </c>
      <c r="N673" s="49" t="s">
        <v>77</v>
      </c>
      <c r="O673" s="49" t="s">
        <v>1113</v>
      </c>
      <c r="P673" s="36">
        <v>10086</v>
      </c>
      <c r="Q673" s="36">
        <v>7857.5</v>
      </c>
      <c r="R673" s="36">
        <v>1.2726999999999999E-4</v>
      </c>
      <c r="S673" s="36">
        <v>1.3061982242754699</v>
      </c>
      <c r="T673" s="36">
        <v>1.2950607022362383E-4</v>
      </c>
      <c r="U673" s="38">
        <v>1.2836452199999999</v>
      </c>
      <c r="V673" s="38">
        <v>-2.2553004275470023E-2</v>
      </c>
      <c r="W673" s="36">
        <v>8.8972584275470612E-2</v>
      </c>
      <c r="X673" s="36">
        <v>0</v>
      </c>
      <c r="Y673" s="36">
        <v>-2.6866300000000002E-3</v>
      </c>
      <c r="Z673" s="36">
        <v>-1.8077920000000001E-2</v>
      </c>
      <c r="AA673" s="38">
        <v>-2.0764550000000031E-2</v>
      </c>
      <c r="AB673" s="36">
        <v>8.7184130000000623E-2</v>
      </c>
      <c r="AC673" s="36">
        <v>0.9504617600000006</v>
      </c>
    </row>
    <row r="674" spans="1:29" ht="15.75" customHeight="1" x14ac:dyDescent="0.2">
      <c r="A674" s="52">
        <v>43623.474722222221</v>
      </c>
      <c r="B674" s="49" t="s">
        <v>7</v>
      </c>
      <c r="C674" s="49" t="s">
        <v>74</v>
      </c>
      <c r="D674" s="49" t="s">
        <v>75</v>
      </c>
      <c r="E674" s="50">
        <v>-100</v>
      </c>
      <c r="F674" s="50">
        <v>7787</v>
      </c>
      <c r="G674" s="50">
        <v>-1.2841999999999999E-2</v>
      </c>
      <c r="H674" s="50">
        <v>-2.5000000000000001E-4</v>
      </c>
      <c r="I674" s="50">
        <v>-3.2100000000000002E-6</v>
      </c>
      <c r="J674" s="49" t="s">
        <v>76</v>
      </c>
      <c r="K674" s="50">
        <v>100</v>
      </c>
      <c r="L674" s="50">
        <v>0</v>
      </c>
      <c r="M674" s="50">
        <v>7787</v>
      </c>
      <c r="N674" s="49" t="s">
        <v>83</v>
      </c>
      <c r="O674" s="49" t="s">
        <v>1114</v>
      </c>
      <c r="P674" s="36">
        <v>9986</v>
      </c>
      <c r="Q674" s="36">
        <v>7787</v>
      </c>
      <c r="R674" s="36">
        <v>1.2841999999999999E-4</v>
      </c>
      <c r="S674" s="36">
        <v>1.2932476172531076</v>
      </c>
      <c r="T674" s="36">
        <v>1.2950607022362383E-4</v>
      </c>
      <c r="U674" s="38">
        <v>1.28240212</v>
      </c>
      <c r="V674" s="38">
        <v>-1.0845497253107572E-2</v>
      </c>
      <c r="W674" s="36">
        <v>8.8863977253108226E-2</v>
      </c>
      <c r="X674" s="36">
        <v>-1.086070223623864E-4</v>
      </c>
      <c r="Y674" s="36">
        <v>-2.6898400000000002E-3</v>
      </c>
      <c r="Z674" s="36">
        <v>-1.8077920000000001E-2</v>
      </c>
      <c r="AA674" s="38">
        <v>-2.0767760000000031E-2</v>
      </c>
      <c r="AB674" s="36">
        <v>9.8786240000000691E-2</v>
      </c>
      <c r="AC674" s="36">
        <v>0.96206387000000071</v>
      </c>
    </row>
    <row r="675" spans="1:29" ht="15.75" customHeight="1" x14ac:dyDescent="0.2">
      <c r="A675" s="52">
        <v>43623.481261574074</v>
      </c>
      <c r="B675" s="49" t="s">
        <v>7</v>
      </c>
      <c r="C675" s="49" t="s">
        <v>74</v>
      </c>
      <c r="D675" s="49" t="s">
        <v>86</v>
      </c>
      <c r="E675" s="50">
        <v>100</v>
      </c>
      <c r="F675" s="50">
        <v>7833</v>
      </c>
      <c r="G675" s="50">
        <v>1.2767000000000001E-2</v>
      </c>
      <c r="H675" s="50">
        <v>-2.5000000000000001E-4</v>
      </c>
      <c r="I675" s="50">
        <v>-3.19E-6</v>
      </c>
      <c r="J675" s="49" t="s">
        <v>76</v>
      </c>
      <c r="K675" s="50">
        <v>100</v>
      </c>
      <c r="L675" s="50">
        <v>0</v>
      </c>
      <c r="M675" s="50">
        <v>7833</v>
      </c>
      <c r="N675" s="49" t="s">
        <v>77</v>
      </c>
      <c r="O675" s="49" t="s">
        <v>1115</v>
      </c>
      <c r="P675" s="36">
        <v>10086</v>
      </c>
      <c r="Q675" s="36">
        <v>7833</v>
      </c>
      <c r="R675" s="36">
        <v>1.2767E-4</v>
      </c>
      <c r="S675" s="36">
        <v>1.3060146172531075</v>
      </c>
      <c r="T675" s="36">
        <v>1.2948786607704815E-4</v>
      </c>
      <c r="U675" s="38">
        <v>1.28767962</v>
      </c>
      <c r="V675" s="38">
        <v>-1.8334997253107499E-2</v>
      </c>
      <c r="W675" s="36">
        <v>8.8863977253108226E-2</v>
      </c>
      <c r="X675" s="36">
        <v>0</v>
      </c>
      <c r="Y675" s="36">
        <v>-2.6930300000000003E-3</v>
      </c>
      <c r="Z675" s="36">
        <v>-1.8077920000000001E-2</v>
      </c>
      <c r="AA675" s="38">
        <v>-2.0770950000000031E-2</v>
      </c>
      <c r="AB675" s="36">
        <v>9.1299930000000751E-2</v>
      </c>
      <c r="AC675" s="36">
        <v>0.95457756000000082</v>
      </c>
    </row>
    <row r="676" spans="1:29" ht="15.75" customHeight="1" x14ac:dyDescent="0.2">
      <c r="A676" s="52">
        <v>43623.487141203703</v>
      </c>
      <c r="B676" s="49" t="s">
        <v>7</v>
      </c>
      <c r="C676" s="49" t="s">
        <v>74</v>
      </c>
      <c r="D676" s="49" t="s">
        <v>75</v>
      </c>
      <c r="E676" s="50">
        <v>-100</v>
      </c>
      <c r="F676" s="50">
        <v>7760.5</v>
      </c>
      <c r="G676" s="50">
        <v>-1.2886E-2</v>
      </c>
      <c r="H676" s="50">
        <v>-2.5000000000000001E-4</v>
      </c>
      <c r="I676" s="50">
        <v>-3.2200000000000001E-6</v>
      </c>
      <c r="J676" s="49" t="s">
        <v>76</v>
      </c>
      <c r="K676" s="50">
        <v>100</v>
      </c>
      <c r="L676" s="50">
        <v>0</v>
      </c>
      <c r="M676" s="50">
        <v>7760.5</v>
      </c>
      <c r="N676" s="49" t="s">
        <v>77</v>
      </c>
      <c r="O676" s="49" t="s">
        <v>1116</v>
      </c>
      <c r="P676" s="36">
        <v>9986</v>
      </c>
      <c r="Q676" s="36">
        <v>7760.5</v>
      </c>
      <c r="R676" s="36">
        <v>1.2886000000000001E-4</v>
      </c>
      <c r="S676" s="36">
        <v>1.2930658306454028</v>
      </c>
      <c r="T676" s="36">
        <v>1.2948786607704815E-4</v>
      </c>
      <c r="U676" s="38">
        <v>1.2867959600000001</v>
      </c>
      <c r="V676" s="38">
        <v>-6.269870645402742E-3</v>
      </c>
      <c r="W676" s="36">
        <v>8.8801190645403413E-2</v>
      </c>
      <c r="X676" s="36">
        <v>-6.2786607704812258E-5</v>
      </c>
      <c r="Y676" s="36">
        <v>-2.6962500000000003E-3</v>
      </c>
      <c r="Z676" s="36">
        <v>-1.8077920000000001E-2</v>
      </c>
      <c r="AA676" s="38">
        <v>-2.0774170000000033E-2</v>
      </c>
      <c r="AB676" s="36">
        <v>0.10330549000000071</v>
      </c>
      <c r="AC676" s="36">
        <v>0.96658312000000068</v>
      </c>
    </row>
    <row r="677" spans="1:29" ht="15.75" customHeight="1" x14ac:dyDescent="0.2">
      <c r="A677" s="52">
        <v>43623.500104166669</v>
      </c>
      <c r="B677" s="49" t="s">
        <v>7</v>
      </c>
      <c r="C677" s="49" t="s">
        <v>74</v>
      </c>
      <c r="D677" s="49" t="s">
        <v>86</v>
      </c>
      <c r="E677" s="50">
        <v>200</v>
      </c>
      <c r="F677" s="50">
        <v>7843.5</v>
      </c>
      <c r="G677" s="50">
        <v>2.5498E-2</v>
      </c>
      <c r="H677" s="50">
        <v>-2.5000000000000001E-4</v>
      </c>
      <c r="I677" s="50">
        <v>-6.37E-6</v>
      </c>
      <c r="J677" s="49" t="s">
        <v>76</v>
      </c>
      <c r="K677" s="50">
        <v>200</v>
      </c>
      <c r="L677" s="50">
        <v>0</v>
      </c>
      <c r="M677" s="50">
        <v>7843.5</v>
      </c>
      <c r="N677" s="49" t="s">
        <v>77</v>
      </c>
      <c r="O677" s="49" t="s">
        <v>1117</v>
      </c>
      <c r="P677" s="36">
        <v>10186</v>
      </c>
      <c r="Q677" s="36">
        <v>7843.5</v>
      </c>
      <c r="R677" s="36">
        <v>1.2748999999999999E-4</v>
      </c>
      <c r="S677" s="36">
        <v>1.3185638306454028</v>
      </c>
      <c r="T677" s="36">
        <v>1.2944863839047741E-4</v>
      </c>
      <c r="U677" s="38">
        <v>1.2986131399999998</v>
      </c>
      <c r="V677" s="38">
        <v>-1.9950690645403002E-2</v>
      </c>
      <c r="W677" s="36">
        <v>8.8801190645403413E-2</v>
      </c>
      <c r="X677" s="36">
        <v>0</v>
      </c>
      <c r="Y677" s="36">
        <v>-2.7026200000000002E-3</v>
      </c>
      <c r="Z677" s="36">
        <v>-1.8077920000000001E-2</v>
      </c>
      <c r="AA677" s="38">
        <v>-2.0780540000000031E-2</v>
      </c>
      <c r="AB677" s="36">
        <v>8.9631040000000439E-2</v>
      </c>
      <c r="AC677" s="36">
        <v>0.95290867000000046</v>
      </c>
    </row>
    <row r="678" spans="1:29" ht="15.75" customHeight="1" x14ac:dyDescent="0.2">
      <c r="A678" s="52">
        <v>43623.500104166669</v>
      </c>
      <c r="B678" s="49" t="s">
        <v>7</v>
      </c>
      <c r="C678" s="49" t="s">
        <v>74</v>
      </c>
      <c r="D678" s="49" t="s">
        <v>86</v>
      </c>
      <c r="E678" s="50">
        <v>100</v>
      </c>
      <c r="F678" s="50">
        <v>7804.5</v>
      </c>
      <c r="G678" s="50">
        <v>1.2813E-2</v>
      </c>
      <c r="H678" s="50">
        <v>-2.5000000000000001E-4</v>
      </c>
      <c r="I678" s="50">
        <v>-3.1999999999999999E-6</v>
      </c>
      <c r="J678" s="49" t="s">
        <v>76</v>
      </c>
      <c r="K678" s="50">
        <v>100</v>
      </c>
      <c r="L678" s="50">
        <v>0</v>
      </c>
      <c r="M678" s="50">
        <v>7804.5</v>
      </c>
      <c r="N678" s="49" t="s">
        <v>77</v>
      </c>
      <c r="O678" s="49" t="s">
        <v>1118</v>
      </c>
      <c r="P678" s="36">
        <v>10286</v>
      </c>
      <c r="Q678" s="36">
        <v>7804.5</v>
      </c>
      <c r="R678" s="36">
        <v>1.2813000000000001E-4</v>
      </c>
      <c r="S678" s="36">
        <v>1.3313768306454028</v>
      </c>
      <c r="T678" s="36">
        <v>1.2943581865111829E-4</v>
      </c>
      <c r="U678" s="38">
        <v>1.3179451800000002</v>
      </c>
      <c r="V678" s="38">
        <v>-1.3431650645402637E-2</v>
      </c>
      <c r="W678" s="36">
        <v>8.8801190645403413E-2</v>
      </c>
      <c r="X678" s="36">
        <v>0</v>
      </c>
      <c r="Y678" s="36">
        <v>-2.7058200000000003E-3</v>
      </c>
      <c r="Z678" s="36">
        <v>-1.8077920000000001E-2</v>
      </c>
      <c r="AA678" s="38">
        <v>-2.078374000000003E-2</v>
      </c>
      <c r="AB678" s="36">
        <v>9.6153280000000813E-2</v>
      </c>
      <c r="AC678" s="36">
        <v>0.9594309100000008</v>
      </c>
    </row>
    <row r="679" spans="1:29" ht="15.75" customHeight="1" x14ac:dyDescent="0.2">
      <c r="A679" s="52">
        <v>43623.570081018515</v>
      </c>
      <c r="B679" s="49" t="s">
        <v>7</v>
      </c>
      <c r="C679" s="49" t="s">
        <v>74</v>
      </c>
      <c r="D679" s="49" t="s">
        <v>75</v>
      </c>
      <c r="E679" s="50">
        <v>-100</v>
      </c>
      <c r="F679" s="50">
        <v>7805</v>
      </c>
      <c r="G679" s="50">
        <v>-1.2812E-2</v>
      </c>
      <c r="H679" s="50">
        <v>-2.5000000000000001E-4</v>
      </c>
      <c r="I679" s="50">
        <v>-3.1999999999999999E-6</v>
      </c>
      <c r="J679" s="49" t="s">
        <v>76</v>
      </c>
      <c r="K679" s="50">
        <v>100</v>
      </c>
      <c r="L679" s="50">
        <v>0</v>
      </c>
      <c r="M679" s="50">
        <v>7805</v>
      </c>
      <c r="N679" s="49" t="s">
        <v>83</v>
      </c>
      <c r="O679" s="49" t="s">
        <v>1119</v>
      </c>
      <c r="P679" s="36">
        <v>10186</v>
      </c>
      <c r="Q679" s="36">
        <v>7805</v>
      </c>
      <c r="R679" s="36">
        <v>1.2812000000000001E-4</v>
      </c>
      <c r="S679" s="36">
        <v>1.318433248780291</v>
      </c>
      <c r="T679" s="36">
        <v>1.2943581865111829E-4</v>
      </c>
      <c r="U679" s="38">
        <v>1.3050303200000002</v>
      </c>
      <c r="V679" s="38">
        <v>-1.3402928780290813E-2</v>
      </c>
      <c r="W679" s="36">
        <v>8.8669608780291592E-2</v>
      </c>
      <c r="X679" s="36">
        <v>-1.3158186511182113E-4</v>
      </c>
      <c r="Y679" s="36">
        <v>-2.7090200000000004E-3</v>
      </c>
      <c r="Z679" s="36">
        <v>-1.8077920000000001E-2</v>
      </c>
      <c r="AA679" s="38">
        <v>-2.0786940000000028E-2</v>
      </c>
      <c r="AB679" s="36">
        <v>9.6053620000000811E-2</v>
      </c>
      <c r="AC679" s="36">
        <v>0.95933125000000086</v>
      </c>
    </row>
    <row r="680" spans="1:29" ht="15.75" customHeight="1" x14ac:dyDescent="0.2">
      <c r="A680" s="52">
        <v>43623.570104166669</v>
      </c>
      <c r="B680" s="49" t="s">
        <v>7</v>
      </c>
      <c r="C680" s="49" t="s">
        <v>74</v>
      </c>
      <c r="D680" s="49" t="s">
        <v>75</v>
      </c>
      <c r="E680" s="50">
        <v>-100</v>
      </c>
      <c r="F680" s="50">
        <v>7799.5</v>
      </c>
      <c r="G680" s="50">
        <v>-1.2821000000000001E-2</v>
      </c>
      <c r="H680" s="50">
        <v>7.5000000000000002E-4</v>
      </c>
      <c r="I680" s="50">
        <v>9.6099999999999995E-6</v>
      </c>
      <c r="J680" s="49" t="s">
        <v>76</v>
      </c>
      <c r="K680" s="50">
        <v>100</v>
      </c>
      <c r="L680" s="50">
        <v>0</v>
      </c>
      <c r="M680" s="50">
        <v>7805.5</v>
      </c>
      <c r="N680" s="49" t="s">
        <v>77</v>
      </c>
      <c r="O680" s="49" t="s">
        <v>1120</v>
      </c>
      <c r="P680" s="36">
        <v>10086</v>
      </c>
      <c r="Q680" s="36">
        <v>7799.5</v>
      </c>
      <c r="R680" s="36">
        <v>1.2820999999999999E-4</v>
      </c>
      <c r="S680" s="36">
        <v>1.3054896669151792</v>
      </c>
      <c r="T680" s="36">
        <v>1.2943581865111831E-4</v>
      </c>
      <c r="U680" s="38">
        <v>1.2931260599999999</v>
      </c>
      <c r="V680" s="38">
        <v>-1.2363606915179348E-2</v>
      </c>
      <c r="W680" s="36">
        <v>8.8547026915179766E-2</v>
      </c>
      <c r="X680" s="36">
        <v>-1.22581865111826E-4</v>
      </c>
      <c r="Y680" s="36">
        <v>-2.6994100000000002E-3</v>
      </c>
      <c r="Z680" s="36">
        <v>-1.8077920000000001E-2</v>
      </c>
      <c r="AA680" s="38">
        <v>-2.0777330000000028E-2</v>
      </c>
      <c r="AB680" s="36">
        <v>9.6960750000000442E-2</v>
      </c>
      <c r="AC680" s="36">
        <v>0.9602383800000005</v>
      </c>
    </row>
    <row r="681" spans="1:29" ht="15.75" customHeight="1" x14ac:dyDescent="0.2">
      <c r="A681" s="52">
        <v>43623.577175925922</v>
      </c>
      <c r="B681" s="49" t="s">
        <v>7</v>
      </c>
      <c r="C681" s="49" t="s">
        <v>74</v>
      </c>
      <c r="D681" s="49" t="s">
        <v>75</v>
      </c>
      <c r="E681" s="50">
        <v>-100</v>
      </c>
      <c r="F681" s="50">
        <v>7836</v>
      </c>
      <c r="G681" s="50">
        <v>-1.2762000000000001E-2</v>
      </c>
      <c r="H681" s="50">
        <v>-2.5000000000000001E-4</v>
      </c>
      <c r="I681" s="50">
        <v>-3.19E-6</v>
      </c>
      <c r="J681" s="49" t="s">
        <v>76</v>
      </c>
      <c r="K681" s="50">
        <v>100</v>
      </c>
      <c r="L681" s="50">
        <v>0</v>
      </c>
      <c r="M681" s="50">
        <v>7836</v>
      </c>
      <c r="N681" s="49" t="s">
        <v>83</v>
      </c>
      <c r="O681" s="49" t="s">
        <v>1121</v>
      </c>
      <c r="P681" s="36">
        <v>9986</v>
      </c>
      <c r="Q681" s="36">
        <v>7836</v>
      </c>
      <c r="R681" s="36">
        <v>1.2762E-4</v>
      </c>
      <c r="S681" s="36">
        <v>1.2925460850500674</v>
      </c>
      <c r="T681" s="36">
        <v>1.2943581865111831E-4</v>
      </c>
      <c r="U681" s="38">
        <v>1.2744133200000001</v>
      </c>
      <c r="V681" s="38">
        <v>-1.8132765050067334E-2</v>
      </c>
      <c r="W681" s="36">
        <v>8.8365445050067937E-2</v>
      </c>
      <c r="X681" s="36">
        <v>-1.815818651118295E-4</v>
      </c>
      <c r="Y681" s="36">
        <v>-2.7026000000000003E-3</v>
      </c>
      <c r="Z681" s="36">
        <v>-1.8077920000000001E-2</v>
      </c>
      <c r="AA681" s="38">
        <v>-2.0780520000000028E-2</v>
      </c>
      <c r="AB681" s="36">
        <v>9.1013200000000627E-2</v>
      </c>
      <c r="AC681" s="36">
        <v>0.95429083000000059</v>
      </c>
    </row>
    <row r="682" spans="1:29" ht="15.75" customHeight="1" x14ac:dyDescent="0.2">
      <c r="A682" s="52">
        <v>43623.625</v>
      </c>
      <c r="B682" s="49" t="s">
        <v>7</v>
      </c>
      <c r="C682" s="49" t="s">
        <v>130</v>
      </c>
      <c r="D682" s="53"/>
      <c r="E682" s="50">
        <v>9986</v>
      </c>
      <c r="F682" s="50">
        <v>7919.34</v>
      </c>
      <c r="G682" s="50">
        <v>1.2609322199999999</v>
      </c>
      <c r="H682" s="50">
        <v>3.2690000000000002E-3</v>
      </c>
      <c r="I682" s="50">
        <v>4.1219899999999999E-3</v>
      </c>
      <c r="J682" s="49" t="s">
        <v>76</v>
      </c>
      <c r="K682" s="50">
        <v>9986</v>
      </c>
      <c r="L682" s="50">
        <v>0</v>
      </c>
      <c r="M682" s="50">
        <v>7919.34</v>
      </c>
      <c r="N682" s="49" t="s">
        <v>130</v>
      </c>
      <c r="O682" s="49" t="s">
        <v>131</v>
      </c>
      <c r="P682" s="36">
        <v>9986</v>
      </c>
      <c r="Q682" s="36">
        <v>7919.34</v>
      </c>
      <c r="R682" s="36">
        <v>1.2627E-4</v>
      </c>
      <c r="S682" s="36">
        <v>1.2925460850500674</v>
      </c>
      <c r="T682" s="36">
        <v>1.2943581865111831E-4</v>
      </c>
      <c r="U682" s="38">
        <v>1.2744133200000001</v>
      </c>
      <c r="V682" s="38">
        <v>-1.8132765050067334E-2</v>
      </c>
      <c r="W682" s="36">
        <v>8.8365445050067937E-2</v>
      </c>
      <c r="X682" s="36">
        <v>0</v>
      </c>
      <c r="Y682" s="36">
        <v>-2.7026000000000003E-3</v>
      </c>
      <c r="Z682" s="36">
        <v>-1.3955930000000002E-2</v>
      </c>
      <c r="AA682" s="38">
        <v>-1.6658530000000029E-2</v>
      </c>
      <c r="AB682" s="36">
        <v>8.6891210000000635E-2</v>
      </c>
      <c r="AC682" s="36">
        <v>0.95016884000000068</v>
      </c>
    </row>
    <row r="683" spans="1:29" ht="15.75" customHeight="1" x14ac:dyDescent="0.2">
      <c r="A683" s="52">
        <v>43623.747199074074</v>
      </c>
      <c r="B683" s="49" t="s">
        <v>7</v>
      </c>
      <c r="C683" s="49" t="s">
        <v>74</v>
      </c>
      <c r="D683" s="49" t="s">
        <v>86</v>
      </c>
      <c r="E683" s="50">
        <v>100</v>
      </c>
      <c r="F683" s="50">
        <v>7907.5</v>
      </c>
      <c r="G683" s="50">
        <v>1.2645999999999999E-2</v>
      </c>
      <c r="H683" s="50">
        <v>-2.5000000000000001E-4</v>
      </c>
      <c r="I683" s="50">
        <v>-3.1599999999999998E-6</v>
      </c>
      <c r="J683" s="49" t="s">
        <v>76</v>
      </c>
      <c r="K683" s="50">
        <v>100</v>
      </c>
      <c r="L683" s="50">
        <v>0</v>
      </c>
      <c r="M683" s="50">
        <v>7907.5</v>
      </c>
      <c r="N683" s="49" t="s">
        <v>77</v>
      </c>
      <c r="O683" s="49" t="s">
        <v>1122</v>
      </c>
      <c r="P683" s="36">
        <v>10086</v>
      </c>
      <c r="Q683" s="36">
        <v>7907.5</v>
      </c>
      <c r="R683" s="36">
        <v>1.2646000000000001E-4</v>
      </c>
      <c r="S683" s="36">
        <v>1.3051920850500673</v>
      </c>
      <c r="T683" s="36">
        <v>1.2940631420286212E-4</v>
      </c>
      <c r="U683" s="38">
        <v>1.2754755600000001</v>
      </c>
      <c r="V683" s="38">
        <v>-2.9716525050067277E-2</v>
      </c>
      <c r="W683" s="36">
        <v>8.8365445050067937E-2</v>
      </c>
      <c r="X683" s="36">
        <v>0</v>
      </c>
      <c r="Y683" s="36">
        <v>-2.7057600000000002E-3</v>
      </c>
      <c r="Z683" s="36">
        <v>-1.3955930000000002E-2</v>
      </c>
      <c r="AA683" s="38">
        <v>-1.6661690000000028E-2</v>
      </c>
      <c r="AB683" s="36">
        <v>7.5310610000000694E-2</v>
      </c>
      <c r="AC683" s="36">
        <v>0.93858824000000074</v>
      </c>
    </row>
    <row r="684" spans="1:29" ht="15.75" customHeight="1" x14ac:dyDescent="0.2">
      <c r="A684" s="52">
        <v>43623.905497685184</v>
      </c>
      <c r="B684" s="49" t="s">
        <v>7</v>
      </c>
      <c r="C684" s="49" t="s">
        <v>74</v>
      </c>
      <c r="D684" s="49" t="s">
        <v>75</v>
      </c>
      <c r="E684" s="50">
        <v>-100</v>
      </c>
      <c r="F684" s="50">
        <v>7947</v>
      </c>
      <c r="G684" s="50">
        <v>-1.2583E-2</v>
      </c>
      <c r="H684" s="50">
        <v>-2.5000000000000001E-4</v>
      </c>
      <c r="I684" s="50">
        <v>-3.14E-6</v>
      </c>
      <c r="J684" s="49" t="s">
        <v>76</v>
      </c>
      <c r="K684" s="50">
        <v>100</v>
      </c>
      <c r="L684" s="50">
        <v>0</v>
      </c>
      <c r="M684" s="50">
        <v>7947</v>
      </c>
      <c r="N684" s="49" t="s">
        <v>83</v>
      </c>
      <c r="O684" s="49" t="s">
        <v>1123</v>
      </c>
      <c r="P684" s="36">
        <v>9986</v>
      </c>
      <c r="Q684" s="36">
        <v>7947</v>
      </c>
      <c r="R684" s="36">
        <v>1.2583000000000001E-4</v>
      </c>
      <c r="S684" s="36">
        <v>1.2922514536297811</v>
      </c>
      <c r="T684" s="36">
        <v>1.2940631420286212E-4</v>
      </c>
      <c r="U684" s="38">
        <v>1.2565383800000001</v>
      </c>
      <c r="V684" s="38">
        <v>-3.5713073629781045E-2</v>
      </c>
      <c r="W684" s="36">
        <v>8.8007813629781731E-2</v>
      </c>
      <c r="X684" s="36">
        <v>-3.5763142028620576E-4</v>
      </c>
      <c r="Y684" s="36">
        <v>-2.7089000000000002E-3</v>
      </c>
      <c r="Z684" s="36">
        <v>-1.3955930000000002E-2</v>
      </c>
      <c r="AA684" s="38">
        <v>-1.6664830000000026E-2</v>
      </c>
      <c r="AB684" s="36">
        <v>6.8959570000000719E-2</v>
      </c>
      <c r="AC684" s="36">
        <v>0.93223720000000077</v>
      </c>
    </row>
    <row r="685" spans="1:29" ht="15.75" customHeight="1" x14ac:dyDescent="0.2">
      <c r="A685" s="52">
        <v>43623.907418981478</v>
      </c>
      <c r="B685" s="49" t="s">
        <v>7</v>
      </c>
      <c r="C685" s="49" t="s">
        <v>74</v>
      </c>
      <c r="D685" s="49" t="s">
        <v>75</v>
      </c>
      <c r="E685" s="50">
        <v>-100</v>
      </c>
      <c r="F685" s="50">
        <v>7955.5</v>
      </c>
      <c r="G685" s="50">
        <v>-1.257E-2</v>
      </c>
      <c r="H685" s="50">
        <v>-2.5000000000000001E-4</v>
      </c>
      <c r="I685" s="50">
        <v>-3.14E-6</v>
      </c>
      <c r="J685" s="49" t="s">
        <v>76</v>
      </c>
      <c r="K685" s="50">
        <v>100</v>
      </c>
      <c r="L685" s="50">
        <v>0</v>
      </c>
      <c r="M685" s="50">
        <v>7955.5</v>
      </c>
      <c r="N685" s="49" t="s">
        <v>77</v>
      </c>
      <c r="O685" s="49" t="s">
        <v>1124</v>
      </c>
      <c r="P685" s="36">
        <v>9886</v>
      </c>
      <c r="Q685" s="36">
        <v>7955.5</v>
      </c>
      <c r="R685" s="36">
        <v>1.2569999999999999E-4</v>
      </c>
      <c r="S685" s="36">
        <v>1.2793108222094949</v>
      </c>
      <c r="T685" s="36">
        <v>1.2940631420286212E-4</v>
      </c>
      <c r="U685" s="38">
        <v>1.2426701999999998</v>
      </c>
      <c r="V685" s="38">
        <v>-3.6640622209495044E-2</v>
      </c>
      <c r="W685" s="36">
        <v>8.7637182209495512E-2</v>
      </c>
      <c r="X685" s="36">
        <v>-3.7063142028621876E-4</v>
      </c>
      <c r="Y685" s="36">
        <v>-2.7120400000000002E-3</v>
      </c>
      <c r="Z685" s="36">
        <v>-1.3955930000000002E-2</v>
      </c>
      <c r="AA685" s="38">
        <v>-1.6667970000000025E-2</v>
      </c>
      <c r="AB685" s="36">
        <v>6.76645300000005E-2</v>
      </c>
      <c r="AC685" s="36">
        <v>0.93094216000000052</v>
      </c>
    </row>
    <row r="686" spans="1:29" ht="15.75" customHeight="1" x14ac:dyDescent="0.2">
      <c r="A686" s="52">
        <v>43623.922349537039</v>
      </c>
      <c r="B686" s="49" t="s">
        <v>7</v>
      </c>
      <c r="C686" s="49" t="s">
        <v>74</v>
      </c>
      <c r="D686" s="49" t="s">
        <v>86</v>
      </c>
      <c r="E686" s="50">
        <v>100</v>
      </c>
      <c r="F686" s="50">
        <v>8036</v>
      </c>
      <c r="G686" s="50">
        <v>1.2444E-2</v>
      </c>
      <c r="H686" s="50">
        <v>-2.5000000000000001E-4</v>
      </c>
      <c r="I686" s="50">
        <v>-3.1099999999999999E-6</v>
      </c>
      <c r="J686" s="49" t="s">
        <v>76</v>
      </c>
      <c r="K686" s="50">
        <v>100</v>
      </c>
      <c r="L686" s="50">
        <v>0</v>
      </c>
      <c r="M686" s="50">
        <v>8036</v>
      </c>
      <c r="N686" s="49" t="s">
        <v>77</v>
      </c>
      <c r="O686" s="49" t="s">
        <v>1125</v>
      </c>
      <c r="P686" s="36">
        <v>9986</v>
      </c>
      <c r="Q686" s="36">
        <v>8036</v>
      </c>
      <c r="R686" s="36">
        <v>1.2443999999999999E-4</v>
      </c>
      <c r="S686" s="36">
        <v>1.2917548222094948</v>
      </c>
      <c r="T686" s="36">
        <v>1.2935658143495841E-4</v>
      </c>
      <c r="U686" s="38">
        <v>1.2426578399999999</v>
      </c>
      <c r="V686" s="38">
        <v>-4.9096982209494877E-2</v>
      </c>
      <c r="W686" s="36">
        <v>8.7637182209495512E-2</v>
      </c>
      <c r="X686" s="36">
        <v>0</v>
      </c>
      <c r="Y686" s="36">
        <v>-2.7151500000000004E-3</v>
      </c>
      <c r="Z686" s="36">
        <v>-1.3955930000000002E-2</v>
      </c>
      <c r="AA686" s="38">
        <v>-1.6671080000000026E-2</v>
      </c>
      <c r="AB686" s="36">
        <v>5.5211280000000661E-2</v>
      </c>
      <c r="AC686" s="36">
        <v>0.91848891000000066</v>
      </c>
    </row>
    <row r="687" spans="1:29" ht="15.75" customHeight="1" x14ac:dyDescent="0.2">
      <c r="A687" s="52">
        <v>43623.930254629631</v>
      </c>
      <c r="B687" s="49" t="s">
        <v>7</v>
      </c>
      <c r="C687" s="49" t="s">
        <v>74</v>
      </c>
      <c r="D687" s="49" t="s">
        <v>75</v>
      </c>
      <c r="E687" s="50">
        <v>-100</v>
      </c>
      <c r="F687" s="50">
        <v>7984</v>
      </c>
      <c r="G687" s="50">
        <v>-1.2525E-2</v>
      </c>
      <c r="H687" s="50">
        <v>-2.5000000000000001E-4</v>
      </c>
      <c r="I687" s="50">
        <v>-3.1300000000000001E-6</v>
      </c>
      <c r="J687" s="49" t="s">
        <v>76</v>
      </c>
      <c r="K687" s="50">
        <v>100</v>
      </c>
      <c r="L687" s="50">
        <v>0</v>
      </c>
      <c r="M687" s="50">
        <v>7984</v>
      </c>
      <c r="N687" s="49" t="s">
        <v>83</v>
      </c>
      <c r="O687" s="49" t="s">
        <v>1126</v>
      </c>
      <c r="P687" s="36">
        <v>9886</v>
      </c>
      <c r="Q687" s="36">
        <v>7984</v>
      </c>
      <c r="R687" s="36">
        <v>1.2525000000000001E-4</v>
      </c>
      <c r="S687" s="36">
        <v>1.2788191640659989</v>
      </c>
      <c r="T687" s="36">
        <v>1.2935658143495841E-4</v>
      </c>
      <c r="U687" s="38">
        <v>1.2382215000000001</v>
      </c>
      <c r="V687" s="38">
        <v>-4.0597664065998851E-2</v>
      </c>
      <c r="W687" s="36">
        <v>8.7226524065999678E-2</v>
      </c>
      <c r="X687" s="36">
        <v>-4.1065814349583452E-4</v>
      </c>
      <c r="Y687" s="36">
        <v>-2.7182800000000004E-3</v>
      </c>
      <c r="Z687" s="36">
        <v>-1.3955930000000002E-2</v>
      </c>
      <c r="AA687" s="38">
        <v>-1.6674210000000026E-2</v>
      </c>
      <c r="AB687" s="36">
        <v>6.3303070000000849E-2</v>
      </c>
      <c r="AC687" s="36">
        <v>0.92658070000000081</v>
      </c>
    </row>
    <row r="688" spans="1:29" ht="15.75" customHeight="1" x14ac:dyDescent="0.2">
      <c r="A688" s="52">
        <v>43623.930428240739</v>
      </c>
      <c r="B688" s="49" t="s">
        <v>7</v>
      </c>
      <c r="C688" s="49" t="s">
        <v>74</v>
      </c>
      <c r="D688" s="49" t="s">
        <v>75</v>
      </c>
      <c r="E688" s="50">
        <v>-100</v>
      </c>
      <c r="F688" s="50">
        <v>7954</v>
      </c>
      <c r="G688" s="50">
        <v>-1.2572E-2</v>
      </c>
      <c r="H688" s="50">
        <v>-2.5000000000000001E-4</v>
      </c>
      <c r="I688" s="50">
        <v>-3.14E-6</v>
      </c>
      <c r="J688" s="49" t="s">
        <v>76</v>
      </c>
      <c r="K688" s="50">
        <v>100</v>
      </c>
      <c r="L688" s="50">
        <v>0</v>
      </c>
      <c r="M688" s="50">
        <v>7954</v>
      </c>
      <c r="N688" s="49" t="s">
        <v>77</v>
      </c>
      <c r="O688" s="49" t="s">
        <v>1127</v>
      </c>
      <c r="P688" s="36">
        <v>9786</v>
      </c>
      <c r="Q688" s="36">
        <v>7954</v>
      </c>
      <c r="R688" s="36">
        <v>1.2572000000000001E-4</v>
      </c>
      <c r="S688" s="36">
        <v>1.2658835059225031</v>
      </c>
      <c r="T688" s="36">
        <v>1.2935658143495841E-4</v>
      </c>
      <c r="U688" s="38">
        <v>1.2302959200000001</v>
      </c>
      <c r="V688" s="38">
        <v>-3.5587585922502996E-2</v>
      </c>
      <c r="W688" s="36">
        <v>8.6862865922503835E-2</v>
      </c>
      <c r="X688" s="36">
        <v>-3.6365814349584302E-4</v>
      </c>
      <c r="Y688" s="36">
        <v>-2.7214200000000004E-3</v>
      </c>
      <c r="Z688" s="36">
        <v>-1.3955930000000002E-2</v>
      </c>
      <c r="AA688" s="38">
        <v>-1.6677350000000025E-2</v>
      </c>
      <c r="AB688" s="36">
        <v>6.795263000000086E-2</v>
      </c>
      <c r="AC688" s="36">
        <v>0.93123026000000086</v>
      </c>
    </row>
    <row r="689" spans="1:29" ht="15.75" customHeight="1" x14ac:dyDescent="0.2">
      <c r="A689" s="52">
        <v>43623.930578703701</v>
      </c>
      <c r="B689" s="49" t="s">
        <v>7</v>
      </c>
      <c r="C689" s="49" t="s">
        <v>74</v>
      </c>
      <c r="D689" s="49" t="s">
        <v>75</v>
      </c>
      <c r="E689" s="50">
        <v>-100</v>
      </c>
      <c r="F689" s="50">
        <v>7953</v>
      </c>
      <c r="G689" s="50">
        <v>-1.2574E-2</v>
      </c>
      <c r="H689" s="50">
        <v>-2.5000000000000001E-4</v>
      </c>
      <c r="I689" s="50">
        <v>-3.14E-6</v>
      </c>
      <c r="J689" s="49" t="s">
        <v>76</v>
      </c>
      <c r="K689" s="50">
        <v>100</v>
      </c>
      <c r="L689" s="50">
        <v>0</v>
      </c>
      <c r="M689" s="50">
        <v>7953</v>
      </c>
      <c r="N689" s="49" t="s">
        <v>77</v>
      </c>
      <c r="O689" s="49" t="s">
        <v>1128</v>
      </c>
      <c r="P689" s="36">
        <v>9686</v>
      </c>
      <c r="Q689" s="36">
        <v>7953</v>
      </c>
      <c r="R689" s="36">
        <v>1.2574E-4</v>
      </c>
      <c r="S689" s="36">
        <v>1.2529478477790073</v>
      </c>
      <c r="T689" s="36">
        <v>1.2935658143495841E-4</v>
      </c>
      <c r="U689" s="38">
        <v>1.21791764</v>
      </c>
      <c r="V689" s="38">
        <v>-3.5030207779007227E-2</v>
      </c>
      <c r="W689" s="36">
        <v>8.6501207779007994E-2</v>
      </c>
      <c r="X689" s="36">
        <v>-3.6165814349584102E-4</v>
      </c>
      <c r="Y689" s="36">
        <v>-2.7245600000000004E-3</v>
      </c>
      <c r="Z689" s="36">
        <v>-1.3955930000000002E-2</v>
      </c>
      <c r="AA689" s="38">
        <v>-1.6680490000000023E-2</v>
      </c>
      <c r="AB689" s="36">
        <v>6.8151490000000786E-2</v>
      </c>
      <c r="AC689" s="36">
        <v>0.93142912000000078</v>
      </c>
    </row>
    <row r="690" spans="1:29" ht="15.75" customHeight="1" x14ac:dyDescent="0.2">
      <c r="A690" s="52">
        <v>43623.938356481478</v>
      </c>
      <c r="B690" s="49" t="s">
        <v>7</v>
      </c>
      <c r="C690" s="49" t="s">
        <v>74</v>
      </c>
      <c r="D690" s="49" t="s">
        <v>86</v>
      </c>
      <c r="E690" s="50">
        <v>100</v>
      </c>
      <c r="F690" s="50">
        <v>7985</v>
      </c>
      <c r="G690" s="50">
        <v>1.2522999999999999E-2</v>
      </c>
      <c r="H690" s="50">
        <v>-2.5000000000000001E-4</v>
      </c>
      <c r="I690" s="50">
        <v>-3.1300000000000001E-6</v>
      </c>
      <c r="J690" s="49" t="s">
        <v>76</v>
      </c>
      <c r="K690" s="50">
        <v>100</v>
      </c>
      <c r="L690" s="50">
        <v>0</v>
      </c>
      <c r="M690" s="50">
        <v>7985</v>
      </c>
      <c r="N690" s="49" t="s">
        <v>83</v>
      </c>
      <c r="O690" s="49" t="s">
        <v>1129</v>
      </c>
      <c r="P690" s="36">
        <v>9786</v>
      </c>
      <c r="Q690" s="36">
        <v>7985</v>
      </c>
      <c r="R690" s="36">
        <v>1.2522999999999999E-4</v>
      </c>
      <c r="S690" s="36">
        <v>1.2654708477790073</v>
      </c>
      <c r="T690" s="36">
        <v>1.2931441322082643E-4</v>
      </c>
      <c r="U690" s="38">
        <v>1.22550078</v>
      </c>
      <c r="V690" s="38">
        <v>-3.9970067779007357E-2</v>
      </c>
      <c r="W690" s="36">
        <v>8.6501207779007994E-2</v>
      </c>
      <c r="X690" s="36">
        <v>0</v>
      </c>
      <c r="Y690" s="36">
        <v>-2.7276900000000005E-3</v>
      </c>
      <c r="Z690" s="36">
        <v>-1.3955930000000002E-2</v>
      </c>
      <c r="AA690" s="38">
        <v>-1.6683620000000024E-2</v>
      </c>
      <c r="AB690" s="36">
        <v>6.3214760000000661E-2</v>
      </c>
      <c r="AC690" s="36">
        <v>0.92649239000000072</v>
      </c>
    </row>
    <row r="691" spans="1:29" ht="15.75" customHeight="1" x14ac:dyDescent="0.2">
      <c r="A691" s="52">
        <v>43623.943506944444</v>
      </c>
      <c r="B691" s="49" t="s">
        <v>7</v>
      </c>
      <c r="C691" s="49" t="s">
        <v>74</v>
      </c>
      <c r="D691" s="49" t="s">
        <v>86</v>
      </c>
      <c r="E691" s="50">
        <v>100</v>
      </c>
      <c r="F691" s="50">
        <v>8005.5</v>
      </c>
      <c r="G691" s="50">
        <v>1.2491E-2</v>
      </c>
      <c r="H691" s="50">
        <v>-2.5000000000000001E-4</v>
      </c>
      <c r="I691" s="50">
        <v>-3.1200000000000002E-6</v>
      </c>
      <c r="J691" s="49" t="s">
        <v>76</v>
      </c>
      <c r="K691" s="50">
        <v>100</v>
      </c>
      <c r="L691" s="50">
        <v>0</v>
      </c>
      <c r="M691" s="50">
        <v>8005.5</v>
      </c>
      <c r="N691" s="49" t="s">
        <v>77</v>
      </c>
      <c r="O691" s="49" t="s">
        <v>1130</v>
      </c>
      <c r="P691" s="36">
        <v>9886</v>
      </c>
      <c r="Q691" s="36">
        <v>8005.5</v>
      </c>
      <c r="R691" s="36">
        <v>1.2490999999999999E-4</v>
      </c>
      <c r="S691" s="36">
        <v>1.2779618477790073</v>
      </c>
      <c r="T691" s="36">
        <v>1.2926986119552976E-4</v>
      </c>
      <c r="U691" s="38">
        <v>1.23486026</v>
      </c>
      <c r="V691" s="38">
        <v>-4.31015877790073E-2</v>
      </c>
      <c r="W691" s="36">
        <v>8.6501207779007994E-2</v>
      </c>
      <c r="X691" s="36">
        <v>0</v>
      </c>
      <c r="Y691" s="36">
        <v>-2.7308100000000006E-3</v>
      </c>
      <c r="Z691" s="36">
        <v>-1.3955930000000002E-2</v>
      </c>
      <c r="AA691" s="38">
        <v>-1.6686740000000023E-2</v>
      </c>
      <c r="AB691" s="36">
        <v>6.0086360000000713E-2</v>
      </c>
      <c r="AC691" s="36">
        <v>0.92336399000000069</v>
      </c>
    </row>
    <row r="692" spans="1:29" ht="15.75" customHeight="1" x14ac:dyDescent="0.2">
      <c r="A692" s="52">
        <v>43623.949166666665</v>
      </c>
      <c r="B692" s="49" t="s">
        <v>7</v>
      </c>
      <c r="C692" s="49" t="s">
        <v>74</v>
      </c>
      <c r="D692" s="49" t="s">
        <v>86</v>
      </c>
      <c r="E692" s="50">
        <v>100</v>
      </c>
      <c r="F692" s="50">
        <v>7995</v>
      </c>
      <c r="G692" s="50">
        <v>1.2508E-2</v>
      </c>
      <c r="H692" s="50">
        <v>-2.5000000000000001E-4</v>
      </c>
      <c r="I692" s="50">
        <v>-3.1200000000000002E-6</v>
      </c>
      <c r="J692" s="49" t="s">
        <v>76</v>
      </c>
      <c r="K692" s="50">
        <v>100</v>
      </c>
      <c r="L692" s="50">
        <v>0</v>
      </c>
      <c r="M692" s="50">
        <v>7995</v>
      </c>
      <c r="N692" s="49" t="s">
        <v>77</v>
      </c>
      <c r="O692" s="49" t="s">
        <v>1131</v>
      </c>
      <c r="P692" s="36">
        <v>9986</v>
      </c>
      <c r="Q692" s="36">
        <v>7995</v>
      </c>
      <c r="R692" s="36">
        <v>1.2507999999999999E-4</v>
      </c>
      <c r="S692" s="36">
        <v>1.2904698477790073</v>
      </c>
      <c r="T692" s="36">
        <v>1.2922790384328132E-4</v>
      </c>
      <c r="U692" s="38">
        <v>1.2490488799999999</v>
      </c>
      <c r="V692" s="38">
        <v>-4.1420967779007389E-2</v>
      </c>
      <c r="W692" s="36">
        <v>8.6501207779007994E-2</v>
      </c>
      <c r="X692" s="36">
        <v>0</v>
      </c>
      <c r="Y692" s="36">
        <v>-2.7339300000000007E-3</v>
      </c>
      <c r="Z692" s="36">
        <v>-1.3955930000000002E-2</v>
      </c>
      <c r="AA692" s="38">
        <v>-1.6689860000000022E-2</v>
      </c>
      <c r="AB692" s="36">
        <v>6.1770100000000626E-2</v>
      </c>
      <c r="AC692" s="36">
        <v>0.92504773000000062</v>
      </c>
    </row>
    <row r="693" spans="1:29" ht="15.75" customHeight="1" x14ac:dyDescent="0.2">
      <c r="A693" s="52">
        <v>43623.955729166664</v>
      </c>
      <c r="B693" s="49" t="s">
        <v>7</v>
      </c>
      <c r="C693" s="49" t="s">
        <v>74</v>
      </c>
      <c r="D693" s="49" t="s">
        <v>86</v>
      </c>
      <c r="E693" s="50">
        <v>100</v>
      </c>
      <c r="F693" s="50">
        <v>8022.5</v>
      </c>
      <c r="G693" s="50">
        <v>1.2465E-2</v>
      </c>
      <c r="H693" s="50">
        <v>-2.5000000000000001E-4</v>
      </c>
      <c r="I693" s="50">
        <v>-3.1099999999999999E-6</v>
      </c>
      <c r="J693" s="49" t="s">
        <v>76</v>
      </c>
      <c r="K693" s="50">
        <v>100</v>
      </c>
      <c r="L693" s="50">
        <v>0</v>
      </c>
      <c r="M693" s="50">
        <v>8022.5</v>
      </c>
      <c r="N693" s="49" t="s">
        <v>77</v>
      </c>
      <c r="O693" s="49" t="s">
        <v>1132</v>
      </c>
      <c r="P693" s="36">
        <v>10086</v>
      </c>
      <c r="Q693" s="36">
        <v>8022.5</v>
      </c>
      <c r="R693" s="36">
        <v>1.2464999999999999E-4</v>
      </c>
      <c r="S693" s="36">
        <v>1.3029348477790073</v>
      </c>
      <c r="T693" s="36">
        <v>1.2918251514763111E-4</v>
      </c>
      <c r="U693" s="38">
        <v>1.2572198999999999</v>
      </c>
      <c r="V693" s="38">
        <v>-4.5714947779007309E-2</v>
      </c>
      <c r="W693" s="36">
        <v>8.6501207779007994E-2</v>
      </c>
      <c r="X693" s="36">
        <v>0</v>
      </c>
      <c r="Y693" s="36">
        <v>-2.7370400000000009E-3</v>
      </c>
      <c r="Z693" s="36">
        <v>-1.3955930000000002E-2</v>
      </c>
      <c r="AA693" s="38">
        <v>-1.6692970000000022E-2</v>
      </c>
      <c r="AB693" s="36">
        <v>5.7479230000000707E-2</v>
      </c>
      <c r="AC693" s="36">
        <v>0.92075686000000068</v>
      </c>
    </row>
    <row r="694" spans="1:29" ht="15.75" customHeight="1" x14ac:dyDescent="0.2">
      <c r="A694" s="52">
        <v>43623.955925925926</v>
      </c>
      <c r="B694" s="49" t="s">
        <v>7</v>
      </c>
      <c r="C694" s="49" t="s">
        <v>74</v>
      </c>
      <c r="D694" s="49" t="s">
        <v>75</v>
      </c>
      <c r="E694" s="50">
        <v>-100</v>
      </c>
      <c r="F694" s="50">
        <v>8029.5</v>
      </c>
      <c r="G694" s="50">
        <v>-1.2454E-2</v>
      </c>
      <c r="H694" s="50">
        <v>-2.5000000000000001E-4</v>
      </c>
      <c r="I694" s="50">
        <v>-3.1099999999999999E-6</v>
      </c>
      <c r="J694" s="49" t="s">
        <v>76</v>
      </c>
      <c r="K694" s="50">
        <v>100</v>
      </c>
      <c r="L694" s="50">
        <v>0</v>
      </c>
      <c r="M694" s="50">
        <v>8029.5</v>
      </c>
      <c r="N694" s="49" t="s">
        <v>83</v>
      </c>
      <c r="O694" s="49" t="s">
        <v>1133</v>
      </c>
      <c r="P694" s="36">
        <v>9986</v>
      </c>
      <c r="Q694" s="36">
        <v>8029.5</v>
      </c>
      <c r="R694" s="36">
        <v>1.2454E-4</v>
      </c>
      <c r="S694" s="36">
        <v>1.2900165962642443</v>
      </c>
      <c r="T694" s="36">
        <v>1.2918251514763111E-4</v>
      </c>
      <c r="U694" s="38">
        <v>1.2436564399999999</v>
      </c>
      <c r="V694" s="38">
        <v>-4.636015626424439E-2</v>
      </c>
      <c r="W694" s="36">
        <v>8.6036956264244888E-2</v>
      </c>
      <c r="X694" s="36">
        <v>-4.64251514763106E-4</v>
      </c>
      <c r="Y694" s="36">
        <v>-2.7401500000000011E-3</v>
      </c>
      <c r="Z694" s="36">
        <v>-1.3955930000000002E-2</v>
      </c>
      <c r="AA694" s="38">
        <v>-1.6696080000000023E-2</v>
      </c>
      <c r="AB694" s="36">
        <v>5.6372880000000521E-2</v>
      </c>
      <c r="AC694" s="36">
        <v>0.91965051000000053</v>
      </c>
    </row>
    <row r="695" spans="1:29" ht="15.75" customHeight="1" x14ac:dyDescent="0.2">
      <c r="A695" s="52">
        <v>43623.956064814818</v>
      </c>
      <c r="B695" s="49" t="s">
        <v>7</v>
      </c>
      <c r="C695" s="49" t="s">
        <v>74</v>
      </c>
      <c r="D695" s="49" t="s">
        <v>75</v>
      </c>
      <c r="E695" s="50">
        <v>-100</v>
      </c>
      <c r="F695" s="50">
        <v>7986</v>
      </c>
      <c r="G695" s="50">
        <v>-1.2522E-2</v>
      </c>
      <c r="H695" s="50">
        <v>-2.5000000000000001E-4</v>
      </c>
      <c r="I695" s="50">
        <v>-3.1300000000000001E-6</v>
      </c>
      <c r="J695" s="49" t="s">
        <v>76</v>
      </c>
      <c r="K695" s="50">
        <v>100</v>
      </c>
      <c r="L695" s="50">
        <v>0</v>
      </c>
      <c r="M695" s="50">
        <v>7986</v>
      </c>
      <c r="N695" s="49" t="s">
        <v>77</v>
      </c>
      <c r="O695" s="49" t="s">
        <v>1134</v>
      </c>
      <c r="P695" s="36">
        <v>9886</v>
      </c>
      <c r="Q695" s="36">
        <v>7986</v>
      </c>
      <c r="R695" s="36">
        <v>1.2522E-4</v>
      </c>
      <c r="S695" s="36">
        <v>1.2770983447494813</v>
      </c>
      <c r="T695" s="36">
        <v>1.2918251514763111E-4</v>
      </c>
      <c r="U695" s="38">
        <v>1.23792492</v>
      </c>
      <c r="V695" s="38">
        <v>-3.9173424749481267E-2</v>
      </c>
      <c r="W695" s="36">
        <v>8.564070474948178E-2</v>
      </c>
      <c r="X695" s="36">
        <v>-3.9625151476310738E-4</v>
      </c>
      <c r="Y695" s="36">
        <v>-2.7432800000000012E-3</v>
      </c>
      <c r="Z695" s="36">
        <v>-1.3955930000000002E-2</v>
      </c>
      <c r="AA695" s="38">
        <v>-1.6699210000000023E-2</v>
      </c>
      <c r="AB695" s="36">
        <v>6.3166490000000533E-2</v>
      </c>
      <c r="AC695" s="36">
        <v>0.92644412000000054</v>
      </c>
    </row>
    <row r="696" spans="1:29" ht="15.75" customHeight="1" x14ac:dyDescent="0.2">
      <c r="A696" s="52">
        <v>43623.956064814818</v>
      </c>
      <c r="B696" s="49" t="s">
        <v>7</v>
      </c>
      <c r="C696" s="49" t="s">
        <v>74</v>
      </c>
      <c r="D696" s="49" t="s">
        <v>75</v>
      </c>
      <c r="E696" s="50">
        <v>-200</v>
      </c>
      <c r="F696" s="50">
        <v>7989.5</v>
      </c>
      <c r="G696" s="50">
        <v>-2.5031999999999999E-2</v>
      </c>
      <c r="H696" s="50">
        <v>-2.5000000000000001E-4</v>
      </c>
      <c r="I696" s="50">
        <v>-6.2500000000000003E-6</v>
      </c>
      <c r="J696" s="49" t="s">
        <v>76</v>
      </c>
      <c r="K696" s="50">
        <v>200</v>
      </c>
      <c r="L696" s="50">
        <v>0</v>
      </c>
      <c r="M696" s="50">
        <v>7989.5</v>
      </c>
      <c r="N696" s="49" t="s">
        <v>83</v>
      </c>
      <c r="O696" s="49" t="s">
        <v>1135</v>
      </c>
      <c r="P696" s="36">
        <v>9686</v>
      </c>
      <c r="Q696" s="36">
        <v>7989.5</v>
      </c>
      <c r="R696" s="36">
        <v>1.2516E-4</v>
      </c>
      <c r="S696" s="36">
        <v>1.251261841719955</v>
      </c>
      <c r="T696" s="36">
        <v>1.2918251514763111E-4</v>
      </c>
      <c r="U696" s="38">
        <v>1.2122997600000001</v>
      </c>
      <c r="V696" s="38">
        <v>-3.8962081719954966E-2</v>
      </c>
      <c r="W696" s="36">
        <v>8.4836201719955553E-2</v>
      </c>
      <c r="X696" s="36">
        <v>-8.0450302952622677E-4</v>
      </c>
      <c r="Y696" s="36">
        <v>-2.7495300000000013E-3</v>
      </c>
      <c r="Z696" s="36">
        <v>-1.3955930000000002E-2</v>
      </c>
      <c r="AA696" s="38">
        <v>-1.6705460000000023E-2</v>
      </c>
      <c r="AB696" s="36">
        <v>6.2579580000000606E-2</v>
      </c>
      <c r="AC696" s="36">
        <v>0.92585721000000065</v>
      </c>
    </row>
    <row r="697" spans="1:29" ht="15.75" customHeight="1" x14ac:dyDescent="0.2">
      <c r="A697" s="52">
        <v>43623.956076388888</v>
      </c>
      <c r="B697" s="49" t="s">
        <v>7</v>
      </c>
      <c r="C697" s="49" t="s">
        <v>74</v>
      </c>
      <c r="D697" s="49" t="s">
        <v>75</v>
      </c>
      <c r="E697" s="50">
        <v>-400</v>
      </c>
      <c r="F697" s="50">
        <v>7910.5</v>
      </c>
      <c r="G697" s="50">
        <v>-5.0563999999999998E-2</v>
      </c>
      <c r="H697" s="50">
        <v>-2.5000000000000001E-4</v>
      </c>
      <c r="I697" s="50">
        <v>-1.2639999999999999E-5</v>
      </c>
      <c r="J697" s="49" t="s">
        <v>76</v>
      </c>
      <c r="K697" s="50">
        <v>400</v>
      </c>
      <c r="L697" s="50">
        <v>0</v>
      </c>
      <c r="M697" s="50">
        <v>7910.5</v>
      </c>
      <c r="N697" s="49" t="s">
        <v>83</v>
      </c>
      <c r="O697" s="49" t="s">
        <v>1136</v>
      </c>
      <c r="P697" s="36">
        <v>9286</v>
      </c>
      <c r="Q697" s="36">
        <v>7910.5</v>
      </c>
      <c r="R697" s="36">
        <v>1.2641E-4</v>
      </c>
      <c r="S697" s="36">
        <v>1.1995888356609026</v>
      </c>
      <c r="T697" s="36">
        <v>1.2918251514763111E-4</v>
      </c>
      <c r="U697" s="38">
        <v>1.1738432599999999</v>
      </c>
      <c r="V697" s="38">
        <v>-2.5745575660902631E-2</v>
      </c>
      <c r="W697" s="36">
        <v>8.3727195660903114E-2</v>
      </c>
      <c r="X697" s="36">
        <v>-1.1090060590524392E-3</v>
      </c>
      <c r="Y697" s="36">
        <v>-2.7621700000000013E-3</v>
      </c>
      <c r="Z697" s="36">
        <v>-1.3955930000000002E-2</v>
      </c>
      <c r="AA697" s="38">
        <v>-1.6718100000000024E-2</v>
      </c>
      <c r="AB697" s="36">
        <v>7.4699720000000511E-2</v>
      </c>
      <c r="AC697" s="36">
        <v>0.93797735000000049</v>
      </c>
    </row>
    <row r="698" spans="1:29" ht="15.75" customHeight="1" x14ac:dyDescent="0.2">
      <c r="A698" s="52">
        <v>43623.956076388888</v>
      </c>
      <c r="B698" s="49" t="s">
        <v>7</v>
      </c>
      <c r="C698" s="49" t="s">
        <v>74</v>
      </c>
      <c r="D698" s="49" t="s">
        <v>75</v>
      </c>
      <c r="E698" s="50">
        <v>-300</v>
      </c>
      <c r="F698" s="50">
        <v>7950</v>
      </c>
      <c r="G698" s="50">
        <v>-3.7737E-2</v>
      </c>
      <c r="H698" s="50">
        <v>-2.5000000000000001E-4</v>
      </c>
      <c r="I698" s="50">
        <v>-9.4299999999999995E-6</v>
      </c>
      <c r="J698" s="49" t="s">
        <v>76</v>
      </c>
      <c r="K698" s="50">
        <v>300</v>
      </c>
      <c r="L698" s="50">
        <v>0</v>
      </c>
      <c r="M698" s="50">
        <v>7950</v>
      </c>
      <c r="N698" s="49" t="s">
        <v>83</v>
      </c>
      <c r="O698" s="49" t="s">
        <v>1137</v>
      </c>
      <c r="P698" s="36">
        <v>8986</v>
      </c>
      <c r="Q698" s="36">
        <v>7950</v>
      </c>
      <c r="R698" s="36">
        <v>1.2579E-4</v>
      </c>
      <c r="S698" s="36">
        <v>1.1608340811166133</v>
      </c>
      <c r="T698" s="36">
        <v>1.2918251514763113E-4</v>
      </c>
      <c r="U698" s="38">
        <v>1.13034894</v>
      </c>
      <c r="V698" s="38">
        <v>-3.0485141116613379E-2</v>
      </c>
      <c r="W698" s="36">
        <v>8.2709441116613783E-2</v>
      </c>
      <c r="X698" s="36">
        <v>-1.0177545442893315E-3</v>
      </c>
      <c r="Y698" s="36">
        <v>-2.7716000000000012E-3</v>
      </c>
      <c r="Z698" s="36">
        <v>-1.3955930000000002E-2</v>
      </c>
      <c r="AA698" s="38">
        <v>-1.6727530000000025E-2</v>
      </c>
      <c r="AB698" s="36">
        <v>6.8951830000000436E-2</v>
      </c>
      <c r="AC698" s="36">
        <v>0.93222946000000051</v>
      </c>
    </row>
    <row r="699" spans="1:29" ht="15.75" customHeight="1" x14ac:dyDescent="0.2">
      <c r="A699" s="52">
        <v>43623.956099537034</v>
      </c>
      <c r="B699" s="49" t="s">
        <v>7</v>
      </c>
      <c r="C699" s="49" t="s">
        <v>74</v>
      </c>
      <c r="D699" s="49" t="s">
        <v>75</v>
      </c>
      <c r="E699" s="50">
        <v>-100</v>
      </c>
      <c r="F699" s="50">
        <v>7912</v>
      </c>
      <c r="G699" s="50">
        <v>-1.2638999999999999E-2</v>
      </c>
      <c r="H699" s="50">
        <v>7.5000000000000002E-4</v>
      </c>
      <c r="I699" s="50">
        <v>9.4700000000000008E-6</v>
      </c>
      <c r="J699" s="49" t="s">
        <v>76</v>
      </c>
      <c r="K699" s="50">
        <v>100</v>
      </c>
      <c r="L699" s="50">
        <v>0</v>
      </c>
      <c r="M699" s="50">
        <v>7977.5</v>
      </c>
      <c r="N699" s="49" t="s">
        <v>77</v>
      </c>
      <c r="O699" s="49" t="s">
        <v>1138</v>
      </c>
      <c r="P699" s="36">
        <v>8886</v>
      </c>
      <c r="Q699" s="36">
        <v>7912</v>
      </c>
      <c r="R699" s="36">
        <v>1.2638999999999999E-4</v>
      </c>
      <c r="S699" s="36">
        <v>1.1479158296018501</v>
      </c>
      <c r="T699" s="36">
        <v>1.2918251514763111E-4</v>
      </c>
      <c r="U699" s="38">
        <v>1.12310154</v>
      </c>
      <c r="V699" s="38">
        <v>-2.481428960185017E-2</v>
      </c>
      <c r="W699" s="36">
        <v>8.2430189601850667E-2</v>
      </c>
      <c r="X699" s="36">
        <v>-2.7925151476311527E-4</v>
      </c>
      <c r="Y699" s="36">
        <v>-2.7621300000000011E-3</v>
      </c>
      <c r="Z699" s="36">
        <v>-1.3955930000000002E-2</v>
      </c>
      <c r="AA699" s="38">
        <v>-1.6718060000000024E-2</v>
      </c>
      <c r="AB699" s="36">
        <v>7.4333960000000518E-2</v>
      </c>
      <c r="AC699" s="36">
        <v>0.93761159000000049</v>
      </c>
    </row>
    <row r="700" spans="1:29" ht="15.75" customHeight="1" x14ac:dyDescent="0.2">
      <c r="A700" s="52">
        <v>43623.956099537034</v>
      </c>
      <c r="B700" s="49" t="s">
        <v>7</v>
      </c>
      <c r="C700" s="49" t="s">
        <v>74</v>
      </c>
      <c r="D700" s="49" t="s">
        <v>75</v>
      </c>
      <c r="E700" s="50">
        <v>-200</v>
      </c>
      <c r="F700" s="50">
        <v>7912</v>
      </c>
      <c r="G700" s="50">
        <v>-2.5277999999999998E-2</v>
      </c>
      <c r="H700" s="50">
        <v>7.5000000000000002E-4</v>
      </c>
      <c r="I700" s="50">
        <v>1.895E-5</v>
      </c>
      <c r="J700" s="49" t="s">
        <v>76</v>
      </c>
      <c r="K700" s="50">
        <v>200</v>
      </c>
      <c r="L700" s="50">
        <v>0</v>
      </c>
      <c r="M700" s="50">
        <v>7937.5</v>
      </c>
      <c r="N700" s="49" t="s">
        <v>77</v>
      </c>
      <c r="O700" s="49" t="s">
        <v>1139</v>
      </c>
      <c r="P700" s="36">
        <v>8686</v>
      </c>
      <c r="Q700" s="36">
        <v>7912</v>
      </c>
      <c r="R700" s="36">
        <v>1.2638999999999999E-4</v>
      </c>
      <c r="S700" s="36">
        <v>1.1220793265723239</v>
      </c>
      <c r="T700" s="36">
        <v>1.2918251514763111E-4</v>
      </c>
      <c r="U700" s="38">
        <v>1.0978235399999998</v>
      </c>
      <c r="V700" s="38">
        <v>-2.4255786572324078E-2</v>
      </c>
      <c r="W700" s="36">
        <v>8.1871686572324437E-2</v>
      </c>
      <c r="X700" s="36">
        <v>-5.5850302952623054E-4</v>
      </c>
      <c r="Y700" s="36">
        <v>-2.7431800000000013E-3</v>
      </c>
      <c r="Z700" s="36">
        <v>-1.3955930000000002E-2</v>
      </c>
      <c r="AA700" s="38">
        <v>-1.6699110000000024E-2</v>
      </c>
      <c r="AB700" s="36">
        <v>7.4315010000000375E-2</v>
      </c>
      <c r="AC700" s="36">
        <v>0.93759264000000042</v>
      </c>
    </row>
    <row r="701" spans="1:29" ht="15.75" customHeight="1" x14ac:dyDescent="0.2">
      <c r="A701" s="52">
        <v>43623.956944444442</v>
      </c>
      <c r="B701" s="49" t="s">
        <v>7</v>
      </c>
      <c r="C701" s="49" t="s">
        <v>74</v>
      </c>
      <c r="D701" s="49" t="s">
        <v>86</v>
      </c>
      <c r="E701" s="50">
        <v>200</v>
      </c>
      <c r="F701" s="50">
        <v>8020.5</v>
      </c>
      <c r="G701" s="50">
        <v>2.4936E-2</v>
      </c>
      <c r="H701" s="50">
        <v>-2.5000000000000001E-4</v>
      </c>
      <c r="I701" s="50">
        <v>-6.2299999999999996E-6</v>
      </c>
      <c r="J701" s="49" t="s">
        <v>76</v>
      </c>
      <c r="K701" s="50">
        <v>200</v>
      </c>
      <c r="L701" s="50">
        <v>0</v>
      </c>
      <c r="M701" s="50">
        <v>8020.5</v>
      </c>
      <c r="N701" s="49" t="s">
        <v>83</v>
      </c>
      <c r="O701" s="49" t="s">
        <v>1140</v>
      </c>
      <c r="P701" s="36">
        <v>8886</v>
      </c>
      <c r="Q701" s="36">
        <v>8020.5</v>
      </c>
      <c r="R701" s="36">
        <v>1.2468000000000001E-4</v>
      </c>
      <c r="S701" s="36">
        <v>1.147015326572324</v>
      </c>
      <c r="T701" s="36">
        <v>1.2908117562146341E-4</v>
      </c>
      <c r="U701" s="38">
        <v>1.10790648</v>
      </c>
      <c r="V701" s="38">
        <v>-3.9108846572323941E-2</v>
      </c>
      <c r="W701" s="36">
        <v>8.1871686572324437E-2</v>
      </c>
      <c r="X701" s="36">
        <v>0</v>
      </c>
      <c r="Y701" s="36">
        <v>-2.7494100000000012E-3</v>
      </c>
      <c r="Z701" s="36">
        <v>-1.3955930000000002E-2</v>
      </c>
      <c r="AA701" s="38">
        <v>-1.6705340000000023E-2</v>
      </c>
      <c r="AB701" s="36">
        <v>5.9468180000000523E-2</v>
      </c>
      <c r="AC701" s="36">
        <v>0.92274581000000055</v>
      </c>
    </row>
    <row r="702" spans="1:29" ht="15.75" customHeight="1" x14ac:dyDescent="0.2">
      <c r="A702" s="52">
        <v>43623.956944444442</v>
      </c>
      <c r="B702" s="49" t="s">
        <v>7</v>
      </c>
      <c r="C702" s="49" t="s">
        <v>74</v>
      </c>
      <c r="D702" s="49" t="s">
        <v>86</v>
      </c>
      <c r="E702" s="50">
        <v>100</v>
      </c>
      <c r="F702" s="50">
        <v>7980.5</v>
      </c>
      <c r="G702" s="50">
        <v>1.2531E-2</v>
      </c>
      <c r="H702" s="50">
        <v>-2.5000000000000001E-4</v>
      </c>
      <c r="I702" s="50">
        <v>-3.1300000000000001E-6</v>
      </c>
      <c r="J702" s="49" t="s">
        <v>76</v>
      </c>
      <c r="K702" s="50">
        <v>100</v>
      </c>
      <c r="L702" s="50">
        <v>0</v>
      </c>
      <c r="M702" s="50">
        <v>7980.5</v>
      </c>
      <c r="N702" s="49" t="s">
        <v>83</v>
      </c>
      <c r="O702" s="49" t="s">
        <v>1141</v>
      </c>
      <c r="P702" s="36">
        <v>8986</v>
      </c>
      <c r="Q702" s="36">
        <v>7980.5</v>
      </c>
      <c r="R702" s="36">
        <v>1.2531E-4</v>
      </c>
      <c r="S702" s="36">
        <v>1.159546326572324</v>
      </c>
      <c r="T702" s="36">
        <v>1.2903920838775029E-4</v>
      </c>
      <c r="U702" s="38">
        <v>1.1260356600000001</v>
      </c>
      <c r="V702" s="38">
        <v>-3.3510666572323933E-2</v>
      </c>
      <c r="W702" s="36">
        <v>8.1871686572324437E-2</v>
      </c>
      <c r="X702" s="36">
        <v>0</v>
      </c>
      <c r="Y702" s="36">
        <v>-2.7525400000000012E-3</v>
      </c>
      <c r="Z702" s="36">
        <v>-1.3955930000000002E-2</v>
      </c>
      <c r="AA702" s="38">
        <v>-1.6708470000000024E-2</v>
      </c>
      <c r="AB702" s="36">
        <v>6.5069490000000535E-2</v>
      </c>
      <c r="AC702" s="36">
        <v>0.92834712000000053</v>
      </c>
    </row>
    <row r="703" spans="1:29" ht="15.75" customHeight="1" x14ac:dyDescent="0.2">
      <c r="A703" s="52">
        <v>43623.957083333335</v>
      </c>
      <c r="B703" s="49" t="s">
        <v>7</v>
      </c>
      <c r="C703" s="49" t="s">
        <v>74</v>
      </c>
      <c r="D703" s="49" t="s">
        <v>86</v>
      </c>
      <c r="E703" s="50">
        <v>300</v>
      </c>
      <c r="F703" s="50">
        <v>8060.5</v>
      </c>
      <c r="G703" s="50">
        <v>3.7218000000000001E-2</v>
      </c>
      <c r="H703" s="50">
        <v>-2.5000000000000001E-4</v>
      </c>
      <c r="I703" s="50">
        <v>-9.3000000000000007E-6</v>
      </c>
      <c r="J703" s="49" t="s">
        <v>76</v>
      </c>
      <c r="K703" s="50">
        <v>300</v>
      </c>
      <c r="L703" s="50">
        <v>0</v>
      </c>
      <c r="M703" s="50">
        <v>8060.5</v>
      </c>
      <c r="N703" s="49" t="s">
        <v>83</v>
      </c>
      <c r="O703" s="49" t="s">
        <v>1142</v>
      </c>
      <c r="P703" s="36">
        <v>9286</v>
      </c>
      <c r="Q703" s="36">
        <v>8060.5</v>
      </c>
      <c r="R703" s="36">
        <v>1.2406E-4</v>
      </c>
      <c r="S703" s="36">
        <v>1.196764326572324</v>
      </c>
      <c r="T703" s="36">
        <v>1.2887834660481629E-4</v>
      </c>
      <c r="U703" s="38">
        <v>1.1520211600000001</v>
      </c>
      <c r="V703" s="38">
        <v>-4.4743166572323911E-2</v>
      </c>
      <c r="W703" s="36">
        <v>8.1871686572324437E-2</v>
      </c>
      <c r="X703" s="36">
        <v>0</v>
      </c>
      <c r="Y703" s="36">
        <v>-2.7618400000000011E-3</v>
      </c>
      <c r="Z703" s="36">
        <v>-1.3955930000000002E-2</v>
      </c>
      <c r="AA703" s="38">
        <v>-1.6717770000000024E-2</v>
      </c>
      <c r="AB703" s="36">
        <v>5.3846290000000546E-2</v>
      </c>
      <c r="AC703" s="36">
        <v>0.91712392000000054</v>
      </c>
    </row>
    <row r="704" spans="1:29" ht="15.75" customHeight="1" x14ac:dyDescent="0.2">
      <c r="A704" s="52">
        <v>43623.957083333335</v>
      </c>
      <c r="B704" s="49" t="s">
        <v>7</v>
      </c>
      <c r="C704" s="49" t="s">
        <v>74</v>
      </c>
      <c r="D704" s="49" t="s">
        <v>86</v>
      </c>
      <c r="E704" s="50">
        <v>200</v>
      </c>
      <c r="F704" s="50">
        <v>8017</v>
      </c>
      <c r="G704" s="50">
        <v>2.4945999999999999E-2</v>
      </c>
      <c r="H704" s="50">
        <v>-2.5000000000000001E-4</v>
      </c>
      <c r="I704" s="50">
        <v>-6.2299999999999996E-6</v>
      </c>
      <c r="J704" s="49" t="s">
        <v>76</v>
      </c>
      <c r="K704" s="50">
        <v>200</v>
      </c>
      <c r="L704" s="50">
        <v>0</v>
      </c>
      <c r="M704" s="50">
        <v>8017</v>
      </c>
      <c r="N704" s="49" t="s">
        <v>77</v>
      </c>
      <c r="O704" s="49" t="s">
        <v>1143</v>
      </c>
      <c r="P704" s="36">
        <v>9486</v>
      </c>
      <c r="Q704" s="36">
        <v>8017</v>
      </c>
      <c r="R704" s="36">
        <v>1.2473000000000001E-4</v>
      </c>
      <c r="S704" s="36">
        <v>1.2217103265723239</v>
      </c>
      <c r="T704" s="36">
        <v>1.287908840999709E-4</v>
      </c>
      <c r="U704" s="38">
        <v>1.1831887800000001</v>
      </c>
      <c r="V704" s="38">
        <v>-3.8521546572323873E-2</v>
      </c>
      <c r="W704" s="36">
        <v>8.1871686572324437E-2</v>
      </c>
      <c r="X704" s="36">
        <v>0</v>
      </c>
      <c r="Y704" s="36">
        <v>-2.7680700000000009E-3</v>
      </c>
      <c r="Z704" s="36">
        <v>-1.3955930000000002E-2</v>
      </c>
      <c r="AA704" s="38">
        <v>-1.6724000000000024E-2</v>
      </c>
      <c r="AB704" s="36">
        <v>6.0074140000000588E-2</v>
      </c>
      <c r="AC704" s="36">
        <v>0.92335177000000057</v>
      </c>
    </row>
    <row r="705" spans="1:29" ht="15.75" customHeight="1" x14ac:dyDescent="0.2">
      <c r="A705" s="52">
        <v>43623.957083333335</v>
      </c>
      <c r="B705" s="49" t="s">
        <v>7</v>
      </c>
      <c r="C705" s="49" t="s">
        <v>74</v>
      </c>
      <c r="D705" s="49" t="s">
        <v>86</v>
      </c>
      <c r="E705" s="50">
        <v>100</v>
      </c>
      <c r="F705" s="50">
        <v>7977</v>
      </c>
      <c r="G705" s="50">
        <v>1.2536E-2</v>
      </c>
      <c r="H705" s="50">
        <v>-2.5000000000000001E-4</v>
      </c>
      <c r="I705" s="50">
        <v>-3.1300000000000001E-6</v>
      </c>
      <c r="J705" s="49" t="s">
        <v>76</v>
      </c>
      <c r="K705" s="50">
        <v>100</v>
      </c>
      <c r="L705" s="50">
        <v>0</v>
      </c>
      <c r="M705" s="50">
        <v>7977</v>
      </c>
      <c r="N705" s="49" t="s">
        <v>77</v>
      </c>
      <c r="O705" s="49" t="s">
        <v>1144</v>
      </c>
      <c r="P705" s="36">
        <v>9586</v>
      </c>
      <c r="Q705" s="36">
        <v>7977</v>
      </c>
      <c r="R705" s="36">
        <v>1.2536000000000001E-4</v>
      </c>
      <c r="S705" s="36">
        <v>1.234246326572324</v>
      </c>
      <c r="T705" s="36">
        <v>1.2875509352934739E-4</v>
      </c>
      <c r="U705" s="38">
        <v>1.2017009600000002</v>
      </c>
      <c r="V705" s="38">
        <v>-3.2545366572323875E-2</v>
      </c>
      <c r="W705" s="36">
        <v>8.1871686572324437E-2</v>
      </c>
      <c r="X705" s="36">
        <v>0</v>
      </c>
      <c r="Y705" s="36">
        <v>-2.771200000000001E-3</v>
      </c>
      <c r="Z705" s="36">
        <v>-1.3955930000000002E-2</v>
      </c>
      <c r="AA705" s="38">
        <v>-1.6727130000000024E-2</v>
      </c>
      <c r="AB705" s="36">
        <v>6.6053450000000583E-2</v>
      </c>
      <c r="AC705" s="36">
        <v>0.92933108000000064</v>
      </c>
    </row>
    <row r="706" spans="1:29" ht="15.75" customHeight="1" x14ac:dyDescent="0.2">
      <c r="A706" s="52">
        <v>43623.957233796296</v>
      </c>
      <c r="B706" s="49" t="s">
        <v>7</v>
      </c>
      <c r="C706" s="49" t="s">
        <v>74</v>
      </c>
      <c r="D706" s="49" t="s">
        <v>86</v>
      </c>
      <c r="E706" s="50">
        <v>100</v>
      </c>
      <c r="F706" s="50">
        <v>7986.5</v>
      </c>
      <c r="G706" s="50">
        <v>1.2520999999999999E-2</v>
      </c>
      <c r="H706" s="50">
        <v>-2.5000000000000001E-4</v>
      </c>
      <c r="I706" s="50">
        <v>-3.1300000000000001E-6</v>
      </c>
      <c r="J706" s="49" t="s">
        <v>76</v>
      </c>
      <c r="K706" s="50">
        <v>100</v>
      </c>
      <c r="L706" s="50">
        <v>0</v>
      </c>
      <c r="M706" s="50">
        <v>7986.5</v>
      </c>
      <c r="N706" s="49" t="s">
        <v>77</v>
      </c>
      <c r="O706" s="49" t="s">
        <v>1145</v>
      </c>
      <c r="P706" s="36">
        <v>9686</v>
      </c>
      <c r="Q706" s="36">
        <v>7986.5</v>
      </c>
      <c r="R706" s="36">
        <v>1.2521E-4</v>
      </c>
      <c r="S706" s="36">
        <v>1.246767326572324</v>
      </c>
      <c r="T706" s="36">
        <v>1.2871849334837127E-4</v>
      </c>
      <c r="U706" s="38">
        <v>1.2127840599999999</v>
      </c>
      <c r="V706" s="38">
        <v>-3.3983266572324089E-2</v>
      </c>
      <c r="W706" s="36">
        <v>8.1871686572324437E-2</v>
      </c>
      <c r="X706" s="36">
        <v>0</v>
      </c>
      <c r="Y706" s="36">
        <v>-2.7743300000000011E-3</v>
      </c>
      <c r="Z706" s="36">
        <v>-1.3955930000000002E-2</v>
      </c>
      <c r="AA706" s="38">
        <v>-1.6730260000000025E-2</v>
      </c>
      <c r="AB706" s="36">
        <v>6.4618680000000372E-2</v>
      </c>
      <c r="AC706" s="36">
        <v>0.92789631000000039</v>
      </c>
    </row>
    <row r="707" spans="1:29" ht="15.75" customHeight="1" x14ac:dyDescent="0.2">
      <c r="A707" s="52">
        <v>43623.957280092596</v>
      </c>
      <c r="B707" s="49" t="s">
        <v>7</v>
      </c>
      <c r="C707" s="49" t="s">
        <v>74</v>
      </c>
      <c r="D707" s="49" t="s">
        <v>86</v>
      </c>
      <c r="E707" s="50">
        <v>100</v>
      </c>
      <c r="F707" s="50">
        <v>7987.5</v>
      </c>
      <c r="G707" s="50">
        <v>1.252E-2</v>
      </c>
      <c r="H707" s="50">
        <v>-2.5000000000000001E-4</v>
      </c>
      <c r="I707" s="50">
        <v>-3.1300000000000001E-6</v>
      </c>
      <c r="J707" s="49" t="s">
        <v>76</v>
      </c>
      <c r="K707" s="50">
        <v>100</v>
      </c>
      <c r="L707" s="50">
        <v>0</v>
      </c>
      <c r="M707" s="50">
        <v>7987.5</v>
      </c>
      <c r="N707" s="49" t="s">
        <v>77</v>
      </c>
      <c r="O707" s="49" t="s">
        <v>1146</v>
      </c>
      <c r="P707" s="36">
        <v>9786</v>
      </c>
      <c r="Q707" s="36">
        <v>7987.5</v>
      </c>
      <c r="R707" s="36">
        <v>1.2520000000000001E-4</v>
      </c>
      <c r="S707" s="36">
        <v>1.2592873265723241</v>
      </c>
      <c r="T707" s="36">
        <v>1.286825389916538E-4</v>
      </c>
      <c r="U707" s="38">
        <v>1.2252072000000001</v>
      </c>
      <c r="V707" s="38">
        <v>-3.4080126572324065E-2</v>
      </c>
      <c r="W707" s="36">
        <v>8.1871686572324437E-2</v>
      </c>
      <c r="X707" s="36">
        <v>0</v>
      </c>
      <c r="Y707" s="36">
        <v>-2.7774600000000011E-3</v>
      </c>
      <c r="Z707" s="36">
        <v>-1.3955930000000002E-2</v>
      </c>
      <c r="AA707" s="38">
        <v>-1.6733390000000025E-2</v>
      </c>
      <c r="AB707" s="36">
        <v>6.45249500000004E-2</v>
      </c>
      <c r="AC707" s="36">
        <v>0.92780258000000038</v>
      </c>
    </row>
    <row r="708" spans="1:29" ht="15.75" customHeight="1" x14ac:dyDescent="0.2">
      <c r="A708" s="52">
        <v>43623.957372685189</v>
      </c>
      <c r="B708" s="49" t="s">
        <v>7</v>
      </c>
      <c r="C708" s="49" t="s">
        <v>74</v>
      </c>
      <c r="D708" s="49" t="s">
        <v>86</v>
      </c>
      <c r="E708" s="50">
        <v>100</v>
      </c>
      <c r="F708" s="50">
        <v>8003</v>
      </c>
      <c r="G708" s="50">
        <v>1.2494999999999999E-2</v>
      </c>
      <c r="H708" s="50">
        <v>-2.5000000000000001E-4</v>
      </c>
      <c r="I708" s="50">
        <v>-3.1200000000000002E-6</v>
      </c>
      <c r="J708" s="49" t="s">
        <v>76</v>
      </c>
      <c r="K708" s="50">
        <v>100</v>
      </c>
      <c r="L708" s="50">
        <v>0</v>
      </c>
      <c r="M708" s="50">
        <v>8003</v>
      </c>
      <c r="N708" s="49" t="s">
        <v>77</v>
      </c>
      <c r="O708" s="49" t="s">
        <v>1147</v>
      </c>
      <c r="P708" s="36">
        <v>9886</v>
      </c>
      <c r="Q708" s="36">
        <v>8003</v>
      </c>
      <c r="R708" s="36">
        <v>1.2495E-4</v>
      </c>
      <c r="S708" s="36">
        <v>1.271782326572324</v>
      </c>
      <c r="T708" s="36">
        <v>1.2864478318554763E-4</v>
      </c>
      <c r="U708" s="38">
        <v>1.2352557</v>
      </c>
      <c r="V708" s="38">
        <v>-3.6526626572324083E-2</v>
      </c>
      <c r="W708" s="36">
        <v>8.1871686572324437E-2</v>
      </c>
      <c r="X708" s="36">
        <v>0</v>
      </c>
      <c r="Y708" s="36">
        <v>-2.7805800000000012E-3</v>
      </c>
      <c r="Z708" s="36">
        <v>-1.3955930000000002E-2</v>
      </c>
      <c r="AA708" s="38">
        <v>-1.6736510000000024E-2</v>
      </c>
      <c r="AB708" s="36">
        <v>6.2081570000000377E-2</v>
      </c>
      <c r="AC708" s="36">
        <v>0.92535920000000038</v>
      </c>
    </row>
    <row r="709" spans="1:29" ht="15.75" customHeight="1" x14ac:dyDescent="0.2">
      <c r="A709" s="52">
        <v>43623.958333333336</v>
      </c>
      <c r="B709" s="49" t="s">
        <v>7</v>
      </c>
      <c r="C709" s="49" t="s">
        <v>130</v>
      </c>
      <c r="D709" s="53"/>
      <c r="E709" s="50">
        <v>9886</v>
      </c>
      <c r="F709" s="50">
        <v>7970.29</v>
      </c>
      <c r="G709" s="50">
        <v>1.2403964199999999</v>
      </c>
      <c r="H709" s="50">
        <v>3.7499999999999999E-3</v>
      </c>
      <c r="I709" s="50">
        <v>4.6514900000000003E-3</v>
      </c>
      <c r="J709" s="49" t="s">
        <v>76</v>
      </c>
      <c r="K709" s="50">
        <v>9886</v>
      </c>
      <c r="L709" s="50">
        <v>0</v>
      </c>
      <c r="M709" s="50">
        <v>7970.29</v>
      </c>
      <c r="N709" s="49" t="s">
        <v>130</v>
      </c>
      <c r="O709" s="49" t="s">
        <v>131</v>
      </c>
      <c r="P709" s="36">
        <v>9886</v>
      </c>
      <c r="Q709" s="36">
        <v>7970.29</v>
      </c>
      <c r="R709" s="36">
        <v>1.2547E-4</v>
      </c>
      <c r="S709" s="36">
        <v>1.271782326572324</v>
      </c>
      <c r="T709" s="36">
        <v>1.2864478318554763E-4</v>
      </c>
      <c r="U709" s="38">
        <v>1.2352557</v>
      </c>
      <c r="V709" s="38">
        <v>-3.6526626572324083E-2</v>
      </c>
      <c r="W709" s="36">
        <v>8.1871686572324437E-2</v>
      </c>
      <c r="X709" s="36">
        <v>0</v>
      </c>
      <c r="Y709" s="36">
        <v>-2.7805800000000012E-3</v>
      </c>
      <c r="Z709" s="36">
        <v>-9.3044400000000006E-3</v>
      </c>
      <c r="AA709" s="38">
        <v>-1.2085020000000023E-2</v>
      </c>
      <c r="AB709" s="36">
        <v>5.7430080000000376E-2</v>
      </c>
      <c r="AC709" s="36">
        <v>0.9207077100000004</v>
      </c>
    </row>
    <row r="710" spans="1:29" ht="15.75" customHeight="1" x14ac:dyDescent="0.2">
      <c r="A710" s="52">
        <v>43624.001273148147</v>
      </c>
      <c r="B710" s="49" t="s">
        <v>7</v>
      </c>
      <c r="C710" s="49" t="s">
        <v>74</v>
      </c>
      <c r="D710" s="49" t="s">
        <v>75</v>
      </c>
      <c r="E710" s="50">
        <v>-100</v>
      </c>
      <c r="F710" s="50">
        <v>7898.5</v>
      </c>
      <c r="G710" s="50">
        <v>-1.2661E-2</v>
      </c>
      <c r="H710" s="50">
        <v>-2.5000000000000001E-4</v>
      </c>
      <c r="I710" s="50">
        <v>-3.1599999999999998E-6</v>
      </c>
      <c r="J710" s="49" t="s">
        <v>76</v>
      </c>
      <c r="K710" s="50">
        <v>100</v>
      </c>
      <c r="L710" s="50">
        <v>0</v>
      </c>
      <c r="M710" s="50">
        <v>7898.5</v>
      </c>
      <c r="N710" s="49" t="s">
        <v>77</v>
      </c>
      <c r="O710" s="49" t="s">
        <v>1148</v>
      </c>
      <c r="P710" s="36">
        <v>9786</v>
      </c>
      <c r="Q710" s="36">
        <v>7898.5</v>
      </c>
      <c r="R710" s="36">
        <v>1.2661000000000001E-4</v>
      </c>
      <c r="S710" s="36">
        <v>1.2589178482537693</v>
      </c>
      <c r="T710" s="36">
        <v>1.2864478318554766E-4</v>
      </c>
      <c r="U710" s="38">
        <v>1.23900546</v>
      </c>
      <c r="V710" s="38">
        <v>-1.9912388253769286E-2</v>
      </c>
      <c r="W710" s="36">
        <v>8.1668208253769678E-2</v>
      </c>
      <c r="X710" s="36">
        <v>-2.0347831855475895E-4</v>
      </c>
      <c r="Y710" s="36">
        <v>-2.7837400000000011E-3</v>
      </c>
      <c r="Z710" s="36">
        <v>-9.3044400000000006E-3</v>
      </c>
      <c r="AA710" s="38">
        <v>-1.2088180000000023E-2</v>
      </c>
      <c r="AB710" s="36">
        <v>7.3844000000000409E-2</v>
      </c>
      <c r="AC710" s="36">
        <v>0.93712163000000048</v>
      </c>
    </row>
    <row r="711" spans="1:29" ht="15.75" customHeight="1" x14ac:dyDescent="0.2">
      <c r="A711" s="52">
        <v>43624.007094907407</v>
      </c>
      <c r="B711" s="49" t="s">
        <v>7</v>
      </c>
      <c r="C711" s="49" t="s">
        <v>74</v>
      </c>
      <c r="D711" s="49" t="s">
        <v>75</v>
      </c>
      <c r="E711" s="50">
        <v>-100</v>
      </c>
      <c r="F711" s="50">
        <v>7866</v>
      </c>
      <c r="G711" s="50">
        <v>-1.2713E-2</v>
      </c>
      <c r="H711" s="50">
        <v>-2.5000000000000001E-4</v>
      </c>
      <c r="I711" s="50">
        <v>-3.1700000000000001E-6</v>
      </c>
      <c r="J711" s="49" t="s">
        <v>76</v>
      </c>
      <c r="K711" s="50">
        <v>100</v>
      </c>
      <c r="L711" s="50">
        <v>0</v>
      </c>
      <c r="M711" s="50">
        <v>7866</v>
      </c>
      <c r="N711" s="49" t="s">
        <v>77</v>
      </c>
      <c r="O711" s="49" t="s">
        <v>1149</v>
      </c>
      <c r="P711" s="36">
        <v>9686</v>
      </c>
      <c r="Q711" s="36">
        <v>7866</v>
      </c>
      <c r="R711" s="36">
        <v>1.2713000000000001E-4</v>
      </c>
      <c r="S711" s="36">
        <v>1.2460533699352145</v>
      </c>
      <c r="T711" s="36">
        <v>1.2864478318554766E-4</v>
      </c>
      <c r="U711" s="38">
        <v>1.2313811800000001</v>
      </c>
      <c r="V711" s="38">
        <v>-1.4672189935214464E-2</v>
      </c>
      <c r="W711" s="36">
        <v>8.1516729935214916E-2</v>
      </c>
      <c r="X711" s="36">
        <v>-1.5147831855476246E-4</v>
      </c>
      <c r="Y711" s="36">
        <v>-2.7869100000000009E-3</v>
      </c>
      <c r="Z711" s="36">
        <v>-9.3044400000000006E-3</v>
      </c>
      <c r="AA711" s="38">
        <v>-1.2091350000000023E-2</v>
      </c>
      <c r="AB711" s="36">
        <v>7.893589000000048E-2</v>
      </c>
      <c r="AC711" s="36">
        <v>0.94221352000000047</v>
      </c>
    </row>
    <row r="712" spans="1:29" ht="15.75" customHeight="1" x14ac:dyDescent="0.2">
      <c r="A712" s="52">
        <v>43624.00712962963</v>
      </c>
      <c r="B712" s="49" t="s">
        <v>7</v>
      </c>
      <c r="C712" s="49" t="s">
        <v>74</v>
      </c>
      <c r="D712" s="49" t="s">
        <v>75</v>
      </c>
      <c r="E712" s="50">
        <v>-200</v>
      </c>
      <c r="F712" s="50">
        <v>7859</v>
      </c>
      <c r="G712" s="50">
        <v>-2.5447999999999998E-2</v>
      </c>
      <c r="H712" s="50">
        <v>-2.5000000000000001E-4</v>
      </c>
      <c r="I712" s="50">
        <v>-6.3600000000000001E-6</v>
      </c>
      <c r="J712" s="49" t="s">
        <v>76</v>
      </c>
      <c r="K712" s="50">
        <v>200</v>
      </c>
      <c r="L712" s="50">
        <v>0</v>
      </c>
      <c r="M712" s="50">
        <v>7859</v>
      </c>
      <c r="N712" s="49" t="s">
        <v>77</v>
      </c>
      <c r="O712" s="49" t="s">
        <v>1150</v>
      </c>
      <c r="P712" s="36">
        <v>9486</v>
      </c>
      <c r="Q712" s="36">
        <v>7859</v>
      </c>
      <c r="R712" s="36">
        <v>1.2724000000000001E-4</v>
      </c>
      <c r="S712" s="36">
        <v>1.220324413298105</v>
      </c>
      <c r="T712" s="36">
        <v>1.2864478318554766E-4</v>
      </c>
      <c r="U712" s="38">
        <v>1.2069986400000001</v>
      </c>
      <c r="V712" s="38">
        <v>-1.3325773298104915E-2</v>
      </c>
      <c r="W712" s="36">
        <v>8.1235773298105385E-2</v>
      </c>
      <c r="X712" s="36">
        <v>-2.8095663710953067E-4</v>
      </c>
      <c r="Y712" s="36">
        <v>-2.7932700000000009E-3</v>
      </c>
      <c r="Z712" s="36">
        <v>-9.3044400000000006E-3</v>
      </c>
      <c r="AA712" s="38">
        <v>-1.2097710000000024E-2</v>
      </c>
      <c r="AB712" s="36">
        <v>8.0007710000000495E-2</v>
      </c>
      <c r="AC712" s="36">
        <v>0.94328534000000053</v>
      </c>
    </row>
    <row r="713" spans="1:29" ht="15.75" customHeight="1" x14ac:dyDescent="0.2">
      <c r="A713" s="52">
        <v>43624.007152777776</v>
      </c>
      <c r="B713" s="49" t="s">
        <v>7</v>
      </c>
      <c r="C713" s="49" t="s">
        <v>74</v>
      </c>
      <c r="D713" s="49" t="s">
        <v>75</v>
      </c>
      <c r="E713" s="50">
        <v>-100</v>
      </c>
      <c r="F713" s="50">
        <v>7821</v>
      </c>
      <c r="G713" s="50">
        <v>-1.2786E-2</v>
      </c>
      <c r="H713" s="50">
        <v>-2.5000000000000001E-4</v>
      </c>
      <c r="I713" s="50">
        <v>-3.19E-6</v>
      </c>
      <c r="J713" s="49" t="s">
        <v>76</v>
      </c>
      <c r="K713" s="50">
        <v>100</v>
      </c>
      <c r="L713" s="50">
        <v>0</v>
      </c>
      <c r="M713" s="50">
        <v>7821</v>
      </c>
      <c r="N713" s="49" t="s">
        <v>77</v>
      </c>
      <c r="O713" s="49" t="s">
        <v>1151</v>
      </c>
      <c r="P713" s="36">
        <v>9386</v>
      </c>
      <c r="Q713" s="36">
        <v>7821</v>
      </c>
      <c r="R713" s="36">
        <v>1.2786000000000001E-4</v>
      </c>
      <c r="S713" s="36">
        <v>1.2074599349795503</v>
      </c>
      <c r="T713" s="36">
        <v>1.2864478318554766E-4</v>
      </c>
      <c r="U713" s="38">
        <v>1.20009396</v>
      </c>
      <c r="V713" s="38">
        <v>-7.3659749795502716E-3</v>
      </c>
      <c r="W713" s="36">
        <v>8.1157294979550626E-2</v>
      </c>
      <c r="X713" s="36">
        <v>-7.8478318554758841E-5</v>
      </c>
      <c r="Y713" s="36">
        <v>-2.796460000000001E-3</v>
      </c>
      <c r="Z713" s="36">
        <v>-9.3044400000000006E-3</v>
      </c>
      <c r="AA713" s="38">
        <v>-1.2100900000000024E-2</v>
      </c>
      <c r="AB713" s="36">
        <v>8.589222000000038E-2</v>
      </c>
      <c r="AC713" s="36">
        <v>0.94916985000000043</v>
      </c>
    </row>
    <row r="714" spans="1:29" ht="15.75" customHeight="1" x14ac:dyDescent="0.2">
      <c r="A714" s="52">
        <v>43624.055034722223</v>
      </c>
      <c r="B714" s="49" t="s">
        <v>7</v>
      </c>
      <c r="C714" s="49" t="s">
        <v>74</v>
      </c>
      <c r="D714" s="49" t="s">
        <v>86</v>
      </c>
      <c r="E714" s="50">
        <v>82</v>
      </c>
      <c r="F714" s="50">
        <v>7935</v>
      </c>
      <c r="G714" s="50">
        <v>1.033364E-2</v>
      </c>
      <c r="H714" s="50">
        <v>-2.5000000000000001E-4</v>
      </c>
      <c r="I714" s="50">
        <v>-2.5799999999999999E-6</v>
      </c>
      <c r="J714" s="49" t="s">
        <v>76</v>
      </c>
      <c r="K714" s="50">
        <v>100</v>
      </c>
      <c r="L714" s="50">
        <v>0</v>
      </c>
      <c r="M714" s="50">
        <v>7935</v>
      </c>
      <c r="N714" s="49" t="s">
        <v>83</v>
      </c>
      <c r="O714" s="49" t="s">
        <v>1152</v>
      </c>
      <c r="P714" s="36">
        <v>9468</v>
      </c>
      <c r="Q714" s="36">
        <v>7935</v>
      </c>
      <c r="R714" s="36">
        <v>1.2601999999999999E-4</v>
      </c>
      <c r="S714" s="36">
        <v>1.2177935749795503</v>
      </c>
      <c r="T714" s="36">
        <v>1.2862205058930613E-4</v>
      </c>
      <c r="U714" s="38">
        <v>1.1931573599999998</v>
      </c>
      <c r="V714" s="38">
        <v>-2.4636214979550486E-2</v>
      </c>
      <c r="W714" s="36">
        <v>8.1157294979550626E-2</v>
      </c>
      <c r="X714" s="36">
        <v>0</v>
      </c>
      <c r="Y714" s="36">
        <v>-2.7990400000000009E-3</v>
      </c>
      <c r="Z714" s="36">
        <v>-9.3044400000000006E-3</v>
      </c>
      <c r="AA714" s="38">
        <v>-1.2103480000000024E-2</v>
      </c>
      <c r="AB714" s="36">
        <v>6.8624560000000168E-2</v>
      </c>
      <c r="AC714" s="36">
        <v>0.93190219000000019</v>
      </c>
    </row>
    <row r="715" spans="1:29" ht="15.75" customHeight="1" x14ac:dyDescent="0.2">
      <c r="A715" s="52">
        <v>43624.055034722223</v>
      </c>
      <c r="B715" s="49" t="s">
        <v>7</v>
      </c>
      <c r="C715" s="49" t="s">
        <v>74</v>
      </c>
      <c r="D715" s="49" t="s">
        <v>86</v>
      </c>
      <c r="E715" s="50">
        <v>18</v>
      </c>
      <c r="F715" s="50">
        <v>7935</v>
      </c>
      <c r="G715" s="50">
        <v>2.2683600000000001E-3</v>
      </c>
      <c r="H715" s="50">
        <v>-2.5000000000000001E-4</v>
      </c>
      <c r="I715" s="50">
        <v>-5.6000000000000004E-7</v>
      </c>
      <c r="J715" s="49" t="s">
        <v>76</v>
      </c>
      <c r="K715" s="50">
        <v>100</v>
      </c>
      <c r="L715" s="50">
        <v>82</v>
      </c>
      <c r="M715" s="50">
        <v>7935</v>
      </c>
      <c r="N715" s="49" t="s">
        <v>83</v>
      </c>
      <c r="O715" s="49" t="s">
        <v>1152</v>
      </c>
      <c r="P715" s="36">
        <v>9486</v>
      </c>
      <c r="Q715" s="36">
        <v>7935</v>
      </c>
      <c r="R715" s="36">
        <v>1.2601999999999999E-4</v>
      </c>
      <c r="S715" s="36">
        <v>1.2200619349795503</v>
      </c>
      <c r="T715" s="36">
        <v>1.2861711311190705E-4</v>
      </c>
      <c r="U715" s="38">
        <v>1.1954257199999998</v>
      </c>
      <c r="V715" s="38">
        <v>-2.4636214979550486E-2</v>
      </c>
      <c r="W715" s="36">
        <v>8.1157294979550626E-2</v>
      </c>
      <c r="X715" s="36">
        <v>0</v>
      </c>
      <c r="Y715" s="36">
        <v>-2.799600000000001E-3</v>
      </c>
      <c r="Z715" s="36">
        <v>-9.3044400000000006E-3</v>
      </c>
      <c r="AA715" s="38">
        <v>-1.2104040000000024E-2</v>
      </c>
      <c r="AB715" s="36">
        <v>6.8625120000000164E-2</v>
      </c>
      <c r="AC715" s="36">
        <v>0.93190275000000022</v>
      </c>
    </row>
    <row r="716" spans="1:29" ht="15.75" customHeight="1" x14ac:dyDescent="0.2">
      <c r="A716" s="52">
        <v>43624.055300925924</v>
      </c>
      <c r="B716" s="49" t="s">
        <v>7</v>
      </c>
      <c r="C716" s="49" t="s">
        <v>74</v>
      </c>
      <c r="D716" s="49" t="s">
        <v>86</v>
      </c>
      <c r="E716" s="50">
        <v>200</v>
      </c>
      <c r="F716" s="50">
        <v>7939</v>
      </c>
      <c r="G716" s="50">
        <v>2.5191999999999999E-2</v>
      </c>
      <c r="H716" s="50">
        <v>-2.5000000000000001E-4</v>
      </c>
      <c r="I716" s="50">
        <v>-6.2899999999999999E-6</v>
      </c>
      <c r="J716" s="49" t="s">
        <v>76</v>
      </c>
      <c r="K716" s="50">
        <v>200</v>
      </c>
      <c r="L716" s="50">
        <v>0</v>
      </c>
      <c r="M716" s="50">
        <v>7939</v>
      </c>
      <c r="N716" s="49" t="s">
        <v>83</v>
      </c>
      <c r="O716" s="49" t="s">
        <v>1153</v>
      </c>
      <c r="P716" s="36">
        <v>9686</v>
      </c>
      <c r="Q716" s="36">
        <v>7939</v>
      </c>
      <c r="R716" s="36">
        <v>1.2595999999999999E-4</v>
      </c>
      <c r="S716" s="36">
        <v>1.2452539349795504</v>
      </c>
      <c r="T716" s="36">
        <v>1.2856224808791559E-4</v>
      </c>
      <c r="U716" s="38">
        <v>1.2200485599999999</v>
      </c>
      <c r="V716" s="38">
        <v>-2.5205374979550443E-2</v>
      </c>
      <c r="W716" s="36">
        <v>8.1157294979550626E-2</v>
      </c>
      <c r="X716" s="36">
        <v>0</v>
      </c>
      <c r="Y716" s="36">
        <v>-2.805890000000001E-3</v>
      </c>
      <c r="Z716" s="36">
        <v>-9.3044400000000006E-3</v>
      </c>
      <c r="AA716" s="38">
        <v>-1.2110330000000025E-2</v>
      </c>
      <c r="AB716" s="36">
        <v>6.8062250000000213E-2</v>
      </c>
      <c r="AC716" s="36">
        <v>0.93133988000000023</v>
      </c>
    </row>
    <row r="717" spans="1:29" ht="15.75" customHeight="1" x14ac:dyDescent="0.2">
      <c r="A717" s="52">
        <v>43624.062002314815</v>
      </c>
      <c r="B717" s="49" t="s">
        <v>7</v>
      </c>
      <c r="C717" s="49" t="s">
        <v>74</v>
      </c>
      <c r="D717" s="49" t="s">
        <v>75</v>
      </c>
      <c r="E717" s="50">
        <v>-100</v>
      </c>
      <c r="F717" s="50">
        <v>7898.5</v>
      </c>
      <c r="G717" s="50">
        <v>-1.2661E-2</v>
      </c>
      <c r="H717" s="50">
        <v>-2.5000000000000001E-4</v>
      </c>
      <c r="I717" s="50">
        <v>-3.1599999999999998E-6</v>
      </c>
      <c r="J717" s="49" t="s">
        <v>76</v>
      </c>
      <c r="K717" s="50">
        <v>100</v>
      </c>
      <c r="L717" s="50">
        <v>0</v>
      </c>
      <c r="M717" s="50">
        <v>7898.5</v>
      </c>
      <c r="N717" s="49" t="s">
        <v>83</v>
      </c>
      <c r="O717" s="49" t="s">
        <v>1154</v>
      </c>
      <c r="P717" s="36">
        <v>9586</v>
      </c>
      <c r="Q717" s="36">
        <v>7898.5</v>
      </c>
      <c r="R717" s="36">
        <v>1.2661000000000001E-4</v>
      </c>
      <c r="S717" s="36">
        <v>1.2323977101707588</v>
      </c>
      <c r="T717" s="36">
        <v>1.2856224808791559E-4</v>
      </c>
      <c r="U717" s="38">
        <v>1.2136834600000002</v>
      </c>
      <c r="V717" s="38">
        <v>-1.8714250170758673E-2</v>
      </c>
      <c r="W717" s="36">
        <v>8.0962070170759071E-2</v>
      </c>
      <c r="X717" s="36">
        <v>-1.9522480879155535E-4</v>
      </c>
      <c r="Y717" s="36">
        <v>-2.8090500000000009E-3</v>
      </c>
      <c r="Z717" s="36">
        <v>-9.3044400000000006E-3</v>
      </c>
      <c r="AA717" s="38">
        <v>-1.2113490000000025E-2</v>
      </c>
      <c r="AB717" s="36">
        <v>7.436131000000043E-2</v>
      </c>
      <c r="AC717" s="36">
        <v>0.93763894000000048</v>
      </c>
    </row>
    <row r="718" spans="1:29" ht="15.75" customHeight="1" x14ac:dyDescent="0.2">
      <c r="A718" s="52">
        <v>43624.070243055554</v>
      </c>
      <c r="B718" s="49" t="s">
        <v>7</v>
      </c>
      <c r="C718" s="49" t="s">
        <v>74</v>
      </c>
      <c r="D718" s="49" t="s">
        <v>75</v>
      </c>
      <c r="E718" s="50">
        <v>-200</v>
      </c>
      <c r="F718" s="50">
        <v>7864.5</v>
      </c>
      <c r="G718" s="50">
        <v>-2.5430000000000001E-2</v>
      </c>
      <c r="H718" s="50">
        <v>-2.5000000000000001E-4</v>
      </c>
      <c r="I718" s="50">
        <v>-6.3500000000000002E-6</v>
      </c>
      <c r="J718" s="49" t="s">
        <v>76</v>
      </c>
      <c r="K718" s="50">
        <v>200</v>
      </c>
      <c r="L718" s="50">
        <v>0</v>
      </c>
      <c r="M718" s="50">
        <v>7864.5</v>
      </c>
      <c r="N718" s="49" t="s">
        <v>83</v>
      </c>
      <c r="O718" s="49" t="s">
        <v>1155</v>
      </c>
      <c r="P718" s="36">
        <v>9386</v>
      </c>
      <c r="Q718" s="36">
        <v>7864.5</v>
      </c>
      <c r="R718" s="36">
        <v>1.2715E-4</v>
      </c>
      <c r="S718" s="36">
        <v>1.2066852605531757</v>
      </c>
      <c r="T718" s="36">
        <v>1.2856224808791559E-4</v>
      </c>
      <c r="U718" s="38">
        <v>1.1934298999999999</v>
      </c>
      <c r="V718" s="38">
        <v>-1.3255360553175777E-2</v>
      </c>
      <c r="W718" s="36">
        <v>8.0679620553175957E-2</v>
      </c>
      <c r="X718" s="36">
        <v>-2.8244961758311371E-4</v>
      </c>
      <c r="Y718" s="36">
        <v>-2.8154000000000009E-3</v>
      </c>
      <c r="Z718" s="36">
        <v>-9.3044400000000006E-3</v>
      </c>
      <c r="AA718" s="38">
        <v>-1.2119840000000026E-2</v>
      </c>
      <c r="AB718" s="36">
        <v>7.9544100000000201E-2</v>
      </c>
      <c r="AC718" s="36">
        <v>0.94282173000000025</v>
      </c>
    </row>
    <row r="719" spans="1:29" ht="15.75" customHeight="1" x14ac:dyDescent="0.2">
      <c r="A719" s="52">
        <v>43624.073541666665</v>
      </c>
      <c r="B719" s="49" t="s">
        <v>7</v>
      </c>
      <c r="C719" s="49" t="s">
        <v>74</v>
      </c>
      <c r="D719" s="49" t="s">
        <v>86</v>
      </c>
      <c r="E719" s="50">
        <v>100</v>
      </c>
      <c r="F719" s="50">
        <v>7893</v>
      </c>
      <c r="G719" s="50">
        <v>1.2669E-2</v>
      </c>
      <c r="H719" s="50">
        <v>-2.5000000000000001E-4</v>
      </c>
      <c r="I719" s="50">
        <v>-3.1599999999999998E-6</v>
      </c>
      <c r="J719" s="49" t="s">
        <v>76</v>
      </c>
      <c r="K719" s="50">
        <v>100</v>
      </c>
      <c r="L719" s="50">
        <v>0</v>
      </c>
      <c r="M719" s="50">
        <v>7893</v>
      </c>
      <c r="N719" s="49" t="s">
        <v>83</v>
      </c>
      <c r="O719" s="49" t="s">
        <v>1156</v>
      </c>
      <c r="P719" s="36">
        <v>9486</v>
      </c>
      <c r="Q719" s="36">
        <v>7893</v>
      </c>
      <c r="R719" s="36">
        <v>1.2668999999999999E-4</v>
      </c>
      <c r="S719" s="36">
        <v>1.2193542605531758</v>
      </c>
      <c r="T719" s="36">
        <v>1.2854251112725867E-4</v>
      </c>
      <c r="U719" s="38">
        <v>1.2017813399999999</v>
      </c>
      <c r="V719" s="38">
        <v>-1.757292055317583E-2</v>
      </c>
      <c r="W719" s="36">
        <v>8.0679620553175957E-2</v>
      </c>
      <c r="X719" s="36">
        <v>0</v>
      </c>
      <c r="Y719" s="36">
        <v>-2.8185600000000008E-3</v>
      </c>
      <c r="Z719" s="36">
        <v>-9.3044400000000006E-3</v>
      </c>
      <c r="AA719" s="38">
        <v>-1.2123000000000026E-2</v>
      </c>
      <c r="AB719" s="36">
        <v>7.5229700000000149E-2</v>
      </c>
      <c r="AC719" s="36">
        <v>0.9385073300000002</v>
      </c>
    </row>
    <row r="720" spans="1:29" ht="15.75" customHeight="1" x14ac:dyDescent="0.2">
      <c r="A720" s="52">
        <v>43624.073784722219</v>
      </c>
      <c r="B720" s="49" t="s">
        <v>7</v>
      </c>
      <c r="C720" s="49" t="s">
        <v>74</v>
      </c>
      <c r="D720" s="49" t="s">
        <v>86</v>
      </c>
      <c r="E720" s="50">
        <v>100</v>
      </c>
      <c r="F720" s="50">
        <v>7930.5</v>
      </c>
      <c r="G720" s="50">
        <v>1.261E-2</v>
      </c>
      <c r="H720" s="50">
        <v>-2.5000000000000001E-4</v>
      </c>
      <c r="I720" s="50">
        <v>-3.1499999999999999E-6</v>
      </c>
      <c r="J720" s="49" t="s">
        <v>76</v>
      </c>
      <c r="K720" s="50">
        <v>100</v>
      </c>
      <c r="L720" s="50">
        <v>0</v>
      </c>
      <c r="M720" s="50">
        <v>7930.5</v>
      </c>
      <c r="N720" s="49" t="s">
        <v>77</v>
      </c>
      <c r="O720" s="49" t="s">
        <v>1157</v>
      </c>
      <c r="P720" s="36">
        <v>9586</v>
      </c>
      <c r="Q720" s="36">
        <v>7930.5</v>
      </c>
      <c r="R720" s="36">
        <v>1.261E-4</v>
      </c>
      <c r="S720" s="36">
        <v>1.2319642605531758</v>
      </c>
      <c r="T720" s="36">
        <v>1.2851703114470851E-4</v>
      </c>
      <c r="U720" s="38">
        <v>1.2087946000000001</v>
      </c>
      <c r="V720" s="38">
        <v>-2.3169660553175708E-2</v>
      </c>
      <c r="W720" s="36">
        <v>8.0679620553175957E-2</v>
      </c>
      <c r="X720" s="36">
        <v>0</v>
      </c>
      <c r="Y720" s="36">
        <v>-2.8217100000000007E-3</v>
      </c>
      <c r="Z720" s="36">
        <v>-9.3044400000000006E-3</v>
      </c>
      <c r="AA720" s="38">
        <v>-1.2126150000000026E-2</v>
      </c>
      <c r="AB720" s="36">
        <v>6.9636110000000279E-2</v>
      </c>
      <c r="AC720" s="36">
        <v>0.93291374000000027</v>
      </c>
    </row>
    <row r="721" spans="1:29" ht="15.75" customHeight="1" x14ac:dyDescent="0.2">
      <c r="A721" s="52">
        <v>43624.073784722219</v>
      </c>
      <c r="B721" s="49" t="s">
        <v>7</v>
      </c>
      <c r="C721" s="49" t="s">
        <v>74</v>
      </c>
      <c r="D721" s="49" t="s">
        <v>86</v>
      </c>
      <c r="E721" s="50">
        <v>200</v>
      </c>
      <c r="F721" s="50">
        <v>7932</v>
      </c>
      <c r="G721" s="50">
        <v>2.5214E-2</v>
      </c>
      <c r="H721" s="50">
        <v>-2.5000000000000001E-4</v>
      </c>
      <c r="I721" s="50">
        <v>-6.2999999999999998E-6</v>
      </c>
      <c r="J721" s="49" t="s">
        <v>76</v>
      </c>
      <c r="K721" s="50">
        <v>200</v>
      </c>
      <c r="L721" s="50">
        <v>0</v>
      </c>
      <c r="M721" s="50">
        <v>7932</v>
      </c>
      <c r="N721" s="49" t="s">
        <v>83</v>
      </c>
      <c r="O721" s="49" t="s">
        <v>1158</v>
      </c>
      <c r="P721" s="36">
        <v>9786</v>
      </c>
      <c r="Q721" s="36">
        <v>7932</v>
      </c>
      <c r="R721" s="36">
        <v>1.2606999999999999E-4</v>
      </c>
      <c r="S721" s="36">
        <v>1.2571782605531758</v>
      </c>
      <c r="T721" s="36">
        <v>1.2846702028951315E-4</v>
      </c>
      <c r="U721" s="38">
        <v>1.2337210199999999</v>
      </c>
      <c r="V721" s="38">
        <v>-2.3457240553175884E-2</v>
      </c>
      <c r="W721" s="36">
        <v>8.0679620553175957E-2</v>
      </c>
      <c r="X721" s="36">
        <v>0</v>
      </c>
      <c r="Y721" s="36">
        <v>-2.8280100000000006E-3</v>
      </c>
      <c r="Z721" s="36">
        <v>-9.3044400000000006E-3</v>
      </c>
      <c r="AA721" s="38">
        <v>-1.2132450000000027E-2</v>
      </c>
      <c r="AB721" s="36">
        <v>6.9354830000000103E-2</v>
      </c>
      <c r="AC721" s="36">
        <v>0.93263246000000011</v>
      </c>
    </row>
    <row r="722" spans="1:29" ht="15.75" customHeight="1" x14ac:dyDescent="0.2">
      <c r="A722" s="52">
        <v>43624.074907407405</v>
      </c>
      <c r="B722" s="49" t="s">
        <v>7</v>
      </c>
      <c r="C722" s="49" t="s">
        <v>74</v>
      </c>
      <c r="D722" s="49" t="s">
        <v>86</v>
      </c>
      <c r="E722" s="50">
        <v>200</v>
      </c>
      <c r="F722" s="50">
        <v>7958.5</v>
      </c>
      <c r="G722" s="50">
        <v>2.513E-2</v>
      </c>
      <c r="H722" s="50">
        <v>-2.5000000000000001E-4</v>
      </c>
      <c r="I722" s="50">
        <v>-6.28E-6</v>
      </c>
      <c r="J722" s="49" t="s">
        <v>76</v>
      </c>
      <c r="K722" s="50">
        <v>200</v>
      </c>
      <c r="L722" s="50">
        <v>0</v>
      </c>
      <c r="M722" s="50">
        <v>7958.5</v>
      </c>
      <c r="N722" s="49" t="s">
        <v>83</v>
      </c>
      <c r="O722" s="49" t="s">
        <v>1159</v>
      </c>
      <c r="P722" s="36">
        <v>9986</v>
      </c>
      <c r="Q722" s="36">
        <v>7958.5</v>
      </c>
      <c r="R722" s="36">
        <v>1.2564999999999999E-4</v>
      </c>
      <c r="S722" s="36">
        <v>1.2823082605531759</v>
      </c>
      <c r="T722" s="36">
        <v>1.2841060089657279E-4</v>
      </c>
      <c r="U722" s="38">
        <v>1.2547408999999998</v>
      </c>
      <c r="V722" s="38">
        <v>-2.7567360553176101E-2</v>
      </c>
      <c r="W722" s="36">
        <v>8.0679620553175957E-2</v>
      </c>
      <c r="X722" s="36">
        <v>0</v>
      </c>
      <c r="Y722" s="36">
        <v>-2.8342900000000006E-3</v>
      </c>
      <c r="Z722" s="36">
        <v>-9.3044400000000006E-3</v>
      </c>
      <c r="AA722" s="38">
        <v>-1.2138730000000026E-2</v>
      </c>
      <c r="AB722" s="36">
        <v>6.5250989999999884E-2</v>
      </c>
      <c r="AC722" s="36">
        <v>0.92852861999999992</v>
      </c>
    </row>
    <row r="723" spans="1:29" ht="15.75" customHeight="1" x14ac:dyDescent="0.2">
      <c r="A723" s="52">
        <v>43624.074907407405</v>
      </c>
      <c r="B723" s="49" t="s">
        <v>7</v>
      </c>
      <c r="C723" s="49" t="s">
        <v>74</v>
      </c>
      <c r="D723" s="49" t="s">
        <v>86</v>
      </c>
      <c r="E723" s="50">
        <v>100</v>
      </c>
      <c r="F723" s="50">
        <v>7919</v>
      </c>
      <c r="G723" s="50">
        <v>1.2628E-2</v>
      </c>
      <c r="H723" s="50">
        <v>-2.5000000000000001E-4</v>
      </c>
      <c r="I723" s="50">
        <v>-3.1499999999999999E-6</v>
      </c>
      <c r="J723" s="49" t="s">
        <v>76</v>
      </c>
      <c r="K723" s="50">
        <v>100</v>
      </c>
      <c r="L723" s="50">
        <v>0</v>
      </c>
      <c r="M723" s="50">
        <v>7919</v>
      </c>
      <c r="N723" s="49" t="s">
        <v>77</v>
      </c>
      <c r="O723" s="49" t="s">
        <v>1160</v>
      </c>
      <c r="P723" s="36">
        <v>10086</v>
      </c>
      <c r="Q723" s="36">
        <v>7919</v>
      </c>
      <c r="R723" s="36">
        <v>1.2627999999999999E-4</v>
      </c>
      <c r="S723" s="36">
        <v>1.294936260553176</v>
      </c>
      <c r="T723" s="36">
        <v>1.2838947655692803E-4</v>
      </c>
      <c r="U723" s="38">
        <v>1.27366008</v>
      </c>
      <c r="V723" s="38">
        <v>-2.1276180553176038E-2</v>
      </c>
      <c r="W723" s="36">
        <v>8.0679620553175957E-2</v>
      </c>
      <c r="X723" s="36">
        <v>0</v>
      </c>
      <c r="Y723" s="36">
        <v>-2.8374400000000005E-3</v>
      </c>
      <c r="Z723" s="36">
        <v>-9.3044400000000006E-3</v>
      </c>
      <c r="AA723" s="38">
        <v>-1.2141880000000027E-2</v>
      </c>
      <c r="AB723" s="36">
        <v>7.154531999999994E-2</v>
      </c>
      <c r="AC723" s="36">
        <v>0.93482294999999993</v>
      </c>
    </row>
    <row r="724" spans="1:29" ht="15.75" customHeight="1" x14ac:dyDescent="0.2">
      <c r="A724" s="52">
        <v>43624.0783912037</v>
      </c>
      <c r="B724" s="49" t="s">
        <v>7</v>
      </c>
      <c r="C724" s="49" t="s">
        <v>74</v>
      </c>
      <c r="D724" s="49" t="s">
        <v>75</v>
      </c>
      <c r="E724" s="50">
        <v>-200</v>
      </c>
      <c r="F724" s="50">
        <v>7880.5</v>
      </c>
      <c r="G724" s="50">
        <v>-2.538E-2</v>
      </c>
      <c r="H724" s="50">
        <v>-2.5000000000000001E-4</v>
      </c>
      <c r="I724" s="50">
        <v>-6.3400000000000003E-6</v>
      </c>
      <c r="J724" s="49" t="s">
        <v>76</v>
      </c>
      <c r="K724" s="50">
        <v>200</v>
      </c>
      <c r="L724" s="50">
        <v>0</v>
      </c>
      <c r="M724" s="50">
        <v>7880.5</v>
      </c>
      <c r="N724" s="49" t="s">
        <v>83</v>
      </c>
      <c r="O724" s="49" t="s">
        <v>1161</v>
      </c>
      <c r="P724" s="36">
        <v>9886</v>
      </c>
      <c r="Q724" s="36">
        <v>7880.5</v>
      </c>
      <c r="R724" s="36">
        <v>1.2689999999999999E-4</v>
      </c>
      <c r="S724" s="36">
        <v>1.2692583652417904</v>
      </c>
      <c r="T724" s="36">
        <v>1.2838947655692803E-4</v>
      </c>
      <c r="U724" s="38">
        <v>1.2545333999999999</v>
      </c>
      <c r="V724" s="38">
        <v>-1.4724965241790455E-2</v>
      </c>
      <c r="W724" s="36">
        <v>8.0381725241790353E-2</v>
      </c>
      <c r="X724" s="36">
        <v>-2.9789531138560421E-4</v>
      </c>
      <c r="Y724" s="36">
        <v>-2.8437800000000006E-3</v>
      </c>
      <c r="Z724" s="36">
        <v>-9.3044400000000006E-3</v>
      </c>
      <c r="AA724" s="38">
        <v>-1.2148220000000027E-2</v>
      </c>
      <c r="AB724" s="36">
        <v>7.7804979999999926E-2</v>
      </c>
      <c r="AC724" s="36">
        <v>0.94108260999999993</v>
      </c>
    </row>
    <row r="725" spans="1:29" ht="15.75" customHeight="1" x14ac:dyDescent="0.2">
      <c r="A725" s="52">
        <v>43624.0783912037</v>
      </c>
      <c r="B725" s="49" t="s">
        <v>7</v>
      </c>
      <c r="C725" s="49" t="s">
        <v>74</v>
      </c>
      <c r="D725" s="49" t="s">
        <v>75</v>
      </c>
      <c r="E725" s="50">
        <v>-100</v>
      </c>
      <c r="F725" s="50">
        <v>7919.5</v>
      </c>
      <c r="G725" s="50">
        <v>-1.2626999999999999E-2</v>
      </c>
      <c r="H725" s="50">
        <v>-2.5000000000000001E-4</v>
      </c>
      <c r="I725" s="50">
        <v>-3.1499999999999999E-6</v>
      </c>
      <c r="J725" s="49" t="s">
        <v>76</v>
      </c>
      <c r="K725" s="50">
        <v>100</v>
      </c>
      <c r="L725" s="50">
        <v>0</v>
      </c>
      <c r="M725" s="50">
        <v>7919.5</v>
      </c>
      <c r="N725" s="49" t="s">
        <v>83</v>
      </c>
      <c r="O725" s="49" t="s">
        <v>1162</v>
      </c>
      <c r="P725" s="36">
        <v>9786</v>
      </c>
      <c r="Q725" s="36">
        <v>7919.5</v>
      </c>
      <c r="R725" s="36">
        <v>1.2627E-4</v>
      </c>
      <c r="S725" s="36">
        <v>1.2564194175860977</v>
      </c>
      <c r="T725" s="36">
        <v>1.2838947655692803E-4</v>
      </c>
      <c r="U725" s="38">
        <v>1.23567822</v>
      </c>
      <c r="V725" s="38">
        <v>-2.0741197586097604E-2</v>
      </c>
      <c r="W725" s="36">
        <v>8.0169777586097543E-2</v>
      </c>
      <c r="X725" s="36">
        <v>-2.119476556928096E-4</v>
      </c>
      <c r="Y725" s="36">
        <v>-2.8469300000000006E-3</v>
      </c>
      <c r="Z725" s="36">
        <v>-9.3044400000000006E-3</v>
      </c>
      <c r="AA725" s="38">
        <v>-1.2151370000000028E-2</v>
      </c>
      <c r="AB725" s="36">
        <v>7.1579949999999962E-2</v>
      </c>
      <c r="AC725" s="36">
        <v>0.93485757999999997</v>
      </c>
    </row>
    <row r="726" spans="1:29" ht="15.75" customHeight="1" x14ac:dyDescent="0.2">
      <c r="A726" s="52">
        <v>43624.078634259262</v>
      </c>
      <c r="B726" s="49" t="s">
        <v>7</v>
      </c>
      <c r="C726" s="49" t="s">
        <v>74</v>
      </c>
      <c r="D726" s="49" t="s">
        <v>86</v>
      </c>
      <c r="E726" s="50">
        <v>100</v>
      </c>
      <c r="F726" s="50">
        <v>7889</v>
      </c>
      <c r="G726" s="50">
        <v>1.2676E-2</v>
      </c>
      <c r="H726" s="50">
        <v>-2.5000000000000001E-4</v>
      </c>
      <c r="I726" s="50">
        <v>-3.1599999999999998E-6</v>
      </c>
      <c r="J726" s="49" t="s">
        <v>76</v>
      </c>
      <c r="K726" s="50">
        <v>100</v>
      </c>
      <c r="L726" s="50">
        <v>0</v>
      </c>
      <c r="M726" s="50">
        <v>7889</v>
      </c>
      <c r="N726" s="49" t="s">
        <v>77</v>
      </c>
      <c r="O726" s="49" t="s">
        <v>1163</v>
      </c>
      <c r="P726" s="36">
        <v>9886</v>
      </c>
      <c r="Q726" s="36">
        <v>7889</v>
      </c>
      <c r="R726" s="36">
        <v>1.2676000000000001E-4</v>
      </c>
      <c r="S726" s="36">
        <v>1.2690954175860976</v>
      </c>
      <c r="T726" s="36">
        <v>1.2837299388894372E-4</v>
      </c>
      <c r="U726" s="38">
        <v>1.2531493600000001</v>
      </c>
      <c r="V726" s="38">
        <v>-1.5946057586097462E-2</v>
      </c>
      <c r="W726" s="36">
        <v>8.0169777586097543E-2</v>
      </c>
      <c r="X726" s="36">
        <v>0</v>
      </c>
      <c r="Y726" s="36">
        <v>-2.8500900000000004E-3</v>
      </c>
      <c r="Z726" s="36">
        <v>-9.3044400000000006E-3</v>
      </c>
      <c r="AA726" s="38">
        <v>-1.2154530000000028E-2</v>
      </c>
      <c r="AB726" s="36">
        <v>7.6378250000000106E-2</v>
      </c>
      <c r="AC726" s="36">
        <v>0.93965588000000011</v>
      </c>
    </row>
    <row r="727" spans="1:29" ht="15.75" customHeight="1" x14ac:dyDescent="0.2">
      <c r="A727" s="52">
        <v>43624.07885416667</v>
      </c>
      <c r="B727" s="49" t="s">
        <v>7</v>
      </c>
      <c r="C727" s="49" t="s">
        <v>74</v>
      </c>
      <c r="D727" s="49" t="s">
        <v>86</v>
      </c>
      <c r="E727" s="50">
        <v>200</v>
      </c>
      <c r="F727" s="50">
        <v>7928.5</v>
      </c>
      <c r="G727" s="50">
        <v>2.5225999999999998E-2</v>
      </c>
      <c r="H727" s="50">
        <v>-2.5000000000000001E-4</v>
      </c>
      <c r="I727" s="50">
        <v>-6.2999999999999998E-6</v>
      </c>
      <c r="J727" s="49" t="s">
        <v>76</v>
      </c>
      <c r="K727" s="50">
        <v>200</v>
      </c>
      <c r="L727" s="50">
        <v>0</v>
      </c>
      <c r="M727" s="50">
        <v>7928.5</v>
      </c>
      <c r="N727" s="49" t="s">
        <v>77</v>
      </c>
      <c r="O727" s="49" t="s">
        <v>1164</v>
      </c>
      <c r="P727" s="36">
        <v>10086</v>
      </c>
      <c r="Q727" s="36">
        <v>7928.5</v>
      </c>
      <c r="R727" s="36">
        <v>1.2612999999999999E-4</v>
      </c>
      <c r="S727" s="36">
        <v>1.2943214175860975</v>
      </c>
      <c r="T727" s="36">
        <v>1.2832851651656726E-4</v>
      </c>
      <c r="U727" s="38">
        <v>1.2721471799999999</v>
      </c>
      <c r="V727" s="38">
        <v>-2.21742375860976E-2</v>
      </c>
      <c r="W727" s="36">
        <v>8.0169777586097543E-2</v>
      </c>
      <c r="X727" s="36">
        <v>0</v>
      </c>
      <c r="Y727" s="36">
        <v>-2.8563900000000003E-3</v>
      </c>
      <c r="Z727" s="36">
        <v>-9.3044400000000006E-3</v>
      </c>
      <c r="AA727" s="38">
        <v>-1.2160830000000029E-2</v>
      </c>
      <c r="AB727" s="36">
        <v>7.0156369999999968E-2</v>
      </c>
      <c r="AC727" s="36">
        <v>0.93343399999999999</v>
      </c>
    </row>
    <row r="728" spans="1:29" ht="15.75" customHeight="1" x14ac:dyDescent="0.2">
      <c r="A728" s="52">
        <v>43624.07885416667</v>
      </c>
      <c r="B728" s="49" t="s">
        <v>7</v>
      </c>
      <c r="C728" s="49" t="s">
        <v>74</v>
      </c>
      <c r="D728" s="49" t="s">
        <v>86</v>
      </c>
      <c r="E728" s="50">
        <v>100</v>
      </c>
      <c r="F728" s="50">
        <v>7919.5</v>
      </c>
      <c r="G728" s="50">
        <v>1.2626999999999999E-2</v>
      </c>
      <c r="H728" s="50">
        <v>-2.5000000000000001E-4</v>
      </c>
      <c r="I728" s="50">
        <v>-3.1499999999999999E-6</v>
      </c>
      <c r="J728" s="49" t="s">
        <v>76</v>
      </c>
      <c r="K728" s="50">
        <v>100</v>
      </c>
      <c r="L728" s="50">
        <v>0</v>
      </c>
      <c r="M728" s="50">
        <v>7919.5</v>
      </c>
      <c r="N728" s="49" t="s">
        <v>77</v>
      </c>
      <c r="O728" s="49" t="s">
        <v>1165</v>
      </c>
      <c r="P728" s="36">
        <v>10186</v>
      </c>
      <c r="Q728" s="36">
        <v>7919.5</v>
      </c>
      <c r="R728" s="36">
        <v>1.2627E-4</v>
      </c>
      <c r="S728" s="36">
        <v>1.3069484175860975</v>
      </c>
      <c r="T728" s="36">
        <v>1.283083072438737E-4</v>
      </c>
      <c r="U728" s="38">
        <v>1.28618622</v>
      </c>
      <c r="V728" s="38">
        <v>-2.0762197586097431E-2</v>
      </c>
      <c r="W728" s="36">
        <v>8.0169777586097543E-2</v>
      </c>
      <c r="X728" s="36">
        <v>0</v>
      </c>
      <c r="Y728" s="36">
        <v>-2.8595400000000003E-3</v>
      </c>
      <c r="Z728" s="36">
        <v>-9.3044400000000006E-3</v>
      </c>
      <c r="AA728" s="38">
        <v>-1.2163980000000029E-2</v>
      </c>
      <c r="AB728" s="36">
        <v>7.1571560000000145E-2</v>
      </c>
      <c r="AC728" s="36">
        <v>0.93484919000000022</v>
      </c>
    </row>
    <row r="729" spans="1:29" ht="15.75" customHeight="1" x14ac:dyDescent="0.2">
      <c r="A729" s="52">
        <v>43624.079305555555</v>
      </c>
      <c r="B729" s="49" t="s">
        <v>7</v>
      </c>
      <c r="C729" s="49" t="s">
        <v>74</v>
      </c>
      <c r="D729" s="49" t="s">
        <v>75</v>
      </c>
      <c r="E729" s="50">
        <v>-100</v>
      </c>
      <c r="F729" s="50">
        <v>7911</v>
      </c>
      <c r="G729" s="50">
        <v>-1.2640999999999999E-2</v>
      </c>
      <c r="H729" s="50">
        <v>-2.5000000000000001E-4</v>
      </c>
      <c r="I729" s="50">
        <v>-3.1599999999999998E-6</v>
      </c>
      <c r="J729" s="49" t="s">
        <v>76</v>
      </c>
      <c r="K729" s="50">
        <v>100</v>
      </c>
      <c r="L729" s="50">
        <v>0</v>
      </c>
      <c r="M729" s="50">
        <v>7911</v>
      </c>
      <c r="N729" s="49" t="s">
        <v>83</v>
      </c>
      <c r="O729" s="49" t="s">
        <v>1166</v>
      </c>
      <c r="P729" s="36">
        <v>10086</v>
      </c>
      <c r="Q729" s="36">
        <v>7911</v>
      </c>
      <c r="R729" s="36">
        <v>1.2641E-4</v>
      </c>
      <c r="S729" s="36">
        <v>1.2941175868617101</v>
      </c>
      <c r="T729" s="36">
        <v>1.283083072438737E-4</v>
      </c>
      <c r="U729" s="38">
        <v>1.2749712600000001</v>
      </c>
      <c r="V729" s="38">
        <v>-1.9146326861710028E-2</v>
      </c>
      <c r="W729" s="36">
        <v>7.9979946861710172E-2</v>
      </c>
      <c r="X729" s="36">
        <v>-1.8983072438737147E-4</v>
      </c>
      <c r="Y729" s="36">
        <v>-2.8627000000000001E-3</v>
      </c>
      <c r="Z729" s="36">
        <v>-9.3044400000000006E-3</v>
      </c>
      <c r="AA729" s="38">
        <v>-1.2167140000000029E-2</v>
      </c>
      <c r="AB729" s="36">
        <v>7.3000760000000178E-2</v>
      </c>
      <c r="AC729" s="36">
        <v>0.93627839000000024</v>
      </c>
    </row>
    <row r="730" spans="1:29" ht="15.75" customHeight="1" x14ac:dyDescent="0.2">
      <c r="A730" s="52">
        <v>43624.079328703701</v>
      </c>
      <c r="B730" s="49" t="s">
        <v>7</v>
      </c>
      <c r="C730" s="49" t="s">
        <v>74</v>
      </c>
      <c r="D730" s="49" t="s">
        <v>75</v>
      </c>
      <c r="E730" s="50">
        <v>-100</v>
      </c>
      <c r="F730" s="50">
        <v>7908</v>
      </c>
      <c r="G730" s="50">
        <v>-1.2645E-2</v>
      </c>
      <c r="H730" s="50">
        <v>7.5000000000000002E-4</v>
      </c>
      <c r="I730" s="50">
        <v>9.4800000000000007E-6</v>
      </c>
      <c r="J730" s="49" t="s">
        <v>76</v>
      </c>
      <c r="K730" s="50">
        <v>100</v>
      </c>
      <c r="L730" s="50">
        <v>0</v>
      </c>
      <c r="M730" s="50">
        <v>7912</v>
      </c>
      <c r="N730" s="49" t="s">
        <v>77</v>
      </c>
      <c r="O730" s="49" t="s">
        <v>1167</v>
      </c>
      <c r="P730" s="36">
        <v>9986</v>
      </c>
      <c r="Q730" s="36">
        <v>7908</v>
      </c>
      <c r="R730" s="36">
        <v>1.2645000000000001E-4</v>
      </c>
      <c r="S730" s="36">
        <v>1.2812867561373227</v>
      </c>
      <c r="T730" s="36">
        <v>1.283083072438737E-4</v>
      </c>
      <c r="U730" s="38">
        <v>1.2627297000000002</v>
      </c>
      <c r="V730" s="38">
        <v>-1.8557056137322503E-2</v>
      </c>
      <c r="W730" s="36">
        <v>7.9794116137322804E-2</v>
      </c>
      <c r="X730" s="36">
        <v>-1.8583072438736747E-4</v>
      </c>
      <c r="Y730" s="36">
        <v>-2.8532200000000001E-3</v>
      </c>
      <c r="Z730" s="36">
        <v>-9.3044400000000006E-3</v>
      </c>
      <c r="AA730" s="38">
        <v>-1.215766000000003E-2</v>
      </c>
      <c r="AB730" s="36">
        <v>7.339472000000033E-2</v>
      </c>
      <c r="AC730" s="36">
        <v>0.93667235000000038</v>
      </c>
    </row>
    <row r="731" spans="1:29" ht="15.75" customHeight="1" x14ac:dyDescent="0.2">
      <c r="A731" s="52">
        <v>43624.079421296294</v>
      </c>
      <c r="B731" s="49" t="s">
        <v>7</v>
      </c>
      <c r="C731" s="49" t="s">
        <v>74</v>
      </c>
      <c r="D731" s="49" t="s">
        <v>86</v>
      </c>
      <c r="E731" s="50">
        <v>100</v>
      </c>
      <c r="F731" s="50">
        <v>7947</v>
      </c>
      <c r="G731" s="50">
        <v>1.2583E-2</v>
      </c>
      <c r="H731" s="50">
        <v>-2.5000000000000001E-4</v>
      </c>
      <c r="I731" s="50">
        <v>-3.14E-6</v>
      </c>
      <c r="J731" s="49" t="s">
        <v>76</v>
      </c>
      <c r="K731" s="50">
        <v>100</v>
      </c>
      <c r="L731" s="50">
        <v>0</v>
      </c>
      <c r="M731" s="50">
        <v>7947</v>
      </c>
      <c r="N731" s="49" t="s">
        <v>77</v>
      </c>
      <c r="O731" s="49" t="s">
        <v>1168</v>
      </c>
      <c r="P731" s="36">
        <v>10086</v>
      </c>
      <c r="Q731" s="36">
        <v>7947</v>
      </c>
      <c r="R731" s="36">
        <v>1.2583000000000001E-4</v>
      </c>
      <c r="S731" s="36">
        <v>1.2938697561373227</v>
      </c>
      <c r="T731" s="36">
        <v>1.282837354885309E-4</v>
      </c>
      <c r="U731" s="38">
        <v>1.2691213800000001</v>
      </c>
      <c r="V731" s="38">
        <v>-2.4748376137322614E-2</v>
      </c>
      <c r="W731" s="36">
        <v>7.9794116137322804E-2</v>
      </c>
      <c r="X731" s="36">
        <v>0</v>
      </c>
      <c r="Y731" s="36">
        <v>-2.8563600000000001E-3</v>
      </c>
      <c r="Z731" s="36">
        <v>-9.3044400000000006E-3</v>
      </c>
      <c r="AA731" s="38">
        <v>-1.2160800000000031E-2</v>
      </c>
      <c r="AB731" s="36">
        <v>6.7206540000000217E-2</v>
      </c>
      <c r="AC731" s="36">
        <v>0.93048417000000028</v>
      </c>
    </row>
    <row r="732" spans="1:29" ht="15.75" customHeight="1" x14ac:dyDescent="0.2">
      <c r="A732" s="52">
        <v>43624.085798611108</v>
      </c>
      <c r="B732" s="49" t="s">
        <v>7</v>
      </c>
      <c r="C732" s="49" t="s">
        <v>74</v>
      </c>
      <c r="D732" s="49" t="s">
        <v>75</v>
      </c>
      <c r="E732" s="50">
        <v>-100</v>
      </c>
      <c r="F732" s="50">
        <v>7959</v>
      </c>
      <c r="G732" s="50">
        <v>-1.2564000000000001E-2</v>
      </c>
      <c r="H732" s="50">
        <v>-2.5000000000000001E-4</v>
      </c>
      <c r="I732" s="50">
        <v>-3.14E-6</v>
      </c>
      <c r="J732" s="49" t="s">
        <v>76</v>
      </c>
      <c r="K732" s="50">
        <v>100</v>
      </c>
      <c r="L732" s="50">
        <v>0</v>
      </c>
      <c r="M732" s="50">
        <v>7959</v>
      </c>
      <c r="N732" s="49" t="s">
        <v>83</v>
      </c>
      <c r="O732" s="49" t="s">
        <v>1169</v>
      </c>
      <c r="P732" s="36">
        <v>9986</v>
      </c>
      <c r="Q732" s="36">
        <v>7959</v>
      </c>
      <c r="R732" s="36">
        <v>1.2564E-4</v>
      </c>
      <c r="S732" s="36">
        <v>1.2810413825884697</v>
      </c>
      <c r="T732" s="36">
        <v>1.2828373548853092E-4</v>
      </c>
      <c r="U732" s="38">
        <v>1.2546410399999999</v>
      </c>
      <c r="V732" s="38">
        <v>-2.6400342588469794E-2</v>
      </c>
      <c r="W732" s="36">
        <v>7.9529742588469718E-2</v>
      </c>
      <c r="X732" s="36">
        <v>-2.6437354885308628E-4</v>
      </c>
      <c r="Y732" s="36">
        <v>-2.8595000000000001E-3</v>
      </c>
      <c r="Z732" s="36">
        <v>-9.3044400000000006E-3</v>
      </c>
      <c r="AA732" s="38">
        <v>-1.2163940000000031E-2</v>
      </c>
      <c r="AB732" s="36">
        <v>6.529333999999995E-2</v>
      </c>
      <c r="AC732" s="36">
        <v>0.92857097</v>
      </c>
    </row>
    <row r="733" spans="1:29" ht="15.75" customHeight="1" x14ac:dyDescent="0.2">
      <c r="A733" s="52">
        <v>43624.088726851849</v>
      </c>
      <c r="B733" s="49" t="s">
        <v>7</v>
      </c>
      <c r="C733" s="49" t="s">
        <v>74</v>
      </c>
      <c r="D733" s="49" t="s">
        <v>86</v>
      </c>
      <c r="E733" s="50">
        <v>100</v>
      </c>
      <c r="F733" s="50">
        <v>7997</v>
      </c>
      <c r="G733" s="50">
        <v>1.2505E-2</v>
      </c>
      <c r="H733" s="50">
        <v>-2.5000000000000001E-4</v>
      </c>
      <c r="I733" s="50">
        <v>-3.1200000000000002E-6</v>
      </c>
      <c r="J733" s="49" t="s">
        <v>76</v>
      </c>
      <c r="K733" s="50">
        <v>100</v>
      </c>
      <c r="L733" s="50">
        <v>0</v>
      </c>
      <c r="M733" s="50">
        <v>7997</v>
      </c>
      <c r="N733" s="49" t="s">
        <v>77</v>
      </c>
      <c r="O733" s="49" t="s">
        <v>1170</v>
      </c>
      <c r="P733" s="36">
        <v>10086</v>
      </c>
      <c r="Q733" s="36">
        <v>7997</v>
      </c>
      <c r="R733" s="36">
        <v>1.2505E-4</v>
      </c>
      <c r="S733" s="36">
        <v>1.2935463825884697</v>
      </c>
      <c r="T733" s="36">
        <v>1.2825167386361984E-4</v>
      </c>
      <c r="U733" s="38">
        <v>1.2612543000000001</v>
      </c>
      <c r="V733" s="38">
        <v>-3.2292082588469606E-2</v>
      </c>
      <c r="W733" s="36">
        <v>7.9529742588469718E-2</v>
      </c>
      <c r="X733" s="36">
        <v>0</v>
      </c>
      <c r="Y733" s="36">
        <v>-2.8626200000000002E-3</v>
      </c>
      <c r="Z733" s="36">
        <v>-9.3044400000000006E-3</v>
      </c>
      <c r="AA733" s="38">
        <v>-1.2167060000000032E-2</v>
      </c>
      <c r="AB733" s="36">
        <v>5.9404720000000147E-2</v>
      </c>
      <c r="AC733" s="36">
        <v>0.92268235000000021</v>
      </c>
    </row>
    <row r="734" spans="1:29" ht="15.75" customHeight="1" x14ac:dyDescent="0.2">
      <c r="A734" s="52">
        <v>43624.291666666664</v>
      </c>
      <c r="B734" s="49" t="s">
        <v>7</v>
      </c>
      <c r="C734" s="49" t="s">
        <v>130</v>
      </c>
      <c r="D734" s="53"/>
      <c r="E734" s="50">
        <v>10086</v>
      </c>
      <c r="F734" s="50">
        <v>7959.12</v>
      </c>
      <c r="G734" s="50">
        <v>1.2672050399999999</v>
      </c>
      <c r="H734" s="50">
        <v>3.7499999999999999E-3</v>
      </c>
      <c r="I734" s="50">
        <v>4.75202E-3</v>
      </c>
      <c r="J734" s="49" t="s">
        <v>76</v>
      </c>
      <c r="K734" s="50">
        <v>10086</v>
      </c>
      <c r="L734" s="50">
        <v>0</v>
      </c>
      <c r="M734" s="50">
        <v>7959.12</v>
      </c>
      <c r="N734" s="49" t="s">
        <v>130</v>
      </c>
      <c r="O734" s="49" t="s">
        <v>131</v>
      </c>
      <c r="P734" s="36">
        <v>10086</v>
      </c>
      <c r="Q734" s="36">
        <v>7959.12</v>
      </c>
      <c r="R734" s="36">
        <v>1.2564E-4</v>
      </c>
      <c r="S734" s="36">
        <v>1.2935463825884697</v>
      </c>
      <c r="T734" s="36">
        <v>1.2825167386361984E-4</v>
      </c>
      <c r="U734" s="38">
        <v>1.2612543000000001</v>
      </c>
      <c r="V734" s="38">
        <v>-3.2292082588469606E-2</v>
      </c>
      <c r="W734" s="36">
        <v>7.9529742588469718E-2</v>
      </c>
      <c r="X734" s="36">
        <v>0</v>
      </c>
      <c r="Y734" s="36">
        <v>-2.8626200000000002E-3</v>
      </c>
      <c r="Z734" s="36">
        <v>-4.5524200000000006E-3</v>
      </c>
      <c r="AA734" s="38">
        <v>-7.4150400000000316E-3</v>
      </c>
      <c r="AB734" s="36">
        <v>5.4652700000000144E-2</v>
      </c>
      <c r="AC734" s="36">
        <v>0.91793033000000013</v>
      </c>
    </row>
    <row r="735" spans="1:29" ht="15.75" customHeight="1" x14ac:dyDescent="0.2">
      <c r="A735" s="52">
        <v>43624.376342592594</v>
      </c>
      <c r="B735" s="49" t="s">
        <v>7</v>
      </c>
      <c r="C735" s="49" t="s">
        <v>74</v>
      </c>
      <c r="D735" s="49" t="s">
        <v>75</v>
      </c>
      <c r="E735" s="50">
        <v>-100</v>
      </c>
      <c r="F735" s="50">
        <v>7917.5</v>
      </c>
      <c r="G735" s="50">
        <v>-1.2630000000000001E-2</v>
      </c>
      <c r="H735" s="50">
        <v>-2.5000000000000001E-4</v>
      </c>
      <c r="I735" s="50">
        <v>-3.1499999999999999E-6</v>
      </c>
      <c r="J735" s="49" t="s">
        <v>76</v>
      </c>
      <c r="K735" s="50">
        <v>100</v>
      </c>
      <c r="L735" s="50">
        <v>0</v>
      </c>
      <c r="M735" s="50">
        <v>7917.5</v>
      </c>
      <c r="N735" s="49" t="s">
        <v>77</v>
      </c>
      <c r="O735" s="49" t="s">
        <v>1171</v>
      </c>
      <c r="P735" s="36">
        <v>9986</v>
      </c>
      <c r="Q735" s="36">
        <v>7917.5</v>
      </c>
      <c r="R735" s="36">
        <v>1.2630000000000001E-4</v>
      </c>
      <c r="S735" s="36">
        <v>1.2807212152021077</v>
      </c>
      <c r="T735" s="36">
        <v>1.2825167386361984E-4</v>
      </c>
      <c r="U735" s="38">
        <v>1.2612318</v>
      </c>
      <c r="V735" s="38">
        <v>-1.9489415202107674E-2</v>
      </c>
      <c r="W735" s="36">
        <v>7.9334575202107738E-2</v>
      </c>
      <c r="X735" s="36">
        <v>-1.9516738636198017E-4</v>
      </c>
      <c r="Y735" s="36">
        <v>-2.8657700000000001E-3</v>
      </c>
      <c r="Z735" s="36">
        <v>-4.5524200000000006E-3</v>
      </c>
      <c r="AA735" s="38">
        <v>-7.4181900000000319E-3</v>
      </c>
      <c r="AB735" s="36">
        <v>6.7263350000000097E-2</v>
      </c>
      <c r="AC735" s="36">
        <v>0.93054098000000007</v>
      </c>
    </row>
    <row r="736" spans="1:29" ht="15.75" customHeight="1" x14ac:dyDescent="0.2">
      <c r="A736" s="52">
        <v>43624.37636574074</v>
      </c>
      <c r="B736" s="49" t="s">
        <v>7</v>
      </c>
      <c r="C736" s="49" t="s">
        <v>74</v>
      </c>
      <c r="D736" s="49" t="s">
        <v>75</v>
      </c>
      <c r="E736" s="50">
        <v>-100</v>
      </c>
      <c r="F736" s="50">
        <v>7910.5</v>
      </c>
      <c r="G736" s="50">
        <v>-1.2640999999999999E-2</v>
      </c>
      <c r="H736" s="50">
        <v>-2.5000000000000001E-4</v>
      </c>
      <c r="I736" s="50">
        <v>-3.1599999999999998E-6</v>
      </c>
      <c r="J736" s="49" t="s">
        <v>76</v>
      </c>
      <c r="K736" s="50">
        <v>100</v>
      </c>
      <c r="L736" s="50">
        <v>0</v>
      </c>
      <c r="M736" s="50">
        <v>7910.5</v>
      </c>
      <c r="N736" s="49" t="s">
        <v>77</v>
      </c>
      <c r="O736" s="49" t="s">
        <v>1172</v>
      </c>
      <c r="P736" s="36">
        <v>9886</v>
      </c>
      <c r="Q736" s="36">
        <v>7910.5</v>
      </c>
      <c r="R736" s="36">
        <v>1.2641E-4</v>
      </c>
      <c r="S736" s="36">
        <v>1.2678960478157457</v>
      </c>
      <c r="T736" s="36">
        <v>1.2825167386361984E-4</v>
      </c>
      <c r="U736" s="38">
        <v>1.24968926</v>
      </c>
      <c r="V736" s="38">
        <v>-1.8206787815745695E-2</v>
      </c>
      <c r="W736" s="36">
        <v>7.9150407815745755E-2</v>
      </c>
      <c r="X736" s="36">
        <v>-1.8416738636198304E-4</v>
      </c>
      <c r="Y736" s="36">
        <v>-2.86893E-3</v>
      </c>
      <c r="Z736" s="36">
        <v>-4.5524200000000006E-3</v>
      </c>
      <c r="AA736" s="38">
        <v>-7.4213500000000323E-3</v>
      </c>
      <c r="AB736" s="36">
        <v>6.8364970000000094E-2</v>
      </c>
      <c r="AC736" s="36">
        <v>0.9316426000000001</v>
      </c>
    </row>
    <row r="737" spans="1:29" ht="15.75" customHeight="1" x14ac:dyDescent="0.2">
      <c r="A737" s="52">
        <v>43624.617685185185</v>
      </c>
      <c r="B737" s="49" t="s">
        <v>7</v>
      </c>
      <c r="C737" s="49" t="s">
        <v>74</v>
      </c>
      <c r="D737" s="49" t="s">
        <v>86</v>
      </c>
      <c r="E737" s="50">
        <v>100</v>
      </c>
      <c r="F737" s="50">
        <v>7970.5</v>
      </c>
      <c r="G737" s="50">
        <v>1.2546E-2</v>
      </c>
      <c r="H737" s="50">
        <v>-2.5000000000000001E-4</v>
      </c>
      <c r="I737" s="50">
        <v>-3.1300000000000001E-6</v>
      </c>
      <c r="J737" s="49" t="s">
        <v>76</v>
      </c>
      <c r="K737" s="50">
        <v>100</v>
      </c>
      <c r="L737" s="50">
        <v>0</v>
      </c>
      <c r="M737" s="50">
        <v>7970.5</v>
      </c>
      <c r="N737" s="49" t="s">
        <v>77</v>
      </c>
      <c r="O737" s="49" t="s">
        <v>1173</v>
      </c>
      <c r="P737" s="36">
        <v>9986</v>
      </c>
      <c r="Q737" s="36">
        <v>7970.5</v>
      </c>
      <c r="R737" s="36">
        <v>1.2546000000000001E-4</v>
      </c>
      <c r="S737" s="36">
        <v>1.2804420478157457</v>
      </c>
      <c r="T737" s="36">
        <v>1.2822371798675602E-4</v>
      </c>
      <c r="U737" s="38">
        <v>1.2528435600000001</v>
      </c>
      <c r="V737" s="38">
        <v>-2.7598487815745587E-2</v>
      </c>
      <c r="W737" s="36">
        <v>7.9150407815745755E-2</v>
      </c>
      <c r="X737" s="36">
        <v>0</v>
      </c>
      <c r="Y737" s="36">
        <v>-2.8720600000000001E-3</v>
      </c>
      <c r="Z737" s="36">
        <v>-4.5524200000000006E-3</v>
      </c>
      <c r="AA737" s="38">
        <v>-7.4244800000000319E-3</v>
      </c>
      <c r="AB737" s="36">
        <v>5.8976400000000199E-2</v>
      </c>
      <c r="AC737" s="36">
        <v>0.92225403000000017</v>
      </c>
    </row>
    <row r="738" spans="1:29" ht="15.75" customHeight="1" x14ac:dyDescent="0.2">
      <c r="A738" s="52">
        <v>43624.625</v>
      </c>
      <c r="B738" s="49" t="s">
        <v>7</v>
      </c>
      <c r="C738" s="49" t="s">
        <v>130</v>
      </c>
      <c r="D738" s="53"/>
      <c r="E738" s="50">
        <v>9986</v>
      </c>
      <c r="F738" s="50">
        <v>8011.25</v>
      </c>
      <c r="G738" s="50">
        <v>1.2464525200000001</v>
      </c>
      <c r="H738" s="50">
        <v>3.7499999999999999E-3</v>
      </c>
      <c r="I738" s="50">
        <v>4.6741999999999999E-3</v>
      </c>
      <c r="J738" s="49" t="s">
        <v>76</v>
      </c>
      <c r="K738" s="50">
        <v>9986</v>
      </c>
      <c r="L738" s="50">
        <v>0</v>
      </c>
      <c r="M738" s="50">
        <v>8011.25</v>
      </c>
      <c r="N738" s="49" t="s">
        <v>130</v>
      </c>
      <c r="O738" s="49" t="s">
        <v>131</v>
      </c>
      <c r="P738" s="36">
        <v>9986</v>
      </c>
      <c r="Q738" s="36">
        <v>8011.25</v>
      </c>
      <c r="R738" s="36">
        <v>1.2481999999999999E-4</v>
      </c>
      <c r="S738" s="36">
        <v>1.2804420478157457</v>
      </c>
      <c r="T738" s="36">
        <v>1.2822371798675602E-4</v>
      </c>
      <c r="U738" s="38">
        <v>1.2528435600000001</v>
      </c>
      <c r="V738" s="38">
        <v>-2.7598487815745587E-2</v>
      </c>
      <c r="W738" s="36">
        <v>7.9150407815745755E-2</v>
      </c>
      <c r="X738" s="36">
        <v>0</v>
      </c>
      <c r="Y738" s="36">
        <v>-2.8720600000000001E-3</v>
      </c>
      <c r="Z738" s="36">
        <v>1.2177999999999928E-4</v>
      </c>
      <c r="AA738" s="38">
        <v>-2.750280000000032E-3</v>
      </c>
      <c r="AB738" s="36">
        <v>5.4302200000000203E-2</v>
      </c>
      <c r="AC738" s="36">
        <v>0.91757983000000021</v>
      </c>
    </row>
    <row r="739" spans="1:29" ht="15.75" customHeight="1" x14ac:dyDescent="0.2">
      <c r="A739" s="52">
        <v>43624.762430555558</v>
      </c>
      <c r="B739" s="49" t="s">
        <v>7</v>
      </c>
      <c r="C739" s="49" t="s">
        <v>74</v>
      </c>
      <c r="D739" s="49" t="s">
        <v>75</v>
      </c>
      <c r="E739" s="50">
        <v>-100</v>
      </c>
      <c r="F739" s="50">
        <v>7952.5</v>
      </c>
      <c r="G739" s="50">
        <v>-1.2574999999999999E-2</v>
      </c>
      <c r="H739" s="50">
        <v>-2.5000000000000001E-4</v>
      </c>
      <c r="I739" s="50">
        <v>-3.14E-6</v>
      </c>
      <c r="J739" s="49" t="s">
        <v>76</v>
      </c>
      <c r="K739" s="50">
        <v>100</v>
      </c>
      <c r="L739" s="50">
        <v>0</v>
      </c>
      <c r="M739" s="50">
        <v>7952.5</v>
      </c>
      <c r="N739" s="49" t="s">
        <v>83</v>
      </c>
      <c r="O739" s="49" t="s">
        <v>1174</v>
      </c>
      <c r="P739" s="36">
        <v>9886</v>
      </c>
      <c r="Q739" s="36">
        <v>7952.5</v>
      </c>
      <c r="R739" s="36">
        <v>1.2574999999999999E-4</v>
      </c>
      <c r="S739" s="36">
        <v>1.2676196760170702</v>
      </c>
      <c r="T739" s="36">
        <v>1.2822371798675602E-4</v>
      </c>
      <c r="U739" s="38">
        <v>1.2431645</v>
      </c>
      <c r="V739" s="38">
        <v>-2.4455176017070146E-2</v>
      </c>
      <c r="W739" s="36">
        <v>7.8903036017070147E-2</v>
      </c>
      <c r="X739" s="36">
        <v>-2.4737179867560799E-4</v>
      </c>
      <c r="Y739" s="36">
        <v>-2.8752000000000001E-3</v>
      </c>
      <c r="Z739" s="36">
        <v>1.2177999999999928E-4</v>
      </c>
      <c r="AA739" s="38">
        <v>-2.753420000000032E-3</v>
      </c>
      <c r="AB739" s="36">
        <v>5.7201280000000035E-2</v>
      </c>
      <c r="AC739" s="36">
        <v>0.92047891000000004</v>
      </c>
    </row>
    <row r="740" spans="1:29" ht="15.75" customHeight="1" x14ac:dyDescent="0.2">
      <c r="A740" s="52">
        <v>43624.765104166669</v>
      </c>
      <c r="B740" s="49" t="s">
        <v>7</v>
      </c>
      <c r="C740" s="49" t="s">
        <v>74</v>
      </c>
      <c r="D740" s="49" t="s">
        <v>75</v>
      </c>
      <c r="E740" s="50">
        <v>-100</v>
      </c>
      <c r="F740" s="50">
        <v>7905</v>
      </c>
      <c r="G740" s="50">
        <v>-1.265E-2</v>
      </c>
      <c r="H740" s="50">
        <v>-2.5000000000000001E-4</v>
      </c>
      <c r="I740" s="50">
        <v>-3.1599999999999998E-6</v>
      </c>
      <c r="J740" s="49" t="s">
        <v>76</v>
      </c>
      <c r="K740" s="50">
        <v>100</v>
      </c>
      <c r="L740" s="50">
        <v>0</v>
      </c>
      <c r="M740" s="50">
        <v>7905</v>
      </c>
      <c r="N740" s="49" t="s">
        <v>77</v>
      </c>
      <c r="O740" s="49" t="s">
        <v>1175</v>
      </c>
      <c r="P740" s="36">
        <v>9786</v>
      </c>
      <c r="Q740" s="36">
        <v>7905</v>
      </c>
      <c r="R740" s="36">
        <v>1.2650000000000001E-4</v>
      </c>
      <c r="S740" s="36">
        <v>1.2547973042183946</v>
      </c>
      <c r="T740" s="36">
        <v>1.2822371798675605E-4</v>
      </c>
      <c r="U740" s="38">
        <v>1.2379290000000001</v>
      </c>
      <c r="V740" s="38">
        <v>-1.6868304218394581E-2</v>
      </c>
      <c r="W740" s="36">
        <v>7.8730664218394544E-2</v>
      </c>
      <c r="X740" s="36">
        <v>-1.7237179867560237E-4</v>
      </c>
      <c r="Y740" s="36">
        <v>-2.8783599999999999E-3</v>
      </c>
      <c r="Z740" s="36">
        <v>1.2177999999999928E-4</v>
      </c>
      <c r="AA740" s="38">
        <v>-2.7565800000000319E-3</v>
      </c>
      <c r="AB740" s="36">
        <v>6.461894E-2</v>
      </c>
      <c r="AC740" s="36">
        <v>0.92789657000000003</v>
      </c>
    </row>
    <row r="741" spans="1:29" ht="15.75" customHeight="1" x14ac:dyDescent="0.2">
      <c r="A741" s="52">
        <v>43624.77134259259</v>
      </c>
      <c r="B741" s="49" t="s">
        <v>7</v>
      </c>
      <c r="C741" s="49" t="s">
        <v>74</v>
      </c>
      <c r="D741" s="49" t="s">
        <v>75</v>
      </c>
      <c r="E741" s="50">
        <v>-100</v>
      </c>
      <c r="F741" s="50">
        <v>7941</v>
      </c>
      <c r="G741" s="50">
        <v>-1.2593E-2</v>
      </c>
      <c r="H741" s="50">
        <v>-2.5000000000000001E-4</v>
      </c>
      <c r="I741" s="50">
        <v>-3.14E-6</v>
      </c>
      <c r="J741" s="49" t="s">
        <v>76</v>
      </c>
      <c r="K741" s="50">
        <v>100</v>
      </c>
      <c r="L741" s="50">
        <v>0</v>
      </c>
      <c r="M741" s="50">
        <v>7941</v>
      </c>
      <c r="N741" s="49" t="s">
        <v>83</v>
      </c>
      <c r="O741" s="49" t="s">
        <v>1176</v>
      </c>
      <c r="P741" s="36">
        <v>9686</v>
      </c>
      <c r="Q741" s="36">
        <v>7941</v>
      </c>
      <c r="R741" s="36">
        <v>1.2593000000000001E-4</v>
      </c>
      <c r="S741" s="36">
        <v>1.2419749324197191</v>
      </c>
      <c r="T741" s="36">
        <v>1.2822371798675605E-4</v>
      </c>
      <c r="U741" s="38">
        <v>1.21975798</v>
      </c>
      <c r="V741" s="38">
        <v>-2.2216952419719105E-2</v>
      </c>
      <c r="W741" s="36">
        <v>7.850129241971894E-2</v>
      </c>
      <c r="X741" s="36">
        <v>-2.2937179867560387E-4</v>
      </c>
      <c r="Y741" s="36">
        <v>-2.8814999999999999E-3</v>
      </c>
      <c r="Z741" s="36">
        <v>1.2177999999999928E-4</v>
      </c>
      <c r="AA741" s="38">
        <v>-2.7597200000000319E-3</v>
      </c>
      <c r="AB741" s="36">
        <v>5.9044059999999871E-2</v>
      </c>
      <c r="AC741" s="36">
        <v>0.92232168999999986</v>
      </c>
    </row>
    <row r="742" spans="1:29" ht="15.75" customHeight="1" x14ac:dyDescent="0.2">
      <c r="A742" s="52">
        <v>43624.773460648146</v>
      </c>
      <c r="B742" s="49" t="s">
        <v>7</v>
      </c>
      <c r="C742" s="49" t="s">
        <v>74</v>
      </c>
      <c r="D742" s="49" t="s">
        <v>75</v>
      </c>
      <c r="E742" s="50">
        <v>-100</v>
      </c>
      <c r="F742" s="50">
        <v>7914.5</v>
      </c>
      <c r="G742" s="50">
        <v>-1.2635E-2</v>
      </c>
      <c r="H742" s="50">
        <v>-2.5000000000000001E-4</v>
      </c>
      <c r="I742" s="50">
        <v>-3.1499999999999999E-6</v>
      </c>
      <c r="J742" s="49" t="s">
        <v>76</v>
      </c>
      <c r="K742" s="50">
        <v>100</v>
      </c>
      <c r="L742" s="50">
        <v>0</v>
      </c>
      <c r="M742" s="50">
        <v>7914.5</v>
      </c>
      <c r="N742" s="49" t="s">
        <v>77</v>
      </c>
      <c r="O742" s="49" t="s">
        <v>1177</v>
      </c>
      <c r="P742" s="36">
        <v>9586</v>
      </c>
      <c r="Q742" s="36">
        <v>7914.5</v>
      </c>
      <c r="R742" s="36">
        <v>1.2635000000000001E-4</v>
      </c>
      <c r="S742" s="36">
        <v>1.2291525606210436</v>
      </c>
      <c r="T742" s="36">
        <v>1.2822371798675605E-4</v>
      </c>
      <c r="U742" s="38">
        <v>1.2111911000000002</v>
      </c>
      <c r="V742" s="38">
        <v>-1.7961460621043424E-2</v>
      </c>
      <c r="W742" s="36">
        <v>7.8313920621043337E-2</v>
      </c>
      <c r="X742" s="36">
        <v>-1.873717986756035E-4</v>
      </c>
      <c r="Y742" s="36">
        <v>-2.8846499999999999E-3</v>
      </c>
      <c r="Z742" s="36">
        <v>1.2177999999999928E-4</v>
      </c>
      <c r="AA742" s="38">
        <v>-2.7628700000000318E-3</v>
      </c>
      <c r="AB742" s="36">
        <v>6.3115329999999942E-2</v>
      </c>
      <c r="AC742" s="36">
        <v>0.92639295999999993</v>
      </c>
    </row>
    <row r="743" spans="1:29" ht="15.75" customHeight="1" x14ac:dyDescent="0.2">
      <c r="A743" s="52">
        <v>43624.773715277777</v>
      </c>
      <c r="B743" s="49" t="s">
        <v>7</v>
      </c>
      <c r="C743" s="49" t="s">
        <v>74</v>
      </c>
      <c r="D743" s="49" t="s">
        <v>75</v>
      </c>
      <c r="E743" s="50">
        <v>-300</v>
      </c>
      <c r="F743" s="50">
        <v>7862.5</v>
      </c>
      <c r="G743" s="50">
        <v>-3.8157000000000003E-2</v>
      </c>
      <c r="H743" s="50">
        <v>-2.5000000000000001E-4</v>
      </c>
      <c r="I743" s="50">
        <v>-9.5300000000000002E-6</v>
      </c>
      <c r="J743" s="49" t="s">
        <v>76</v>
      </c>
      <c r="K743" s="50">
        <v>300</v>
      </c>
      <c r="L743" s="50">
        <v>0</v>
      </c>
      <c r="M743" s="50">
        <v>7862.5</v>
      </c>
      <c r="N743" s="49" t="s">
        <v>83</v>
      </c>
      <c r="O743" s="49" t="s">
        <v>1178</v>
      </c>
      <c r="P743" s="36">
        <v>9286</v>
      </c>
      <c r="Q743" s="36">
        <v>7862.5</v>
      </c>
      <c r="R743" s="36">
        <v>1.2719000000000001E-4</v>
      </c>
      <c r="S743" s="36">
        <v>1.1906854452250168</v>
      </c>
      <c r="T743" s="36">
        <v>1.2822371798675608E-4</v>
      </c>
      <c r="U743" s="38">
        <v>1.18108634</v>
      </c>
      <c r="V743" s="38">
        <v>-9.5991052250168352E-3</v>
      </c>
      <c r="W743" s="36">
        <v>7.8003805225016529E-2</v>
      </c>
      <c r="X743" s="36">
        <v>-3.1011539602680827E-4</v>
      </c>
      <c r="Y743" s="36">
        <v>-2.8941800000000001E-3</v>
      </c>
      <c r="Z743" s="36">
        <v>1.2177999999999928E-4</v>
      </c>
      <c r="AA743" s="38">
        <v>-2.772400000000032E-3</v>
      </c>
      <c r="AB743" s="36">
        <v>7.1177099999999729E-2</v>
      </c>
      <c r="AC743" s="36">
        <v>0.93445472999999979</v>
      </c>
    </row>
    <row r="744" spans="1:29" ht="15.75" customHeight="1" x14ac:dyDescent="0.2">
      <c r="A744" s="52">
        <v>43624.773715277777</v>
      </c>
      <c r="B744" s="49" t="s">
        <v>7</v>
      </c>
      <c r="C744" s="49" t="s">
        <v>74</v>
      </c>
      <c r="D744" s="49" t="s">
        <v>75</v>
      </c>
      <c r="E744" s="50">
        <v>-200</v>
      </c>
      <c r="F744" s="50">
        <v>7872</v>
      </c>
      <c r="G744" s="50">
        <v>-2.5406000000000001E-2</v>
      </c>
      <c r="H744" s="50">
        <v>-2.5000000000000001E-4</v>
      </c>
      <c r="I744" s="50">
        <v>-6.3500000000000002E-6</v>
      </c>
      <c r="J744" s="49" t="s">
        <v>76</v>
      </c>
      <c r="K744" s="50">
        <v>200</v>
      </c>
      <c r="L744" s="50">
        <v>0</v>
      </c>
      <c r="M744" s="50">
        <v>7872</v>
      </c>
      <c r="N744" s="49" t="s">
        <v>83</v>
      </c>
      <c r="O744" s="49" t="s">
        <v>1179</v>
      </c>
      <c r="P744" s="36">
        <v>9086</v>
      </c>
      <c r="Q744" s="36">
        <v>7872</v>
      </c>
      <c r="R744" s="36">
        <v>1.2703000000000001E-4</v>
      </c>
      <c r="S744" s="36">
        <v>1.1650407016276656</v>
      </c>
      <c r="T744" s="36">
        <v>1.2822371798675608E-4</v>
      </c>
      <c r="U744" s="38">
        <v>1.15419458</v>
      </c>
      <c r="V744" s="38">
        <v>-1.0846121627665628E-2</v>
      </c>
      <c r="W744" s="36">
        <v>7.7765061627665319E-2</v>
      </c>
      <c r="X744" s="36">
        <v>-2.3874359735120976E-4</v>
      </c>
      <c r="Y744" s="36">
        <v>-2.9005300000000001E-3</v>
      </c>
      <c r="Z744" s="36">
        <v>1.2177999999999928E-4</v>
      </c>
      <c r="AA744" s="38">
        <v>-2.7787500000000321E-3</v>
      </c>
      <c r="AB744" s="36">
        <v>6.9697689999999729E-2</v>
      </c>
      <c r="AC744" s="36">
        <v>0.93297531999999972</v>
      </c>
    </row>
    <row r="745" spans="1:29" ht="15.75" customHeight="1" x14ac:dyDescent="0.2">
      <c r="A745" s="52">
        <v>43624.773715277777</v>
      </c>
      <c r="B745" s="49" t="s">
        <v>7</v>
      </c>
      <c r="C745" s="49" t="s">
        <v>74</v>
      </c>
      <c r="D745" s="49" t="s">
        <v>75</v>
      </c>
      <c r="E745" s="50">
        <v>-100</v>
      </c>
      <c r="F745" s="50">
        <v>7889.5</v>
      </c>
      <c r="G745" s="50">
        <v>-1.2675000000000001E-2</v>
      </c>
      <c r="H745" s="50">
        <v>-2.5000000000000001E-4</v>
      </c>
      <c r="I745" s="50">
        <v>-3.1599999999999998E-6</v>
      </c>
      <c r="J745" s="49" t="s">
        <v>76</v>
      </c>
      <c r="K745" s="50">
        <v>100</v>
      </c>
      <c r="L745" s="50">
        <v>0</v>
      </c>
      <c r="M745" s="50">
        <v>7889.5</v>
      </c>
      <c r="N745" s="49" t="s">
        <v>77</v>
      </c>
      <c r="O745" s="49" t="s">
        <v>1180</v>
      </c>
      <c r="P745" s="36">
        <v>8986</v>
      </c>
      <c r="Q745" s="36">
        <v>7889.5</v>
      </c>
      <c r="R745" s="36">
        <v>1.2674999999999999E-4</v>
      </c>
      <c r="S745" s="36">
        <v>1.1522183298289901</v>
      </c>
      <c r="T745" s="36">
        <v>1.2822371798675608E-4</v>
      </c>
      <c r="U745" s="38">
        <v>1.1389754999999999</v>
      </c>
      <c r="V745" s="38">
        <v>-1.3242829828990166E-2</v>
      </c>
      <c r="W745" s="36">
        <v>7.7617689828989714E-2</v>
      </c>
      <c r="X745" s="36">
        <v>-1.4737179867560513E-4</v>
      </c>
      <c r="Y745" s="36">
        <v>-2.90369E-3</v>
      </c>
      <c r="Z745" s="36">
        <v>1.2177999999999928E-4</v>
      </c>
      <c r="AA745" s="38">
        <v>-2.7819100000000319E-3</v>
      </c>
      <c r="AB745" s="36">
        <v>6.7156769999999574E-2</v>
      </c>
      <c r="AC745" s="36">
        <v>0.93043439999999955</v>
      </c>
    </row>
    <row r="746" spans="1:29" ht="15.75" customHeight="1" x14ac:dyDescent="0.2">
      <c r="A746" s="52">
        <v>43624.77375</v>
      </c>
      <c r="B746" s="49" t="s">
        <v>7</v>
      </c>
      <c r="C746" s="49" t="s">
        <v>74</v>
      </c>
      <c r="D746" s="49" t="s">
        <v>75</v>
      </c>
      <c r="E746" s="50">
        <v>-100</v>
      </c>
      <c r="F746" s="50">
        <v>7861.5</v>
      </c>
      <c r="G746" s="50">
        <v>-1.272E-2</v>
      </c>
      <c r="H746" s="50">
        <v>7.5000000000000002E-4</v>
      </c>
      <c r="I746" s="50">
        <v>9.5400000000000001E-6</v>
      </c>
      <c r="J746" s="49" t="s">
        <v>76</v>
      </c>
      <c r="K746" s="50">
        <v>100</v>
      </c>
      <c r="L746" s="50">
        <v>0</v>
      </c>
      <c r="M746" s="50">
        <v>7862.5</v>
      </c>
      <c r="N746" s="49" t="s">
        <v>77</v>
      </c>
      <c r="O746" s="49" t="s">
        <v>1181</v>
      </c>
      <c r="P746" s="36">
        <v>8886</v>
      </c>
      <c r="Q746" s="36">
        <v>7861.5</v>
      </c>
      <c r="R746" s="36">
        <v>1.272E-4</v>
      </c>
      <c r="S746" s="36">
        <v>1.1393959580303146</v>
      </c>
      <c r="T746" s="36">
        <v>1.2822371798675608E-4</v>
      </c>
      <c r="U746" s="38">
        <v>1.1302992000000001</v>
      </c>
      <c r="V746" s="38">
        <v>-9.0967580303145112E-3</v>
      </c>
      <c r="W746" s="36">
        <v>7.7515318030314112E-2</v>
      </c>
      <c r="X746" s="36">
        <v>-1.0237179867560176E-4</v>
      </c>
      <c r="Y746" s="36">
        <v>-2.8941499999999998E-3</v>
      </c>
      <c r="Z746" s="36">
        <v>1.2177999999999928E-4</v>
      </c>
      <c r="AA746" s="38">
        <v>-2.7723700000000318E-3</v>
      </c>
      <c r="AB746" s="36">
        <v>7.1190929999999639E-2</v>
      </c>
      <c r="AC746" s="36">
        <v>0.93446855999999967</v>
      </c>
    </row>
    <row r="747" spans="1:29" ht="15.75" customHeight="1" x14ac:dyDescent="0.2">
      <c r="A747" s="52">
        <v>43624.775324074071</v>
      </c>
      <c r="B747" s="49" t="s">
        <v>7</v>
      </c>
      <c r="C747" s="49" t="s">
        <v>74</v>
      </c>
      <c r="D747" s="49" t="s">
        <v>86</v>
      </c>
      <c r="E747" s="50">
        <v>100</v>
      </c>
      <c r="F747" s="50">
        <v>7900</v>
      </c>
      <c r="G747" s="50">
        <v>1.2658000000000001E-2</v>
      </c>
      <c r="H747" s="50">
        <v>-2.5000000000000001E-4</v>
      </c>
      <c r="I747" s="50">
        <v>-3.1599999999999998E-6</v>
      </c>
      <c r="J747" s="49" t="s">
        <v>76</v>
      </c>
      <c r="K747" s="50">
        <v>100</v>
      </c>
      <c r="L747" s="50">
        <v>0</v>
      </c>
      <c r="M747" s="50">
        <v>7900</v>
      </c>
      <c r="N747" s="49" t="s">
        <v>83</v>
      </c>
      <c r="O747" s="49" t="s">
        <v>1182</v>
      </c>
      <c r="P747" s="36">
        <v>8986</v>
      </c>
      <c r="Q747" s="36">
        <v>7900</v>
      </c>
      <c r="R747" s="36">
        <v>1.2658E-4</v>
      </c>
      <c r="S747" s="36">
        <v>1.1520539580303146</v>
      </c>
      <c r="T747" s="36">
        <v>1.2820542599936732E-4</v>
      </c>
      <c r="U747" s="38">
        <v>1.1374478800000001</v>
      </c>
      <c r="V747" s="38">
        <v>-1.4606078030314551E-2</v>
      </c>
      <c r="W747" s="36">
        <v>7.7515318030314112E-2</v>
      </c>
      <c r="X747" s="36">
        <v>0</v>
      </c>
      <c r="Y747" s="36">
        <v>-2.8973099999999997E-3</v>
      </c>
      <c r="Z747" s="36">
        <v>1.2177999999999928E-4</v>
      </c>
      <c r="AA747" s="38">
        <v>-2.7755300000000317E-3</v>
      </c>
      <c r="AB747" s="36">
        <v>6.5684769999999587E-2</v>
      </c>
      <c r="AC747" s="36">
        <v>0.92896239999999963</v>
      </c>
    </row>
    <row r="748" spans="1:29" ht="15.75" customHeight="1" x14ac:dyDescent="0.2">
      <c r="A748" s="52">
        <v>43624.861076388886</v>
      </c>
      <c r="B748" s="49" t="s">
        <v>7</v>
      </c>
      <c r="C748" s="49" t="s">
        <v>74</v>
      </c>
      <c r="D748" s="49" t="s">
        <v>86</v>
      </c>
      <c r="E748" s="50">
        <v>200</v>
      </c>
      <c r="F748" s="50">
        <v>7929</v>
      </c>
      <c r="G748" s="50">
        <v>2.5224E-2</v>
      </c>
      <c r="H748" s="50">
        <v>-2.5000000000000001E-4</v>
      </c>
      <c r="I748" s="50">
        <v>-6.2999999999999998E-6</v>
      </c>
      <c r="J748" s="49" t="s">
        <v>76</v>
      </c>
      <c r="K748" s="50">
        <v>200</v>
      </c>
      <c r="L748" s="50">
        <v>0</v>
      </c>
      <c r="M748" s="50">
        <v>7929</v>
      </c>
      <c r="N748" s="49" t="s">
        <v>83</v>
      </c>
      <c r="O748" s="49" t="s">
        <v>1183</v>
      </c>
      <c r="P748" s="36">
        <v>9186</v>
      </c>
      <c r="Q748" s="36">
        <v>7929</v>
      </c>
      <c r="R748" s="36">
        <v>1.2611999999999999E-4</v>
      </c>
      <c r="S748" s="36">
        <v>1.1772779580303145</v>
      </c>
      <c r="T748" s="36">
        <v>1.281600215578396E-4</v>
      </c>
      <c r="U748" s="38">
        <v>1.1585383199999999</v>
      </c>
      <c r="V748" s="38">
        <v>-1.8739638030314643E-2</v>
      </c>
      <c r="W748" s="36">
        <v>7.7515318030314112E-2</v>
      </c>
      <c r="X748" s="36">
        <v>0</v>
      </c>
      <c r="Y748" s="36">
        <v>-2.9036099999999996E-3</v>
      </c>
      <c r="Z748" s="36">
        <v>1.2177999999999928E-4</v>
      </c>
      <c r="AA748" s="38">
        <v>-2.7818300000000316E-3</v>
      </c>
      <c r="AB748" s="36">
        <v>6.1557509999999503E-2</v>
      </c>
      <c r="AC748" s="36">
        <v>0.92483513999999956</v>
      </c>
    </row>
    <row r="749" spans="1:29" ht="15.75" customHeight="1" x14ac:dyDescent="0.2">
      <c r="A749" s="52">
        <v>43624.958333333336</v>
      </c>
      <c r="B749" s="49" t="s">
        <v>7</v>
      </c>
      <c r="C749" s="49" t="s">
        <v>130</v>
      </c>
      <c r="D749" s="53"/>
      <c r="E749" s="50">
        <v>9186</v>
      </c>
      <c r="F749" s="50">
        <v>7835.83</v>
      </c>
      <c r="G749" s="50">
        <v>1.1723173200000001</v>
      </c>
      <c r="H749" s="50">
        <v>3.7499999999999999E-3</v>
      </c>
      <c r="I749" s="50">
        <v>4.3961900000000003E-3</v>
      </c>
      <c r="J749" s="49" t="s">
        <v>76</v>
      </c>
      <c r="K749" s="50">
        <v>9186</v>
      </c>
      <c r="L749" s="50">
        <v>0</v>
      </c>
      <c r="M749" s="50">
        <v>7835.83</v>
      </c>
      <c r="N749" s="49" t="s">
        <v>130</v>
      </c>
      <c r="O749" s="49" t="s">
        <v>131</v>
      </c>
      <c r="P749" s="36">
        <v>9186</v>
      </c>
      <c r="Q749" s="36">
        <v>7835.83</v>
      </c>
      <c r="R749" s="36">
        <v>1.2762E-4</v>
      </c>
      <c r="S749" s="36">
        <v>1.1772779580303145</v>
      </c>
      <c r="T749" s="36">
        <v>1.281600215578396E-4</v>
      </c>
      <c r="U749" s="38">
        <v>1.1585383199999999</v>
      </c>
      <c r="V749" s="38">
        <v>-1.8739638030314643E-2</v>
      </c>
      <c r="W749" s="36">
        <v>7.7515318030314112E-2</v>
      </c>
      <c r="X749" s="36">
        <v>0</v>
      </c>
      <c r="Y749" s="36">
        <v>-2.9036099999999996E-3</v>
      </c>
      <c r="Z749" s="36">
        <v>4.5179699999999996E-3</v>
      </c>
      <c r="AA749" s="38">
        <v>1.6143599999999688E-3</v>
      </c>
      <c r="AB749" s="36">
        <v>5.7161319999999502E-2</v>
      </c>
      <c r="AC749" s="36">
        <v>0.92043894999999953</v>
      </c>
    </row>
    <row r="750" spans="1:29" ht="15.75" customHeight="1" x14ac:dyDescent="0.2">
      <c r="A750" s="52">
        <v>43625.117488425924</v>
      </c>
      <c r="B750" s="49" t="s">
        <v>7</v>
      </c>
      <c r="C750" s="49" t="s">
        <v>74</v>
      </c>
      <c r="D750" s="49" t="s">
        <v>86</v>
      </c>
      <c r="E750" s="50">
        <v>300</v>
      </c>
      <c r="F750" s="50">
        <v>7969</v>
      </c>
      <c r="G750" s="50">
        <v>3.7647E-2</v>
      </c>
      <c r="H750" s="50">
        <v>-2.5000000000000001E-4</v>
      </c>
      <c r="I750" s="50">
        <v>-9.4099999999999997E-6</v>
      </c>
      <c r="J750" s="49" t="s">
        <v>76</v>
      </c>
      <c r="K750" s="50">
        <v>300</v>
      </c>
      <c r="L750" s="50">
        <v>0</v>
      </c>
      <c r="M750" s="50">
        <v>7969</v>
      </c>
      <c r="N750" s="49" t="s">
        <v>83</v>
      </c>
      <c r="O750" s="49" t="s">
        <v>1184</v>
      </c>
      <c r="P750" s="36">
        <v>9486</v>
      </c>
      <c r="Q750" s="36">
        <v>7969</v>
      </c>
      <c r="R750" s="36">
        <v>1.2548999999999999E-4</v>
      </c>
      <c r="S750" s="36">
        <v>1.2149249580303145</v>
      </c>
      <c r="T750" s="36">
        <v>1.2807558064835702E-4</v>
      </c>
      <c r="U750" s="38">
        <v>1.1903981399999999</v>
      </c>
      <c r="V750" s="38">
        <v>-2.4526818030314645E-2</v>
      </c>
      <c r="W750" s="36">
        <v>7.7515318030314112E-2</v>
      </c>
      <c r="X750" s="36">
        <v>0</v>
      </c>
      <c r="Y750" s="36">
        <v>-2.9130199999999997E-3</v>
      </c>
      <c r="Z750" s="36">
        <v>4.5179699999999996E-3</v>
      </c>
      <c r="AA750" s="38">
        <v>1.6049499999999687E-3</v>
      </c>
      <c r="AB750" s="36">
        <v>5.13835499999995E-2</v>
      </c>
      <c r="AC750" s="36">
        <v>0.91466117999999952</v>
      </c>
    </row>
    <row r="751" spans="1:29" ht="15.75" customHeight="1" x14ac:dyDescent="0.2">
      <c r="A751" s="52">
        <v>43625.117488425924</v>
      </c>
      <c r="B751" s="49" t="s">
        <v>7</v>
      </c>
      <c r="C751" s="49" t="s">
        <v>74</v>
      </c>
      <c r="D751" s="49" t="s">
        <v>86</v>
      </c>
      <c r="E751" s="50">
        <v>100</v>
      </c>
      <c r="F751" s="50">
        <v>7959.5</v>
      </c>
      <c r="G751" s="50">
        <v>1.2564000000000001E-2</v>
      </c>
      <c r="H751" s="50">
        <v>-2.5000000000000001E-4</v>
      </c>
      <c r="I751" s="50">
        <v>-3.14E-6</v>
      </c>
      <c r="J751" s="49" t="s">
        <v>76</v>
      </c>
      <c r="K751" s="50">
        <v>100</v>
      </c>
      <c r="L751" s="50">
        <v>0</v>
      </c>
      <c r="M751" s="50">
        <v>7959.5</v>
      </c>
      <c r="N751" s="49" t="s">
        <v>77</v>
      </c>
      <c r="O751" s="49" t="s">
        <v>1185</v>
      </c>
      <c r="P751" s="36">
        <v>9586</v>
      </c>
      <c r="Q751" s="36">
        <v>7959.5</v>
      </c>
      <c r="R751" s="36">
        <v>1.2564E-4</v>
      </c>
      <c r="S751" s="36">
        <v>1.2274889580303145</v>
      </c>
      <c r="T751" s="36">
        <v>1.2805017296372987E-4</v>
      </c>
      <c r="U751" s="38">
        <v>1.20438504</v>
      </c>
      <c r="V751" s="38">
        <v>-2.310391803031453E-2</v>
      </c>
      <c r="W751" s="36">
        <v>7.7515318030314112E-2</v>
      </c>
      <c r="X751" s="36">
        <v>0</v>
      </c>
      <c r="Y751" s="36">
        <v>-2.9161599999999997E-3</v>
      </c>
      <c r="Z751" s="36">
        <v>4.5179699999999996E-3</v>
      </c>
      <c r="AA751" s="38">
        <v>1.6018099999999687E-3</v>
      </c>
      <c r="AB751" s="36">
        <v>5.2809589999999615E-2</v>
      </c>
      <c r="AC751" s="36">
        <v>0.91608721999999965</v>
      </c>
    </row>
    <row r="752" spans="1:29" ht="15.75" customHeight="1" x14ac:dyDescent="0.2">
      <c r="A752" s="52">
        <v>43625.134884259256</v>
      </c>
      <c r="B752" s="49" t="s">
        <v>7</v>
      </c>
      <c r="C752" s="49" t="s">
        <v>74</v>
      </c>
      <c r="D752" s="49" t="s">
        <v>86</v>
      </c>
      <c r="E752" s="50">
        <v>100</v>
      </c>
      <c r="F752" s="50">
        <v>7971</v>
      </c>
      <c r="G752" s="50">
        <v>1.2545000000000001E-2</v>
      </c>
      <c r="H752" s="50">
        <v>-2.5000000000000001E-4</v>
      </c>
      <c r="I752" s="50">
        <v>-3.1300000000000001E-6</v>
      </c>
      <c r="J752" s="49" t="s">
        <v>76</v>
      </c>
      <c r="K752" s="50">
        <v>100</v>
      </c>
      <c r="L752" s="50">
        <v>0</v>
      </c>
      <c r="M752" s="50">
        <v>7971</v>
      </c>
      <c r="N752" s="49" t="s">
        <v>77</v>
      </c>
      <c r="O752" s="49" t="s">
        <v>1186</v>
      </c>
      <c r="P752" s="36">
        <v>9686</v>
      </c>
      <c r="Q752" s="36">
        <v>7971</v>
      </c>
      <c r="R752" s="36">
        <v>1.2545000000000001E-4</v>
      </c>
      <c r="S752" s="36">
        <v>1.2400339580303146</v>
      </c>
      <c r="T752" s="36">
        <v>1.2802332831202918E-4</v>
      </c>
      <c r="U752" s="38">
        <v>1.2151087</v>
      </c>
      <c r="V752" s="38">
        <v>-2.4925258030314534E-2</v>
      </c>
      <c r="W752" s="36">
        <v>7.7515318030314112E-2</v>
      </c>
      <c r="X752" s="36">
        <v>0</v>
      </c>
      <c r="Y752" s="36">
        <v>-2.9192899999999997E-3</v>
      </c>
      <c r="Z752" s="36">
        <v>4.5179699999999996E-3</v>
      </c>
      <c r="AA752" s="38">
        <v>1.5986799999999687E-3</v>
      </c>
      <c r="AB752" s="36">
        <v>5.0991379999999607E-2</v>
      </c>
      <c r="AC752" s="36">
        <v>0.9142690099999996</v>
      </c>
    </row>
    <row r="753" spans="1:29" ht="15.75" customHeight="1" x14ac:dyDescent="0.2">
      <c r="A753" s="52">
        <v>43625.136597222219</v>
      </c>
      <c r="B753" s="49" t="s">
        <v>7</v>
      </c>
      <c r="C753" s="49" t="s">
        <v>74</v>
      </c>
      <c r="D753" s="49" t="s">
        <v>86</v>
      </c>
      <c r="E753" s="50">
        <v>100</v>
      </c>
      <c r="F753" s="50">
        <v>7951.5</v>
      </c>
      <c r="G753" s="50">
        <v>1.2576E-2</v>
      </c>
      <c r="H753" s="50">
        <v>-2.5000000000000001E-4</v>
      </c>
      <c r="I753" s="50">
        <v>-3.14E-6</v>
      </c>
      <c r="J753" s="49" t="s">
        <v>76</v>
      </c>
      <c r="K753" s="50">
        <v>100</v>
      </c>
      <c r="L753" s="50">
        <v>0</v>
      </c>
      <c r="M753" s="50">
        <v>7951.5</v>
      </c>
      <c r="N753" s="49" t="s">
        <v>77</v>
      </c>
      <c r="O753" s="49" t="s">
        <v>1187</v>
      </c>
      <c r="P753" s="36">
        <v>9786</v>
      </c>
      <c r="Q753" s="36">
        <v>7951.5</v>
      </c>
      <c r="R753" s="36">
        <v>1.2575999999999999E-4</v>
      </c>
      <c r="S753" s="36">
        <v>1.2526099580303145</v>
      </c>
      <c r="T753" s="36">
        <v>1.2800020008484718E-4</v>
      </c>
      <c r="U753" s="38">
        <v>1.2306873599999999</v>
      </c>
      <c r="V753" s="38">
        <v>-2.19225980303146E-2</v>
      </c>
      <c r="W753" s="36">
        <v>7.7515318030314112E-2</v>
      </c>
      <c r="X753" s="36">
        <v>0</v>
      </c>
      <c r="Y753" s="36">
        <v>-2.9224299999999997E-3</v>
      </c>
      <c r="Z753" s="36">
        <v>4.5179699999999996E-3</v>
      </c>
      <c r="AA753" s="38">
        <v>1.5955399999999687E-3</v>
      </c>
      <c r="AB753" s="36">
        <v>5.3997179999999541E-2</v>
      </c>
      <c r="AC753" s="36">
        <v>0.91727480999999955</v>
      </c>
    </row>
    <row r="754" spans="1:29" ht="15.75" customHeight="1" x14ac:dyDescent="0.2">
      <c r="A754" s="52">
        <v>43625.141111111108</v>
      </c>
      <c r="B754" s="49" t="s">
        <v>7</v>
      </c>
      <c r="C754" s="49" t="s">
        <v>74</v>
      </c>
      <c r="D754" s="49" t="s">
        <v>75</v>
      </c>
      <c r="E754" s="50">
        <v>-100</v>
      </c>
      <c r="F754" s="50">
        <v>7901</v>
      </c>
      <c r="G754" s="50">
        <v>-1.2657E-2</v>
      </c>
      <c r="H754" s="50">
        <v>-2.5000000000000001E-4</v>
      </c>
      <c r="I754" s="50">
        <v>-3.1599999999999998E-6</v>
      </c>
      <c r="J754" s="49" t="s">
        <v>76</v>
      </c>
      <c r="K754" s="50">
        <v>100</v>
      </c>
      <c r="L754" s="50">
        <v>0</v>
      </c>
      <c r="M754" s="50">
        <v>7901</v>
      </c>
      <c r="N754" s="49" t="s">
        <v>83</v>
      </c>
      <c r="O754" s="49" t="s">
        <v>1188</v>
      </c>
      <c r="P754" s="36">
        <v>9686</v>
      </c>
      <c r="Q754" s="36">
        <v>7901</v>
      </c>
      <c r="R754" s="36">
        <v>1.2657E-4</v>
      </c>
      <c r="S754" s="36">
        <v>1.2398099380218297</v>
      </c>
      <c r="T754" s="36">
        <v>1.2800020008484718E-4</v>
      </c>
      <c r="U754" s="38">
        <v>1.2259570200000001</v>
      </c>
      <c r="V754" s="38">
        <v>-1.3852918021829641E-2</v>
      </c>
      <c r="W754" s="36">
        <v>7.7372298021829392E-2</v>
      </c>
      <c r="X754" s="36">
        <v>-1.4302000848472052E-4</v>
      </c>
      <c r="Y754" s="36">
        <v>-2.9255899999999996E-3</v>
      </c>
      <c r="Z754" s="36">
        <v>4.5179699999999996E-3</v>
      </c>
      <c r="AA754" s="38">
        <v>1.5923799999999686E-3</v>
      </c>
      <c r="AB754" s="36">
        <v>6.1926999999999781E-2</v>
      </c>
      <c r="AC754" s="36">
        <v>0.92520462999999975</v>
      </c>
    </row>
    <row r="755" spans="1:29" ht="15.75" customHeight="1" x14ac:dyDescent="0.2">
      <c r="A755" s="52">
        <v>43625.159571759257</v>
      </c>
      <c r="B755" s="49" t="s">
        <v>7</v>
      </c>
      <c r="C755" s="49" t="s">
        <v>74</v>
      </c>
      <c r="D755" s="49" t="s">
        <v>75</v>
      </c>
      <c r="E755" s="50">
        <v>-100</v>
      </c>
      <c r="F755" s="50">
        <v>7896</v>
      </c>
      <c r="G755" s="50">
        <v>-1.2664999999999999E-2</v>
      </c>
      <c r="H755" s="50">
        <v>-2.5000000000000001E-4</v>
      </c>
      <c r="I755" s="50">
        <v>-3.1599999999999998E-6</v>
      </c>
      <c r="J755" s="49" t="s">
        <v>76</v>
      </c>
      <c r="K755" s="50">
        <v>100</v>
      </c>
      <c r="L755" s="50">
        <v>0</v>
      </c>
      <c r="M755" s="50">
        <v>7896</v>
      </c>
      <c r="N755" s="49" t="s">
        <v>77</v>
      </c>
      <c r="O755" s="49" t="s">
        <v>1189</v>
      </c>
      <c r="P755" s="36">
        <v>9586</v>
      </c>
      <c r="Q755" s="36">
        <v>7896</v>
      </c>
      <c r="R755" s="36">
        <v>1.2664999999999999E-4</v>
      </c>
      <c r="S755" s="36">
        <v>1.2270099180133449</v>
      </c>
      <c r="T755" s="36">
        <v>1.2800020008484718E-4</v>
      </c>
      <c r="U755" s="38">
        <v>1.2140668999999999</v>
      </c>
      <c r="V755" s="38">
        <v>-1.2943018013344965E-2</v>
      </c>
      <c r="W755" s="36">
        <v>7.7237278013344679E-2</v>
      </c>
      <c r="X755" s="36">
        <v>-1.3502000848471252E-4</v>
      </c>
      <c r="Y755" s="36">
        <v>-2.9287499999999995E-3</v>
      </c>
      <c r="Z755" s="36">
        <v>4.5179699999999996E-3</v>
      </c>
      <c r="AA755" s="38">
        <v>1.5892199999999685E-3</v>
      </c>
      <c r="AB755" s="36">
        <v>6.270503999999974E-2</v>
      </c>
      <c r="AC755" s="36">
        <v>0.92598266999999979</v>
      </c>
    </row>
    <row r="756" spans="1:29" ht="15.75" customHeight="1" x14ac:dyDescent="0.2">
      <c r="A756" s="52">
        <v>43625.291666666664</v>
      </c>
      <c r="B756" s="49" t="s">
        <v>7</v>
      </c>
      <c r="C756" s="49" t="s">
        <v>130</v>
      </c>
      <c r="D756" s="53"/>
      <c r="E756" s="50">
        <v>9586</v>
      </c>
      <c r="F756" s="50">
        <v>7892.94</v>
      </c>
      <c r="G756" s="50">
        <v>1.2145462</v>
      </c>
      <c r="H756" s="50">
        <v>0</v>
      </c>
      <c r="I756" s="50">
        <v>0</v>
      </c>
      <c r="J756" s="49" t="s">
        <v>76</v>
      </c>
      <c r="K756" s="50">
        <v>9586</v>
      </c>
      <c r="L756" s="50">
        <v>0</v>
      </c>
      <c r="M756" s="50">
        <v>7892.94</v>
      </c>
      <c r="N756" s="49" t="s">
        <v>130</v>
      </c>
      <c r="O756" s="49" t="s">
        <v>131</v>
      </c>
      <c r="P756" s="36">
        <v>9586</v>
      </c>
      <c r="Q756" s="36">
        <v>7892.94</v>
      </c>
      <c r="R756" s="36">
        <v>1.2669999999999999E-4</v>
      </c>
      <c r="S756" s="36">
        <v>1.2270099180133449</v>
      </c>
      <c r="T756" s="36">
        <v>1.2800020008484718E-4</v>
      </c>
      <c r="U756" s="38">
        <v>1.2140668999999999</v>
      </c>
      <c r="V756" s="38">
        <v>-1.2943018013344965E-2</v>
      </c>
      <c r="W756" s="36">
        <v>7.7237278013344679E-2</v>
      </c>
      <c r="X756" s="36">
        <v>0</v>
      </c>
      <c r="Y756" s="36">
        <v>-2.9287499999999995E-3</v>
      </c>
      <c r="Z756" s="36">
        <v>4.5179699999999996E-3</v>
      </c>
      <c r="AA756" s="38">
        <v>1.5892199999999685E-3</v>
      </c>
      <c r="AB756" s="36">
        <v>6.270503999999974E-2</v>
      </c>
      <c r="AC756" s="36">
        <v>0.92598266999999979</v>
      </c>
    </row>
    <row r="757" spans="1:29" ht="15.75" customHeight="1" x14ac:dyDescent="0.2">
      <c r="A757" s="52">
        <v>43625.293726851851</v>
      </c>
      <c r="B757" s="49" t="s">
        <v>7</v>
      </c>
      <c r="C757" s="49" t="s">
        <v>74</v>
      </c>
      <c r="D757" s="49" t="s">
        <v>75</v>
      </c>
      <c r="E757" s="50">
        <v>-100</v>
      </c>
      <c r="F757" s="50">
        <v>7856</v>
      </c>
      <c r="G757" s="50">
        <v>-1.2729000000000001E-2</v>
      </c>
      <c r="H757" s="50">
        <v>-2.5000000000000001E-4</v>
      </c>
      <c r="I757" s="50">
        <v>-3.18E-6</v>
      </c>
      <c r="J757" s="49" t="s">
        <v>76</v>
      </c>
      <c r="K757" s="50">
        <v>100</v>
      </c>
      <c r="L757" s="50">
        <v>0</v>
      </c>
      <c r="M757" s="50">
        <v>7856</v>
      </c>
      <c r="N757" s="49" t="s">
        <v>77</v>
      </c>
      <c r="O757" s="49" t="s">
        <v>1190</v>
      </c>
      <c r="P757" s="36">
        <v>9486</v>
      </c>
      <c r="Q757" s="36">
        <v>7856</v>
      </c>
      <c r="R757" s="36">
        <v>1.2729000000000001E-4</v>
      </c>
      <c r="S757" s="36">
        <v>1.2142098980048601</v>
      </c>
      <c r="T757" s="36">
        <v>1.2800020008484715E-4</v>
      </c>
      <c r="U757" s="38">
        <v>1.2074729400000002</v>
      </c>
      <c r="V757" s="38">
        <v>-6.7369580048599609E-3</v>
      </c>
      <c r="W757" s="36">
        <v>7.7166258004859961E-2</v>
      </c>
      <c r="X757" s="36">
        <v>-7.10200084847179E-5</v>
      </c>
      <c r="Y757" s="36">
        <v>-2.9319299999999997E-3</v>
      </c>
      <c r="Z757" s="36">
        <v>4.5179699999999996E-3</v>
      </c>
      <c r="AA757" s="38">
        <v>1.5860399999999685E-3</v>
      </c>
      <c r="AB757" s="36">
        <v>6.8843260000000031E-2</v>
      </c>
      <c r="AC757" s="36">
        <v>0.93212089000000009</v>
      </c>
    </row>
    <row r="758" spans="1:29" ht="15.75" customHeight="1" x14ac:dyDescent="0.2">
      <c r="A758" s="52">
        <v>43625.311967592592</v>
      </c>
      <c r="B758" s="49" t="s">
        <v>7</v>
      </c>
      <c r="C758" s="49" t="s">
        <v>74</v>
      </c>
      <c r="D758" s="49" t="s">
        <v>86</v>
      </c>
      <c r="E758" s="50">
        <v>100</v>
      </c>
      <c r="F758" s="50">
        <v>7909</v>
      </c>
      <c r="G758" s="50">
        <v>1.2644000000000001E-2</v>
      </c>
      <c r="H758" s="50">
        <v>-2.5000000000000001E-4</v>
      </c>
      <c r="I758" s="50">
        <v>-3.1599999999999998E-6</v>
      </c>
      <c r="J758" s="49" t="s">
        <v>76</v>
      </c>
      <c r="K758" s="50">
        <v>100</v>
      </c>
      <c r="L758" s="50">
        <v>0</v>
      </c>
      <c r="M758" s="50">
        <v>7909</v>
      </c>
      <c r="N758" s="49" t="s">
        <v>83</v>
      </c>
      <c r="O758" s="49" t="s">
        <v>1191</v>
      </c>
      <c r="P758" s="36">
        <v>9586</v>
      </c>
      <c r="Q758" s="36">
        <v>7909</v>
      </c>
      <c r="R758" s="36">
        <v>1.2643999999999999E-4</v>
      </c>
      <c r="S758" s="36">
        <v>1.2268538980048602</v>
      </c>
      <c r="T758" s="36">
        <v>1.2798392426505948E-4</v>
      </c>
      <c r="U758" s="38">
        <v>1.2120538399999998</v>
      </c>
      <c r="V758" s="38">
        <v>-1.4800058004860395E-2</v>
      </c>
      <c r="W758" s="36">
        <v>7.7166258004859961E-2</v>
      </c>
      <c r="X758" s="36">
        <v>0</v>
      </c>
      <c r="Y758" s="36">
        <v>-2.9350899999999996E-3</v>
      </c>
      <c r="Z758" s="36">
        <v>4.5179699999999996E-3</v>
      </c>
      <c r="AA758" s="38">
        <v>1.5828799999999684E-3</v>
      </c>
      <c r="AB758" s="36">
        <v>6.0783319999999599E-2</v>
      </c>
      <c r="AC758" s="36">
        <v>0.92406094999999966</v>
      </c>
    </row>
    <row r="759" spans="1:29" ht="15.75" customHeight="1" x14ac:dyDescent="0.2">
      <c r="A759" s="52">
        <v>43625.408310185187</v>
      </c>
      <c r="B759" s="49" t="s">
        <v>7</v>
      </c>
      <c r="C759" s="49" t="s">
        <v>74</v>
      </c>
      <c r="D759" s="49" t="s">
        <v>86</v>
      </c>
      <c r="E759" s="50">
        <v>200</v>
      </c>
      <c r="F759" s="50">
        <v>7929</v>
      </c>
      <c r="G759" s="50">
        <v>2.5224E-2</v>
      </c>
      <c r="H759" s="50">
        <v>-2.5000000000000001E-4</v>
      </c>
      <c r="I759" s="50">
        <v>-6.2999999999999998E-6</v>
      </c>
      <c r="J759" s="49" t="s">
        <v>76</v>
      </c>
      <c r="K759" s="50">
        <v>200</v>
      </c>
      <c r="L759" s="50">
        <v>0</v>
      </c>
      <c r="M759" s="50">
        <v>7929</v>
      </c>
      <c r="N759" s="49" t="s">
        <v>83</v>
      </c>
      <c r="O759" s="49" t="s">
        <v>1192</v>
      </c>
      <c r="P759" s="36">
        <v>9786</v>
      </c>
      <c r="Q759" s="36">
        <v>7929</v>
      </c>
      <c r="R759" s="36">
        <v>1.2611999999999999E-4</v>
      </c>
      <c r="S759" s="36">
        <v>1.2520778980048601</v>
      </c>
      <c r="T759" s="36">
        <v>1.2794583057478643E-4</v>
      </c>
      <c r="U759" s="38">
        <v>1.2342103199999999</v>
      </c>
      <c r="V759" s="38">
        <v>-1.7867578004860274E-2</v>
      </c>
      <c r="W759" s="36">
        <v>7.7166258004859961E-2</v>
      </c>
      <c r="X759" s="36">
        <v>0</v>
      </c>
      <c r="Y759" s="36">
        <v>-2.9413899999999995E-3</v>
      </c>
      <c r="Z759" s="36">
        <v>4.5179699999999996E-3</v>
      </c>
      <c r="AA759" s="38">
        <v>1.5765799999999683E-3</v>
      </c>
      <c r="AB759" s="36">
        <v>5.7722099999999721E-2</v>
      </c>
      <c r="AC759" s="36">
        <v>0.92099972999999968</v>
      </c>
    </row>
    <row r="760" spans="1:29" ht="15.75" customHeight="1" x14ac:dyDescent="0.2">
      <c r="A760" s="52">
        <v>43625.409131944441</v>
      </c>
      <c r="B760" s="49" t="s">
        <v>7</v>
      </c>
      <c r="C760" s="49" t="s">
        <v>74</v>
      </c>
      <c r="D760" s="49" t="s">
        <v>75</v>
      </c>
      <c r="E760" s="50">
        <v>-100</v>
      </c>
      <c r="F760" s="50">
        <v>7895</v>
      </c>
      <c r="G760" s="50">
        <v>-1.2666E-2</v>
      </c>
      <c r="H760" s="50">
        <v>-2.5000000000000001E-4</v>
      </c>
      <c r="I760" s="50">
        <v>-3.1599999999999998E-6</v>
      </c>
      <c r="J760" s="49" t="s">
        <v>76</v>
      </c>
      <c r="K760" s="50">
        <v>100</v>
      </c>
      <c r="L760" s="50">
        <v>0</v>
      </c>
      <c r="M760" s="50">
        <v>7895</v>
      </c>
      <c r="N760" s="49" t="s">
        <v>83</v>
      </c>
      <c r="O760" s="49" t="s">
        <v>1193</v>
      </c>
      <c r="P760" s="36">
        <v>9686</v>
      </c>
      <c r="Q760" s="36">
        <v>7895</v>
      </c>
      <c r="R760" s="36">
        <v>1.2666000000000001E-4</v>
      </c>
      <c r="S760" s="36">
        <v>1.2392833149473814</v>
      </c>
      <c r="T760" s="36">
        <v>1.2794583057478643E-4</v>
      </c>
      <c r="U760" s="38">
        <v>1.2268287600000001</v>
      </c>
      <c r="V760" s="38">
        <v>-1.2454554947381347E-2</v>
      </c>
      <c r="W760" s="36">
        <v>7.7037674947381313E-2</v>
      </c>
      <c r="X760" s="36">
        <v>-1.285830574786484E-4</v>
      </c>
      <c r="Y760" s="36">
        <v>-2.9445499999999993E-3</v>
      </c>
      <c r="Z760" s="36">
        <v>4.5179699999999996E-3</v>
      </c>
      <c r="AA760" s="38">
        <v>1.5734199999999682E-3</v>
      </c>
      <c r="AB760" s="36">
        <v>6.3009700000000002E-2</v>
      </c>
      <c r="AC760" s="36">
        <v>0.92628733000000008</v>
      </c>
    </row>
    <row r="761" spans="1:29" ht="15.75" customHeight="1" x14ac:dyDescent="0.2">
      <c r="A761" s="52">
        <v>43625.605092592596</v>
      </c>
      <c r="B761" s="49" t="s">
        <v>7</v>
      </c>
      <c r="C761" s="49" t="s">
        <v>74</v>
      </c>
      <c r="D761" s="49" t="s">
        <v>86</v>
      </c>
      <c r="E761" s="50">
        <v>100</v>
      </c>
      <c r="F761" s="50">
        <v>7974</v>
      </c>
      <c r="G761" s="50">
        <v>1.2541E-2</v>
      </c>
      <c r="H761" s="50">
        <v>-2.5000000000000001E-4</v>
      </c>
      <c r="I761" s="50">
        <v>-3.1300000000000001E-6</v>
      </c>
      <c r="J761" s="49" t="s">
        <v>76</v>
      </c>
      <c r="K761" s="50">
        <v>100</v>
      </c>
      <c r="L761" s="50">
        <v>0</v>
      </c>
      <c r="M761" s="50">
        <v>7974</v>
      </c>
      <c r="N761" s="49" t="s">
        <v>77</v>
      </c>
      <c r="O761" s="49" t="s">
        <v>1194</v>
      </c>
      <c r="P761" s="36">
        <v>9786</v>
      </c>
      <c r="Q761" s="36">
        <v>7974</v>
      </c>
      <c r="R761" s="36">
        <v>1.2541000000000001E-4</v>
      </c>
      <c r="S761" s="36">
        <v>1.2518243149473813</v>
      </c>
      <c r="T761" s="36">
        <v>1.2791991773425111E-4</v>
      </c>
      <c r="U761" s="38">
        <v>1.22726226</v>
      </c>
      <c r="V761" s="38">
        <v>-2.4562054947381284E-2</v>
      </c>
      <c r="W761" s="36">
        <v>7.7037674947381313E-2</v>
      </c>
      <c r="X761" s="36">
        <v>0</v>
      </c>
      <c r="Y761" s="36">
        <v>-2.9476799999999994E-3</v>
      </c>
      <c r="Z761" s="36">
        <v>4.5179699999999996E-3</v>
      </c>
      <c r="AA761" s="38">
        <v>1.5702899999999681E-3</v>
      </c>
      <c r="AB761" s="36">
        <v>5.0905330000000061E-2</v>
      </c>
      <c r="AC761" s="36">
        <v>0.9141829600000001</v>
      </c>
    </row>
    <row r="762" spans="1:29" ht="15.75" customHeight="1" x14ac:dyDescent="0.2">
      <c r="A762" s="52">
        <v>43625.608958333331</v>
      </c>
      <c r="B762" s="49" t="s">
        <v>7</v>
      </c>
      <c r="C762" s="49" t="s">
        <v>74</v>
      </c>
      <c r="D762" s="49" t="s">
        <v>75</v>
      </c>
      <c r="E762" s="50">
        <v>-100</v>
      </c>
      <c r="F762" s="50">
        <v>7940</v>
      </c>
      <c r="G762" s="50">
        <v>-1.2593999999999999E-2</v>
      </c>
      <c r="H762" s="50">
        <v>-2.5000000000000001E-4</v>
      </c>
      <c r="I762" s="50">
        <v>-3.14E-6</v>
      </c>
      <c r="J762" s="49" t="s">
        <v>76</v>
      </c>
      <c r="K762" s="50">
        <v>100</v>
      </c>
      <c r="L762" s="50">
        <v>0</v>
      </c>
      <c r="M762" s="50">
        <v>7940</v>
      </c>
      <c r="N762" s="49" t="s">
        <v>83</v>
      </c>
      <c r="O762" s="49" t="s">
        <v>1195</v>
      </c>
      <c r="P762" s="36">
        <v>9686</v>
      </c>
      <c r="Q762" s="36">
        <v>7940</v>
      </c>
      <c r="R762" s="36">
        <v>1.2594E-4</v>
      </c>
      <c r="S762" s="36">
        <v>1.2390323231739562</v>
      </c>
      <c r="T762" s="36">
        <v>1.2791991773425111E-4</v>
      </c>
      <c r="U762" s="38">
        <v>1.21985484</v>
      </c>
      <c r="V762" s="38">
        <v>-1.9177483173956178E-2</v>
      </c>
      <c r="W762" s="36">
        <v>7.6839683173956203E-2</v>
      </c>
      <c r="X762" s="36">
        <v>-1.9799177342511021E-4</v>
      </c>
      <c r="Y762" s="36">
        <v>-2.9508199999999994E-3</v>
      </c>
      <c r="Z762" s="36">
        <v>4.5179699999999996E-3</v>
      </c>
      <c r="AA762" s="38">
        <v>1.5671499999999681E-3</v>
      </c>
      <c r="AB762" s="36">
        <v>5.6095050000000056E-2</v>
      </c>
      <c r="AC762" s="36">
        <v>0.91937268000000005</v>
      </c>
    </row>
    <row r="763" spans="1:29" ht="15.75" customHeight="1" x14ac:dyDescent="0.2">
      <c r="A763" s="52">
        <v>43625.608969907407</v>
      </c>
      <c r="B763" s="49" t="s">
        <v>7</v>
      </c>
      <c r="C763" s="49" t="s">
        <v>74</v>
      </c>
      <c r="D763" s="49" t="s">
        <v>75</v>
      </c>
      <c r="E763" s="50">
        <v>-200</v>
      </c>
      <c r="F763" s="50">
        <v>7823.5</v>
      </c>
      <c r="G763" s="50">
        <v>-2.5564E-2</v>
      </c>
      <c r="H763" s="50">
        <v>-2.5000000000000001E-4</v>
      </c>
      <c r="I763" s="50">
        <v>-6.3899999999999998E-6</v>
      </c>
      <c r="J763" s="49" t="s">
        <v>76</v>
      </c>
      <c r="K763" s="50">
        <v>200</v>
      </c>
      <c r="L763" s="50">
        <v>0</v>
      </c>
      <c r="M763" s="50">
        <v>7823.5</v>
      </c>
      <c r="N763" s="49" t="s">
        <v>77</v>
      </c>
      <c r="O763" s="49" t="s">
        <v>1196</v>
      </c>
      <c r="P763" s="36">
        <v>9486</v>
      </c>
      <c r="Q763" s="36">
        <v>7823.5</v>
      </c>
      <c r="R763" s="36">
        <v>1.2782000000000001E-4</v>
      </c>
      <c r="S763" s="36">
        <v>1.2134483396271059</v>
      </c>
      <c r="T763" s="36">
        <v>1.2791991773425108E-4</v>
      </c>
      <c r="U763" s="38">
        <v>1.2125005200000001</v>
      </c>
      <c r="V763" s="38">
        <v>-9.4781962710577261E-4</v>
      </c>
      <c r="W763" s="36">
        <v>7.6819699627105983E-2</v>
      </c>
      <c r="X763" s="36">
        <v>-1.9983546850219081E-5</v>
      </c>
      <c r="Y763" s="36">
        <v>-2.9572099999999996E-3</v>
      </c>
      <c r="Z763" s="36">
        <v>4.5179699999999996E-3</v>
      </c>
      <c r="AA763" s="38">
        <v>1.5607599999999681E-3</v>
      </c>
      <c r="AB763" s="36">
        <v>7.4311120000000244E-2</v>
      </c>
      <c r="AC763" s="36">
        <v>0.9375887500000003</v>
      </c>
    </row>
    <row r="764" spans="1:29" ht="15.75" customHeight="1" x14ac:dyDescent="0.2">
      <c r="A764" s="52">
        <v>43625.610277777778</v>
      </c>
      <c r="B764" s="49" t="s">
        <v>7</v>
      </c>
      <c r="C764" s="49" t="s">
        <v>74</v>
      </c>
      <c r="D764" s="49" t="s">
        <v>75</v>
      </c>
      <c r="E764" s="50">
        <v>-20</v>
      </c>
      <c r="F764" s="50">
        <v>7940</v>
      </c>
      <c r="G764" s="50">
        <v>-2.5187999999999999E-3</v>
      </c>
      <c r="H764" s="50">
        <v>-2.5000000000000001E-4</v>
      </c>
      <c r="I764" s="50">
        <v>-6.1999999999999999E-7</v>
      </c>
      <c r="J764" s="49" t="s">
        <v>76</v>
      </c>
      <c r="K764" s="50">
        <v>100</v>
      </c>
      <c r="L764" s="50">
        <v>80</v>
      </c>
      <c r="M764" s="50">
        <v>7940</v>
      </c>
      <c r="N764" s="49" t="s">
        <v>77</v>
      </c>
      <c r="O764" s="49" t="s">
        <v>1197</v>
      </c>
      <c r="P764" s="36">
        <v>9466</v>
      </c>
      <c r="Q764" s="36">
        <v>7940</v>
      </c>
      <c r="R764" s="36">
        <v>1.2594E-4</v>
      </c>
      <c r="S764" s="36">
        <v>1.2108899412724208</v>
      </c>
      <c r="T764" s="36">
        <v>1.2791991773425108E-4</v>
      </c>
      <c r="U764" s="38">
        <v>1.19214804</v>
      </c>
      <c r="V764" s="38">
        <v>-1.8741901272420813E-2</v>
      </c>
      <c r="W764" s="36">
        <v>7.6780101272420964E-2</v>
      </c>
      <c r="X764" s="36">
        <v>-3.9598354685019266E-5</v>
      </c>
      <c r="Y764" s="36">
        <v>-2.9578299999999994E-3</v>
      </c>
      <c r="Z764" s="36">
        <v>4.5179699999999996E-3</v>
      </c>
      <c r="AA764" s="38">
        <v>1.5601399999999681E-3</v>
      </c>
      <c r="AB764" s="36">
        <v>5.6478060000000184E-2</v>
      </c>
      <c r="AC764" s="36">
        <v>0.91975569000000024</v>
      </c>
    </row>
    <row r="765" spans="1:29" ht="15.75" customHeight="1" x14ac:dyDescent="0.2">
      <c r="A765" s="52">
        <v>43625.612372685187</v>
      </c>
      <c r="B765" s="49" t="s">
        <v>7</v>
      </c>
      <c r="C765" s="49" t="s">
        <v>74</v>
      </c>
      <c r="D765" s="49" t="s">
        <v>75</v>
      </c>
      <c r="E765" s="50">
        <v>-100</v>
      </c>
      <c r="F765" s="50">
        <v>7900.5</v>
      </c>
      <c r="G765" s="50">
        <v>-1.2657E-2</v>
      </c>
      <c r="H765" s="50">
        <v>-2.5000000000000001E-4</v>
      </c>
      <c r="I765" s="50">
        <v>-3.1599999999999998E-6</v>
      </c>
      <c r="J765" s="49" t="s">
        <v>76</v>
      </c>
      <c r="K765" s="50">
        <v>120</v>
      </c>
      <c r="L765" s="50">
        <v>0</v>
      </c>
      <c r="M765" s="50">
        <v>7900.5</v>
      </c>
      <c r="N765" s="49" t="s">
        <v>83</v>
      </c>
      <c r="O765" s="49" t="s">
        <v>1197</v>
      </c>
      <c r="P765" s="36">
        <v>9366</v>
      </c>
      <c r="Q765" s="36">
        <v>7900.5</v>
      </c>
      <c r="R765" s="36">
        <v>1.2657E-4</v>
      </c>
      <c r="S765" s="36">
        <v>1.1980979494989956</v>
      </c>
      <c r="T765" s="36">
        <v>1.2791991773425108E-4</v>
      </c>
      <c r="U765" s="38">
        <v>1.18545462</v>
      </c>
      <c r="V765" s="38">
        <v>-1.2643329498995604E-2</v>
      </c>
      <c r="W765" s="36">
        <v>7.6645109498995861E-2</v>
      </c>
      <c r="X765" s="36">
        <v>-1.3499177342510271E-4</v>
      </c>
      <c r="Y765" s="36">
        <v>-2.9609899999999993E-3</v>
      </c>
      <c r="Z765" s="36">
        <v>4.5179699999999996E-3</v>
      </c>
      <c r="AA765" s="38">
        <v>1.556979999999968E-3</v>
      </c>
      <c r="AB765" s="36">
        <v>6.2444800000000293E-2</v>
      </c>
      <c r="AC765" s="36">
        <v>0.92572243000000032</v>
      </c>
    </row>
    <row r="766" spans="1:29" ht="15.75" customHeight="1" x14ac:dyDescent="0.2">
      <c r="A766" s="52">
        <v>43625.612372685187</v>
      </c>
      <c r="B766" s="49" t="s">
        <v>7</v>
      </c>
      <c r="C766" s="49" t="s">
        <v>74</v>
      </c>
      <c r="D766" s="49" t="s">
        <v>75</v>
      </c>
      <c r="E766" s="50">
        <v>-200</v>
      </c>
      <c r="F766" s="50">
        <v>7900.5</v>
      </c>
      <c r="G766" s="50">
        <v>-2.5314E-2</v>
      </c>
      <c r="H766" s="50">
        <v>-2.5000000000000001E-4</v>
      </c>
      <c r="I766" s="50">
        <v>-6.3199999999999996E-6</v>
      </c>
      <c r="J766" s="49" t="s">
        <v>76</v>
      </c>
      <c r="K766" s="50">
        <v>200</v>
      </c>
      <c r="L766" s="50">
        <v>0</v>
      </c>
      <c r="M766" s="50">
        <v>7900.5</v>
      </c>
      <c r="N766" s="49" t="s">
        <v>77</v>
      </c>
      <c r="O766" s="49" t="s">
        <v>1198</v>
      </c>
      <c r="P766" s="36">
        <v>9166</v>
      </c>
      <c r="Q766" s="36">
        <v>7900.5</v>
      </c>
      <c r="R766" s="36">
        <v>1.2657E-4</v>
      </c>
      <c r="S766" s="36">
        <v>1.1725139659521453</v>
      </c>
      <c r="T766" s="36">
        <v>1.2791991773425108E-4</v>
      </c>
      <c r="U766" s="38">
        <v>1.16014062</v>
      </c>
      <c r="V766" s="38">
        <v>-1.2373345952145343E-2</v>
      </c>
      <c r="W766" s="36">
        <v>7.6375125952145642E-2</v>
      </c>
      <c r="X766" s="36">
        <v>-2.699835468502193E-4</v>
      </c>
      <c r="Y766" s="36">
        <v>-2.9673099999999995E-3</v>
      </c>
      <c r="Z766" s="36">
        <v>4.5179699999999996E-3</v>
      </c>
      <c r="AA766" s="38">
        <v>1.5506599999999681E-3</v>
      </c>
      <c r="AB766" s="36">
        <v>6.2451120000000332E-2</v>
      </c>
      <c r="AC766" s="36">
        <v>0.92572875000000032</v>
      </c>
    </row>
    <row r="767" spans="1:29" ht="15.75" customHeight="1" x14ac:dyDescent="0.2">
      <c r="A767" s="52">
        <v>43625.625</v>
      </c>
      <c r="B767" s="49" t="s">
        <v>7</v>
      </c>
      <c r="C767" s="49" t="s">
        <v>130</v>
      </c>
      <c r="D767" s="53"/>
      <c r="E767" s="50">
        <v>9166</v>
      </c>
      <c r="F767" s="50">
        <v>7875.8</v>
      </c>
      <c r="G767" s="50">
        <v>1.1638070199999999</v>
      </c>
      <c r="H767" s="50">
        <v>7.18E-4</v>
      </c>
      <c r="I767" s="50">
        <v>8.3560999999999998E-4</v>
      </c>
      <c r="J767" s="49" t="s">
        <v>76</v>
      </c>
      <c r="K767" s="50">
        <v>9166</v>
      </c>
      <c r="L767" s="50">
        <v>0</v>
      </c>
      <c r="M767" s="50">
        <v>7875.8</v>
      </c>
      <c r="N767" s="49" t="s">
        <v>130</v>
      </c>
      <c r="O767" s="49" t="s">
        <v>131</v>
      </c>
      <c r="P767" s="36">
        <v>9166</v>
      </c>
      <c r="Q767" s="36">
        <v>7875.8</v>
      </c>
      <c r="R767" s="36">
        <v>1.2697000000000001E-4</v>
      </c>
      <c r="S767" s="36">
        <v>1.1725139659521453</v>
      </c>
      <c r="T767" s="36">
        <v>1.2791991773425108E-4</v>
      </c>
      <c r="U767" s="38">
        <v>1.16014062</v>
      </c>
      <c r="V767" s="38">
        <v>-1.2373345952145343E-2</v>
      </c>
      <c r="W767" s="36">
        <v>7.6375125952145642E-2</v>
      </c>
      <c r="X767" s="36">
        <v>0</v>
      </c>
      <c r="Y767" s="36">
        <v>-2.9673099999999995E-3</v>
      </c>
      <c r="Z767" s="36">
        <v>5.3535799999999993E-3</v>
      </c>
      <c r="AA767" s="38">
        <v>2.3862699999999681E-3</v>
      </c>
      <c r="AB767" s="36">
        <v>6.1615510000000331E-2</v>
      </c>
      <c r="AC767" s="36">
        <v>0.92489314000000034</v>
      </c>
    </row>
    <row r="768" spans="1:29" ht="15.75" customHeight="1" x14ac:dyDescent="0.2">
      <c r="A768" s="52">
        <v>43625.626458333332</v>
      </c>
      <c r="B768" s="49" t="s">
        <v>7</v>
      </c>
      <c r="C768" s="49" t="s">
        <v>74</v>
      </c>
      <c r="D768" s="49" t="s">
        <v>75</v>
      </c>
      <c r="E768" s="50">
        <v>-100</v>
      </c>
      <c r="F768" s="50">
        <v>7883</v>
      </c>
      <c r="G768" s="50">
        <v>-1.2685999999999999E-2</v>
      </c>
      <c r="H768" s="50">
        <v>-2.5000000000000001E-4</v>
      </c>
      <c r="I768" s="50">
        <v>-3.1700000000000001E-6</v>
      </c>
      <c r="J768" s="49" t="s">
        <v>76</v>
      </c>
      <c r="K768" s="50">
        <v>100</v>
      </c>
      <c r="L768" s="50">
        <v>0</v>
      </c>
      <c r="M768" s="50">
        <v>7883</v>
      </c>
      <c r="N768" s="49" t="s">
        <v>77</v>
      </c>
      <c r="O768" s="49" t="s">
        <v>1199</v>
      </c>
      <c r="P768" s="36">
        <v>9066</v>
      </c>
      <c r="Q768" s="36">
        <v>7883</v>
      </c>
      <c r="R768" s="36">
        <v>1.2685999999999999E-4</v>
      </c>
      <c r="S768" s="36">
        <v>1.1597219741787201</v>
      </c>
      <c r="T768" s="36">
        <v>1.2791991773425105E-4</v>
      </c>
      <c r="U768" s="38">
        <v>1.1501127599999998</v>
      </c>
      <c r="V768" s="38">
        <v>-9.6092141787202934E-3</v>
      </c>
      <c r="W768" s="36">
        <v>7.6269134178720527E-2</v>
      </c>
      <c r="X768" s="36">
        <v>-1.0599177342511534E-4</v>
      </c>
      <c r="Y768" s="36">
        <v>-2.9704799999999993E-3</v>
      </c>
      <c r="Z768" s="36">
        <v>5.3535799999999993E-3</v>
      </c>
      <c r="AA768" s="38">
        <v>2.3830999999999683E-3</v>
      </c>
      <c r="AB768" s="36">
        <v>6.4276820000000262E-2</v>
      </c>
      <c r="AC768" s="36">
        <v>0.92755445000000025</v>
      </c>
    </row>
    <row r="769" spans="1:29" ht="15.75" customHeight="1" x14ac:dyDescent="0.2">
      <c r="A769" s="52">
        <v>43625.626504629632</v>
      </c>
      <c r="B769" s="49" t="s">
        <v>7</v>
      </c>
      <c r="C769" s="49" t="s">
        <v>74</v>
      </c>
      <c r="D769" s="49" t="s">
        <v>75</v>
      </c>
      <c r="E769" s="50">
        <v>-100</v>
      </c>
      <c r="F769" s="50">
        <v>7843</v>
      </c>
      <c r="G769" s="50">
        <v>-1.2749999999999999E-2</v>
      </c>
      <c r="H769" s="50">
        <v>7.5000000000000002E-4</v>
      </c>
      <c r="I769" s="50">
        <v>9.5599999999999999E-6</v>
      </c>
      <c r="J769" s="49" t="s">
        <v>76</v>
      </c>
      <c r="K769" s="50">
        <v>100</v>
      </c>
      <c r="L769" s="50">
        <v>0</v>
      </c>
      <c r="M769" s="50">
        <v>7846</v>
      </c>
      <c r="N769" s="49" t="s">
        <v>77</v>
      </c>
      <c r="O769" s="49" t="s">
        <v>1200</v>
      </c>
      <c r="P769" s="36">
        <v>8966</v>
      </c>
      <c r="Q769" s="36">
        <v>7843</v>
      </c>
      <c r="R769" s="36">
        <v>1.2750000000000001E-4</v>
      </c>
      <c r="S769" s="36">
        <v>1.146929982405295</v>
      </c>
      <c r="T769" s="36">
        <v>1.2791991773425105E-4</v>
      </c>
      <c r="U769" s="38">
        <v>1.143165</v>
      </c>
      <c r="V769" s="38">
        <v>-3.7649824052949921E-3</v>
      </c>
      <c r="W769" s="36">
        <v>7.622714240529542E-2</v>
      </c>
      <c r="X769" s="36">
        <v>-4.1991773425106849E-5</v>
      </c>
      <c r="Y769" s="36">
        <v>-2.9609199999999993E-3</v>
      </c>
      <c r="Z769" s="36">
        <v>5.3535799999999993E-3</v>
      </c>
      <c r="AA769" s="38">
        <v>2.3926599999999684E-3</v>
      </c>
      <c r="AB769" s="36">
        <v>7.0069500000000465E-2</v>
      </c>
      <c r="AC769" s="36">
        <v>0.93334713000000047</v>
      </c>
    </row>
    <row r="770" spans="1:29" ht="15.75" customHeight="1" x14ac:dyDescent="0.2">
      <c r="A770" s="52">
        <v>43625.626504629632</v>
      </c>
      <c r="B770" s="49" t="s">
        <v>7</v>
      </c>
      <c r="C770" s="49" t="s">
        <v>74</v>
      </c>
      <c r="D770" s="49" t="s">
        <v>75</v>
      </c>
      <c r="E770" s="50">
        <v>-200</v>
      </c>
      <c r="F770" s="50">
        <v>7843.5</v>
      </c>
      <c r="G770" s="50">
        <v>-2.5498E-2</v>
      </c>
      <c r="H770" s="50">
        <v>-2.5000000000000001E-4</v>
      </c>
      <c r="I770" s="50">
        <v>-6.37E-6</v>
      </c>
      <c r="J770" s="49" t="s">
        <v>76</v>
      </c>
      <c r="K770" s="50">
        <v>200</v>
      </c>
      <c r="L770" s="50">
        <v>0</v>
      </c>
      <c r="M770" s="50">
        <v>7843.5</v>
      </c>
      <c r="N770" s="49" t="s">
        <v>77</v>
      </c>
      <c r="O770" s="49" t="s">
        <v>1201</v>
      </c>
      <c r="P770" s="36">
        <v>8766</v>
      </c>
      <c r="Q770" s="36">
        <v>7843.5</v>
      </c>
      <c r="R770" s="36">
        <v>1.2748999999999999E-4</v>
      </c>
      <c r="S770" s="36">
        <v>1.1213459988584447</v>
      </c>
      <c r="T770" s="36">
        <v>1.2791991773425105E-4</v>
      </c>
      <c r="U770" s="38">
        <v>1.11757734</v>
      </c>
      <c r="V770" s="38">
        <v>-3.7686588584446845E-3</v>
      </c>
      <c r="W770" s="36">
        <v>7.6141158858445204E-2</v>
      </c>
      <c r="X770" s="36">
        <v>-8.5983546850215697E-5</v>
      </c>
      <c r="Y770" s="36">
        <v>-2.9672899999999992E-3</v>
      </c>
      <c r="Z770" s="36">
        <v>5.3535799999999993E-3</v>
      </c>
      <c r="AA770" s="38">
        <v>2.3862899999999685E-3</v>
      </c>
      <c r="AB770" s="36">
        <v>6.9986210000000548E-2</v>
      </c>
      <c r="AC770" s="36">
        <v>0.93326384000000062</v>
      </c>
    </row>
    <row r="771" spans="1:29" ht="15.75" customHeight="1" x14ac:dyDescent="0.2">
      <c r="A771" s="52">
        <v>43625.627222222225</v>
      </c>
      <c r="B771" s="49" t="s">
        <v>7</v>
      </c>
      <c r="C771" s="49" t="s">
        <v>74</v>
      </c>
      <c r="D771" s="49" t="s">
        <v>86</v>
      </c>
      <c r="E771" s="50">
        <v>100</v>
      </c>
      <c r="F771" s="50">
        <v>7881.5</v>
      </c>
      <c r="G771" s="50">
        <v>1.2688E-2</v>
      </c>
      <c r="H771" s="50">
        <v>-2.5000000000000001E-4</v>
      </c>
      <c r="I771" s="50">
        <v>-3.1700000000000001E-6</v>
      </c>
      <c r="J771" s="49" t="s">
        <v>76</v>
      </c>
      <c r="K771" s="50">
        <v>100</v>
      </c>
      <c r="L771" s="50">
        <v>0</v>
      </c>
      <c r="M771" s="50">
        <v>7881.5</v>
      </c>
      <c r="N771" s="49" t="s">
        <v>83</v>
      </c>
      <c r="O771" s="49" t="s">
        <v>1202</v>
      </c>
      <c r="P771" s="36">
        <v>8866</v>
      </c>
      <c r="Q771" s="36">
        <v>7881.5</v>
      </c>
      <c r="R771" s="36">
        <v>1.2688E-4</v>
      </c>
      <c r="S771" s="36">
        <v>1.1340339988584447</v>
      </c>
      <c r="T771" s="36">
        <v>1.2790818845685142E-4</v>
      </c>
      <c r="U771" s="38">
        <v>1.12491808</v>
      </c>
      <c r="V771" s="38">
        <v>-9.1159188584446493E-3</v>
      </c>
      <c r="W771" s="36">
        <v>7.6141158858445204E-2</v>
      </c>
      <c r="X771" s="36">
        <v>0</v>
      </c>
      <c r="Y771" s="36">
        <v>-2.970459999999999E-3</v>
      </c>
      <c r="Z771" s="36">
        <v>5.3535799999999993E-3</v>
      </c>
      <c r="AA771" s="38">
        <v>2.3831199999999686E-3</v>
      </c>
      <c r="AB771" s="36">
        <v>6.464212000000058E-2</v>
      </c>
      <c r="AC771" s="36">
        <v>0.9279197500000006</v>
      </c>
    </row>
    <row r="772" spans="1:29" ht="15.75" customHeight="1" x14ac:dyDescent="0.2">
      <c r="A772" s="52">
        <v>43625.632638888892</v>
      </c>
      <c r="B772" s="49" t="s">
        <v>7</v>
      </c>
      <c r="C772" s="49" t="s">
        <v>74</v>
      </c>
      <c r="D772" s="49" t="s">
        <v>86</v>
      </c>
      <c r="E772" s="50">
        <v>100</v>
      </c>
      <c r="F772" s="50">
        <v>7864.5</v>
      </c>
      <c r="G772" s="50">
        <v>1.2715000000000001E-2</v>
      </c>
      <c r="H772" s="50">
        <v>-2.5000000000000001E-4</v>
      </c>
      <c r="I772" s="50">
        <v>-3.1700000000000001E-6</v>
      </c>
      <c r="J772" s="49" t="s">
        <v>76</v>
      </c>
      <c r="K772" s="50">
        <v>100</v>
      </c>
      <c r="L772" s="50">
        <v>0</v>
      </c>
      <c r="M772" s="50">
        <v>7864.5</v>
      </c>
      <c r="N772" s="49" t="s">
        <v>77</v>
      </c>
      <c r="O772" s="49" t="s">
        <v>1203</v>
      </c>
      <c r="P772" s="36">
        <v>8966</v>
      </c>
      <c r="Q772" s="36">
        <v>7864.5</v>
      </c>
      <c r="R772" s="36">
        <v>1.2715E-4</v>
      </c>
      <c r="S772" s="36">
        <v>1.1467489988584447</v>
      </c>
      <c r="T772" s="36">
        <v>1.2789973219478527E-4</v>
      </c>
      <c r="U772" s="38">
        <v>1.1400269000000001</v>
      </c>
      <c r="V772" s="38">
        <v>-6.7220988584446584E-3</v>
      </c>
      <c r="W772" s="36">
        <v>7.6141158858445204E-2</v>
      </c>
      <c r="X772" s="36">
        <v>0</v>
      </c>
      <c r="Y772" s="36">
        <v>-2.9736299999999988E-3</v>
      </c>
      <c r="Z772" s="36">
        <v>5.3535799999999993E-3</v>
      </c>
      <c r="AA772" s="38">
        <v>2.3799499999999688E-3</v>
      </c>
      <c r="AB772" s="36">
        <v>6.7039110000000582E-2</v>
      </c>
      <c r="AC772" s="36">
        <v>0.93031674000000064</v>
      </c>
    </row>
    <row r="773" spans="1:29" ht="15.75" customHeight="1" x14ac:dyDescent="0.2">
      <c r="A773" s="52">
        <v>43625.689826388887</v>
      </c>
      <c r="B773" s="49" t="s">
        <v>7</v>
      </c>
      <c r="C773" s="49" t="s">
        <v>74</v>
      </c>
      <c r="D773" s="49" t="s">
        <v>86</v>
      </c>
      <c r="E773" s="50">
        <v>100</v>
      </c>
      <c r="F773" s="50">
        <v>7892.5</v>
      </c>
      <c r="G773" s="50">
        <v>1.2670000000000001E-2</v>
      </c>
      <c r="H773" s="50">
        <v>-2.5000000000000001E-4</v>
      </c>
      <c r="I773" s="50">
        <v>-3.1599999999999998E-6</v>
      </c>
      <c r="J773" s="49" t="s">
        <v>76</v>
      </c>
      <c r="K773" s="50">
        <v>100</v>
      </c>
      <c r="L773" s="50">
        <v>0</v>
      </c>
      <c r="M773" s="50">
        <v>7892.5</v>
      </c>
      <c r="N773" s="49" t="s">
        <v>77</v>
      </c>
      <c r="O773" s="49" t="s">
        <v>1204</v>
      </c>
      <c r="P773" s="36">
        <v>9066</v>
      </c>
      <c r="Q773" s="36">
        <v>7892.5</v>
      </c>
      <c r="R773" s="36">
        <v>1.2669999999999999E-4</v>
      </c>
      <c r="S773" s="36">
        <v>1.1594189988584447</v>
      </c>
      <c r="T773" s="36">
        <v>1.2788649888136386E-4</v>
      </c>
      <c r="U773" s="38">
        <v>1.1486622</v>
      </c>
      <c r="V773" s="38">
        <v>-1.0756798858444716E-2</v>
      </c>
      <c r="W773" s="36">
        <v>7.6141158858445204E-2</v>
      </c>
      <c r="X773" s="36">
        <v>0</v>
      </c>
      <c r="Y773" s="36">
        <v>-2.9767899999999987E-3</v>
      </c>
      <c r="Z773" s="36">
        <v>5.3535799999999993E-3</v>
      </c>
      <c r="AA773" s="38">
        <v>2.3767899999999689E-3</v>
      </c>
      <c r="AB773" s="36">
        <v>6.3007570000000512E-2</v>
      </c>
      <c r="AC773" s="36">
        <v>0.92628520000000059</v>
      </c>
    </row>
    <row r="774" spans="1:29" ht="15.75" customHeight="1" x14ac:dyDescent="0.2">
      <c r="A774" s="52">
        <v>43625.707233796296</v>
      </c>
      <c r="B774" s="49" t="s">
        <v>7</v>
      </c>
      <c r="C774" s="49" t="s">
        <v>74</v>
      </c>
      <c r="D774" s="49" t="s">
        <v>75</v>
      </c>
      <c r="E774" s="50">
        <v>-100</v>
      </c>
      <c r="F774" s="50">
        <v>7803.5</v>
      </c>
      <c r="G774" s="50">
        <v>-1.2815E-2</v>
      </c>
      <c r="H774" s="50">
        <v>-2.5000000000000001E-4</v>
      </c>
      <c r="I774" s="50">
        <v>-3.1999999999999999E-6</v>
      </c>
      <c r="J774" s="49" t="s">
        <v>76</v>
      </c>
      <c r="K774" s="50">
        <v>100</v>
      </c>
      <c r="L774" s="50">
        <v>0</v>
      </c>
      <c r="M774" s="50">
        <v>7803.5</v>
      </c>
      <c r="N774" s="49" t="s">
        <v>77</v>
      </c>
      <c r="O774" s="49" t="s">
        <v>1205</v>
      </c>
      <c r="P774" s="36">
        <v>8966</v>
      </c>
      <c r="Q774" s="36">
        <v>7803.5</v>
      </c>
      <c r="R774" s="36">
        <v>1.2815E-4</v>
      </c>
      <c r="S774" s="36">
        <v>1.1466303489703082</v>
      </c>
      <c r="T774" s="36">
        <v>1.2788649888136383E-4</v>
      </c>
      <c r="U774" s="38">
        <v>1.1489928999999999</v>
      </c>
      <c r="V774" s="38">
        <v>2.3625510296916286E-3</v>
      </c>
      <c r="W774" s="36">
        <v>7.6167508970308814E-2</v>
      </c>
      <c r="X774" s="36">
        <v>2.6350111863610026E-5</v>
      </c>
      <c r="Y774" s="36">
        <v>-2.9799899999999988E-3</v>
      </c>
      <c r="Z774" s="36">
        <v>5.3535799999999993E-3</v>
      </c>
      <c r="AA774" s="38">
        <v>2.3735899999999688E-3</v>
      </c>
      <c r="AB774" s="36">
        <v>7.6156470000000476E-2</v>
      </c>
      <c r="AC774" s="36">
        <v>0.93943410000000049</v>
      </c>
    </row>
    <row r="775" spans="1:29" ht="15.75" customHeight="1" x14ac:dyDescent="0.2">
      <c r="A775" s="52">
        <v>43625.708287037036</v>
      </c>
      <c r="B775" s="49" t="s">
        <v>7</v>
      </c>
      <c r="C775" s="49" t="s">
        <v>74</v>
      </c>
      <c r="D775" s="49" t="s">
        <v>75</v>
      </c>
      <c r="E775" s="50">
        <v>-100</v>
      </c>
      <c r="F775" s="50">
        <v>7781.5</v>
      </c>
      <c r="G775" s="50">
        <v>-1.2851E-2</v>
      </c>
      <c r="H775" s="50">
        <v>-2.5000000000000001E-4</v>
      </c>
      <c r="I775" s="50">
        <v>-3.2100000000000002E-6</v>
      </c>
      <c r="J775" s="49" t="s">
        <v>76</v>
      </c>
      <c r="K775" s="50">
        <v>100</v>
      </c>
      <c r="L775" s="50">
        <v>0</v>
      </c>
      <c r="M775" s="50">
        <v>7781.5</v>
      </c>
      <c r="N775" s="49" t="s">
        <v>77</v>
      </c>
      <c r="O775" s="49" t="s">
        <v>1206</v>
      </c>
      <c r="P775" s="36">
        <v>8866</v>
      </c>
      <c r="Q775" s="36">
        <v>7781.5</v>
      </c>
      <c r="R775" s="36">
        <v>1.2851E-4</v>
      </c>
      <c r="S775" s="36">
        <v>1.1338416990821718</v>
      </c>
      <c r="T775" s="36">
        <v>1.2788649888136383E-4</v>
      </c>
      <c r="U775" s="38">
        <v>1.1393696600000001</v>
      </c>
      <c r="V775" s="38">
        <v>5.5279609178282563E-3</v>
      </c>
      <c r="W775" s="36">
        <v>7.6229859082172433E-2</v>
      </c>
      <c r="X775" s="36">
        <v>6.2350111863618274E-5</v>
      </c>
      <c r="Y775" s="36">
        <v>-2.9831999999999988E-3</v>
      </c>
      <c r="Z775" s="36">
        <v>5.3535799999999993E-3</v>
      </c>
      <c r="AA775" s="38">
        <v>2.3703799999999688E-3</v>
      </c>
      <c r="AB775" s="36">
        <v>7.9387440000000725E-2</v>
      </c>
      <c r="AC775" s="36">
        <v>0.94266507000000077</v>
      </c>
    </row>
    <row r="776" spans="1:29" ht="15.75" customHeight="1" x14ac:dyDescent="0.2">
      <c r="A776" s="52">
        <v>43625.753564814811</v>
      </c>
      <c r="B776" s="49" t="s">
        <v>7</v>
      </c>
      <c r="C776" s="49" t="s">
        <v>74</v>
      </c>
      <c r="D776" s="49" t="s">
        <v>75</v>
      </c>
      <c r="E776" s="50">
        <v>-95</v>
      </c>
      <c r="F776" s="50">
        <v>7769.5</v>
      </c>
      <c r="G776" s="50">
        <v>-1.2227450000000001E-2</v>
      </c>
      <c r="H776" s="50">
        <v>-2.5000000000000001E-4</v>
      </c>
      <c r="I776" s="50">
        <v>-3.05E-6</v>
      </c>
      <c r="J776" s="49" t="s">
        <v>76</v>
      </c>
      <c r="K776" s="50">
        <v>100</v>
      </c>
      <c r="L776" s="50">
        <v>0</v>
      </c>
      <c r="M776" s="50">
        <v>7769.5</v>
      </c>
      <c r="N776" s="49" t="s">
        <v>77</v>
      </c>
      <c r="O776" s="49" t="s">
        <v>1207</v>
      </c>
      <c r="P776" s="36">
        <v>8771</v>
      </c>
      <c r="Q776" s="36">
        <v>7769.5</v>
      </c>
      <c r="R776" s="36">
        <v>1.2871000000000001E-4</v>
      </c>
      <c r="S776" s="36">
        <v>1.1216924816884422</v>
      </c>
      <c r="T776" s="36">
        <v>1.2788649888136383E-4</v>
      </c>
      <c r="U776" s="38">
        <v>1.1289154100000001</v>
      </c>
      <c r="V776" s="38">
        <v>7.2229283115579079E-3</v>
      </c>
      <c r="W776" s="36">
        <v>7.6308091688442867E-2</v>
      </c>
      <c r="X776" s="36">
        <v>7.8232606270434157E-5</v>
      </c>
      <c r="Y776" s="36">
        <v>-2.9862499999999989E-3</v>
      </c>
      <c r="Z776" s="36">
        <v>5.3535799999999993E-3</v>
      </c>
      <c r="AA776" s="38">
        <v>2.3673299999999687E-3</v>
      </c>
      <c r="AB776" s="36">
        <v>8.1163690000000802E-2</v>
      </c>
      <c r="AC776" s="36">
        <v>0.94444132000000081</v>
      </c>
    </row>
    <row r="777" spans="1:29" ht="15.75" customHeight="1" x14ac:dyDescent="0.2">
      <c r="A777" s="52">
        <v>43625.753564814811</v>
      </c>
      <c r="B777" s="49" t="s">
        <v>7</v>
      </c>
      <c r="C777" s="49" t="s">
        <v>74</v>
      </c>
      <c r="D777" s="49" t="s">
        <v>75</v>
      </c>
      <c r="E777" s="50">
        <v>-5</v>
      </c>
      <c r="F777" s="50">
        <v>7769.5</v>
      </c>
      <c r="G777" s="50">
        <v>-6.4355E-4</v>
      </c>
      <c r="H777" s="50">
        <v>-2.5000000000000001E-4</v>
      </c>
      <c r="I777" s="50">
        <v>-1.6E-7</v>
      </c>
      <c r="J777" s="49" t="s">
        <v>76</v>
      </c>
      <c r="K777" s="50">
        <v>100</v>
      </c>
      <c r="L777" s="50">
        <v>95</v>
      </c>
      <c r="M777" s="50">
        <v>7769.5</v>
      </c>
      <c r="N777" s="49" t="s">
        <v>77</v>
      </c>
      <c r="O777" s="49" t="s">
        <v>1207</v>
      </c>
      <c r="P777" s="36">
        <v>8766</v>
      </c>
      <c r="Q777" s="36">
        <v>7769.5</v>
      </c>
      <c r="R777" s="36">
        <v>1.2871000000000001E-4</v>
      </c>
      <c r="S777" s="36">
        <v>1.1210530491940354</v>
      </c>
      <c r="T777" s="36">
        <v>1.2788649888136383E-4</v>
      </c>
      <c r="U777" s="38">
        <v>1.1282718600000001</v>
      </c>
      <c r="V777" s="38">
        <v>7.2188108059647593E-3</v>
      </c>
      <c r="W777" s="36">
        <v>7.6312209194036043E-2</v>
      </c>
      <c r="X777" s="36">
        <v>4.1175055931763627E-6</v>
      </c>
      <c r="Y777" s="36">
        <v>-2.9864099999999988E-3</v>
      </c>
      <c r="Z777" s="36">
        <v>5.3535799999999993E-3</v>
      </c>
      <c r="AA777" s="38">
        <v>2.3671699999999688E-3</v>
      </c>
      <c r="AB777" s="36">
        <v>8.1163850000000828E-2</v>
      </c>
      <c r="AC777" s="36">
        <v>0.94444148000000083</v>
      </c>
    </row>
    <row r="778" spans="1:29" ht="15.75" customHeight="1" x14ac:dyDescent="0.2">
      <c r="A778" s="52">
        <v>43625.785104166665</v>
      </c>
      <c r="B778" s="49" t="s">
        <v>7</v>
      </c>
      <c r="C778" s="49" t="s">
        <v>74</v>
      </c>
      <c r="D778" s="49" t="s">
        <v>75</v>
      </c>
      <c r="E778" s="50">
        <v>-200</v>
      </c>
      <c r="F778" s="50">
        <v>7764.5</v>
      </c>
      <c r="G778" s="50">
        <v>-2.5758E-2</v>
      </c>
      <c r="H778" s="50">
        <v>-2.5000000000000001E-4</v>
      </c>
      <c r="I778" s="50">
        <v>-6.4300000000000003E-6</v>
      </c>
      <c r="J778" s="49" t="s">
        <v>76</v>
      </c>
      <c r="K778" s="50">
        <v>200</v>
      </c>
      <c r="L778" s="50">
        <v>0</v>
      </c>
      <c r="M778" s="50">
        <v>7764.5</v>
      </c>
      <c r="N778" s="49" t="s">
        <v>77</v>
      </c>
      <c r="O778" s="49" t="s">
        <v>1208</v>
      </c>
      <c r="P778" s="36">
        <v>8566</v>
      </c>
      <c r="Q778" s="36">
        <v>7764.5</v>
      </c>
      <c r="R778" s="36">
        <v>1.2878999999999999E-4</v>
      </c>
      <c r="S778" s="36">
        <v>1.0954757494177625</v>
      </c>
      <c r="T778" s="36">
        <v>1.2788649888136383E-4</v>
      </c>
      <c r="U778" s="38">
        <v>1.1032151399999999</v>
      </c>
      <c r="V778" s="38">
        <v>7.7393905822373821E-3</v>
      </c>
      <c r="W778" s="36">
        <v>7.649290941776328E-2</v>
      </c>
      <c r="X778" s="36">
        <v>1.8070022372723704E-4</v>
      </c>
      <c r="Y778" s="36">
        <v>-2.9928399999999988E-3</v>
      </c>
      <c r="Z778" s="36">
        <v>5.3535799999999993E-3</v>
      </c>
      <c r="AA778" s="38">
        <v>2.3607399999999688E-3</v>
      </c>
      <c r="AB778" s="36">
        <v>8.187156000000069E-2</v>
      </c>
      <c r="AC778" s="36">
        <v>0.94514919000000075</v>
      </c>
    </row>
    <row r="779" spans="1:29" ht="15.75" customHeight="1" x14ac:dyDescent="0.2">
      <c r="A779" s="52">
        <v>43625.814317129632</v>
      </c>
      <c r="B779" s="49" t="s">
        <v>7</v>
      </c>
      <c r="C779" s="49" t="s">
        <v>74</v>
      </c>
      <c r="D779" s="49" t="s">
        <v>75</v>
      </c>
      <c r="E779" s="50">
        <v>-100</v>
      </c>
      <c r="F779" s="50">
        <v>7721.5</v>
      </c>
      <c r="G779" s="50">
        <v>-1.2951000000000001E-2</v>
      </c>
      <c r="H779" s="50">
        <v>-2.5000000000000001E-4</v>
      </c>
      <c r="I779" s="50">
        <v>-3.23E-6</v>
      </c>
      <c r="J779" s="49" t="s">
        <v>76</v>
      </c>
      <c r="K779" s="50">
        <v>100</v>
      </c>
      <c r="L779" s="50">
        <v>0</v>
      </c>
      <c r="M779" s="50">
        <v>7721.5</v>
      </c>
      <c r="N779" s="49" t="s">
        <v>77</v>
      </c>
      <c r="O779" s="49" t="s">
        <v>1209</v>
      </c>
      <c r="P779" s="36">
        <v>8466</v>
      </c>
      <c r="Q779" s="36">
        <v>7721.5</v>
      </c>
      <c r="R779" s="36">
        <v>1.2951E-4</v>
      </c>
      <c r="S779" s="36">
        <v>1.0826870995296261</v>
      </c>
      <c r="T779" s="36">
        <v>1.2788649888136381E-4</v>
      </c>
      <c r="U779" s="38">
        <v>1.0964316599999999</v>
      </c>
      <c r="V779" s="38">
        <v>1.3744560470373868E-2</v>
      </c>
      <c r="W779" s="36">
        <v>7.6655259529626901E-2</v>
      </c>
      <c r="X779" s="36">
        <v>1.6235011186362114E-4</v>
      </c>
      <c r="Y779" s="36">
        <v>-2.9960699999999987E-3</v>
      </c>
      <c r="Z779" s="36">
        <v>5.3535799999999993E-3</v>
      </c>
      <c r="AA779" s="38">
        <v>2.3575099999999689E-3</v>
      </c>
      <c r="AB779" s="36">
        <v>8.8042310000000804E-2</v>
      </c>
      <c r="AC779" s="36">
        <v>0.95131994000000086</v>
      </c>
    </row>
    <row r="780" spans="1:29" ht="15.75" customHeight="1" x14ac:dyDescent="0.2">
      <c r="A780" s="52">
        <v>43625.821793981479</v>
      </c>
      <c r="B780" s="49" t="s">
        <v>7</v>
      </c>
      <c r="C780" s="49" t="s">
        <v>74</v>
      </c>
      <c r="D780" s="49" t="s">
        <v>75</v>
      </c>
      <c r="E780" s="50">
        <v>-100</v>
      </c>
      <c r="F780" s="50">
        <v>7688</v>
      </c>
      <c r="G780" s="50">
        <v>-1.3006999999999999E-2</v>
      </c>
      <c r="H780" s="50">
        <v>-2.5000000000000001E-4</v>
      </c>
      <c r="I780" s="50">
        <v>-3.2499999999999998E-6</v>
      </c>
      <c r="J780" s="49" t="s">
        <v>76</v>
      </c>
      <c r="K780" s="50">
        <v>100</v>
      </c>
      <c r="L780" s="50">
        <v>0</v>
      </c>
      <c r="M780" s="50">
        <v>7688</v>
      </c>
      <c r="N780" s="49" t="s">
        <v>77</v>
      </c>
      <c r="O780" s="49" t="s">
        <v>1210</v>
      </c>
      <c r="P780" s="36">
        <v>8366</v>
      </c>
      <c r="Q780" s="36">
        <v>7688</v>
      </c>
      <c r="R780" s="36">
        <v>1.3007000000000001E-4</v>
      </c>
      <c r="S780" s="36">
        <v>1.0698984496414896</v>
      </c>
      <c r="T780" s="36">
        <v>1.2788649888136381E-4</v>
      </c>
      <c r="U780" s="38">
        <v>1.0881656200000001</v>
      </c>
      <c r="V780" s="38">
        <v>1.8267170358510443E-2</v>
      </c>
      <c r="W780" s="36">
        <v>7.6873609641490523E-2</v>
      </c>
      <c r="X780" s="36">
        <v>2.1835011186362163E-4</v>
      </c>
      <c r="Y780" s="36">
        <v>-2.9993199999999989E-3</v>
      </c>
      <c r="Z780" s="36">
        <v>5.3535799999999993E-3</v>
      </c>
      <c r="AA780" s="38">
        <v>2.3542599999999687E-3</v>
      </c>
      <c r="AB780" s="36">
        <v>9.2786520000000997E-2</v>
      </c>
      <c r="AC780" s="36">
        <v>0.956064150000001</v>
      </c>
    </row>
    <row r="781" spans="1:29" ht="15.75" customHeight="1" x14ac:dyDescent="0.2">
      <c r="A781" s="52">
        <v>43625.821863425925</v>
      </c>
      <c r="B781" s="49" t="s">
        <v>7</v>
      </c>
      <c r="C781" s="49" t="s">
        <v>74</v>
      </c>
      <c r="D781" s="49" t="s">
        <v>75</v>
      </c>
      <c r="E781" s="50">
        <v>-200</v>
      </c>
      <c r="F781" s="50">
        <v>7683.5</v>
      </c>
      <c r="G781" s="50">
        <v>-2.6030000000000001E-2</v>
      </c>
      <c r="H781" s="50">
        <v>-2.5000000000000001E-4</v>
      </c>
      <c r="I781" s="50">
        <v>-6.4999999999999996E-6</v>
      </c>
      <c r="J781" s="49" t="s">
        <v>76</v>
      </c>
      <c r="K781" s="50">
        <v>200</v>
      </c>
      <c r="L781" s="50">
        <v>0</v>
      </c>
      <c r="M781" s="50">
        <v>7683.5</v>
      </c>
      <c r="N781" s="49" t="s">
        <v>83</v>
      </c>
      <c r="O781" s="49" t="s">
        <v>1211</v>
      </c>
      <c r="P781" s="36">
        <v>8166</v>
      </c>
      <c r="Q781" s="36">
        <v>7683.5</v>
      </c>
      <c r="R781" s="36">
        <v>1.3014999999999999E-4</v>
      </c>
      <c r="S781" s="36">
        <v>1.044321149865217</v>
      </c>
      <c r="T781" s="36">
        <v>1.2788649888136383E-4</v>
      </c>
      <c r="U781" s="38">
        <v>1.0628048999999999</v>
      </c>
      <c r="V781" s="38">
        <v>1.8483750134782984E-2</v>
      </c>
      <c r="W781" s="36">
        <v>7.7326309865217754E-2</v>
      </c>
      <c r="X781" s="36">
        <v>4.5270022372723151E-4</v>
      </c>
      <c r="Y781" s="36">
        <v>-3.0058199999999989E-3</v>
      </c>
      <c r="Z781" s="36">
        <v>5.3535799999999993E-3</v>
      </c>
      <c r="AA781" s="38">
        <v>2.3477599999999687E-3</v>
      </c>
      <c r="AB781" s="36">
        <v>9.3462300000000775E-2</v>
      </c>
      <c r="AC781" s="36">
        <v>0.95673993000000079</v>
      </c>
    </row>
    <row r="782" spans="1:29" ht="15.75" customHeight="1" x14ac:dyDescent="0.2">
      <c r="A782" s="52">
        <v>43625.825995370367</v>
      </c>
      <c r="B782" s="49" t="s">
        <v>7</v>
      </c>
      <c r="C782" s="49" t="s">
        <v>74</v>
      </c>
      <c r="D782" s="49" t="s">
        <v>75</v>
      </c>
      <c r="E782" s="50">
        <v>-100</v>
      </c>
      <c r="F782" s="50">
        <v>7649.5</v>
      </c>
      <c r="G782" s="50">
        <v>-1.3073E-2</v>
      </c>
      <c r="H782" s="50">
        <v>-2.5000000000000001E-4</v>
      </c>
      <c r="I782" s="50">
        <v>-3.2600000000000001E-6</v>
      </c>
      <c r="J782" s="49" t="s">
        <v>76</v>
      </c>
      <c r="K782" s="50">
        <v>100</v>
      </c>
      <c r="L782" s="50">
        <v>0</v>
      </c>
      <c r="M782" s="50">
        <v>7649.5</v>
      </c>
      <c r="N782" s="49" t="s">
        <v>77</v>
      </c>
      <c r="O782" s="49" t="s">
        <v>1212</v>
      </c>
      <c r="P782" s="36">
        <v>8066</v>
      </c>
      <c r="Q782" s="36">
        <v>7649.5</v>
      </c>
      <c r="R782" s="36">
        <v>1.3072999999999999E-4</v>
      </c>
      <c r="S782" s="36">
        <v>1.0315324999770805</v>
      </c>
      <c r="T782" s="36">
        <v>1.2788649888136381E-4</v>
      </c>
      <c r="U782" s="38">
        <v>1.05446818</v>
      </c>
      <c r="V782" s="38">
        <v>2.2935680022919458E-2</v>
      </c>
      <c r="W782" s="36">
        <v>7.7610659977081373E-2</v>
      </c>
      <c r="X782" s="36">
        <v>2.8435011186361825E-4</v>
      </c>
      <c r="Y782" s="36">
        <v>-3.009079999999999E-3</v>
      </c>
      <c r="Z782" s="36">
        <v>5.3535799999999993E-3</v>
      </c>
      <c r="AA782" s="38">
        <v>2.3444999999999686E-3</v>
      </c>
      <c r="AB782" s="36">
        <v>9.8201840000000859E-2</v>
      </c>
      <c r="AC782" s="36">
        <v>0.96147947000000089</v>
      </c>
    </row>
    <row r="783" spans="1:29" ht="15.75" customHeight="1" x14ac:dyDescent="0.2">
      <c r="A783" s="52">
        <v>43625.826064814813</v>
      </c>
      <c r="B783" s="49" t="s">
        <v>7</v>
      </c>
      <c r="C783" s="49" t="s">
        <v>74</v>
      </c>
      <c r="D783" s="49" t="s">
        <v>75</v>
      </c>
      <c r="E783" s="50">
        <v>-100</v>
      </c>
      <c r="F783" s="50">
        <v>7642</v>
      </c>
      <c r="G783" s="50">
        <v>-1.3086E-2</v>
      </c>
      <c r="H783" s="50">
        <v>-2.5000000000000001E-4</v>
      </c>
      <c r="I783" s="50">
        <v>-3.27E-6</v>
      </c>
      <c r="J783" s="49" t="s">
        <v>76</v>
      </c>
      <c r="K783" s="50">
        <v>100</v>
      </c>
      <c r="L783" s="50">
        <v>0</v>
      </c>
      <c r="M783" s="50">
        <v>7642</v>
      </c>
      <c r="N783" s="49" t="s">
        <v>77</v>
      </c>
      <c r="O783" s="49" t="s">
        <v>1213</v>
      </c>
      <c r="P783" s="36">
        <v>7966</v>
      </c>
      <c r="Q783" s="36">
        <v>7642</v>
      </c>
      <c r="R783" s="36">
        <v>1.3086E-4</v>
      </c>
      <c r="S783" s="36">
        <v>1.0187438500889441</v>
      </c>
      <c r="T783" s="36">
        <v>1.2788649888136381E-4</v>
      </c>
      <c r="U783" s="38">
        <v>1.04243076</v>
      </c>
      <c r="V783" s="38">
        <v>2.3686909911055931E-2</v>
      </c>
      <c r="W783" s="36">
        <v>7.790801008894499E-2</v>
      </c>
      <c r="X783" s="36">
        <v>2.9735011186361737E-4</v>
      </c>
      <c r="Y783" s="36">
        <v>-3.0123499999999991E-3</v>
      </c>
      <c r="Z783" s="36">
        <v>5.3535799999999993E-3</v>
      </c>
      <c r="AA783" s="38">
        <v>2.3412299999999685E-3</v>
      </c>
      <c r="AB783" s="36">
        <v>9.9253690000000949E-2</v>
      </c>
      <c r="AC783" s="36">
        <v>0.96253132000000097</v>
      </c>
    </row>
    <row r="784" spans="1:29" ht="15.75" customHeight="1" x14ac:dyDescent="0.2">
      <c r="A784" s="52">
        <v>43625.939629629633</v>
      </c>
      <c r="B784" s="49" t="s">
        <v>7</v>
      </c>
      <c r="C784" s="49" t="s">
        <v>74</v>
      </c>
      <c r="D784" s="49" t="s">
        <v>86</v>
      </c>
      <c r="E784" s="50">
        <v>100</v>
      </c>
      <c r="F784" s="50">
        <v>7713</v>
      </c>
      <c r="G784" s="50">
        <v>1.2965000000000001E-2</v>
      </c>
      <c r="H784" s="50">
        <v>-2.5000000000000001E-4</v>
      </c>
      <c r="I784" s="50">
        <v>-3.2399999999999999E-6</v>
      </c>
      <c r="J784" s="49" t="s">
        <v>76</v>
      </c>
      <c r="K784" s="50">
        <v>100</v>
      </c>
      <c r="L784" s="50">
        <v>0</v>
      </c>
      <c r="M784" s="50">
        <v>7713</v>
      </c>
      <c r="N784" s="49" t="s">
        <v>83</v>
      </c>
      <c r="O784" s="49" t="s">
        <v>1214</v>
      </c>
      <c r="P784" s="36">
        <v>8066</v>
      </c>
      <c r="Q784" s="36">
        <v>7713</v>
      </c>
      <c r="R784" s="36">
        <v>1.2965000000000001E-4</v>
      </c>
      <c r="S784" s="36">
        <v>1.031708850088944</v>
      </c>
      <c r="T784" s="36">
        <v>1.2790836227237094E-4</v>
      </c>
      <c r="U784" s="38">
        <v>1.0457569</v>
      </c>
      <c r="V784" s="38">
        <v>1.4048049911056015E-2</v>
      </c>
      <c r="W784" s="36">
        <v>7.790801008894499E-2</v>
      </c>
      <c r="X784" s="36">
        <v>0</v>
      </c>
      <c r="Y784" s="36">
        <v>-3.015589999999999E-3</v>
      </c>
      <c r="Z784" s="36">
        <v>5.3535799999999993E-3</v>
      </c>
      <c r="AA784" s="38">
        <v>2.3379899999999686E-3</v>
      </c>
      <c r="AB784" s="36">
        <v>8.9618070000001035E-2</v>
      </c>
      <c r="AC784" s="36">
        <v>0.95289570000000101</v>
      </c>
    </row>
    <row r="785" spans="1:29" ht="15.75" customHeight="1" x14ac:dyDescent="0.2">
      <c r="A785" s="52">
        <v>43625.958333333336</v>
      </c>
      <c r="B785" s="49" t="s">
        <v>7</v>
      </c>
      <c r="C785" s="49" t="s">
        <v>130</v>
      </c>
      <c r="D785" s="53"/>
      <c r="E785" s="50">
        <v>8066</v>
      </c>
      <c r="F785" s="50">
        <v>7748.32</v>
      </c>
      <c r="G785" s="50">
        <v>1.0409979599999999</v>
      </c>
      <c r="H785" s="50">
        <v>1.3899999999999999E-4</v>
      </c>
      <c r="I785" s="50">
        <v>1.4469999999999999E-4</v>
      </c>
      <c r="J785" s="49" t="s">
        <v>76</v>
      </c>
      <c r="K785" s="50">
        <v>8066</v>
      </c>
      <c r="L785" s="50">
        <v>0</v>
      </c>
      <c r="M785" s="50">
        <v>7748.32</v>
      </c>
      <c r="N785" s="49" t="s">
        <v>130</v>
      </c>
      <c r="O785" s="49" t="s">
        <v>131</v>
      </c>
      <c r="P785" s="36">
        <v>8066</v>
      </c>
      <c r="Q785" s="36">
        <v>7748.32</v>
      </c>
      <c r="R785" s="36">
        <v>1.2905999999999999E-4</v>
      </c>
      <c r="S785" s="36">
        <v>1.031708850088944</v>
      </c>
      <c r="T785" s="36">
        <v>1.2790836227237094E-4</v>
      </c>
      <c r="U785" s="38">
        <v>1.0457569</v>
      </c>
      <c r="V785" s="38">
        <v>1.4048049911056015E-2</v>
      </c>
      <c r="W785" s="36">
        <v>7.790801008894499E-2</v>
      </c>
      <c r="X785" s="36">
        <v>0</v>
      </c>
      <c r="Y785" s="36">
        <v>-3.015589999999999E-3</v>
      </c>
      <c r="Z785" s="36">
        <v>5.4982799999999995E-3</v>
      </c>
      <c r="AA785" s="38">
        <v>2.4826899999999688E-3</v>
      </c>
      <c r="AB785" s="36">
        <v>8.9473370000001037E-2</v>
      </c>
      <c r="AC785" s="36">
        <v>0.95275100000000101</v>
      </c>
    </row>
    <row r="786" spans="1:29" ht="15.75" customHeight="1" x14ac:dyDescent="0.2">
      <c r="A786" s="52">
        <v>43626.08021990741</v>
      </c>
      <c r="B786" s="49" t="s">
        <v>7</v>
      </c>
      <c r="C786" s="49" t="s">
        <v>74</v>
      </c>
      <c r="D786" s="49" t="s">
        <v>75</v>
      </c>
      <c r="E786" s="50">
        <v>-100</v>
      </c>
      <c r="F786" s="50">
        <v>7637</v>
      </c>
      <c r="G786" s="50">
        <v>-1.3094E-2</v>
      </c>
      <c r="H786" s="50">
        <v>-2.5000000000000001E-4</v>
      </c>
      <c r="I786" s="50">
        <v>-3.27E-6</v>
      </c>
      <c r="J786" s="49" t="s">
        <v>76</v>
      </c>
      <c r="K786" s="50">
        <v>100</v>
      </c>
      <c r="L786" s="50">
        <v>0</v>
      </c>
      <c r="M786" s="50">
        <v>7637</v>
      </c>
      <c r="N786" s="49" t="s">
        <v>77</v>
      </c>
      <c r="O786" s="49" t="s">
        <v>1215</v>
      </c>
      <c r="P786" s="36">
        <v>7966</v>
      </c>
      <c r="Q786" s="36">
        <v>7637</v>
      </c>
      <c r="R786" s="36">
        <v>1.3093999999999999E-4</v>
      </c>
      <c r="S786" s="36">
        <v>1.0189180138617069</v>
      </c>
      <c r="T786" s="36">
        <v>1.2790836227237094E-4</v>
      </c>
      <c r="U786" s="38">
        <v>1.0430680399999999</v>
      </c>
      <c r="V786" s="38">
        <v>2.4150026138292979E-2</v>
      </c>
      <c r="W786" s="36">
        <v>7.8211173861707894E-2</v>
      </c>
      <c r="X786" s="36">
        <v>3.031637727629044E-4</v>
      </c>
      <c r="Y786" s="36">
        <v>-3.0188599999999991E-3</v>
      </c>
      <c r="Z786" s="36">
        <v>5.4982799999999995E-3</v>
      </c>
      <c r="AA786" s="38">
        <v>2.4794199999999687E-3</v>
      </c>
      <c r="AB786" s="36">
        <v>9.9881780000000905E-2</v>
      </c>
      <c r="AC786" s="36">
        <v>0.96315941000000094</v>
      </c>
    </row>
    <row r="787" spans="1:29" ht="15.75" customHeight="1" x14ac:dyDescent="0.2">
      <c r="A787" s="52">
        <v>43626.109826388885</v>
      </c>
      <c r="B787" s="49" t="s">
        <v>7</v>
      </c>
      <c r="C787" s="49" t="s">
        <v>74</v>
      </c>
      <c r="D787" s="49" t="s">
        <v>86</v>
      </c>
      <c r="E787" s="50">
        <v>100</v>
      </c>
      <c r="F787" s="50">
        <v>7665.5</v>
      </c>
      <c r="G787" s="50">
        <v>1.3044999999999999E-2</v>
      </c>
      <c r="H787" s="50">
        <v>-2.5000000000000001E-4</v>
      </c>
      <c r="I787" s="50">
        <v>-3.2600000000000001E-6</v>
      </c>
      <c r="J787" s="49" t="s">
        <v>76</v>
      </c>
      <c r="K787" s="50">
        <v>100</v>
      </c>
      <c r="L787" s="50">
        <v>0</v>
      </c>
      <c r="M787" s="50">
        <v>7665.5</v>
      </c>
      <c r="N787" s="49" t="s">
        <v>83</v>
      </c>
      <c r="O787" s="49" t="s">
        <v>1216</v>
      </c>
      <c r="P787" s="36">
        <v>8066</v>
      </c>
      <c r="Q787" s="36">
        <v>7665.5</v>
      </c>
      <c r="R787" s="36">
        <v>1.3045E-4</v>
      </c>
      <c r="S787" s="36">
        <v>1.0319630138617069</v>
      </c>
      <c r="T787" s="36">
        <v>1.2793987278225972E-4</v>
      </c>
      <c r="U787" s="38">
        <v>1.0522096999999999</v>
      </c>
      <c r="V787" s="38">
        <v>2.0246686138293057E-2</v>
      </c>
      <c r="W787" s="36">
        <v>7.8211173861707894E-2</v>
      </c>
      <c r="X787" s="36">
        <v>0</v>
      </c>
      <c r="Y787" s="36">
        <v>-3.0221199999999992E-3</v>
      </c>
      <c r="Z787" s="36">
        <v>5.4982799999999995E-3</v>
      </c>
      <c r="AA787" s="38">
        <v>2.4761599999999686E-3</v>
      </c>
      <c r="AB787" s="36">
        <v>9.5981700000000988E-2</v>
      </c>
      <c r="AC787" s="36">
        <v>0.95925933000000096</v>
      </c>
    </row>
    <row r="788" spans="1:29" ht="15.75" customHeight="1" x14ac:dyDescent="0.2">
      <c r="A788" s="52">
        <v>43626.109884259262</v>
      </c>
      <c r="B788" s="49" t="s">
        <v>7</v>
      </c>
      <c r="C788" s="49" t="s">
        <v>74</v>
      </c>
      <c r="D788" s="49" t="s">
        <v>86</v>
      </c>
      <c r="E788" s="50">
        <v>100</v>
      </c>
      <c r="F788" s="50">
        <v>7682</v>
      </c>
      <c r="G788" s="50">
        <v>1.3017000000000001E-2</v>
      </c>
      <c r="H788" s="50">
        <v>7.5000000000000002E-4</v>
      </c>
      <c r="I788" s="50">
        <v>9.7599999999999997E-6</v>
      </c>
      <c r="J788" s="49" t="s">
        <v>76</v>
      </c>
      <c r="K788" s="50">
        <v>100</v>
      </c>
      <c r="L788" s="50">
        <v>0</v>
      </c>
      <c r="M788" s="50">
        <v>7663.5</v>
      </c>
      <c r="N788" s="49" t="s">
        <v>77</v>
      </c>
      <c r="O788" s="49" t="s">
        <v>1217</v>
      </c>
      <c r="P788" s="36">
        <v>8166</v>
      </c>
      <c r="Q788" s="36">
        <v>7682</v>
      </c>
      <c r="R788" s="36">
        <v>1.3017000000000001E-4</v>
      </c>
      <c r="S788" s="36">
        <v>1.0449800138617069</v>
      </c>
      <c r="T788" s="36">
        <v>1.2796718269185732E-4</v>
      </c>
      <c r="U788" s="38">
        <v>1.0629682200000001</v>
      </c>
      <c r="V788" s="38">
        <v>1.7988206138293217E-2</v>
      </c>
      <c r="W788" s="36">
        <v>7.8211173861707894E-2</v>
      </c>
      <c r="X788" s="36">
        <v>0</v>
      </c>
      <c r="Y788" s="36">
        <v>-3.0123599999999991E-3</v>
      </c>
      <c r="Z788" s="36">
        <v>5.4982799999999995E-3</v>
      </c>
      <c r="AA788" s="38">
        <v>2.4859199999999687E-3</v>
      </c>
      <c r="AB788" s="36">
        <v>9.3713460000001136E-2</v>
      </c>
      <c r="AC788" s="36">
        <v>0.95699109000000115</v>
      </c>
    </row>
    <row r="789" spans="1:29" ht="15.75" customHeight="1" x14ac:dyDescent="0.2">
      <c r="A789" s="52">
        <v>43626.113958333335</v>
      </c>
      <c r="B789" s="49" t="s">
        <v>7</v>
      </c>
      <c r="C789" s="49" t="s">
        <v>74</v>
      </c>
      <c r="D789" s="49" t="s">
        <v>86</v>
      </c>
      <c r="E789" s="50">
        <v>200</v>
      </c>
      <c r="F789" s="50">
        <v>7758.5</v>
      </c>
      <c r="G789" s="50">
        <v>2.5777999999999999E-2</v>
      </c>
      <c r="H789" s="50">
        <v>-2.5000000000000001E-4</v>
      </c>
      <c r="I789" s="50">
        <v>-6.4400000000000002E-6</v>
      </c>
      <c r="J789" s="49" t="s">
        <v>76</v>
      </c>
      <c r="K789" s="50">
        <v>200</v>
      </c>
      <c r="L789" s="50">
        <v>0</v>
      </c>
      <c r="M789" s="50">
        <v>7758.5</v>
      </c>
      <c r="N789" s="49" t="s">
        <v>83</v>
      </c>
      <c r="O789" s="49" t="s">
        <v>1218</v>
      </c>
      <c r="P789" s="36">
        <v>8366</v>
      </c>
      <c r="Q789" s="36">
        <v>7758.5</v>
      </c>
      <c r="R789" s="36">
        <v>1.2888999999999999E-4</v>
      </c>
      <c r="S789" s="36">
        <v>1.070758013861707</v>
      </c>
      <c r="T789" s="36">
        <v>1.2798924382760064E-4</v>
      </c>
      <c r="U789" s="38">
        <v>1.0782937399999999</v>
      </c>
      <c r="V789" s="38">
        <v>7.5357261382928975E-3</v>
      </c>
      <c r="W789" s="36">
        <v>7.8211173861707894E-2</v>
      </c>
      <c r="X789" s="36">
        <v>0</v>
      </c>
      <c r="Y789" s="36">
        <v>-3.018799999999999E-3</v>
      </c>
      <c r="Z789" s="36">
        <v>5.4982799999999995E-3</v>
      </c>
      <c r="AA789" s="38">
        <v>2.4794799999999688E-3</v>
      </c>
      <c r="AB789" s="36">
        <v>8.3267420000000827E-2</v>
      </c>
      <c r="AC789" s="36">
        <v>0.94654505000000089</v>
      </c>
    </row>
    <row r="790" spans="1:29" ht="15.75" customHeight="1" x14ac:dyDescent="0.2">
      <c r="A790" s="52">
        <v>43626.113958333335</v>
      </c>
      <c r="B790" s="49" t="s">
        <v>7</v>
      </c>
      <c r="C790" s="49" t="s">
        <v>74</v>
      </c>
      <c r="D790" s="49" t="s">
        <v>86</v>
      </c>
      <c r="E790" s="50">
        <v>100</v>
      </c>
      <c r="F790" s="50">
        <v>7725</v>
      </c>
      <c r="G790" s="50">
        <v>1.2945E-2</v>
      </c>
      <c r="H790" s="50">
        <v>-2.5000000000000001E-4</v>
      </c>
      <c r="I790" s="50">
        <v>-3.23E-6</v>
      </c>
      <c r="J790" s="49" t="s">
        <v>76</v>
      </c>
      <c r="K790" s="50">
        <v>100</v>
      </c>
      <c r="L790" s="50">
        <v>0</v>
      </c>
      <c r="M790" s="50">
        <v>7725</v>
      </c>
      <c r="N790" s="49" t="s">
        <v>77</v>
      </c>
      <c r="O790" s="49" t="s">
        <v>1219</v>
      </c>
      <c r="P790" s="36">
        <v>8466</v>
      </c>
      <c r="Q790" s="36">
        <v>7725</v>
      </c>
      <c r="R790" s="36">
        <v>1.2945E-4</v>
      </c>
      <c r="S790" s="36">
        <v>1.083703013861707</v>
      </c>
      <c r="T790" s="36">
        <v>1.2800649821187183E-4</v>
      </c>
      <c r="U790" s="38">
        <v>1.0959236999999999</v>
      </c>
      <c r="V790" s="38">
        <v>1.2220686138292969E-2</v>
      </c>
      <c r="W790" s="36">
        <v>7.8211173861707894E-2</v>
      </c>
      <c r="X790" s="36">
        <v>0</v>
      </c>
      <c r="Y790" s="36">
        <v>-3.0220299999999989E-3</v>
      </c>
      <c r="Z790" s="36">
        <v>5.4982799999999995E-3</v>
      </c>
      <c r="AA790" s="38">
        <v>2.4762499999999689E-3</v>
      </c>
      <c r="AB790" s="36">
        <v>8.7955610000000892E-2</v>
      </c>
      <c r="AC790" s="36">
        <v>0.95123324000000087</v>
      </c>
    </row>
    <row r="791" spans="1:29" ht="15.75" customHeight="1" x14ac:dyDescent="0.2">
      <c r="A791" s="52">
        <v>43626.113993055558</v>
      </c>
      <c r="B791" s="49" t="s">
        <v>7</v>
      </c>
      <c r="C791" s="49" t="s">
        <v>74</v>
      </c>
      <c r="D791" s="49" t="s">
        <v>86</v>
      </c>
      <c r="E791" s="50">
        <v>300</v>
      </c>
      <c r="F791" s="50">
        <v>7797.5</v>
      </c>
      <c r="G791" s="50">
        <v>3.8475000000000002E-2</v>
      </c>
      <c r="H791" s="50">
        <v>-2.5000000000000001E-4</v>
      </c>
      <c r="I791" s="50">
        <v>-9.6099999999999995E-6</v>
      </c>
      <c r="J791" s="49" t="s">
        <v>76</v>
      </c>
      <c r="K791" s="50">
        <v>300</v>
      </c>
      <c r="L791" s="50">
        <v>0</v>
      </c>
      <c r="M791" s="50">
        <v>7797.5</v>
      </c>
      <c r="N791" s="49" t="s">
        <v>83</v>
      </c>
      <c r="O791" s="49" t="s">
        <v>1220</v>
      </c>
      <c r="P791" s="36">
        <v>8766</v>
      </c>
      <c r="Q791" s="36">
        <v>7797.5</v>
      </c>
      <c r="R791" s="36">
        <v>1.2825E-4</v>
      </c>
      <c r="S791" s="36">
        <v>1.122178013861707</v>
      </c>
      <c r="T791" s="36">
        <v>1.2801483160640052E-4</v>
      </c>
      <c r="U791" s="38">
        <v>1.1242395000000001</v>
      </c>
      <c r="V791" s="38">
        <v>2.0614861382930449E-3</v>
      </c>
      <c r="W791" s="36">
        <v>7.8211173861707894E-2</v>
      </c>
      <c r="X791" s="36">
        <v>0</v>
      </c>
      <c r="Y791" s="36">
        <v>-3.0316399999999991E-3</v>
      </c>
      <c r="Z791" s="36">
        <v>5.4982799999999995E-3</v>
      </c>
      <c r="AA791" s="38">
        <v>2.4666399999999688E-3</v>
      </c>
      <c r="AB791" s="36">
        <v>7.7806020000000975E-2</v>
      </c>
      <c r="AC791" s="36">
        <v>0.94108365000000105</v>
      </c>
    </row>
    <row r="792" spans="1:29" ht="15.75" customHeight="1" x14ac:dyDescent="0.2">
      <c r="A792" s="52">
        <v>43626.125879629632</v>
      </c>
      <c r="B792" s="49" t="s">
        <v>7</v>
      </c>
      <c r="C792" s="49" t="s">
        <v>74</v>
      </c>
      <c r="D792" s="49" t="s">
        <v>75</v>
      </c>
      <c r="E792" s="50">
        <v>-200</v>
      </c>
      <c r="F792" s="50">
        <v>7611.5</v>
      </c>
      <c r="G792" s="50">
        <v>-2.6276000000000001E-2</v>
      </c>
      <c r="H792" s="50">
        <v>-2.5000000000000001E-4</v>
      </c>
      <c r="I792" s="50">
        <v>-6.5599999999999999E-6</v>
      </c>
      <c r="J792" s="49" t="s">
        <v>76</v>
      </c>
      <c r="K792" s="50">
        <v>200</v>
      </c>
      <c r="L792" s="50">
        <v>0</v>
      </c>
      <c r="M792" s="50">
        <v>7611.5</v>
      </c>
      <c r="N792" s="49" t="s">
        <v>83</v>
      </c>
      <c r="O792" s="49" t="s">
        <v>1221</v>
      </c>
      <c r="P792" s="36">
        <v>8566</v>
      </c>
      <c r="Q792" s="36">
        <v>7611.5</v>
      </c>
      <c r="R792" s="36">
        <v>1.3138000000000001E-4</v>
      </c>
      <c r="S792" s="36">
        <v>1.096575047540427</v>
      </c>
      <c r="T792" s="36">
        <v>1.2801483160640055E-4</v>
      </c>
      <c r="U792" s="38">
        <v>1.1254010800000001</v>
      </c>
      <c r="V792" s="38">
        <v>2.8826032459573048E-2</v>
      </c>
      <c r="W792" s="36">
        <v>7.8884207540427798E-2</v>
      </c>
      <c r="X792" s="36">
        <v>6.7303367871990316E-4</v>
      </c>
      <c r="Y792" s="36">
        <v>-3.0381999999999991E-3</v>
      </c>
      <c r="Z792" s="36">
        <v>5.4982799999999995E-3</v>
      </c>
      <c r="AA792" s="38">
        <v>2.4600799999999687E-3</v>
      </c>
      <c r="AB792" s="36">
        <v>0.10525016000000087</v>
      </c>
      <c r="AC792" s="36">
        <v>0.96852779000000089</v>
      </c>
    </row>
    <row r="793" spans="1:29" ht="15.75" customHeight="1" x14ac:dyDescent="0.2">
      <c r="A793" s="52">
        <v>43626.13559027778</v>
      </c>
      <c r="B793" s="49" t="s">
        <v>7</v>
      </c>
      <c r="C793" s="49" t="s">
        <v>74</v>
      </c>
      <c r="D793" s="49" t="s">
        <v>75</v>
      </c>
      <c r="E793" s="50">
        <v>-100</v>
      </c>
      <c r="F793" s="50">
        <v>7577</v>
      </c>
      <c r="G793" s="50">
        <v>-1.3198E-2</v>
      </c>
      <c r="H793" s="50">
        <v>-2.5000000000000001E-4</v>
      </c>
      <c r="I793" s="50">
        <v>-3.2899999999999998E-6</v>
      </c>
      <c r="J793" s="49" t="s">
        <v>76</v>
      </c>
      <c r="K793" s="50">
        <v>100</v>
      </c>
      <c r="L793" s="50">
        <v>0</v>
      </c>
      <c r="M793" s="50">
        <v>7577</v>
      </c>
      <c r="N793" s="49" t="s">
        <v>77</v>
      </c>
      <c r="O793" s="49" t="s">
        <v>1222</v>
      </c>
      <c r="P793" s="36">
        <v>8466</v>
      </c>
      <c r="Q793" s="36">
        <v>7577</v>
      </c>
      <c r="R793" s="36">
        <v>1.3197999999999999E-4</v>
      </c>
      <c r="S793" s="36">
        <v>1.083773564379787</v>
      </c>
      <c r="T793" s="36">
        <v>1.2801483160640055E-4</v>
      </c>
      <c r="U793" s="38">
        <v>1.1173426799999999</v>
      </c>
      <c r="V793" s="38">
        <v>3.3569115620212919E-2</v>
      </c>
      <c r="W793" s="36">
        <v>7.928072437978774E-2</v>
      </c>
      <c r="X793" s="36">
        <v>3.965168393599422E-4</v>
      </c>
      <c r="Y793" s="36">
        <v>-3.0414899999999991E-3</v>
      </c>
      <c r="Z793" s="36">
        <v>5.4982799999999995E-3</v>
      </c>
      <c r="AA793" s="38">
        <v>2.4567899999999687E-3</v>
      </c>
      <c r="AB793" s="36">
        <v>0.11039305000000069</v>
      </c>
      <c r="AC793" s="36">
        <v>0.97367068000000068</v>
      </c>
    </row>
    <row r="794" spans="1:29" ht="15.75" customHeight="1" x14ac:dyDescent="0.2">
      <c r="A794" s="52">
        <v>43626.151712962965</v>
      </c>
      <c r="B794" s="49" t="s">
        <v>7</v>
      </c>
      <c r="C794" s="49" t="s">
        <v>74</v>
      </c>
      <c r="D794" s="49" t="s">
        <v>86</v>
      </c>
      <c r="E794" s="50">
        <v>400</v>
      </c>
      <c r="F794" s="50">
        <v>7757.5</v>
      </c>
      <c r="G794" s="50">
        <v>5.1563999999999999E-2</v>
      </c>
      <c r="H794" s="50">
        <v>-2.5000000000000001E-4</v>
      </c>
      <c r="I794" s="50">
        <v>-1.289E-5</v>
      </c>
      <c r="J794" s="49" t="s">
        <v>76</v>
      </c>
      <c r="K794" s="50">
        <v>400</v>
      </c>
      <c r="L794" s="50">
        <v>0</v>
      </c>
      <c r="M794" s="50">
        <v>7757.5</v>
      </c>
      <c r="N794" s="49" t="s">
        <v>83</v>
      </c>
      <c r="O794" s="49" t="s">
        <v>1223</v>
      </c>
      <c r="P794" s="36">
        <v>8866</v>
      </c>
      <c r="Q794" s="36">
        <v>7757.5</v>
      </c>
      <c r="R794" s="36">
        <v>1.2891000000000001E-4</v>
      </c>
      <c r="S794" s="36">
        <v>1.1353375643797869</v>
      </c>
      <c r="T794" s="36">
        <v>1.2805521817953834E-4</v>
      </c>
      <c r="U794" s="38">
        <v>1.1429160600000001</v>
      </c>
      <c r="V794" s="38">
        <v>7.578495620213177E-3</v>
      </c>
      <c r="W794" s="36">
        <v>7.928072437978774E-2</v>
      </c>
      <c r="X794" s="36">
        <v>0</v>
      </c>
      <c r="Y794" s="36">
        <v>-3.0543799999999993E-3</v>
      </c>
      <c r="Z794" s="36">
        <v>5.4982799999999995E-3</v>
      </c>
      <c r="AA794" s="38">
        <v>2.4438999999999685E-3</v>
      </c>
      <c r="AB794" s="36">
        <v>8.4415320000000946E-2</v>
      </c>
      <c r="AC794" s="36">
        <v>0.94769295000000098</v>
      </c>
    </row>
    <row r="795" spans="1:29" ht="15.75" customHeight="1" x14ac:dyDescent="0.2">
      <c r="A795" s="52">
        <v>43626.151712962965</v>
      </c>
      <c r="B795" s="49" t="s">
        <v>7</v>
      </c>
      <c r="C795" s="49" t="s">
        <v>74</v>
      </c>
      <c r="D795" s="49" t="s">
        <v>86</v>
      </c>
      <c r="E795" s="50">
        <v>300</v>
      </c>
      <c r="F795" s="50">
        <v>7725</v>
      </c>
      <c r="G795" s="50">
        <v>3.8835000000000001E-2</v>
      </c>
      <c r="H795" s="50">
        <v>-2.5000000000000001E-4</v>
      </c>
      <c r="I795" s="50">
        <v>-9.7000000000000003E-6</v>
      </c>
      <c r="J795" s="49" t="s">
        <v>76</v>
      </c>
      <c r="K795" s="50">
        <v>300</v>
      </c>
      <c r="L795" s="50">
        <v>0</v>
      </c>
      <c r="M795" s="50">
        <v>7725</v>
      </c>
      <c r="N795" s="49" t="s">
        <v>83</v>
      </c>
      <c r="O795" s="49" t="s">
        <v>1224</v>
      </c>
      <c r="P795" s="36">
        <v>9166</v>
      </c>
      <c r="Q795" s="36">
        <v>7725</v>
      </c>
      <c r="R795" s="36">
        <v>1.2945E-4</v>
      </c>
      <c r="S795" s="36">
        <v>1.1741725643797869</v>
      </c>
      <c r="T795" s="36">
        <v>1.2810086890462435E-4</v>
      </c>
      <c r="U795" s="38">
        <v>1.1865387000000001</v>
      </c>
      <c r="V795" s="38">
        <v>1.2366135620213159E-2</v>
      </c>
      <c r="W795" s="36">
        <v>7.928072437978774E-2</v>
      </c>
      <c r="X795" s="36">
        <v>0</v>
      </c>
      <c r="Y795" s="36">
        <v>-3.0640799999999994E-3</v>
      </c>
      <c r="Z795" s="36">
        <v>5.4982799999999995E-3</v>
      </c>
      <c r="AA795" s="38">
        <v>2.4341999999999684E-3</v>
      </c>
      <c r="AB795" s="36">
        <v>8.9212660000000929E-2</v>
      </c>
      <c r="AC795" s="36">
        <v>0.95249029000000096</v>
      </c>
    </row>
    <row r="796" spans="1:29" ht="15.75" customHeight="1" x14ac:dyDescent="0.2">
      <c r="A796" s="52">
        <v>43626.151712962965</v>
      </c>
      <c r="B796" s="49" t="s">
        <v>7</v>
      </c>
      <c r="C796" s="49" t="s">
        <v>74</v>
      </c>
      <c r="D796" s="49" t="s">
        <v>86</v>
      </c>
      <c r="E796" s="50">
        <v>200</v>
      </c>
      <c r="F796" s="50">
        <v>7687</v>
      </c>
      <c r="G796" s="50">
        <v>2.6017999999999999E-2</v>
      </c>
      <c r="H796" s="50">
        <v>-2.5000000000000001E-4</v>
      </c>
      <c r="I796" s="50">
        <v>-6.4999999999999996E-6</v>
      </c>
      <c r="J796" s="49" t="s">
        <v>76</v>
      </c>
      <c r="K796" s="50">
        <v>200</v>
      </c>
      <c r="L796" s="50">
        <v>0</v>
      </c>
      <c r="M796" s="50">
        <v>7687</v>
      </c>
      <c r="N796" s="49" t="s">
        <v>83</v>
      </c>
      <c r="O796" s="49" t="s">
        <v>1225</v>
      </c>
      <c r="P796" s="36">
        <v>9366</v>
      </c>
      <c r="Q796" s="36">
        <v>7687</v>
      </c>
      <c r="R796" s="36">
        <v>1.3009E-4</v>
      </c>
      <c r="S796" s="36">
        <v>1.200190564379787</v>
      </c>
      <c r="T796" s="36">
        <v>1.2814334447787604E-4</v>
      </c>
      <c r="U796" s="38">
        <v>1.21842294</v>
      </c>
      <c r="V796" s="38">
        <v>1.8232375620212959E-2</v>
      </c>
      <c r="W796" s="36">
        <v>7.928072437978774E-2</v>
      </c>
      <c r="X796" s="36">
        <v>0</v>
      </c>
      <c r="Y796" s="36">
        <v>-3.0705799999999994E-3</v>
      </c>
      <c r="Z796" s="36">
        <v>5.4982799999999995E-3</v>
      </c>
      <c r="AA796" s="38">
        <v>2.4276999999999684E-3</v>
      </c>
      <c r="AB796" s="36">
        <v>9.5085400000000736E-2</v>
      </c>
      <c r="AC796" s="36">
        <v>0.95836303000000078</v>
      </c>
    </row>
    <row r="797" spans="1:29" ht="15.75" customHeight="1" x14ac:dyDescent="0.2">
      <c r="A797" s="52">
        <v>43626.151712962965</v>
      </c>
      <c r="B797" s="49" t="s">
        <v>7</v>
      </c>
      <c r="C797" s="49" t="s">
        <v>74</v>
      </c>
      <c r="D797" s="49" t="s">
        <v>86</v>
      </c>
      <c r="E797" s="50">
        <v>100</v>
      </c>
      <c r="F797" s="50">
        <v>7648.5</v>
      </c>
      <c r="G797" s="50">
        <v>1.3074000000000001E-2</v>
      </c>
      <c r="H797" s="50">
        <v>-2.5000000000000001E-4</v>
      </c>
      <c r="I797" s="50">
        <v>-3.2600000000000001E-6</v>
      </c>
      <c r="J797" s="49" t="s">
        <v>76</v>
      </c>
      <c r="K797" s="50">
        <v>100</v>
      </c>
      <c r="L797" s="50">
        <v>0</v>
      </c>
      <c r="M797" s="50">
        <v>7648.5</v>
      </c>
      <c r="N797" s="49" t="s">
        <v>83</v>
      </c>
      <c r="O797" s="49" t="s">
        <v>1226</v>
      </c>
      <c r="P797" s="36">
        <v>9466</v>
      </c>
      <c r="Q797" s="36">
        <v>7648.5</v>
      </c>
      <c r="R797" s="36">
        <v>1.3074000000000001E-4</v>
      </c>
      <c r="S797" s="36">
        <v>1.213264564379787</v>
      </c>
      <c r="T797" s="36">
        <v>1.2817077586940492E-4</v>
      </c>
      <c r="U797" s="38">
        <v>1.23758484</v>
      </c>
      <c r="V797" s="38">
        <v>2.4320275620212994E-2</v>
      </c>
      <c r="W797" s="36">
        <v>7.928072437978774E-2</v>
      </c>
      <c r="X797" s="36">
        <v>0</v>
      </c>
      <c r="Y797" s="36">
        <v>-3.0738399999999996E-3</v>
      </c>
      <c r="Z797" s="36">
        <v>5.4982799999999995E-3</v>
      </c>
      <c r="AA797" s="38">
        <v>2.4244399999999683E-3</v>
      </c>
      <c r="AB797" s="36">
        <v>0.10117656000000076</v>
      </c>
      <c r="AC797" s="36">
        <v>0.96445419000000077</v>
      </c>
    </row>
    <row r="798" spans="1:29" ht="15.75" customHeight="1" x14ac:dyDescent="0.2">
      <c r="A798" s="52">
        <v>43626.152118055557</v>
      </c>
      <c r="B798" s="49" t="s">
        <v>7</v>
      </c>
      <c r="C798" s="49" t="s">
        <v>74</v>
      </c>
      <c r="D798" s="49" t="s">
        <v>86</v>
      </c>
      <c r="E798" s="50">
        <v>100</v>
      </c>
      <c r="F798" s="50">
        <v>7603.5</v>
      </c>
      <c r="G798" s="50">
        <v>1.3152E-2</v>
      </c>
      <c r="H798" s="50">
        <v>-2.5000000000000001E-4</v>
      </c>
      <c r="I798" s="50">
        <v>-3.2799999999999999E-6</v>
      </c>
      <c r="J798" s="49" t="s">
        <v>76</v>
      </c>
      <c r="K798" s="50">
        <v>100</v>
      </c>
      <c r="L798" s="50">
        <v>0</v>
      </c>
      <c r="M798" s="50">
        <v>7603.5</v>
      </c>
      <c r="N798" s="49" t="s">
        <v>77</v>
      </c>
      <c r="O798" s="49" t="s">
        <v>1227</v>
      </c>
      <c r="P798" s="36">
        <v>9566</v>
      </c>
      <c r="Q798" s="36">
        <v>7603.5</v>
      </c>
      <c r="R798" s="36">
        <v>1.3151999999999999E-4</v>
      </c>
      <c r="S798" s="36">
        <v>1.2264165643797871</v>
      </c>
      <c r="T798" s="36">
        <v>1.2820578762071786E-4</v>
      </c>
      <c r="U798" s="38">
        <v>1.25812032</v>
      </c>
      <c r="V798" s="38">
        <v>3.1703755620212881E-2</v>
      </c>
      <c r="W798" s="36">
        <v>7.928072437978774E-2</v>
      </c>
      <c r="X798" s="36">
        <v>0</v>
      </c>
      <c r="Y798" s="36">
        <v>-3.0771199999999996E-3</v>
      </c>
      <c r="Z798" s="36">
        <v>5.4982799999999995E-3</v>
      </c>
      <c r="AA798" s="38">
        <v>2.4211599999999682E-3</v>
      </c>
      <c r="AB798" s="36">
        <v>0.10856332000000066</v>
      </c>
      <c r="AC798" s="36">
        <v>0.9718409500000007</v>
      </c>
    </row>
    <row r="799" spans="1:29" ht="15.75" customHeight="1" x14ac:dyDescent="0.2">
      <c r="A799" s="52">
        <v>43626.153645833336</v>
      </c>
      <c r="B799" s="49" t="s">
        <v>7</v>
      </c>
      <c r="C799" s="49" t="s">
        <v>74</v>
      </c>
      <c r="D799" s="49" t="s">
        <v>86</v>
      </c>
      <c r="E799" s="50">
        <v>200</v>
      </c>
      <c r="F799" s="50">
        <v>7641.5</v>
      </c>
      <c r="G799" s="50">
        <v>2.6172000000000001E-2</v>
      </c>
      <c r="H799" s="50">
        <v>-2.5000000000000001E-4</v>
      </c>
      <c r="I799" s="50">
        <v>-6.5400000000000001E-6</v>
      </c>
      <c r="J799" s="49" t="s">
        <v>76</v>
      </c>
      <c r="K799" s="50">
        <v>200</v>
      </c>
      <c r="L799" s="50">
        <v>0</v>
      </c>
      <c r="M799" s="50">
        <v>7641.5</v>
      </c>
      <c r="N799" s="49" t="s">
        <v>77</v>
      </c>
      <c r="O799" s="49" t="s">
        <v>1228</v>
      </c>
      <c r="P799" s="36">
        <v>9766</v>
      </c>
      <c r="Q799" s="36">
        <v>7641.5</v>
      </c>
      <c r="R799" s="36">
        <v>1.3086E-4</v>
      </c>
      <c r="S799" s="36">
        <v>1.2525885643797872</v>
      </c>
      <c r="T799" s="36">
        <v>1.2826014380296817E-4</v>
      </c>
      <c r="U799" s="38">
        <v>1.2779787600000001</v>
      </c>
      <c r="V799" s="38">
        <v>2.5390195620212941E-2</v>
      </c>
      <c r="W799" s="36">
        <v>7.928072437978774E-2</v>
      </c>
      <c r="X799" s="36">
        <v>0</v>
      </c>
      <c r="Y799" s="36">
        <v>-3.0836599999999998E-3</v>
      </c>
      <c r="Z799" s="36">
        <v>5.4982799999999995E-3</v>
      </c>
      <c r="AA799" s="38">
        <v>2.414619999999968E-3</v>
      </c>
      <c r="AB799" s="36">
        <v>0.10225630000000072</v>
      </c>
      <c r="AC799" s="36">
        <v>0.96553393000000076</v>
      </c>
    </row>
    <row r="800" spans="1:29" ht="15.75" customHeight="1" x14ac:dyDescent="0.2">
      <c r="A800" s="52">
        <v>43626.153645833336</v>
      </c>
      <c r="B800" s="49" t="s">
        <v>7</v>
      </c>
      <c r="C800" s="49" t="s">
        <v>74</v>
      </c>
      <c r="D800" s="49" t="s">
        <v>86</v>
      </c>
      <c r="E800" s="50">
        <v>100</v>
      </c>
      <c r="F800" s="50">
        <v>7611.5</v>
      </c>
      <c r="G800" s="50">
        <v>1.3138E-2</v>
      </c>
      <c r="H800" s="50">
        <v>-2.5000000000000001E-4</v>
      </c>
      <c r="I800" s="50">
        <v>-3.2799999999999999E-6</v>
      </c>
      <c r="J800" s="49" t="s">
        <v>76</v>
      </c>
      <c r="K800" s="50">
        <v>100</v>
      </c>
      <c r="L800" s="50">
        <v>0</v>
      </c>
      <c r="M800" s="50">
        <v>7611.5</v>
      </c>
      <c r="N800" s="49" t="s">
        <v>77</v>
      </c>
      <c r="O800" s="49" t="s">
        <v>1229</v>
      </c>
      <c r="P800" s="36">
        <v>9866</v>
      </c>
      <c r="Q800" s="36">
        <v>7611.5</v>
      </c>
      <c r="R800" s="36">
        <v>1.3138000000000001E-4</v>
      </c>
      <c r="S800" s="36">
        <v>1.2657265643797873</v>
      </c>
      <c r="T800" s="36">
        <v>1.2829176610376923E-4</v>
      </c>
      <c r="U800" s="38">
        <v>1.2961950800000002</v>
      </c>
      <c r="V800" s="38">
        <v>3.046851562021291E-2</v>
      </c>
      <c r="W800" s="36">
        <v>7.928072437978774E-2</v>
      </c>
      <c r="X800" s="36">
        <v>0</v>
      </c>
      <c r="Y800" s="36">
        <v>-3.0869399999999998E-3</v>
      </c>
      <c r="Z800" s="36">
        <v>5.4982799999999995E-3</v>
      </c>
      <c r="AA800" s="38">
        <v>2.411339999999968E-3</v>
      </c>
      <c r="AB800" s="36">
        <v>0.10733790000000068</v>
      </c>
      <c r="AC800" s="36">
        <v>0.97061553000000067</v>
      </c>
    </row>
    <row r="801" spans="1:29" ht="15.75" customHeight="1" x14ac:dyDescent="0.2">
      <c r="A801" s="52">
        <v>43626.153831018521</v>
      </c>
      <c r="B801" s="49" t="s">
        <v>7</v>
      </c>
      <c r="C801" s="49" t="s">
        <v>74</v>
      </c>
      <c r="D801" s="49" t="s">
        <v>86</v>
      </c>
      <c r="E801" s="50">
        <v>600</v>
      </c>
      <c r="F801" s="50">
        <v>7835.5</v>
      </c>
      <c r="G801" s="50">
        <v>7.6572000000000001E-2</v>
      </c>
      <c r="H801" s="50">
        <v>-2.5000000000000001E-4</v>
      </c>
      <c r="I801" s="50">
        <v>-1.914E-5</v>
      </c>
      <c r="J801" s="49" t="s">
        <v>76</v>
      </c>
      <c r="K801" s="50">
        <v>600</v>
      </c>
      <c r="L801" s="50">
        <v>0</v>
      </c>
      <c r="M801" s="50">
        <v>7835.5</v>
      </c>
      <c r="N801" s="49" t="s">
        <v>83</v>
      </c>
      <c r="O801" s="49" t="s">
        <v>1230</v>
      </c>
      <c r="P801" s="36">
        <v>10466</v>
      </c>
      <c r="Q801" s="36">
        <v>7835.5</v>
      </c>
      <c r="R801" s="36">
        <v>1.2762E-4</v>
      </c>
      <c r="S801" s="36">
        <v>1.3422985643797873</v>
      </c>
      <c r="T801" s="36">
        <v>1.2825325476588834E-4</v>
      </c>
      <c r="U801" s="38">
        <v>1.3356709200000001</v>
      </c>
      <c r="V801" s="38">
        <v>-6.6276443797872453E-3</v>
      </c>
      <c r="W801" s="36">
        <v>7.928072437978774E-2</v>
      </c>
      <c r="X801" s="36">
        <v>0</v>
      </c>
      <c r="Y801" s="36">
        <v>-3.1060799999999998E-3</v>
      </c>
      <c r="Z801" s="36">
        <v>5.4982799999999995E-3</v>
      </c>
      <c r="AA801" s="38">
        <v>2.392199999999968E-3</v>
      </c>
      <c r="AB801" s="36">
        <v>7.0260880000000525E-2</v>
      </c>
      <c r="AC801" s="36">
        <v>0.93353851000000054</v>
      </c>
    </row>
    <row r="802" spans="1:29" ht="15.75" customHeight="1" x14ac:dyDescent="0.2">
      <c r="A802" s="52">
        <v>43626.153831018521</v>
      </c>
      <c r="B802" s="49" t="s">
        <v>7</v>
      </c>
      <c r="C802" s="49" t="s">
        <v>74</v>
      </c>
      <c r="D802" s="49" t="s">
        <v>86</v>
      </c>
      <c r="E802" s="50">
        <v>500</v>
      </c>
      <c r="F802" s="50">
        <v>7796.5</v>
      </c>
      <c r="G802" s="50">
        <v>6.4130000000000006E-2</v>
      </c>
      <c r="H802" s="50">
        <v>-2.5000000000000001E-4</v>
      </c>
      <c r="I802" s="50">
        <v>-1.6030000000000001E-5</v>
      </c>
      <c r="J802" s="49" t="s">
        <v>76</v>
      </c>
      <c r="K802" s="50">
        <v>500</v>
      </c>
      <c r="L802" s="50">
        <v>0</v>
      </c>
      <c r="M802" s="50">
        <v>7796.5</v>
      </c>
      <c r="N802" s="49" t="s">
        <v>83</v>
      </c>
      <c r="O802" s="49" t="s">
        <v>1231</v>
      </c>
      <c r="P802" s="36">
        <v>10966</v>
      </c>
      <c r="Q802" s="36">
        <v>7796.5</v>
      </c>
      <c r="R802" s="36">
        <v>1.2826E-4</v>
      </c>
      <c r="S802" s="36">
        <v>1.4064285643797874</v>
      </c>
      <c r="T802" s="36">
        <v>1.2825356231805466E-4</v>
      </c>
      <c r="U802" s="38">
        <v>1.4064991599999999</v>
      </c>
      <c r="V802" s="38">
        <v>7.0595620212499099E-5</v>
      </c>
      <c r="W802" s="36">
        <v>7.928072437978774E-2</v>
      </c>
      <c r="X802" s="36">
        <v>0</v>
      </c>
      <c r="Y802" s="36">
        <v>-3.12211E-3</v>
      </c>
      <c r="Z802" s="36">
        <v>5.4982799999999995E-3</v>
      </c>
      <c r="AA802" s="38">
        <v>2.3761699999999678E-3</v>
      </c>
      <c r="AB802" s="36">
        <v>7.697515000000027E-2</v>
      </c>
      <c r="AC802" s="36">
        <v>0.94025278000000023</v>
      </c>
    </row>
    <row r="803" spans="1:29" ht="15.75" customHeight="1" x14ac:dyDescent="0.2">
      <c r="A803" s="52">
        <v>43626.153831018521</v>
      </c>
      <c r="B803" s="49" t="s">
        <v>7</v>
      </c>
      <c r="C803" s="49" t="s">
        <v>74</v>
      </c>
      <c r="D803" s="49" t="s">
        <v>86</v>
      </c>
      <c r="E803" s="50">
        <v>400</v>
      </c>
      <c r="F803" s="50">
        <v>7718</v>
      </c>
      <c r="G803" s="50">
        <v>5.1827999999999999E-2</v>
      </c>
      <c r="H803" s="50">
        <v>-2.5000000000000001E-4</v>
      </c>
      <c r="I803" s="50">
        <v>-1.295E-5</v>
      </c>
      <c r="J803" s="49" t="s">
        <v>76</v>
      </c>
      <c r="K803" s="50">
        <v>400</v>
      </c>
      <c r="L803" s="50">
        <v>0</v>
      </c>
      <c r="M803" s="50">
        <v>7718</v>
      </c>
      <c r="N803" s="49" t="s">
        <v>77</v>
      </c>
      <c r="O803" s="49" t="s">
        <v>1232</v>
      </c>
      <c r="P803" s="36">
        <v>11366</v>
      </c>
      <c r="Q803" s="36">
        <v>7718</v>
      </c>
      <c r="R803" s="36">
        <v>1.2956999999999999E-4</v>
      </c>
      <c r="S803" s="36">
        <v>1.4582565643797873</v>
      </c>
      <c r="T803" s="36">
        <v>1.2829989128803338E-4</v>
      </c>
      <c r="U803" s="38">
        <v>1.4726926199999999</v>
      </c>
      <c r="V803" s="38">
        <v>1.4436055620212551E-2</v>
      </c>
      <c r="W803" s="36">
        <v>7.928072437978774E-2</v>
      </c>
      <c r="X803" s="36">
        <v>0</v>
      </c>
      <c r="Y803" s="36">
        <v>-3.1350599999999998E-3</v>
      </c>
      <c r="Z803" s="36">
        <v>5.4982799999999995E-3</v>
      </c>
      <c r="AA803" s="38">
        <v>2.363219999999968E-3</v>
      </c>
      <c r="AB803" s="36">
        <v>9.135356000000032E-2</v>
      </c>
      <c r="AC803" s="36">
        <v>0.9546311900000003</v>
      </c>
    </row>
    <row r="804" spans="1:29" ht="15.75" customHeight="1" x14ac:dyDescent="0.2">
      <c r="A804" s="52">
        <v>43626.153831018521</v>
      </c>
      <c r="B804" s="49" t="s">
        <v>7</v>
      </c>
      <c r="C804" s="49" t="s">
        <v>74</v>
      </c>
      <c r="D804" s="49" t="s">
        <v>86</v>
      </c>
      <c r="E804" s="50">
        <v>200</v>
      </c>
      <c r="F804" s="50">
        <v>7684.5</v>
      </c>
      <c r="G804" s="50">
        <v>2.6026000000000001E-2</v>
      </c>
      <c r="H804" s="50">
        <v>-2.5000000000000001E-4</v>
      </c>
      <c r="I804" s="50">
        <v>-6.4999999999999996E-6</v>
      </c>
      <c r="J804" s="49" t="s">
        <v>76</v>
      </c>
      <c r="K804" s="50">
        <v>200</v>
      </c>
      <c r="L804" s="50">
        <v>0</v>
      </c>
      <c r="M804" s="50">
        <v>7684.5</v>
      </c>
      <c r="N804" s="49" t="s">
        <v>77</v>
      </c>
      <c r="O804" s="49" t="s">
        <v>1233</v>
      </c>
      <c r="P804" s="36">
        <v>11566</v>
      </c>
      <c r="Q804" s="36">
        <v>7684.5</v>
      </c>
      <c r="R804" s="36">
        <v>1.3013E-4</v>
      </c>
      <c r="S804" s="36">
        <v>1.4842825643797875</v>
      </c>
      <c r="T804" s="36">
        <v>1.2833153764307346E-4</v>
      </c>
      <c r="U804" s="38">
        <v>1.50508358</v>
      </c>
      <c r="V804" s="38">
        <v>2.0801015620212526E-2</v>
      </c>
      <c r="W804" s="36">
        <v>7.928072437978774E-2</v>
      </c>
      <c r="X804" s="36">
        <v>0</v>
      </c>
      <c r="Y804" s="36">
        <v>-3.1415599999999998E-3</v>
      </c>
      <c r="Z804" s="36">
        <v>5.4982799999999995E-3</v>
      </c>
      <c r="AA804" s="38">
        <v>2.356719999999968E-3</v>
      </c>
      <c r="AB804" s="36">
        <v>9.7725020000000301E-2</v>
      </c>
      <c r="AC804" s="36">
        <v>0.96100265000000029</v>
      </c>
    </row>
    <row r="805" spans="1:29" ht="15.75" customHeight="1" x14ac:dyDescent="0.2">
      <c r="A805" s="52">
        <v>43626.153831018521</v>
      </c>
      <c r="B805" s="49" t="s">
        <v>7</v>
      </c>
      <c r="C805" s="49" t="s">
        <v>74</v>
      </c>
      <c r="D805" s="49" t="s">
        <v>86</v>
      </c>
      <c r="E805" s="50">
        <v>300</v>
      </c>
      <c r="F805" s="50">
        <v>7679.5</v>
      </c>
      <c r="G805" s="50">
        <v>3.9065999999999997E-2</v>
      </c>
      <c r="H805" s="50">
        <v>-2.5000000000000001E-4</v>
      </c>
      <c r="I805" s="50">
        <v>-9.7599999999999997E-6</v>
      </c>
      <c r="J805" s="49" t="s">
        <v>76</v>
      </c>
      <c r="K805" s="50">
        <v>300</v>
      </c>
      <c r="L805" s="50">
        <v>0</v>
      </c>
      <c r="M805" s="50">
        <v>7679.5</v>
      </c>
      <c r="N805" s="49" t="s">
        <v>77</v>
      </c>
      <c r="O805" s="49" t="s">
        <v>1234</v>
      </c>
      <c r="P805" s="36">
        <v>11866</v>
      </c>
      <c r="Q805" s="36">
        <v>7679.5</v>
      </c>
      <c r="R805" s="36">
        <v>1.3022000000000001E-4</v>
      </c>
      <c r="S805" s="36">
        <v>1.5233485643797875</v>
      </c>
      <c r="T805" s="36">
        <v>1.2837928235123777E-4</v>
      </c>
      <c r="U805" s="38">
        <v>1.54519052</v>
      </c>
      <c r="V805" s="38">
        <v>2.1841955620212516E-2</v>
      </c>
      <c r="W805" s="36">
        <v>7.928072437978774E-2</v>
      </c>
      <c r="X805" s="36">
        <v>0</v>
      </c>
      <c r="Y805" s="36">
        <v>-3.15132E-3</v>
      </c>
      <c r="Z805" s="36">
        <v>5.4982799999999995E-3</v>
      </c>
      <c r="AA805" s="38">
        <v>2.3469599999999678E-3</v>
      </c>
      <c r="AB805" s="36">
        <v>9.8775720000000289E-2</v>
      </c>
      <c r="AC805" s="36">
        <v>0.96205335000000036</v>
      </c>
    </row>
    <row r="806" spans="1:29" ht="15.75" customHeight="1" x14ac:dyDescent="0.2">
      <c r="A806" s="52">
        <v>43626.153831018521</v>
      </c>
      <c r="B806" s="49" t="s">
        <v>7</v>
      </c>
      <c r="C806" s="49" t="s">
        <v>74</v>
      </c>
      <c r="D806" s="49" t="s">
        <v>86</v>
      </c>
      <c r="E806" s="50">
        <v>100</v>
      </c>
      <c r="F806" s="50">
        <v>7646</v>
      </c>
      <c r="G806" s="50">
        <v>1.3079E-2</v>
      </c>
      <c r="H806" s="50">
        <v>-2.5000000000000001E-4</v>
      </c>
      <c r="I806" s="50">
        <v>-3.2600000000000001E-6</v>
      </c>
      <c r="J806" s="49" t="s">
        <v>76</v>
      </c>
      <c r="K806" s="50">
        <v>100</v>
      </c>
      <c r="L806" s="50">
        <v>0</v>
      </c>
      <c r="M806" s="50">
        <v>7646</v>
      </c>
      <c r="N806" s="49" t="s">
        <v>77</v>
      </c>
      <c r="O806" s="49" t="s">
        <v>1235</v>
      </c>
      <c r="P806" s="36">
        <v>11966</v>
      </c>
      <c r="Q806" s="36">
        <v>7646</v>
      </c>
      <c r="R806" s="36">
        <v>1.3079000000000001E-4</v>
      </c>
      <c r="S806" s="36">
        <v>1.5364275643797876</v>
      </c>
      <c r="T806" s="36">
        <v>1.2839942874643052E-4</v>
      </c>
      <c r="U806" s="38">
        <v>1.5650331400000002</v>
      </c>
      <c r="V806" s="38">
        <v>2.8605575620212598E-2</v>
      </c>
      <c r="W806" s="36">
        <v>7.928072437978774E-2</v>
      </c>
      <c r="X806" s="36">
        <v>0</v>
      </c>
      <c r="Y806" s="36">
        <v>-3.1545800000000001E-3</v>
      </c>
      <c r="Z806" s="36">
        <v>5.4982799999999995E-3</v>
      </c>
      <c r="AA806" s="38">
        <v>2.3436999999999677E-3</v>
      </c>
      <c r="AB806" s="36">
        <v>0.10554260000000038</v>
      </c>
      <c r="AC806" s="36">
        <v>0.96882023000000039</v>
      </c>
    </row>
    <row r="807" spans="1:29" ht="15.75" customHeight="1" x14ac:dyDescent="0.2">
      <c r="A807" s="52">
        <v>43626.168530092589</v>
      </c>
      <c r="B807" s="49" t="s">
        <v>7</v>
      </c>
      <c r="C807" s="49" t="s">
        <v>74</v>
      </c>
      <c r="D807" s="49" t="s">
        <v>75</v>
      </c>
      <c r="E807" s="50">
        <v>-100</v>
      </c>
      <c r="F807" s="50">
        <v>7608</v>
      </c>
      <c r="G807" s="50">
        <v>-1.3143999999999999E-2</v>
      </c>
      <c r="H807" s="50">
        <v>-2.5000000000000001E-4</v>
      </c>
      <c r="I807" s="50">
        <v>-3.2799999999999999E-6</v>
      </c>
      <c r="J807" s="49" t="s">
        <v>76</v>
      </c>
      <c r="K807" s="50">
        <v>100</v>
      </c>
      <c r="L807" s="50">
        <v>0</v>
      </c>
      <c r="M807" s="50">
        <v>7608</v>
      </c>
      <c r="N807" s="49" t="s">
        <v>83</v>
      </c>
      <c r="O807" s="49" t="s">
        <v>1236</v>
      </c>
      <c r="P807" s="36">
        <v>11866</v>
      </c>
      <c r="Q807" s="36">
        <v>7608</v>
      </c>
      <c r="R807" s="36">
        <v>1.3144E-4</v>
      </c>
      <c r="S807" s="36">
        <v>1.5235876215051445</v>
      </c>
      <c r="T807" s="36">
        <v>1.2839942874643052E-4</v>
      </c>
      <c r="U807" s="38">
        <v>1.5596670400000001</v>
      </c>
      <c r="V807" s="38">
        <v>3.6079418494855631E-2</v>
      </c>
      <c r="W807" s="36">
        <v>7.9584781505144683E-2</v>
      </c>
      <c r="X807" s="36">
        <v>3.0405712535694351E-4</v>
      </c>
      <c r="Y807" s="36">
        <v>-3.1578600000000002E-3</v>
      </c>
      <c r="Z807" s="36">
        <v>5.4982799999999995E-3</v>
      </c>
      <c r="AA807" s="38">
        <v>2.3404199999999676E-3</v>
      </c>
      <c r="AB807" s="36">
        <v>0.11332378000000035</v>
      </c>
      <c r="AC807" s="36">
        <v>0.97660141000000034</v>
      </c>
    </row>
    <row r="808" spans="1:29" ht="15.75" customHeight="1" x14ac:dyDescent="0.2">
      <c r="A808" s="52">
        <v>43626.168530092589</v>
      </c>
      <c r="B808" s="49" t="s">
        <v>7</v>
      </c>
      <c r="C808" s="49" t="s">
        <v>74</v>
      </c>
      <c r="D808" s="49" t="s">
        <v>75</v>
      </c>
      <c r="E808" s="50">
        <v>-200</v>
      </c>
      <c r="F808" s="50">
        <v>7639</v>
      </c>
      <c r="G808" s="50">
        <v>-2.6182E-2</v>
      </c>
      <c r="H808" s="50">
        <v>-2.5000000000000001E-4</v>
      </c>
      <c r="I808" s="50">
        <v>-6.5400000000000001E-6</v>
      </c>
      <c r="J808" s="49" t="s">
        <v>76</v>
      </c>
      <c r="K808" s="50">
        <v>200</v>
      </c>
      <c r="L808" s="50">
        <v>0</v>
      </c>
      <c r="M808" s="50">
        <v>7639</v>
      </c>
      <c r="N808" s="49" t="s">
        <v>83</v>
      </c>
      <c r="O808" s="49" t="s">
        <v>1237</v>
      </c>
      <c r="P808" s="36">
        <v>11666</v>
      </c>
      <c r="Q808" s="36">
        <v>7639</v>
      </c>
      <c r="R808" s="36">
        <v>1.3091000000000001E-4</v>
      </c>
      <c r="S808" s="36">
        <v>1.4979077357558583</v>
      </c>
      <c r="T808" s="36">
        <v>1.2839942874643052E-4</v>
      </c>
      <c r="U808" s="38">
        <v>1.5271960600000001</v>
      </c>
      <c r="V808" s="38">
        <v>2.9288324244141739E-2</v>
      </c>
      <c r="W808" s="36">
        <v>8.0086895755858575E-2</v>
      </c>
      <c r="X808" s="36">
        <v>5.0211425071389204E-4</v>
      </c>
      <c r="Y808" s="36">
        <v>-3.1644000000000004E-3</v>
      </c>
      <c r="Z808" s="36">
        <v>5.4982799999999995E-3</v>
      </c>
      <c r="AA808" s="38">
        <v>2.3338799999999675E-3</v>
      </c>
      <c r="AB808" s="36">
        <v>0.10704134000000035</v>
      </c>
      <c r="AC808" s="36">
        <v>0.97031897000000034</v>
      </c>
    </row>
    <row r="809" spans="1:29" ht="15.75" customHeight="1" x14ac:dyDescent="0.2">
      <c r="A809" s="52">
        <v>43626.235497685186</v>
      </c>
      <c r="B809" s="49" t="s">
        <v>7</v>
      </c>
      <c r="C809" s="49" t="s">
        <v>74</v>
      </c>
      <c r="D809" s="49" t="s">
        <v>75</v>
      </c>
      <c r="E809" s="50">
        <v>-100</v>
      </c>
      <c r="F809" s="50">
        <v>7661.5</v>
      </c>
      <c r="G809" s="50">
        <v>-1.3051999999999999E-2</v>
      </c>
      <c r="H809" s="50">
        <v>-2.5000000000000001E-4</v>
      </c>
      <c r="I809" s="50">
        <v>-3.2600000000000001E-6</v>
      </c>
      <c r="J809" s="49" t="s">
        <v>76</v>
      </c>
      <c r="K809" s="50">
        <v>100</v>
      </c>
      <c r="L809" s="50">
        <v>0</v>
      </c>
      <c r="M809" s="50">
        <v>7661.5</v>
      </c>
      <c r="N809" s="49" t="s">
        <v>77</v>
      </c>
      <c r="O809" s="49" t="s">
        <v>1238</v>
      </c>
      <c r="P809" s="36">
        <v>11566</v>
      </c>
      <c r="Q809" s="36">
        <v>7661.5</v>
      </c>
      <c r="R809" s="36">
        <v>1.3051999999999999E-4</v>
      </c>
      <c r="S809" s="36">
        <v>1.4850677928812153</v>
      </c>
      <c r="T809" s="36">
        <v>1.2839942874643052E-4</v>
      </c>
      <c r="U809" s="38">
        <v>1.5095943199999999</v>
      </c>
      <c r="V809" s="38">
        <v>2.4526527118784669E-2</v>
      </c>
      <c r="W809" s="36">
        <v>8.0298952881215524E-2</v>
      </c>
      <c r="X809" s="36">
        <v>2.1205712535694865E-4</v>
      </c>
      <c r="Y809" s="36">
        <v>-3.1676600000000005E-3</v>
      </c>
      <c r="Z809" s="36">
        <v>5.4982799999999995E-3</v>
      </c>
      <c r="AA809" s="38">
        <v>2.3306199999999673E-3</v>
      </c>
      <c r="AB809" s="36">
        <v>0.10249486000000023</v>
      </c>
      <c r="AC809" s="36">
        <v>0.96577249000000021</v>
      </c>
    </row>
    <row r="810" spans="1:29" ht="15.75" customHeight="1" x14ac:dyDescent="0.2">
      <c r="A810" s="52">
        <v>43626.235856481479</v>
      </c>
      <c r="B810" s="49" t="s">
        <v>7</v>
      </c>
      <c r="C810" s="49" t="s">
        <v>74</v>
      </c>
      <c r="D810" s="49" t="s">
        <v>75</v>
      </c>
      <c r="E810" s="50">
        <v>-200</v>
      </c>
      <c r="F810" s="50">
        <v>7623.5</v>
      </c>
      <c r="G810" s="50">
        <v>-2.6234E-2</v>
      </c>
      <c r="H810" s="50">
        <v>-2.5000000000000001E-4</v>
      </c>
      <c r="I810" s="50">
        <v>-6.55E-6</v>
      </c>
      <c r="J810" s="49" t="s">
        <v>76</v>
      </c>
      <c r="K810" s="50">
        <v>200</v>
      </c>
      <c r="L810" s="50">
        <v>0</v>
      </c>
      <c r="M810" s="50">
        <v>7623.5</v>
      </c>
      <c r="N810" s="49" t="s">
        <v>77</v>
      </c>
      <c r="O810" s="49" t="s">
        <v>1239</v>
      </c>
      <c r="P810" s="36">
        <v>11366</v>
      </c>
      <c r="Q810" s="36">
        <v>7623.5</v>
      </c>
      <c r="R810" s="36">
        <v>1.3117000000000001E-4</v>
      </c>
      <c r="S810" s="36">
        <v>1.4593879071319291</v>
      </c>
      <c r="T810" s="36">
        <v>1.2839942874643052E-4</v>
      </c>
      <c r="U810" s="38">
        <v>1.4908782200000001</v>
      </c>
      <c r="V810" s="38">
        <v>3.1490312868071024E-2</v>
      </c>
      <c r="W810" s="36">
        <v>8.0853067131929426E-2</v>
      </c>
      <c r="X810" s="36">
        <v>5.5411425071390241E-4</v>
      </c>
      <c r="Y810" s="36">
        <v>-3.1742100000000007E-3</v>
      </c>
      <c r="Z810" s="36">
        <v>5.4982799999999995E-3</v>
      </c>
      <c r="AA810" s="38">
        <v>2.3240699999999672E-3</v>
      </c>
      <c r="AB810" s="36">
        <v>0.11001931000000048</v>
      </c>
      <c r="AC810" s="36">
        <v>0.97329694000000044</v>
      </c>
    </row>
    <row r="811" spans="1:29" ht="15.75" customHeight="1" x14ac:dyDescent="0.2">
      <c r="A811" s="52">
        <v>43626.235856481479</v>
      </c>
      <c r="B811" s="49" t="s">
        <v>7</v>
      </c>
      <c r="C811" s="49" t="s">
        <v>74</v>
      </c>
      <c r="D811" s="49" t="s">
        <v>75</v>
      </c>
      <c r="E811" s="50">
        <v>-100</v>
      </c>
      <c r="F811" s="50">
        <v>7639</v>
      </c>
      <c r="G811" s="50">
        <v>-1.3091E-2</v>
      </c>
      <c r="H811" s="50">
        <v>-2.5000000000000001E-4</v>
      </c>
      <c r="I811" s="50">
        <v>-3.27E-6</v>
      </c>
      <c r="J811" s="49" t="s">
        <v>76</v>
      </c>
      <c r="K811" s="50">
        <v>100</v>
      </c>
      <c r="L811" s="50">
        <v>0</v>
      </c>
      <c r="M811" s="50">
        <v>7639</v>
      </c>
      <c r="N811" s="49" t="s">
        <v>77</v>
      </c>
      <c r="O811" s="49" t="s">
        <v>1240</v>
      </c>
      <c r="P811" s="36">
        <v>11266</v>
      </c>
      <c r="Q811" s="36">
        <v>7639</v>
      </c>
      <c r="R811" s="36">
        <v>1.3091000000000001E-4</v>
      </c>
      <c r="S811" s="36">
        <v>1.446547964257286</v>
      </c>
      <c r="T811" s="36">
        <v>1.2839942874643049E-4</v>
      </c>
      <c r="U811" s="38">
        <v>1.47483206</v>
      </c>
      <c r="V811" s="38">
        <v>2.8284095742713955E-2</v>
      </c>
      <c r="W811" s="36">
        <v>8.1104124257286372E-2</v>
      </c>
      <c r="X811" s="36">
        <v>2.5105712535694602E-4</v>
      </c>
      <c r="Y811" s="36">
        <v>-3.1774800000000008E-3</v>
      </c>
      <c r="Z811" s="36">
        <v>5.4982799999999995E-3</v>
      </c>
      <c r="AA811" s="38">
        <v>2.3207999999999671E-3</v>
      </c>
      <c r="AB811" s="36">
        <v>0.10706742000000036</v>
      </c>
      <c r="AC811" s="36">
        <v>0.97034505000000038</v>
      </c>
    </row>
    <row r="812" spans="1:29" ht="15.75" customHeight="1" x14ac:dyDescent="0.2">
      <c r="A812" s="52">
        <v>43626.237847222219</v>
      </c>
      <c r="B812" s="49" t="s">
        <v>7</v>
      </c>
      <c r="C812" s="49" t="s">
        <v>74</v>
      </c>
      <c r="D812" s="49" t="s">
        <v>75</v>
      </c>
      <c r="E812" s="50">
        <v>-100</v>
      </c>
      <c r="F812" s="50">
        <v>7611</v>
      </c>
      <c r="G812" s="50">
        <v>-1.3139E-2</v>
      </c>
      <c r="H812" s="50">
        <v>-2.5000000000000001E-4</v>
      </c>
      <c r="I812" s="50">
        <v>-3.2799999999999999E-6</v>
      </c>
      <c r="J812" s="49" t="s">
        <v>76</v>
      </c>
      <c r="K812" s="50">
        <v>100</v>
      </c>
      <c r="L812" s="50">
        <v>0</v>
      </c>
      <c r="M812" s="50">
        <v>7611</v>
      </c>
      <c r="N812" s="49" t="s">
        <v>77</v>
      </c>
      <c r="O812" s="49" t="s">
        <v>1241</v>
      </c>
      <c r="P812" s="36">
        <v>11166</v>
      </c>
      <c r="Q812" s="36">
        <v>7611</v>
      </c>
      <c r="R812" s="36">
        <v>1.3139E-4</v>
      </c>
      <c r="S812" s="36">
        <v>1.433708021382643</v>
      </c>
      <c r="T812" s="36">
        <v>1.2839942874643049E-4</v>
      </c>
      <c r="U812" s="38">
        <v>1.46710074</v>
      </c>
      <c r="V812" s="38">
        <v>3.3392718617357042E-2</v>
      </c>
      <c r="W812" s="36">
        <v>8.1403181382643325E-2</v>
      </c>
      <c r="X812" s="36">
        <v>2.9905712535695239E-4</v>
      </c>
      <c r="Y812" s="36">
        <v>-3.1807600000000008E-3</v>
      </c>
      <c r="Z812" s="36">
        <v>5.4982799999999995E-3</v>
      </c>
      <c r="AA812" s="38">
        <v>2.317519999999967E-3</v>
      </c>
      <c r="AB812" s="36">
        <v>0.11247838000000041</v>
      </c>
      <c r="AC812" s="36">
        <v>0.97575601000000045</v>
      </c>
    </row>
    <row r="813" spans="1:29" ht="15.75" customHeight="1" x14ac:dyDescent="0.2">
      <c r="A813" s="52">
        <v>43626.291666666664</v>
      </c>
      <c r="B813" s="49" t="s">
        <v>7</v>
      </c>
      <c r="C813" s="49" t="s">
        <v>130</v>
      </c>
      <c r="D813" s="53"/>
      <c r="E813" s="50">
        <v>11166</v>
      </c>
      <c r="F813" s="50">
        <v>7662.84</v>
      </c>
      <c r="G813" s="50">
        <v>1.457163</v>
      </c>
      <c r="H813" s="50">
        <v>-2.8089999999999999E-3</v>
      </c>
      <c r="I813" s="50">
        <v>-4.0931700000000001E-3</v>
      </c>
      <c r="J813" s="49" t="s">
        <v>76</v>
      </c>
      <c r="K813" s="50">
        <v>11166</v>
      </c>
      <c r="L813" s="50">
        <v>0</v>
      </c>
      <c r="M813" s="50">
        <v>7662.84</v>
      </c>
      <c r="N813" s="49" t="s">
        <v>130</v>
      </c>
      <c r="O813" s="49" t="s">
        <v>131</v>
      </c>
      <c r="P813" s="36">
        <v>11166</v>
      </c>
      <c r="Q813" s="36">
        <v>7662.84</v>
      </c>
      <c r="R813" s="36">
        <v>1.305E-4</v>
      </c>
      <c r="S813" s="36">
        <v>1.433708021382643</v>
      </c>
      <c r="T813" s="36">
        <v>1.2839942874643049E-4</v>
      </c>
      <c r="U813" s="38">
        <v>1.46710074</v>
      </c>
      <c r="V813" s="38">
        <v>3.3392718617357042E-2</v>
      </c>
      <c r="W813" s="36">
        <v>8.1403181382643325E-2</v>
      </c>
      <c r="X813" s="36">
        <v>0</v>
      </c>
      <c r="Y813" s="36">
        <v>-3.1807600000000008E-3</v>
      </c>
      <c r="Z813" s="36">
        <v>1.4051099999999993E-3</v>
      </c>
      <c r="AA813" s="38">
        <v>-1.7756500000000331E-3</v>
      </c>
      <c r="AB813" s="36">
        <v>0.1165715500000004</v>
      </c>
      <c r="AC813" s="36">
        <v>0.97984918000000043</v>
      </c>
    </row>
    <row r="814" spans="1:29" ht="15.75" customHeight="1" x14ac:dyDescent="0.2">
      <c r="A814" s="52">
        <v>43626.481550925928</v>
      </c>
      <c r="B814" s="49" t="s">
        <v>7</v>
      </c>
      <c r="C814" s="49" t="s">
        <v>74</v>
      </c>
      <c r="D814" s="49" t="s">
        <v>75</v>
      </c>
      <c r="E814" s="50">
        <v>-100</v>
      </c>
      <c r="F814" s="50">
        <v>7678</v>
      </c>
      <c r="G814" s="50">
        <v>-1.3024000000000001E-2</v>
      </c>
      <c r="H814" s="50">
        <v>-2.5000000000000001E-4</v>
      </c>
      <c r="I814" s="50">
        <v>-3.2499999999999998E-6</v>
      </c>
      <c r="J814" s="49" t="s">
        <v>76</v>
      </c>
      <c r="K814" s="50">
        <v>100</v>
      </c>
      <c r="L814" s="50">
        <v>0</v>
      </c>
      <c r="M814" s="50">
        <v>7678</v>
      </c>
      <c r="N814" s="49" t="s">
        <v>83</v>
      </c>
      <c r="O814" s="49" t="s">
        <v>1242</v>
      </c>
      <c r="P814" s="36">
        <v>11066</v>
      </c>
      <c r="Q814" s="36">
        <v>7678</v>
      </c>
      <c r="R814" s="36">
        <v>1.3024E-4</v>
      </c>
      <c r="S814" s="36">
        <v>1.4208680785079999</v>
      </c>
      <c r="T814" s="36">
        <v>1.2839942874643049E-4</v>
      </c>
      <c r="U814" s="38">
        <v>1.44123584</v>
      </c>
      <c r="V814" s="38">
        <v>2.0367761492000147E-2</v>
      </c>
      <c r="W814" s="36">
        <v>8.1587238508000273E-2</v>
      </c>
      <c r="X814" s="36">
        <v>1.840571253569484E-4</v>
      </c>
      <c r="Y814" s="36">
        <v>-3.184010000000001E-3</v>
      </c>
      <c r="Z814" s="36">
        <v>1.4051099999999993E-3</v>
      </c>
      <c r="AA814" s="38">
        <v>-1.7789000000000331E-3</v>
      </c>
      <c r="AB814" s="36">
        <v>0.10373390000000045</v>
      </c>
      <c r="AC814" s="36">
        <v>0.96701153000000051</v>
      </c>
    </row>
    <row r="815" spans="1:29" ht="15.75" customHeight="1" x14ac:dyDescent="0.2">
      <c r="A815" s="52">
        <v>43626.532372685186</v>
      </c>
      <c r="B815" s="49" t="s">
        <v>7</v>
      </c>
      <c r="C815" s="49" t="s">
        <v>74</v>
      </c>
      <c r="D815" s="49" t="s">
        <v>75</v>
      </c>
      <c r="E815" s="50">
        <v>-200</v>
      </c>
      <c r="F815" s="50">
        <v>7653</v>
      </c>
      <c r="G815" s="50">
        <v>-2.6134000000000001E-2</v>
      </c>
      <c r="H815" s="50">
        <v>-2.5000000000000001E-4</v>
      </c>
      <c r="I815" s="50">
        <v>-6.5300000000000002E-6</v>
      </c>
      <c r="J815" s="49" t="s">
        <v>76</v>
      </c>
      <c r="K815" s="50">
        <v>200</v>
      </c>
      <c r="L815" s="50">
        <v>0</v>
      </c>
      <c r="M815" s="50">
        <v>7653</v>
      </c>
      <c r="N815" s="49" t="s">
        <v>83</v>
      </c>
      <c r="O815" s="49" t="s">
        <v>1243</v>
      </c>
      <c r="P815" s="36">
        <v>10866</v>
      </c>
      <c r="Q815" s="36">
        <v>7653</v>
      </c>
      <c r="R815" s="36">
        <v>1.3066999999999999E-4</v>
      </c>
      <c r="S815" s="36">
        <v>1.3951881927587138</v>
      </c>
      <c r="T815" s="36">
        <v>1.2839942874643049E-4</v>
      </c>
      <c r="U815" s="38">
        <v>1.4198602199999999</v>
      </c>
      <c r="V815" s="38">
        <v>2.4672027241286143E-2</v>
      </c>
      <c r="W815" s="36">
        <v>8.2041352758714173E-2</v>
      </c>
      <c r="X815" s="36">
        <v>4.5411425071389955E-4</v>
      </c>
      <c r="Y815" s="36">
        <v>-3.1905400000000008E-3</v>
      </c>
      <c r="Z815" s="36">
        <v>1.4051099999999993E-3</v>
      </c>
      <c r="AA815" s="38">
        <v>-1.7854300000000331E-3</v>
      </c>
      <c r="AB815" s="36">
        <v>0.10849881000000035</v>
      </c>
      <c r="AC815" s="36">
        <v>0.97177644000000041</v>
      </c>
    </row>
    <row r="816" spans="1:29" ht="15.75" customHeight="1" x14ac:dyDescent="0.2">
      <c r="A816" s="52">
        <v>43626.532372685186</v>
      </c>
      <c r="B816" s="49" t="s">
        <v>7</v>
      </c>
      <c r="C816" s="49" t="s">
        <v>74</v>
      </c>
      <c r="D816" s="49" t="s">
        <v>75</v>
      </c>
      <c r="E816" s="50">
        <v>-100</v>
      </c>
      <c r="F816" s="50">
        <v>7691.5</v>
      </c>
      <c r="G816" s="50">
        <v>-1.3001E-2</v>
      </c>
      <c r="H816" s="50">
        <v>-2.5000000000000001E-4</v>
      </c>
      <c r="I816" s="50">
        <v>-3.2499999999999998E-6</v>
      </c>
      <c r="J816" s="49" t="s">
        <v>76</v>
      </c>
      <c r="K816" s="50">
        <v>100</v>
      </c>
      <c r="L816" s="50">
        <v>0</v>
      </c>
      <c r="M816" s="50">
        <v>7691.5</v>
      </c>
      <c r="N816" s="49" t="s">
        <v>83</v>
      </c>
      <c r="O816" s="49" t="s">
        <v>1244</v>
      </c>
      <c r="P816" s="36">
        <v>10766</v>
      </c>
      <c r="Q816" s="36">
        <v>7691.5</v>
      </c>
      <c r="R816" s="36">
        <v>1.3001000000000001E-4</v>
      </c>
      <c r="S816" s="36">
        <v>1.3823482498840707</v>
      </c>
      <c r="T816" s="36">
        <v>1.2839942874643049E-4</v>
      </c>
      <c r="U816" s="38">
        <v>1.3996876600000001</v>
      </c>
      <c r="V816" s="38">
        <v>1.7339410115929432E-2</v>
      </c>
      <c r="W816" s="36">
        <v>8.2202409884071126E-2</v>
      </c>
      <c r="X816" s="36">
        <v>1.6105712535695316E-4</v>
      </c>
      <c r="Y816" s="36">
        <v>-3.193790000000001E-3</v>
      </c>
      <c r="Z816" s="36">
        <v>1.4051099999999993E-3</v>
      </c>
      <c r="AA816" s="38">
        <v>-1.7886800000000331E-3</v>
      </c>
      <c r="AB816" s="36">
        <v>0.10133050000000059</v>
      </c>
      <c r="AC816" s="36">
        <v>0.96460813000000056</v>
      </c>
    </row>
    <row r="817" spans="1:29" ht="15.75" customHeight="1" x14ac:dyDescent="0.2">
      <c r="A817" s="52">
        <v>43626.532395833332</v>
      </c>
      <c r="B817" s="49" t="s">
        <v>7</v>
      </c>
      <c r="C817" s="49" t="s">
        <v>74</v>
      </c>
      <c r="D817" s="49" t="s">
        <v>75</v>
      </c>
      <c r="E817" s="50">
        <v>-100</v>
      </c>
      <c r="F817" s="50">
        <v>7644.5</v>
      </c>
      <c r="G817" s="50">
        <v>-1.3081000000000001E-2</v>
      </c>
      <c r="H817" s="50">
        <v>7.5000000000000002E-4</v>
      </c>
      <c r="I817" s="50">
        <v>9.8099999999999992E-6</v>
      </c>
      <c r="J817" s="49" t="s">
        <v>76</v>
      </c>
      <c r="K817" s="50">
        <v>100</v>
      </c>
      <c r="L817" s="50">
        <v>0</v>
      </c>
      <c r="M817" s="50">
        <v>7665</v>
      </c>
      <c r="N817" s="49" t="s">
        <v>77</v>
      </c>
      <c r="O817" s="49" t="s">
        <v>1245</v>
      </c>
      <c r="P817" s="36">
        <v>10666</v>
      </c>
      <c r="Q817" s="36">
        <v>7644.5</v>
      </c>
      <c r="R817" s="36">
        <v>1.3081E-4</v>
      </c>
      <c r="S817" s="36">
        <v>1.3695083070094276</v>
      </c>
      <c r="T817" s="36">
        <v>1.2839942874643049E-4</v>
      </c>
      <c r="U817" s="38">
        <v>1.3952194600000001</v>
      </c>
      <c r="V817" s="38">
        <v>2.5711152990572472E-2</v>
      </c>
      <c r="W817" s="36">
        <v>8.2443467009428076E-2</v>
      </c>
      <c r="X817" s="36">
        <v>2.410571253569499E-4</v>
      </c>
      <c r="Y817" s="36">
        <v>-3.1839800000000012E-3</v>
      </c>
      <c r="Z817" s="36">
        <v>1.4051099999999993E-3</v>
      </c>
      <c r="AA817" s="38">
        <v>-1.7788700000000331E-3</v>
      </c>
      <c r="AB817" s="36">
        <v>0.10993349000000058</v>
      </c>
      <c r="AC817" s="36">
        <v>0.97321112000000065</v>
      </c>
    </row>
    <row r="818" spans="1:29" ht="15.75" customHeight="1" x14ac:dyDescent="0.2">
      <c r="A818" s="52">
        <v>43626.539537037039</v>
      </c>
      <c r="B818" s="49" t="s">
        <v>7</v>
      </c>
      <c r="C818" s="49" t="s">
        <v>74</v>
      </c>
      <c r="D818" s="49" t="s">
        <v>75</v>
      </c>
      <c r="E818" s="50">
        <v>-10000</v>
      </c>
      <c r="F818" s="50">
        <v>7663.5</v>
      </c>
      <c r="G818" s="50">
        <v>-1.3048999999999999</v>
      </c>
      <c r="H818" s="50">
        <v>-2.5000000000000001E-4</v>
      </c>
      <c r="I818" s="50">
        <v>-3.2622E-4</v>
      </c>
      <c r="J818" s="49" t="s">
        <v>76</v>
      </c>
      <c r="K818" s="50">
        <v>10666</v>
      </c>
      <c r="L818" s="50">
        <v>666</v>
      </c>
      <c r="M818" s="50">
        <v>7663.5</v>
      </c>
      <c r="N818" s="54" t="s">
        <v>477</v>
      </c>
      <c r="O818" s="49" t="s">
        <v>1246</v>
      </c>
      <c r="P818" s="36">
        <v>666</v>
      </c>
      <c r="Q818" s="36">
        <v>7663.5</v>
      </c>
      <c r="R818" s="36">
        <v>1.3049000000000001E-4</v>
      </c>
      <c r="S818" s="36">
        <v>8.5514019545122721E-2</v>
      </c>
      <c r="T818" s="36">
        <v>1.2839942874643052E-4</v>
      </c>
      <c r="U818" s="38">
        <v>8.6906339999999999E-2</v>
      </c>
      <c r="V818" s="38">
        <v>1.3923204548772772E-3</v>
      </c>
      <c r="W818" s="36">
        <v>0.10334917954512322</v>
      </c>
      <c r="X818" s="36">
        <v>2.0905712535695148E-2</v>
      </c>
      <c r="Y818" s="36">
        <v>-3.5102000000000011E-3</v>
      </c>
      <c r="Z818" s="36">
        <v>1.4051099999999993E-3</v>
      </c>
      <c r="AA818" s="38">
        <v>-2.105090000000033E-3</v>
      </c>
      <c r="AB818" s="36">
        <v>0.10684659000000053</v>
      </c>
      <c r="AC818" s="36">
        <v>0.97012422000000054</v>
      </c>
    </row>
    <row r="819" spans="1:29" ht="15.75" customHeight="1" x14ac:dyDescent="0.2">
      <c r="A819" s="52">
        <v>43626.540034722224</v>
      </c>
      <c r="B819" s="49" t="s">
        <v>7</v>
      </c>
      <c r="C819" s="49" t="s">
        <v>74</v>
      </c>
      <c r="D819" s="49" t="s">
        <v>75</v>
      </c>
      <c r="E819" s="50">
        <v>-5</v>
      </c>
      <c r="F819" s="50">
        <v>7663.5</v>
      </c>
      <c r="G819" s="50">
        <v>-6.5244999999999995E-4</v>
      </c>
      <c r="H819" s="50">
        <v>-2.5000000000000001E-4</v>
      </c>
      <c r="I819" s="50">
        <v>-1.6E-7</v>
      </c>
      <c r="J819" s="49" t="s">
        <v>76</v>
      </c>
      <c r="K819" s="50">
        <v>10666</v>
      </c>
      <c r="L819" s="50">
        <v>661</v>
      </c>
      <c r="M819" s="50">
        <v>7663.5</v>
      </c>
      <c r="N819" s="54" t="s">
        <v>477</v>
      </c>
      <c r="O819" s="49" t="s">
        <v>1246</v>
      </c>
      <c r="P819" s="36">
        <v>661</v>
      </c>
      <c r="Q819" s="36">
        <v>7663.5</v>
      </c>
      <c r="R819" s="36">
        <v>1.3049000000000001E-4</v>
      </c>
      <c r="S819" s="36">
        <v>8.4872022401390565E-2</v>
      </c>
      <c r="T819" s="36">
        <v>1.2839942874643052E-4</v>
      </c>
      <c r="U819" s="38">
        <v>8.625389E-2</v>
      </c>
      <c r="V819" s="38">
        <v>1.3818675986094348E-3</v>
      </c>
      <c r="W819" s="36">
        <v>0.10335963240139107</v>
      </c>
      <c r="X819" s="36">
        <v>1.0452856267842425E-5</v>
      </c>
      <c r="Y819" s="36">
        <v>-3.510360000000001E-3</v>
      </c>
      <c r="Z819" s="36">
        <v>1.4051099999999993E-3</v>
      </c>
      <c r="AA819" s="38">
        <v>-2.1052500000000329E-3</v>
      </c>
      <c r="AB819" s="36">
        <v>0.10684675000000053</v>
      </c>
      <c r="AC819" s="36">
        <v>0.97012438000000056</v>
      </c>
    </row>
    <row r="820" spans="1:29" ht="15.75" customHeight="1" x14ac:dyDescent="0.2">
      <c r="A820" s="52">
        <v>43626.541712962964</v>
      </c>
      <c r="B820" s="49" t="s">
        <v>7</v>
      </c>
      <c r="C820" s="49" t="s">
        <v>74</v>
      </c>
      <c r="D820" s="49" t="s">
        <v>75</v>
      </c>
      <c r="E820" s="50">
        <v>-661</v>
      </c>
      <c r="F820" s="50">
        <v>7688.5</v>
      </c>
      <c r="G820" s="50">
        <v>-8.5969660000000003E-2</v>
      </c>
      <c r="H820" s="50">
        <v>-2.5000000000000001E-4</v>
      </c>
      <c r="I820" s="50">
        <v>-2.1489999999999999E-5</v>
      </c>
      <c r="J820" s="49" t="s">
        <v>76</v>
      </c>
      <c r="K820" s="50">
        <v>10666</v>
      </c>
      <c r="L820" s="50">
        <v>0</v>
      </c>
      <c r="M820" s="50">
        <v>7688.5</v>
      </c>
      <c r="N820" s="54" t="s">
        <v>477</v>
      </c>
      <c r="O820" s="49" t="s">
        <v>1246</v>
      </c>
      <c r="P820" s="36">
        <v>0</v>
      </c>
      <c r="Q820" s="36">
        <v>7688.5</v>
      </c>
      <c r="R820" s="36">
        <v>1.3006000000000001E-4</v>
      </c>
      <c r="S820" s="36">
        <v>0</v>
      </c>
      <c r="T820" s="36">
        <v>0</v>
      </c>
      <c r="U820" s="38">
        <v>0</v>
      </c>
      <c r="V820" s="38">
        <v>0</v>
      </c>
      <c r="W820" s="36">
        <v>0.1044572700000005</v>
      </c>
      <c r="X820" s="36">
        <v>1.0976375986094383E-3</v>
      </c>
      <c r="Y820" s="36">
        <v>-3.5318500000000009E-3</v>
      </c>
      <c r="Z820" s="36">
        <v>1.4051099999999993E-3</v>
      </c>
      <c r="AA820" s="38">
        <v>-2.1267400000000328E-3</v>
      </c>
      <c r="AB820" s="36">
        <v>0.10658401000000053</v>
      </c>
      <c r="AC820" s="36">
        <v>0.96986164000000052</v>
      </c>
    </row>
    <row r="821" spans="1:29" ht="15.75" customHeight="1" x14ac:dyDescent="0.2">
      <c r="P821" s="55"/>
    </row>
    <row r="822" spans="1:29" ht="15.75" customHeight="1" x14ac:dyDescent="0.2">
      <c r="P822" s="55"/>
    </row>
    <row r="823" spans="1:29" ht="15.75" customHeight="1" x14ac:dyDescent="0.2">
      <c r="P823" s="55"/>
    </row>
    <row r="824" spans="1:29" ht="15.75" customHeight="1" x14ac:dyDescent="0.2">
      <c r="A824" s="58" t="s">
        <v>625</v>
      </c>
      <c r="B824" s="1" t="s">
        <v>626</v>
      </c>
      <c r="C824" s="1" t="s">
        <v>627</v>
      </c>
      <c r="D824" s="1" t="s">
        <v>629</v>
      </c>
      <c r="E824" s="1" t="s">
        <v>630</v>
      </c>
      <c r="F824" s="1" t="s">
        <v>631</v>
      </c>
      <c r="G824" s="1" t="s">
        <v>632</v>
      </c>
      <c r="P824" s="55"/>
    </row>
    <row r="825" spans="1:29" ht="15.75" customHeight="1" x14ac:dyDescent="0.2">
      <c r="A825">
        <f ca="1">IFERROR(__xludf.DUMMYFUNCTION("UNIQUE(SORT(FILTER(E5:E820,C5:C820=""Trade""),1, FALSE))"),600)</f>
        <v>600</v>
      </c>
      <c r="B825">
        <f t="shared" ref="B825:B882" ca="1" si="0">COUNTIFS($E$5:$E$820,A825,$X$5:$X$820,"&gt;0")</f>
        <v>1</v>
      </c>
      <c r="C825">
        <f t="shared" ref="C825:C882" ca="1" si="1">COUNTIFS($E$5:$E$820,A825,$X$5:$X$820,"&lt;0")</f>
        <v>0</v>
      </c>
      <c r="D825">
        <f t="shared" ref="D825:D882" ca="1" si="2">COUNTIFS($E$5:$E$820,A825,$X$5:$X$820,0)</f>
        <v>4</v>
      </c>
      <c r="E825">
        <f t="shared" ref="E825:E882" ca="1" si="3">COUNTIFS($E$5:$E$820,A825,$V$5:$V$820,"&gt;0")</f>
        <v>0</v>
      </c>
      <c r="F825">
        <f t="shared" ref="F825:F882" ca="1" si="4">COUNTIFS($E$5:$E$820,D825,$V$5:$V$820,"&lt;0")</f>
        <v>0</v>
      </c>
      <c r="G825">
        <f t="shared" ref="G825:G882" ca="1" si="5">COUNTIFS($E$5:$E$820,D825,$V$5:$V$820,0)</f>
        <v>0</v>
      </c>
      <c r="P825" s="55"/>
    </row>
    <row r="826" spans="1:29" ht="15.75" customHeight="1" x14ac:dyDescent="0.2">
      <c r="A826">
        <f ca="1">IFERROR(__xludf.DUMMYFUNCTION("""COMPUTED_VALUE"""),500)</f>
        <v>500</v>
      </c>
      <c r="B826">
        <f t="shared" ca="1" si="0"/>
        <v>0</v>
      </c>
      <c r="C826">
        <f t="shared" ca="1" si="1"/>
        <v>0</v>
      </c>
      <c r="D826">
        <f t="shared" ca="1" si="2"/>
        <v>8</v>
      </c>
      <c r="E826">
        <f t="shared" ca="1" si="3"/>
        <v>4</v>
      </c>
      <c r="F826">
        <f t="shared" ca="1" si="4"/>
        <v>0</v>
      </c>
      <c r="G826">
        <f t="shared" ca="1" si="5"/>
        <v>0</v>
      </c>
      <c r="P826" s="55"/>
    </row>
    <row r="827" spans="1:29" ht="15.75" customHeight="1" x14ac:dyDescent="0.2">
      <c r="A827">
        <f ca="1">IFERROR(__xludf.DUMMYFUNCTION("""COMPUTED_VALUE"""),400)</f>
        <v>400</v>
      </c>
      <c r="B827">
        <f t="shared" ca="1" si="0"/>
        <v>1</v>
      </c>
      <c r="C827">
        <f t="shared" ca="1" si="1"/>
        <v>0</v>
      </c>
      <c r="D827">
        <f t="shared" ca="1" si="2"/>
        <v>16</v>
      </c>
      <c r="E827">
        <f t="shared" ca="1" si="3"/>
        <v>12</v>
      </c>
      <c r="F827">
        <f t="shared" ca="1" si="4"/>
        <v>0</v>
      </c>
      <c r="G827">
        <f t="shared" ca="1" si="5"/>
        <v>0</v>
      </c>
      <c r="P827" s="55"/>
    </row>
    <row r="828" spans="1:29" ht="15.75" customHeight="1" x14ac:dyDescent="0.2">
      <c r="A828">
        <f ca="1">IFERROR(__xludf.DUMMYFUNCTION("""COMPUTED_VALUE"""),300)</f>
        <v>300</v>
      </c>
      <c r="B828">
        <f t="shared" ca="1" si="0"/>
        <v>1</v>
      </c>
      <c r="C828">
        <f t="shared" ca="1" si="1"/>
        <v>0</v>
      </c>
      <c r="D828">
        <f t="shared" ca="1" si="2"/>
        <v>38</v>
      </c>
      <c r="E828">
        <f t="shared" ca="1" si="3"/>
        <v>23</v>
      </c>
      <c r="F828">
        <f t="shared" ca="1" si="4"/>
        <v>0</v>
      </c>
      <c r="G828">
        <f t="shared" ca="1" si="5"/>
        <v>0</v>
      </c>
      <c r="P828" s="55"/>
    </row>
    <row r="829" spans="1:29" ht="15.75" customHeight="1" x14ac:dyDescent="0.2">
      <c r="A829">
        <f ca="1">IFERROR(__xludf.DUMMYFUNCTION("""COMPUTED_VALUE"""),233)</f>
        <v>233</v>
      </c>
      <c r="B829">
        <f t="shared" ca="1" si="0"/>
        <v>0</v>
      </c>
      <c r="C829">
        <f t="shared" ca="1" si="1"/>
        <v>0</v>
      </c>
      <c r="D829">
        <f t="shared" ca="1" si="2"/>
        <v>1</v>
      </c>
      <c r="E829">
        <f t="shared" ca="1" si="3"/>
        <v>0</v>
      </c>
      <c r="F829">
        <f t="shared" ca="1" si="4"/>
        <v>2</v>
      </c>
      <c r="G829">
        <f t="shared" ca="1" si="5"/>
        <v>0</v>
      </c>
      <c r="P829" s="55"/>
    </row>
    <row r="830" spans="1:29" ht="15.75" customHeight="1" x14ac:dyDescent="0.2">
      <c r="A830">
        <f ca="1">IFERROR(__xludf.DUMMYFUNCTION("""COMPUTED_VALUE"""),200)</f>
        <v>200</v>
      </c>
      <c r="B830">
        <f t="shared" ca="1" si="0"/>
        <v>3</v>
      </c>
      <c r="C830">
        <f t="shared" ca="1" si="1"/>
        <v>0</v>
      </c>
      <c r="D830">
        <f t="shared" ca="1" si="2"/>
        <v>95</v>
      </c>
      <c r="E830">
        <f t="shared" ca="1" si="3"/>
        <v>55</v>
      </c>
      <c r="F830">
        <f t="shared" ca="1" si="4"/>
        <v>0</v>
      </c>
      <c r="G830">
        <f t="shared" ca="1" si="5"/>
        <v>0</v>
      </c>
      <c r="P830" s="55"/>
    </row>
    <row r="831" spans="1:29" ht="15.75" customHeight="1" x14ac:dyDescent="0.2">
      <c r="A831">
        <f ca="1">IFERROR(__xludf.DUMMYFUNCTION("""COMPUTED_VALUE"""),167)</f>
        <v>167</v>
      </c>
      <c r="B831">
        <f t="shared" ca="1" si="0"/>
        <v>0</v>
      </c>
      <c r="C831">
        <f t="shared" ca="1" si="1"/>
        <v>0</v>
      </c>
      <c r="D831">
        <f t="shared" ca="1" si="2"/>
        <v>1</v>
      </c>
      <c r="E831">
        <f t="shared" ca="1" si="3"/>
        <v>0</v>
      </c>
      <c r="F831">
        <f t="shared" ca="1" si="4"/>
        <v>2</v>
      </c>
      <c r="G831">
        <f t="shared" ca="1" si="5"/>
        <v>0</v>
      </c>
      <c r="P831" s="55"/>
    </row>
    <row r="832" spans="1:29" ht="15.75" customHeight="1" x14ac:dyDescent="0.2">
      <c r="A832">
        <f ca="1">IFERROR(__xludf.DUMMYFUNCTION("""COMPUTED_VALUE"""),163)</f>
        <v>163</v>
      </c>
      <c r="B832">
        <f t="shared" ca="1" si="0"/>
        <v>0</v>
      </c>
      <c r="C832">
        <f t="shared" ca="1" si="1"/>
        <v>0</v>
      </c>
      <c r="D832">
        <f t="shared" ca="1" si="2"/>
        <v>1</v>
      </c>
      <c r="E832">
        <f t="shared" ca="1" si="3"/>
        <v>0</v>
      </c>
      <c r="F832">
        <f t="shared" ca="1" si="4"/>
        <v>2</v>
      </c>
      <c r="G832">
        <f t="shared" ca="1" si="5"/>
        <v>0</v>
      </c>
      <c r="P832" s="55"/>
    </row>
    <row r="833" spans="1:16" ht="15.75" customHeight="1" x14ac:dyDescent="0.2">
      <c r="A833">
        <f ca="1">IFERROR(__xludf.DUMMYFUNCTION("""COMPUTED_VALUE"""),122)</f>
        <v>122</v>
      </c>
      <c r="B833">
        <f t="shared" ca="1" si="0"/>
        <v>0</v>
      </c>
      <c r="C833">
        <f t="shared" ca="1" si="1"/>
        <v>0</v>
      </c>
      <c r="D833">
        <f t="shared" ca="1" si="2"/>
        <v>1</v>
      </c>
      <c r="E833">
        <f t="shared" ca="1" si="3"/>
        <v>1</v>
      </c>
      <c r="F833">
        <f t="shared" ca="1" si="4"/>
        <v>2</v>
      </c>
      <c r="G833">
        <f t="shared" ca="1" si="5"/>
        <v>0</v>
      </c>
      <c r="P833" s="55"/>
    </row>
    <row r="834" spans="1:16" ht="15.75" customHeight="1" x14ac:dyDescent="0.2">
      <c r="A834">
        <f ca="1">IFERROR(__xludf.DUMMYFUNCTION("""COMPUTED_VALUE"""),102)</f>
        <v>102</v>
      </c>
      <c r="B834">
        <f t="shared" ca="1" si="0"/>
        <v>0</v>
      </c>
      <c r="C834">
        <f t="shared" ca="1" si="1"/>
        <v>0</v>
      </c>
      <c r="D834">
        <f t="shared" ca="1" si="2"/>
        <v>1</v>
      </c>
      <c r="E834">
        <f t="shared" ca="1" si="3"/>
        <v>0</v>
      </c>
      <c r="F834">
        <f t="shared" ca="1" si="4"/>
        <v>2</v>
      </c>
      <c r="G834">
        <f t="shared" ca="1" si="5"/>
        <v>0</v>
      </c>
      <c r="P834" s="55"/>
    </row>
    <row r="835" spans="1:16" ht="15.75" customHeight="1" x14ac:dyDescent="0.2">
      <c r="A835">
        <f ca="1">IFERROR(__xludf.DUMMYFUNCTION("""COMPUTED_VALUE"""),100)</f>
        <v>100</v>
      </c>
      <c r="B835">
        <f t="shared" ca="1" si="0"/>
        <v>5</v>
      </c>
      <c r="C835">
        <f t="shared" ca="1" si="1"/>
        <v>1</v>
      </c>
      <c r="D835">
        <f t="shared" ca="1" si="2"/>
        <v>214</v>
      </c>
      <c r="E835">
        <f t="shared" ca="1" si="3"/>
        <v>125</v>
      </c>
      <c r="F835">
        <f t="shared" ca="1" si="4"/>
        <v>0</v>
      </c>
      <c r="G835">
        <f t="shared" ca="1" si="5"/>
        <v>0</v>
      </c>
      <c r="P835" s="55"/>
    </row>
    <row r="836" spans="1:16" ht="15.75" customHeight="1" x14ac:dyDescent="0.2">
      <c r="A836">
        <f ca="1">IFERROR(__xludf.DUMMYFUNCTION("""COMPUTED_VALUE"""),99)</f>
        <v>99</v>
      </c>
      <c r="B836">
        <f t="shared" ca="1" si="0"/>
        <v>0</v>
      </c>
      <c r="C836">
        <f t="shared" ca="1" si="1"/>
        <v>0</v>
      </c>
      <c r="D836">
        <f t="shared" ca="1" si="2"/>
        <v>1</v>
      </c>
      <c r="E836">
        <f t="shared" ca="1" si="3"/>
        <v>1</v>
      </c>
      <c r="F836">
        <f t="shared" ca="1" si="4"/>
        <v>2</v>
      </c>
      <c r="G836">
        <f t="shared" ca="1" si="5"/>
        <v>0</v>
      </c>
      <c r="P836" s="55"/>
    </row>
    <row r="837" spans="1:16" ht="15.75" customHeight="1" x14ac:dyDescent="0.2">
      <c r="A837">
        <f ca="1">IFERROR(__xludf.DUMMYFUNCTION("""COMPUTED_VALUE"""),96)</f>
        <v>96</v>
      </c>
      <c r="B837">
        <f t="shared" ca="1" si="0"/>
        <v>0</v>
      </c>
      <c r="C837">
        <f t="shared" ca="1" si="1"/>
        <v>0</v>
      </c>
      <c r="D837">
        <f t="shared" ca="1" si="2"/>
        <v>1</v>
      </c>
      <c r="E837">
        <f t="shared" ca="1" si="3"/>
        <v>0</v>
      </c>
      <c r="F837">
        <f t="shared" ca="1" si="4"/>
        <v>2</v>
      </c>
      <c r="G837">
        <f t="shared" ca="1" si="5"/>
        <v>0</v>
      </c>
      <c r="P837" s="55"/>
    </row>
    <row r="838" spans="1:16" ht="15.75" customHeight="1" x14ac:dyDescent="0.2">
      <c r="A838">
        <f ca="1">IFERROR(__xludf.DUMMYFUNCTION("""COMPUTED_VALUE"""),82)</f>
        <v>82</v>
      </c>
      <c r="B838">
        <f t="shared" ca="1" si="0"/>
        <v>0</v>
      </c>
      <c r="C838">
        <f t="shared" ca="1" si="1"/>
        <v>0</v>
      </c>
      <c r="D838">
        <f t="shared" ca="1" si="2"/>
        <v>1</v>
      </c>
      <c r="E838">
        <f t="shared" ca="1" si="3"/>
        <v>0</v>
      </c>
      <c r="F838">
        <f t="shared" ca="1" si="4"/>
        <v>2</v>
      </c>
      <c r="G838">
        <f t="shared" ca="1" si="5"/>
        <v>0</v>
      </c>
      <c r="P838" s="55"/>
    </row>
    <row r="839" spans="1:16" ht="15.75" customHeight="1" x14ac:dyDescent="0.2">
      <c r="A839">
        <f ca="1">IFERROR(__xludf.DUMMYFUNCTION("""COMPUTED_VALUE"""),78)</f>
        <v>78</v>
      </c>
      <c r="B839">
        <f t="shared" ca="1" si="0"/>
        <v>0</v>
      </c>
      <c r="C839">
        <f t="shared" ca="1" si="1"/>
        <v>0</v>
      </c>
      <c r="D839">
        <f t="shared" ca="1" si="2"/>
        <v>1</v>
      </c>
      <c r="E839">
        <f t="shared" ca="1" si="3"/>
        <v>1</v>
      </c>
      <c r="F839">
        <f t="shared" ca="1" si="4"/>
        <v>2</v>
      </c>
      <c r="G839">
        <f t="shared" ca="1" si="5"/>
        <v>0</v>
      </c>
      <c r="P839" s="55"/>
    </row>
    <row r="840" spans="1:16" ht="15.75" customHeight="1" x14ac:dyDescent="0.2">
      <c r="A840">
        <f ca="1">IFERROR(__xludf.DUMMYFUNCTION("""COMPUTED_VALUE"""),75)</f>
        <v>75</v>
      </c>
      <c r="B840">
        <f t="shared" ca="1" si="0"/>
        <v>0</v>
      </c>
      <c r="C840">
        <f t="shared" ca="1" si="1"/>
        <v>0</v>
      </c>
      <c r="D840">
        <f t="shared" ca="1" si="2"/>
        <v>1</v>
      </c>
      <c r="E840">
        <f t="shared" ca="1" si="3"/>
        <v>1</v>
      </c>
      <c r="F840">
        <f t="shared" ca="1" si="4"/>
        <v>2</v>
      </c>
      <c r="G840">
        <f t="shared" ca="1" si="5"/>
        <v>0</v>
      </c>
      <c r="P840" s="55"/>
    </row>
    <row r="841" spans="1:16" ht="15.75" customHeight="1" x14ac:dyDescent="0.2">
      <c r="A841">
        <f ca="1">IFERROR(__xludf.DUMMYFUNCTION("""COMPUTED_VALUE"""),63)</f>
        <v>63</v>
      </c>
      <c r="B841">
        <f t="shared" ca="1" si="0"/>
        <v>0</v>
      </c>
      <c r="C841">
        <f t="shared" ca="1" si="1"/>
        <v>0</v>
      </c>
      <c r="D841">
        <f t="shared" ca="1" si="2"/>
        <v>1</v>
      </c>
      <c r="E841">
        <f t="shared" ca="1" si="3"/>
        <v>1</v>
      </c>
      <c r="F841">
        <f t="shared" ca="1" si="4"/>
        <v>2</v>
      </c>
      <c r="G841">
        <f t="shared" ca="1" si="5"/>
        <v>0</v>
      </c>
      <c r="P841" s="55"/>
    </row>
    <row r="842" spans="1:16" ht="15.75" customHeight="1" x14ac:dyDescent="0.2">
      <c r="A842">
        <f ca="1">IFERROR(__xludf.DUMMYFUNCTION("""COMPUTED_VALUE"""),37)</f>
        <v>37</v>
      </c>
      <c r="B842">
        <f t="shared" ca="1" si="0"/>
        <v>0</v>
      </c>
      <c r="C842">
        <f t="shared" ca="1" si="1"/>
        <v>0</v>
      </c>
      <c r="D842">
        <f t="shared" ca="1" si="2"/>
        <v>2</v>
      </c>
      <c r="E842">
        <f t="shared" ca="1" si="3"/>
        <v>1</v>
      </c>
      <c r="F842">
        <f t="shared" ca="1" si="4"/>
        <v>1</v>
      </c>
      <c r="G842">
        <f t="shared" ca="1" si="5"/>
        <v>0</v>
      </c>
      <c r="P842" s="55"/>
    </row>
    <row r="843" spans="1:16" ht="15.75" customHeight="1" x14ac:dyDescent="0.2">
      <c r="A843">
        <f ca="1">IFERROR(__xludf.DUMMYFUNCTION("""COMPUTED_VALUE"""),25)</f>
        <v>25</v>
      </c>
      <c r="B843">
        <f t="shared" ca="1" si="0"/>
        <v>0</v>
      </c>
      <c r="C843">
        <f t="shared" ca="1" si="1"/>
        <v>0</v>
      </c>
      <c r="D843">
        <f t="shared" ca="1" si="2"/>
        <v>5</v>
      </c>
      <c r="E843">
        <f t="shared" ca="1" si="3"/>
        <v>4</v>
      </c>
      <c r="F843">
        <f t="shared" ca="1" si="4"/>
        <v>0</v>
      </c>
      <c r="G843">
        <f t="shared" ca="1" si="5"/>
        <v>0</v>
      </c>
      <c r="P843" s="55"/>
    </row>
    <row r="844" spans="1:16" ht="15.75" customHeight="1" x14ac:dyDescent="0.2">
      <c r="A844">
        <f ca="1">IFERROR(__xludf.DUMMYFUNCTION("""COMPUTED_VALUE"""),18)</f>
        <v>18</v>
      </c>
      <c r="B844">
        <f t="shared" ca="1" si="0"/>
        <v>0</v>
      </c>
      <c r="C844">
        <f t="shared" ca="1" si="1"/>
        <v>0</v>
      </c>
      <c r="D844">
        <f t="shared" ca="1" si="2"/>
        <v>1</v>
      </c>
      <c r="E844">
        <f t="shared" ca="1" si="3"/>
        <v>0</v>
      </c>
      <c r="F844">
        <f t="shared" ca="1" si="4"/>
        <v>2</v>
      </c>
      <c r="G844">
        <f t="shared" ca="1" si="5"/>
        <v>0</v>
      </c>
      <c r="P844" s="55"/>
    </row>
    <row r="845" spans="1:16" ht="15.75" customHeight="1" x14ac:dyDescent="0.2">
      <c r="A845">
        <f ca="1">IFERROR(__xludf.DUMMYFUNCTION("""COMPUTED_VALUE"""),12)</f>
        <v>12</v>
      </c>
      <c r="B845">
        <f t="shared" ca="1" si="0"/>
        <v>0</v>
      </c>
      <c r="C845">
        <f t="shared" ca="1" si="1"/>
        <v>0</v>
      </c>
      <c r="D845">
        <f t="shared" ca="1" si="2"/>
        <v>1</v>
      </c>
      <c r="E845">
        <f t="shared" ca="1" si="3"/>
        <v>0</v>
      </c>
      <c r="F845">
        <f t="shared" ca="1" si="4"/>
        <v>2</v>
      </c>
      <c r="G845">
        <f t="shared" ca="1" si="5"/>
        <v>0</v>
      </c>
      <c r="P845" s="55"/>
    </row>
    <row r="846" spans="1:16" ht="15.75" customHeight="1" x14ac:dyDescent="0.2">
      <c r="A846">
        <f ca="1">IFERROR(__xludf.DUMMYFUNCTION("""COMPUTED_VALUE"""),6)</f>
        <v>6</v>
      </c>
      <c r="B846">
        <f t="shared" ca="1" si="0"/>
        <v>0</v>
      </c>
      <c r="C846">
        <f t="shared" ca="1" si="1"/>
        <v>0</v>
      </c>
      <c r="D846">
        <f t="shared" ca="1" si="2"/>
        <v>4</v>
      </c>
      <c r="E846">
        <f t="shared" ca="1" si="3"/>
        <v>4</v>
      </c>
      <c r="F846">
        <f t="shared" ca="1" si="4"/>
        <v>0</v>
      </c>
      <c r="G846">
        <f t="shared" ca="1" si="5"/>
        <v>0</v>
      </c>
      <c r="P846" s="55"/>
    </row>
    <row r="847" spans="1:16" ht="15.75" customHeight="1" x14ac:dyDescent="0.2">
      <c r="A847">
        <f ca="1">IFERROR(__xludf.DUMMYFUNCTION("""COMPUTED_VALUE"""),2)</f>
        <v>2</v>
      </c>
      <c r="B847">
        <f t="shared" ca="1" si="0"/>
        <v>0</v>
      </c>
      <c r="C847">
        <f t="shared" ca="1" si="1"/>
        <v>0</v>
      </c>
      <c r="D847">
        <f t="shared" ca="1" si="2"/>
        <v>1</v>
      </c>
      <c r="E847">
        <f t="shared" ca="1" si="3"/>
        <v>0</v>
      </c>
      <c r="F847">
        <f t="shared" ca="1" si="4"/>
        <v>2</v>
      </c>
      <c r="G847">
        <f t="shared" ca="1" si="5"/>
        <v>0</v>
      </c>
      <c r="P847" s="55"/>
    </row>
    <row r="848" spans="1:16" ht="15.75" customHeight="1" x14ac:dyDescent="0.2">
      <c r="A848">
        <f ca="1">IFERROR(__xludf.DUMMYFUNCTION("""COMPUTED_VALUE"""),1)</f>
        <v>1</v>
      </c>
      <c r="B848">
        <f t="shared" ca="1" si="0"/>
        <v>0</v>
      </c>
      <c r="C848">
        <f t="shared" ca="1" si="1"/>
        <v>0</v>
      </c>
      <c r="D848">
        <f t="shared" ca="1" si="2"/>
        <v>3</v>
      </c>
      <c r="E848">
        <f t="shared" ca="1" si="3"/>
        <v>1</v>
      </c>
      <c r="F848">
        <f t="shared" ca="1" si="4"/>
        <v>0</v>
      </c>
      <c r="G848">
        <f t="shared" ca="1" si="5"/>
        <v>0</v>
      </c>
      <c r="P848" s="55"/>
    </row>
    <row r="849" spans="1:16" ht="15.75" customHeight="1" x14ac:dyDescent="0.2">
      <c r="A849">
        <f ca="1">IFERROR(__xludf.DUMMYFUNCTION("""COMPUTED_VALUE"""),-1)</f>
        <v>-1</v>
      </c>
      <c r="B849">
        <f t="shared" ca="1" si="0"/>
        <v>2</v>
      </c>
      <c r="C849">
        <f t="shared" ca="1" si="1"/>
        <v>0</v>
      </c>
      <c r="D849">
        <f t="shared" ca="1" si="2"/>
        <v>0</v>
      </c>
      <c r="E849">
        <f t="shared" ca="1" si="3"/>
        <v>2</v>
      </c>
      <c r="F849">
        <f t="shared" ca="1" si="4"/>
        <v>0</v>
      </c>
      <c r="G849">
        <f t="shared" ca="1" si="5"/>
        <v>0</v>
      </c>
      <c r="P849" s="55"/>
    </row>
    <row r="850" spans="1:16" ht="15.75" customHeight="1" x14ac:dyDescent="0.2">
      <c r="A850">
        <f ca="1">IFERROR(__xludf.DUMMYFUNCTION("""COMPUTED_VALUE"""),-2)</f>
        <v>-2</v>
      </c>
      <c r="B850">
        <f t="shared" ca="1" si="0"/>
        <v>1</v>
      </c>
      <c r="C850">
        <f t="shared" ca="1" si="1"/>
        <v>0</v>
      </c>
      <c r="D850">
        <f t="shared" ca="1" si="2"/>
        <v>0</v>
      </c>
      <c r="E850">
        <f t="shared" ca="1" si="3"/>
        <v>1</v>
      </c>
      <c r="F850">
        <f t="shared" ca="1" si="4"/>
        <v>0</v>
      </c>
      <c r="G850">
        <f t="shared" ca="1" si="5"/>
        <v>0</v>
      </c>
      <c r="P850" s="55"/>
    </row>
    <row r="851" spans="1:16" ht="15.75" customHeight="1" x14ac:dyDescent="0.2">
      <c r="A851">
        <f ca="1">IFERROR(__xludf.DUMMYFUNCTION("""COMPUTED_VALUE"""),-4)</f>
        <v>-4</v>
      </c>
      <c r="B851">
        <f t="shared" ca="1" si="0"/>
        <v>2</v>
      </c>
      <c r="C851">
        <f t="shared" ca="1" si="1"/>
        <v>0</v>
      </c>
      <c r="D851">
        <f t="shared" ca="1" si="2"/>
        <v>0</v>
      </c>
      <c r="E851">
        <f t="shared" ca="1" si="3"/>
        <v>2</v>
      </c>
      <c r="F851">
        <f t="shared" ca="1" si="4"/>
        <v>0</v>
      </c>
      <c r="G851">
        <f t="shared" ca="1" si="5"/>
        <v>0</v>
      </c>
      <c r="P851" s="55"/>
    </row>
    <row r="852" spans="1:16" ht="15.75" customHeight="1" x14ac:dyDescent="0.2">
      <c r="A852">
        <f ca="1">IFERROR(__xludf.DUMMYFUNCTION("""COMPUTED_VALUE"""),-5)</f>
        <v>-5</v>
      </c>
      <c r="B852">
        <f t="shared" ca="1" si="0"/>
        <v>3</v>
      </c>
      <c r="C852">
        <f t="shared" ca="1" si="1"/>
        <v>0</v>
      </c>
      <c r="D852">
        <f t="shared" ca="1" si="2"/>
        <v>0</v>
      </c>
      <c r="E852">
        <f t="shared" ca="1" si="3"/>
        <v>3</v>
      </c>
      <c r="F852">
        <f t="shared" ca="1" si="4"/>
        <v>0</v>
      </c>
      <c r="G852">
        <f t="shared" ca="1" si="5"/>
        <v>0</v>
      </c>
      <c r="P852" s="55"/>
    </row>
    <row r="853" spans="1:16" ht="15.75" customHeight="1" x14ac:dyDescent="0.2">
      <c r="A853">
        <f ca="1">IFERROR(__xludf.DUMMYFUNCTION("""COMPUTED_VALUE"""),-6)</f>
        <v>-6</v>
      </c>
      <c r="B853">
        <f t="shared" ca="1" si="0"/>
        <v>1</v>
      </c>
      <c r="C853">
        <f t="shared" ca="1" si="1"/>
        <v>0</v>
      </c>
      <c r="D853">
        <f t="shared" ca="1" si="2"/>
        <v>0</v>
      </c>
      <c r="E853">
        <f t="shared" ca="1" si="3"/>
        <v>1</v>
      </c>
      <c r="F853">
        <f t="shared" ca="1" si="4"/>
        <v>0</v>
      </c>
      <c r="G853">
        <f t="shared" ca="1" si="5"/>
        <v>0</v>
      </c>
      <c r="P853" s="55"/>
    </row>
    <row r="854" spans="1:16" ht="15.75" customHeight="1" x14ac:dyDescent="0.2">
      <c r="A854">
        <f ca="1">IFERROR(__xludf.DUMMYFUNCTION("""COMPUTED_VALUE"""),-10)</f>
        <v>-10</v>
      </c>
      <c r="B854">
        <f t="shared" ca="1" si="0"/>
        <v>0</v>
      </c>
      <c r="C854">
        <f t="shared" ca="1" si="1"/>
        <v>1</v>
      </c>
      <c r="D854">
        <f t="shared" ca="1" si="2"/>
        <v>0</v>
      </c>
      <c r="E854">
        <f t="shared" ca="1" si="3"/>
        <v>0</v>
      </c>
      <c r="F854">
        <f t="shared" ca="1" si="4"/>
        <v>0</v>
      </c>
      <c r="G854">
        <f t="shared" ca="1" si="5"/>
        <v>0</v>
      </c>
      <c r="P854" s="55"/>
    </row>
    <row r="855" spans="1:16" ht="15.75" customHeight="1" x14ac:dyDescent="0.2">
      <c r="A855">
        <f ca="1">IFERROR(__xludf.DUMMYFUNCTION("""COMPUTED_VALUE"""),-19)</f>
        <v>-19</v>
      </c>
      <c r="B855">
        <f t="shared" ca="1" si="0"/>
        <v>1</v>
      </c>
      <c r="C855">
        <f t="shared" ca="1" si="1"/>
        <v>0</v>
      </c>
      <c r="D855">
        <f t="shared" ca="1" si="2"/>
        <v>0</v>
      </c>
      <c r="E855">
        <f t="shared" ca="1" si="3"/>
        <v>1</v>
      </c>
      <c r="F855">
        <f t="shared" ca="1" si="4"/>
        <v>0</v>
      </c>
      <c r="G855">
        <f t="shared" ca="1" si="5"/>
        <v>0</v>
      </c>
      <c r="P855" s="55"/>
    </row>
    <row r="856" spans="1:16" ht="15.75" customHeight="1" x14ac:dyDescent="0.2">
      <c r="A856">
        <f ca="1">IFERROR(__xludf.DUMMYFUNCTION("""COMPUTED_VALUE"""),-20)</f>
        <v>-20</v>
      </c>
      <c r="B856">
        <f t="shared" ca="1" si="0"/>
        <v>1</v>
      </c>
      <c r="C856">
        <f t="shared" ca="1" si="1"/>
        <v>2</v>
      </c>
      <c r="D856">
        <f t="shared" ca="1" si="2"/>
        <v>0</v>
      </c>
      <c r="E856">
        <f t="shared" ca="1" si="3"/>
        <v>1</v>
      </c>
      <c r="F856">
        <f t="shared" ca="1" si="4"/>
        <v>0</v>
      </c>
      <c r="G856">
        <f t="shared" ca="1" si="5"/>
        <v>0</v>
      </c>
      <c r="P856" s="55"/>
    </row>
    <row r="857" spans="1:16" ht="15.75" customHeight="1" x14ac:dyDescent="0.2">
      <c r="A857">
        <f ca="1">IFERROR(__xludf.DUMMYFUNCTION("""COMPUTED_VALUE"""),-23)</f>
        <v>-23</v>
      </c>
      <c r="B857">
        <f t="shared" ca="1" si="0"/>
        <v>1</v>
      </c>
      <c r="C857">
        <f t="shared" ca="1" si="1"/>
        <v>0</v>
      </c>
      <c r="D857">
        <f t="shared" ca="1" si="2"/>
        <v>0</v>
      </c>
      <c r="E857">
        <f t="shared" ca="1" si="3"/>
        <v>1</v>
      </c>
      <c r="F857">
        <f t="shared" ca="1" si="4"/>
        <v>0</v>
      </c>
      <c r="G857">
        <f t="shared" ca="1" si="5"/>
        <v>0</v>
      </c>
      <c r="P857" s="55"/>
    </row>
    <row r="858" spans="1:16" ht="15.75" customHeight="1" x14ac:dyDescent="0.2">
      <c r="A858">
        <f ca="1">IFERROR(__xludf.DUMMYFUNCTION("""COMPUTED_VALUE"""),-30)</f>
        <v>-30</v>
      </c>
      <c r="B858">
        <f t="shared" ca="1" si="0"/>
        <v>1</v>
      </c>
      <c r="C858">
        <f t="shared" ca="1" si="1"/>
        <v>0</v>
      </c>
      <c r="D858">
        <f t="shared" ca="1" si="2"/>
        <v>0</v>
      </c>
      <c r="E858">
        <f t="shared" ca="1" si="3"/>
        <v>1</v>
      </c>
      <c r="F858">
        <f t="shared" ca="1" si="4"/>
        <v>0</v>
      </c>
      <c r="G858">
        <f t="shared" ca="1" si="5"/>
        <v>0</v>
      </c>
      <c r="P858" s="55"/>
    </row>
    <row r="859" spans="1:16" ht="15.75" customHeight="1" x14ac:dyDescent="0.2">
      <c r="A859">
        <f ca="1">IFERROR(__xludf.DUMMYFUNCTION("""COMPUTED_VALUE"""),-31)</f>
        <v>-31</v>
      </c>
      <c r="B859">
        <f t="shared" ca="1" si="0"/>
        <v>1</v>
      </c>
      <c r="C859">
        <f t="shared" ca="1" si="1"/>
        <v>0</v>
      </c>
      <c r="D859">
        <f t="shared" ca="1" si="2"/>
        <v>0</v>
      </c>
      <c r="E859">
        <f t="shared" ca="1" si="3"/>
        <v>1</v>
      </c>
      <c r="F859">
        <f t="shared" ca="1" si="4"/>
        <v>0</v>
      </c>
      <c r="G859">
        <f t="shared" ca="1" si="5"/>
        <v>0</v>
      </c>
      <c r="P859" s="55"/>
    </row>
    <row r="860" spans="1:16" ht="15.75" customHeight="1" x14ac:dyDescent="0.2">
      <c r="A860">
        <f ca="1">IFERROR(__xludf.DUMMYFUNCTION("""COMPUTED_VALUE"""),-35)</f>
        <v>-35</v>
      </c>
      <c r="B860">
        <f t="shared" ca="1" si="0"/>
        <v>1</v>
      </c>
      <c r="C860">
        <f t="shared" ca="1" si="1"/>
        <v>0</v>
      </c>
      <c r="D860">
        <f t="shared" ca="1" si="2"/>
        <v>0</v>
      </c>
      <c r="E860">
        <f t="shared" ca="1" si="3"/>
        <v>1</v>
      </c>
      <c r="F860">
        <f t="shared" ca="1" si="4"/>
        <v>0</v>
      </c>
      <c r="G860">
        <f t="shared" ca="1" si="5"/>
        <v>0</v>
      </c>
      <c r="P860" s="55"/>
    </row>
    <row r="861" spans="1:16" ht="15.75" customHeight="1" x14ac:dyDescent="0.2">
      <c r="A861">
        <f ca="1">IFERROR(__xludf.DUMMYFUNCTION("""COMPUTED_VALUE"""),-39)</f>
        <v>-39</v>
      </c>
      <c r="B861">
        <f t="shared" ca="1" si="0"/>
        <v>1</v>
      </c>
      <c r="C861">
        <f t="shared" ca="1" si="1"/>
        <v>0</v>
      </c>
      <c r="D861">
        <f t="shared" ca="1" si="2"/>
        <v>0</v>
      </c>
      <c r="E861">
        <f t="shared" ca="1" si="3"/>
        <v>1</v>
      </c>
      <c r="F861">
        <f t="shared" ca="1" si="4"/>
        <v>0</v>
      </c>
      <c r="G861">
        <f t="shared" ca="1" si="5"/>
        <v>0</v>
      </c>
      <c r="P861" s="55"/>
    </row>
    <row r="862" spans="1:16" ht="15.75" customHeight="1" x14ac:dyDescent="0.2">
      <c r="A862">
        <f ca="1">IFERROR(__xludf.DUMMYFUNCTION("""COMPUTED_VALUE"""),-41)</f>
        <v>-41</v>
      </c>
      <c r="B862">
        <f t="shared" ca="1" si="0"/>
        <v>0</v>
      </c>
      <c r="C862">
        <f t="shared" ca="1" si="1"/>
        <v>1</v>
      </c>
      <c r="D862">
        <f t="shared" ca="1" si="2"/>
        <v>0</v>
      </c>
      <c r="E862">
        <f t="shared" ca="1" si="3"/>
        <v>0</v>
      </c>
      <c r="F862">
        <f t="shared" ca="1" si="4"/>
        <v>0</v>
      </c>
      <c r="G862">
        <f t="shared" ca="1" si="5"/>
        <v>0</v>
      </c>
      <c r="P862" s="55"/>
    </row>
    <row r="863" spans="1:16" ht="15.75" customHeight="1" x14ac:dyDescent="0.2">
      <c r="A863">
        <f ca="1">IFERROR(__xludf.DUMMYFUNCTION("""COMPUTED_VALUE"""),-45)</f>
        <v>-45</v>
      </c>
      <c r="B863">
        <f t="shared" ca="1" si="0"/>
        <v>1</v>
      </c>
      <c r="C863">
        <f t="shared" ca="1" si="1"/>
        <v>0</v>
      </c>
      <c r="D863">
        <f t="shared" ca="1" si="2"/>
        <v>0</v>
      </c>
      <c r="E863">
        <f t="shared" ca="1" si="3"/>
        <v>1</v>
      </c>
      <c r="F863">
        <f t="shared" ca="1" si="4"/>
        <v>0</v>
      </c>
      <c r="G863">
        <f t="shared" ca="1" si="5"/>
        <v>0</v>
      </c>
      <c r="P863" s="55"/>
    </row>
    <row r="864" spans="1:16" ht="15.75" customHeight="1" x14ac:dyDescent="0.2">
      <c r="A864">
        <f ca="1">IFERROR(__xludf.DUMMYFUNCTION("""COMPUTED_VALUE"""),-46)</f>
        <v>-46</v>
      </c>
      <c r="B864">
        <f t="shared" ca="1" si="0"/>
        <v>1</v>
      </c>
      <c r="C864">
        <f t="shared" ca="1" si="1"/>
        <v>0</v>
      </c>
      <c r="D864">
        <f t="shared" ca="1" si="2"/>
        <v>0</v>
      </c>
      <c r="E864">
        <f t="shared" ca="1" si="3"/>
        <v>1</v>
      </c>
      <c r="F864">
        <f t="shared" ca="1" si="4"/>
        <v>0</v>
      </c>
      <c r="G864">
        <f t="shared" ca="1" si="5"/>
        <v>0</v>
      </c>
      <c r="P864" s="55"/>
    </row>
    <row r="865" spans="1:16" ht="15.75" customHeight="1" x14ac:dyDescent="0.2">
      <c r="A865">
        <f ca="1">IFERROR(__xludf.DUMMYFUNCTION("""COMPUTED_VALUE"""),-47)</f>
        <v>-47</v>
      </c>
      <c r="B865">
        <f t="shared" ca="1" si="0"/>
        <v>1</v>
      </c>
      <c r="C865">
        <f t="shared" ca="1" si="1"/>
        <v>0</v>
      </c>
      <c r="D865">
        <f t="shared" ca="1" si="2"/>
        <v>0</v>
      </c>
      <c r="E865">
        <f t="shared" ca="1" si="3"/>
        <v>1</v>
      </c>
      <c r="F865">
        <f t="shared" ca="1" si="4"/>
        <v>0</v>
      </c>
      <c r="G865">
        <f t="shared" ca="1" si="5"/>
        <v>0</v>
      </c>
      <c r="P865" s="55"/>
    </row>
    <row r="866" spans="1:16" ht="15.75" customHeight="1" x14ac:dyDescent="0.2">
      <c r="A866">
        <f ca="1">IFERROR(__xludf.DUMMYFUNCTION("""COMPUTED_VALUE"""),-54)</f>
        <v>-54</v>
      </c>
      <c r="B866">
        <f t="shared" ca="1" si="0"/>
        <v>1</v>
      </c>
      <c r="C866">
        <f t="shared" ca="1" si="1"/>
        <v>0</v>
      </c>
      <c r="D866">
        <f t="shared" ca="1" si="2"/>
        <v>0</v>
      </c>
      <c r="E866">
        <f t="shared" ca="1" si="3"/>
        <v>1</v>
      </c>
      <c r="F866">
        <f t="shared" ca="1" si="4"/>
        <v>0</v>
      </c>
      <c r="G866">
        <f t="shared" ca="1" si="5"/>
        <v>0</v>
      </c>
      <c r="P866" s="55"/>
    </row>
    <row r="867" spans="1:16" ht="15.75" customHeight="1" x14ac:dyDescent="0.2">
      <c r="A867">
        <f ca="1">IFERROR(__xludf.DUMMYFUNCTION("""COMPUTED_VALUE"""),-63)</f>
        <v>-63</v>
      </c>
      <c r="B867">
        <f t="shared" ca="1" si="0"/>
        <v>1</v>
      </c>
      <c r="C867">
        <f t="shared" ca="1" si="1"/>
        <v>1</v>
      </c>
      <c r="D867">
        <f t="shared" ca="1" si="2"/>
        <v>0</v>
      </c>
      <c r="E867">
        <f t="shared" ca="1" si="3"/>
        <v>1</v>
      </c>
      <c r="F867">
        <f t="shared" ca="1" si="4"/>
        <v>0</v>
      </c>
      <c r="G867">
        <f t="shared" ca="1" si="5"/>
        <v>0</v>
      </c>
      <c r="P867" s="55"/>
    </row>
    <row r="868" spans="1:16" ht="15.75" customHeight="1" x14ac:dyDescent="0.2">
      <c r="A868">
        <f ca="1">IFERROR(__xludf.DUMMYFUNCTION("""COMPUTED_VALUE"""),-64)</f>
        <v>-64</v>
      </c>
      <c r="B868">
        <f t="shared" ca="1" si="0"/>
        <v>1</v>
      </c>
      <c r="C868">
        <f t="shared" ca="1" si="1"/>
        <v>0</v>
      </c>
      <c r="D868">
        <f t="shared" ca="1" si="2"/>
        <v>0</v>
      </c>
      <c r="E868">
        <f t="shared" ca="1" si="3"/>
        <v>1</v>
      </c>
      <c r="F868">
        <f t="shared" ca="1" si="4"/>
        <v>0</v>
      </c>
      <c r="G868">
        <f t="shared" ca="1" si="5"/>
        <v>0</v>
      </c>
      <c r="P868" s="55"/>
    </row>
    <row r="869" spans="1:16" ht="15.75" customHeight="1" x14ac:dyDescent="0.2">
      <c r="A869">
        <f ca="1">IFERROR(__xludf.DUMMYFUNCTION("""COMPUTED_VALUE"""),-75)</f>
        <v>-75</v>
      </c>
      <c r="B869">
        <f t="shared" ca="1" si="0"/>
        <v>1</v>
      </c>
      <c r="C869">
        <f t="shared" ca="1" si="1"/>
        <v>0</v>
      </c>
      <c r="D869">
        <f t="shared" ca="1" si="2"/>
        <v>0</v>
      </c>
      <c r="E869">
        <f t="shared" ca="1" si="3"/>
        <v>1</v>
      </c>
      <c r="F869">
        <f t="shared" ca="1" si="4"/>
        <v>0</v>
      </c>
      <c r="G869">
        <f t="shared" ca="1" si="5"/>
        <v>0</v>
      </c>
      <c r="P869" s="55"/>
    </row>
    <row r="870" spans="1:16" ht="15.75" customHeight="1" x14ac:dyDescent="0.2">
      <c r="A870">
        <f ca="1">IFERROR(__xludf.DUMMYFUNCTION("""COMPUTED_VALUE"""),-95)</f>
        <v>-95</v>
      </c>
      <c r="B870">
        <f t="shared" ca="1" si="0"/>
        <v>2</v>
      </c>
      <c r="C870">
        <f t="shared" ca="1" si="1"/>
        <v>0</v>
      </c>
      <c r="D870">
        <f t="shared" ca="1" si="2"/>
        <v>0</v>
      </c>
      <c r="E870">
        <f t="shared" ca="1" si="3"/>
        <v>2</v>
      </c>
      <c r="F870">
        <f t="shared" ca="1" si="4"/>
        <v>0</v>
      </c>
      <c r="G870">
        <f t="shared" ca="1" si="5"/>
        <v>0</v>
      </c>
      <c r="P870" s="55"/>
    </row>
    <row r="871" spans="1:16" ht="15.75" customHeight="1" x14ac:dyDescent="0.2">
      <c r="A871">
        <f ca="1">IFERROR(__xludf.DUMMYFUNCTION("""COMPUTED_VALUE"""),-100)</f>
        <v>-100</v>
      </c>
      <c r="B871">
        <f t="shared" ca="1" si="0"/>
        <v>125</v>
      </c>
      <c r="C871">
        <f t="shared" ca="1" si="1"/>
        <v>75</v>
      </c>
      <c r="D871">
        <f t="shared" ca="1" si="2"/>
        <v>11</v>
      </c>
      <c r="E871">
        <f t="shared" ca="1" si="3"/>
        <v>127</v>
      </c>
      <c r="F871">
        <f t="shared" ca="1" si="4"/>
        <v>0</v>
      </c>
      <c r="G871">
        <f t="shared" ca="1" si="5"/>
        <v>0</v>
      </c>
      <c r="P871" s="55"/>
    </row>
    <row r="872" spans="1:16" ht="15.75" customHeight="1" x14ac:dyDescent="0.2">
      <c r="A872">
        <f ca="1">IFERROR(__xludf.DUMMYFUNCTION("""COMPUTED_VALUE"""),-139)</f>
        <v>-139</v>
      </c>
      <c r="B872">
        <f t="shared" ca="1" si="0"/>
        <v>1</v>
      </c>
      <c r="C872">
        <f t="shared" ca="1" si="1"/>
        <v>0</v>
      </c>
      <c r="D872">
        <f t="shared" ca="1" si="2"/>
        <v>0</v>
      </c>
      <c r="E872">
        <f t="shared" ca="1" si="3"/>
        <v>1</v>
      </c>
      <c r="F872">
        <f t="shared" ca="1" si="4"/>
        <v>0</v>
      </c>
      <c r="G872">
        <f t="shared" ca="1" si="5"/>
        <v>0</v>
      </c>
      <c r="P872" s="55"/>
    </row>
    <row r="873" spans="1:16" ht="15.75" customHeight="1" x14ac:dyDescent="0.2">
      <c r="A873">
        <f ca="1">IFERROR(__xludf.DUMMYFUNCTION("""COMPUTED_VALUE"""),-161)</f>
        <v>-161</v>
      </c>
      <c r="B873">
        <f t="shared" ca="1" si="0"/>
        <v>1</v>
      </c>
      <c r="C873">
        <f t="shared" ca="1" si="1"/>
        <v>0</v>
      </c>
      <c r="D873">
        <f t="shared" ca="1" si="2"/>
        <v>0</v>
      </c>
      <c r="E873">
        <f t="shared" ca="1" si="3"/>
        <v>1</v>
      </c>
      <c r="F873">
        <f t="shared" ca="1" si="4"/>
        <v>0</v>
      </c>
      <c r="G873">
        <f t="shared" ca="1" si="5"/>
        <v>0</v>
      </c>
      <c r="P873" s="55"/>
    </row>
    <row r="874" spans="1:16" ht="15.75" customHeight="1" x14ac:dyDescent="0.2">
      <c r="A874">
        <f ca="1">IFERROR(__xludf.DUMMYFUNCTION("""COMPUTED_VALUE"""),-179)</f>
        <v>-179</v>
      </c>
      <c r="B874">
        <f t="shared" ca="1" si="0"/>
        <v>1</v>
      </c>
      <c r="C874">
        <f t="shared" ca="1" si="1"/>
        <v>0</v>
      </c>
      <c r="D874">
        <f t="shared" ca="1" si="2"/>
        <v>0</v>
      </c>
      <c r="E874">
        <f t="shared" ca="1" si="3"/>
        <v>1</v>
      </c>
      <c r="F874">
        <f t="shared" ca="1" si="4"/>
        <v>0</v>
      </c>
      <c r="G874">
        <f t="shared" ca="1" si="5"/>
        <v>0</v>
      </c>
      <c r="P874" s="55"/>
    </row>
    <row r="875" spans="1:16" ht="15.75" customHeight="1" x14ac:dyDescent="0.2">
      <c r="A875">
        <f ca="1">IFERROR(__xludf.DUMMYFUNCTION("""COMPUTED_VALUE"""),-200)</f>
        <v>-200</v>
      </c>
      <c r="B875">
        <f t="shared" ca="1" si="0"/>
        <v>65</v>
      </c>
      <c r="C875">
        <f t="shared" ca="1" si="1"/>
        <v>24</v>
      </c>
      <c r="D875">
        <f t="shared" ca="1" si="2"/>
        <v>2</v>
      </c>
      <c r="E875">
        <f t="shared" ca="1" si="3"/>
        <v>64</v>
      </c>
      <c r="F875">
        <f t="shared" ca="1" si="4"/>
        <v>1</v>
      </c>
      <c r="G875">
        <f t="shared" ca="1" si="5"/>
        <v>0</v>
      </c>
      <c r="P875" s="55"/>
    </row>
    <row r="876" spans="1:16" ht="15.75" customHeight="1" x14ac:dyDescent="0.2">
      <c r="A876">
        <f ca="1">IFERROR(__xludf.DUMMYFUNCTION("""COMPUTED_VALUE"""),-230)</f>
        <v>-230</v>
      </c>
      <c r="B876">
        <f t="shared" ca="1" si="0"/>
        <v>1</v>
      </c>
      <c r="C876">
        <f t="shared" ca="1" si="1"/>
        <v>0</v>
      </c>
      <c r="D876">
        <f t="shared" ca="1" si="2"/>
        <v>0</v>
      </c>
      <c r="E876">
        <f t="shared" ca="1" si="3"/>
        <v>1</v>
      </c>
      <c r="F876">
        <f t="shared" ca="1" si="4"/>
        <v>0</v>
      </c>
      <c r="G876">
        <f t="shared" ca="1" si="5"/>
        <v>0</v>
      </c>
      <c r="P876" s="55"/>
    </row>
    <row r="877" spans="1:16" ht="15.75" customHeight="1" x14ac:dyDescent="0.2">
      <c r="A877">
        <f ca="1">IFERROR(__xludf.DUMMYFUNCTION("""COMPUTED_VALUE"""),-300)</f>
        <v>-300</v>
      </c>
      <c r="B877">
        <f t="shared" ca="1" si="0"/>
        <v>18</v>
      </c>
      <c r="C877">
        <f t="shared" ca="1" si="1"/>
        <v>6</v>
      </c>
      <c r="D877">
        <f t="shared" ca="1" si="2"/>
        <v>1</v>
      </c>
      <c r="E877">
        <f t="shared" ca="1" si="3"/>
        <v>18</v>
      </c>
      <c r="F877">
        <f t="shared" ca="1" si="4"/>
        <v>2</v>
      </c>
      <c r="G877">
        <f t="shared" ca="1" si="5"/>
        <v>0</v>
      </c>
      <c r="P877" s="55"/>
    </row>
    <row r="878" spans="1:16" ht="15.75" customHeight="1" x14ac:dyDescent="0.2">
      <c r="A878">
        <f ca="1">IFERROR(__xludf.DUMMYFUNCTION("""COMPUTED_VALUE"""),-400)</f>
        <v>-400</v>
      </c>
      <c r="B878">
        <f t="shared" ca="1" si="0"/>
        <v>14</v>
      </c>
      <c r="C878">
        <f t="shared" ca="1" si="1"/>
        <v>1</v>
      </c>
      <c r="D878">
        <f t="shared" ca="1" si="2"/>
        <v>0</v>
      </c>
      <c r="E878">
        <f t="shared" ca="1" si="3"/>
        <v>14</v>
      </c>
      <c r="F878">
        <f t="shared" ca="1" si="4"/>
        <v>0</v>
      </c>
      <c r="G878">
        <f t="shared" ca="1" si="5"/>
        <v>0</v>
      </c>
      <c r="P878" s="55"/>
    </row>
    <row r="879" spans="1:16" ht="15.75" customHeight="1" x14ac:dyDescent="0.2">
      <c r="A879">
        <f ca="1">IFERROR(__xludf.DUMMYFUNCTION("""COMPUTED_VALUE"""),-500)</f>
        <v>-500</v>
      </c>
      <c r="B879">
        <f t="shared" ca="1" si="0"/>
        <v>4</v>
      </c>
      <c r="C879">
        <f t="shared" ca="1" si="1"/>
        <v>0</v>
      </c>
      <c r="D879">
        <f t="shared" ca="1" si="2"/>
        <v>0</v>
      </c>
      <c r="E879">
        <f t="shared" ca="1" si="3"/>
        <v>4</v>
      </c>
      <c r="F879">
        <f t="shared" ca="1" si="4"/>
        <v>0</v>
      </c>
      <c r="G879">
        <f t="shared" ca="1" si="5"/>
        <v>0</v>
      </c>
      <c r="P879" s="55"/>
    </row>
    <row r="880" spans="1:16" ht="15.75" customHeight="1" x14ac:dyDescent="0.2">
      <c r="A880">
        <f ca="1">IFERROR(__xludf.DUMMYFUNCTION("""COMPUTED_VALUE"""),-600)</f>
        <v>-600</v>
      </c>
      <c r="B880">
        <f t="shared" ca="1" si="0"/>
        <v>2</v>
      </c>
      <c r="C880">
        <f t="shared" ca="1" si="1"/>
        <v>0</v>
      </c>
      <c r="D880">
        <f t="shared" ca="1" si="2"/>
        <v>0</v>
      </c>
      <c r="E880">
        <f t="shared" ca="1" si="3"/>
        <v>2</v>
      </c>
      <c r="F880">
        <f t="shared" ca="1" si="4"/>
        <v>0</v>
      </c>
      <c r="G880">
        <f t="shared" ca="1" si="5"/>
        <v>0</v>
      </c>
      <c r="P880" s="55"/>
    </row>
    <row r="881" spans="1:16" ht="15.75" customHeight="1" x14ac:dyDescent="0.2">
      <c r="A881">
        <f ca="1">IFERROR(__xludf.DUMMYFUNCTION("""COMPUTED_VALUE"""),-661)</f>
        <v>-661</v>
      </c>
      <c r="B881">
        <f t="shared" ca="1" si="0"/>
        <v>1</v>
      </c>
      <c r="C881">
        <f t="shared" ca="1" si="1"/>
        <v>0</v>
      </c>
      <c r="D881">
        <f t="shared" ca="1" si="2"/>
        <v>0</v>
      </c>
      <c r="E881">
        <f t="shared" ca="1" si="3"/>
        <v>0</v>
      </c>
      <c r="F881">
        <f t="shared" ca="1" si="4"/>
        <v>0</v>
      </c>
      <c r="G881">
        <f t="shared" ca="1" si="5"/>
        <v>0</v>
      </c>
      <c r="P881" s="55"/>
    </row>
    <row r="882" spans="1:16" ht="15.75" customHeight="1" x14ac:dyDescent="0.2">
      <c r="A882">
        <f ca="1">IFERROR(__xludf.DUMMYFUNCTION("""COMPUTED_VALUE"""),-10000)</f>
        <v>-10000</v>
      </c>
      <c r="B882">
        <f t="shared" ca="1" si="0"/>
        <v>1</v>
      </c>
      <c r="C882">
        <f t="shared" ca="1" si="1"/>
        <v>0</v>
      </c>
      <c r="D882">
        <f t="shared" ca="1" si="2"/>
        <v>0</v>
      </c>
      <c r="E882">
        <f t="shared" ca="1" si="3"/>
        <v>1</v>
      </c>
      <c r="F882">
        <f t="shared" ca="1" si="4"/>
        <v>0</v>
      </c>
      <c r="G882">
        <f t="shared" ca="1" si="5"/>
        <v>0</v>
      </c>
      <c r="P882" s="55"/>
    </row>
    <row r="883" spans="1:16" ht="15.75" customHeight="1" x14ac:dyDescent="0.2">
      <c r="P883" s="55"/>
    </row>
    <row r="884" spans="1:16" ht="15.75" customHeight="1" x14ac:dyDescent="0.2">
      <c r="P884" s="55"/>
    </row>
    <row r="885" spans="1:16" ht="15.75" customHeight="1" x14ac:dyDescent="0.2">
      <c r="P885" s="55"/>
    </row>
    <row r="886" spans="1:16" ht="15.75" customHeight="1" x14ac:dyDescent="0.2">
      <c r="A886" s="56" t="s">
        <v>672</v>
      </c>
      <c r="B886" s="57">
        <v>0.86327763000000002</v>
      </c>
      <c r="P886" s="55"/>
    </row>
    <row r="887" spans="1:16" ht="15.75" customHeight="1" x14ac:dyDescent="0.2">
      <c r="A887" s="56" t="s">
        <v>677</v>
      </c>
      <c r="B887" s="65" t="s">
        <v>1247</v>
      </c>
      <c r="P887" s="55"/>
    </row>
    <row r="888" spans="1:16" ht="15.75" customHeight="1" x14ac:dyDescent="0.2">
      <c r="A888" s="56" t="s">
        <v>679</v>
      </c>
      <c r="B888" s="66" t="s">
        <v>1248</v>
      </c>
      <c r="P888" s="55"/>
    </row>
    <row r="889" spans="1:16" ht="15.75" customHeight="1" x14ac:dyDescent="0.2">
      <c r="A889" s="56" t="s">
        <v>682</v>
      </c>
      <c r="B889" s="66">
        <v>0.96986163999999997</v>
      </c>
      <c r="E889" s="33"/>
      <c r="P889" s="55"/>
    </row>
    <row r="890" spans="1:16" ht="15.75" customHeight="1" x14ac:dyDescent="0.2">
      <c r="A890" s="61" t="s">
        <v>684</v>
      </c>
      <c r="B890" s="67">
        <f>B889-B886</f>
        <v>0.10658400999999995</v>
      </c>
      <c r="P890" s="55"/>
    </row>
    <row r="891" spans="1:16" ht="15.75" customHeight="1" x14ac:dyDescent="0.2">
      <c r="P891" s="55"/>
    </row>
    <row r="892" spans="1:16" ht="15.75" customHeight="1" x14ac:dyDescent="0.2">
      <c r="G892" s="33"/>
      <c r="H892" s="33"/>
      <c r="I892" s="33" t="s">
        <v>459</v>
      </c>
      <c r="J892" s="33" t="s">
        <v>460</v>
      </c>
      <c r="P892" s="55"/>
    </row>
    <row r="893" spans="1:16" ht="15.75" customHeight="1" x14ac:dyDescent="0.2">
      <c r="G893" s="33">
        <f>-1 * SUMIF($C$5:$C$820, "Trade",$G$5:$G$820)</f>
        <v>0.10445726999999774</v>
      </c>
      <c r="H893" s="33"/>
      <c r="I893" s="33">
        <f>-1 * SUMIF($C$5:$C$820, "Trade",$I$5:$I$820)</f>
        <v>3.5318500000000009E-3</v>
      </c>
      <c r="J893" s="33">
        <f>-1 * SUMIF($C$5:$C$820, "Funding",$I$5:$I$820)</f>
        <v>-1.4051099999999993E-3</v>
      </c>
      <c r="P893" s="55"/>
    </row>
    <row r="894" spans="1:16" ht="15.75" customHeight="1" x14ac:dyDescent="0.2">
      <c r="G894" s="33"/>
      <c r="H894" s="33"/>
      <c r="I894" s="33"/>
      <c r="J894" s="33"/>
      <c r="P894" s="55"/>
    </row>
    <row r="895" spans="1:16" ht="15.75" customHeight="1" x14ac:dyDescent="0.2">
      <c r="G895" s="33">
        <f>G893+I893+J893</f>
        <v>0.10658400999999774</v>
      </c>
      <c r="H895" s="33"/>
      <c r="I895" s="33"/>
      <c r="J895" s="33"/>
      <c r="P895" s="55"/>
    </row>
    <row r="896" spans="1:16" ht="15.75" customHeight="1" x14ac:dyDescent="0.2">
      <c r="A896" s="1" t="s">
        <v>692</v>
      </c>
      <c r="B896">
        <f>COUNT($X$5:$X$820)</f>
        <v>816</v>
      </c>
      <c r="P896" s="55"/>
    </row>
    <row r="897" spans="1:16" ht="15.75" customHeight="1" x14ac:dyDescent="0.2">
      <c r="A897" s="1" t="s">
        <v>694</v>
      </c>
      <c r="B897">
        <f>COUNTIFS($X$5:$X$820,"&lt;&gt;0")</f>
        <v>382</v>
      </c>
      <c r="P897" s="55"/>
    </row>
    <row r="898" spans="1:16" ht="15.75" customHeight="1" x14ac:dyDescent="0.2">
      <c r="A898" s="1" t="s">
        <v>696</v>
      </c>
      <c r="B898" s="63">
        <f>B897/B896</f>
        <v>0.46813725490196079</v>
      </c>
      <c r="P898" s="55"/>
    </row>
    <row r="899" spans="1:16" ht="15.75" customHeight="1" x14ac:dyDescent="0.2">
      <c r="A899" s="1" t="s">
        <v>698</v>
      </c>
      <c r="B899">
        <f>COUNTIFS($X$5:$X$820,"&gt;0")</f>
        <v>270</v>
      </c>
      <c r="P899" s="55"/>
    </row>
    <row r="900" spans="1:16" ht="15.75" customHeight="1" x14ac:dyDescent="0.2">
      <c r="A900" s="1" t="s">
        <v>700</v>
      </c>
      <c r="B900" s="64">
        <f>B899/B897</f>
        <v>0.70680628272251311</v>
      </c>
      <c r="P900" s="55"/>
    </row>
    <row r="901" spans="1:16" ht="15.75" customHeight="1" x14ac:dyDescent="0.2">
      <c r="A901" s="1" t="s">
        <v>702</v>
      </c>
      <c r="B901" s="55">
        <f>W820/B896</f>
        <v>1.2801136029411828E-4</v>
      </c>
      <c r="P901" s="55"/>
    </row>
    <row r="902" spans="1:16" ht="15.75" customHeight="1" x14ac:dyDescent="0.2">
      <c r="A902" s="1" t="s">
        <v>703</v>
      </c>
      <c r="B902" s="55">
        <f>(F5+F820)/2*B901</f>
        <v>0.9975285250919167</v>
      </c>
      <c r="P902" s="55"/>
    </row>
    <row r="903" spans="1:16" ht="15.75" customHeight="1" x14ac:dyDescent="0.2">
      <c r="A903" s="1" t="s">
        <v>705</v>
      </c>
      <c r="B903" s="55">
        <f>-Y820/B896</f>
        <v>4.3282475490196087E-6</v>
      </c>
      <c r="P903" s="55"/>
    </row>
    <row r="904" spans="1:16" ht="15.75" customHeight="1" x14ac:dyDescent="0.2">
      <c r="A904" s="1" t="s">
        <v>707</v>
      </c>
      <c r="B904" s="55">
        <f>(F7+F822)/2*B903</f>
        <v>1.7003520496323532E-2</v>
      </c>
      <c r="P904" s="55"/>
    </row>
    <row r="905" spans="1:16" ht="15.75" customHeight="1" x14ac:dyDescent="0.2">
      <c r="P905" s="55"/>
    </row>
    <row r="906" spans="1:16" ht="15.75" customHeight="1" x14ac:dyDescent="0.2">
      <c r="P906" s="55"/>
    </row>
    <row r="907" spans="1:16" ht="15.75" customHeight="1" x14ac:dyDescent="0.2">
      <c r="P907" s="55"/>
    </row>
    <row r="908" spans="1:16" ht="15.75" customHeight="1" x14ac:dyDescent="0.2">
      <c r="P908" s="55"/>
    </row>
    <row r="909" spans="1:16" ht="15.75" customHeight="1" x14ac:dyDescent="0.2">
      <c r="P909" s="55"/>
    </row>
    <row r="910" spans="1:16" ht="15.75" customHeight="1" x14ac:dyDescent="0.2">
      <c r="P910" s="55"/>
    </row>
    <row r="911" spans="1:16" ht="15.75" customHeight="1" x14ac:dyDescent="0.2">
      <c r="P911" s="55"/>
    </row>
    <row r="912" spans="1:16" ht="15.75" customHeight="1" x14ac:dyDescent="0.2">
      <c r="P912" s="55"/>
    </row>
    <row r="913" spans="16:16" ht="15.75" customHeight="1" x14ac:dyDescent="0.2">
      <c r="P913" s="55"/>
    </row>
    <row r="914" spans="16:16" ht="15.75" customHeight="1" x14ac:dyDescent="0.2">
      <c r="P914" s="55"/>
    </row>
    <row r="915" spans="16:16" ht="15.75" customHeight="1" x14ac:dyDescent="0.2">
      <c r="P915" s="55"/>
    </row>
    <row r="916" spans="16:16" ht="15.75" customHeight="1" x14ac:dyDescent="0.2">
      <c r="P916" s="55"/>
    </row>
    <row r="917" spans="16:16" ht="15.75" customHeight="1" x14ac:dyDescent="0.2">
      <c r="P917" s="55"/>
    </row>
    <row r="918" spans="16:16" ht="15.75" customHeight="1" x14ac:dyDescent="0.2">
      <c r="P918" s="55"/>
    </row>
    <row r="919" spans="16:16" ht="15.75" customHeight="1" x14ac:dyDescent="0.2">
      <c r="P919" s="55"/>
    </row>
    <row r="920" spans="16:16" ht="15.75" customHeight="1" x14ac:dyDescent="0.2">
      <c r="P920" s="55"/>
    </row>
    <row r="921" spans="16:16" ht="15.75" customHeight="1" x14ac:dyDescent="0.2">
      <c r="P921" s="55"/>
    </row>
    <row r="922" spans="16:16" ht="15.75" customHeight="1" x14ac:dyDescent="0.2">
      <c r="P922" s="55"/>
    </row>
    <row r="923" spans="16:16" ht="15.75" customHeight="1" x14ac:dyDescent="0.2">
      <c r="P923" s="55"/>
    </row>
    <row r="924" spans="16:16" ht="15.75" customHeight="1" x14ac:dyDescent="0.2">
      <c r="P924" s="55"/>
    </row>
    <row r="925" spans="16:16" ht="15.75" customHeight="1" x14ac:dyDescent="0.2">
      <c r="P925" s="55"/>
    </row>
    <row r="926" spans="16:16" ht="15.75" customHeight="1" x14ac:dyDescent="0.2">
      <c r="P926" s="55"/>
    </row>
    <row r="927" spans="16:16" ht="15.75" customHeight="1" x14ac:dyDescent="0.2">
      <c r="P927" s="55"/>
    </row>
    <row r="928" spans="16:16" ht="15.75" customHeight="1" x14ac:dyDescent="0.2">
      <c r="P928" s="55"/>
    </row>
    <row r="929" spans="16:16" ht="15.75" customHeight="1" x14ac:dyDescent="0.2">
      <c r="P929" s="55"/>
    </row>
    <row r="930" spans="16:16" ht="15.75" customHeight="1" x14ac:dyDescent="0.2">
      <c r="P930" s="55"/>
    </row>
    <row r="931" spans="16:16" ht="15.75" customHeight="1" x14ac:dyDescent="0.2">
      <c r="P931" s="55"/>
    </row>
    <row r="932" spans="16:16" ht="15.75" customHeight="1" x14ac:dyDescent="0.2">
      <c r="P932" s="55"/>
    </row>
    <row r="933" spans="16:16" ht="15.75" customHeight="1" x14ac:dyDescent="0.2">
      <c r="P933" s="55"/>
    </row>
    <row r="934" spans="16:16" ht="15.75" customHeight="1" x14ac:dyDescent="0.2">
      <c r="P934" s="55"/>
    </row>
    <row r="935" spans="16:16" ht="15.75" customHeight="1" x14ac:dyDescent="0.2">
      <c r="P935" s="55"/>
    </row>
    <row r="936" spans="16:16" ht="15.75" customHeight="1" x14ac:dyDescent="0.2">
      <c r="P936" s="55"/>
    </row>
    <row r="937" spans="16:16" ht="15.75" customHeight="1" x14ac:dyDescent="0.2">
      <c r="P937" s="55"/>
    </row>
    <row r="938" spans="16:16" ht="15.75" customHeight="1" x14ac:dyDescent="0.2">
      <c r="P938" s="55"/>
    </row>
    <row r="939" spans="16:16" ht="15.75" customHeight="1" x14ac:dyDescent="0.2">
      <c r="P939" s="55"/>
    </row>
    <row r="940" spans="16:16" ht="15.75" customHeight="1" x14ac:dyDescent="0.2">
      <c r="P940" s="55"/>
    </row>
    <row r="941" spans="16:16" ht="15.75" customHeight="1" x14ac:dyDescent="0.2">
      <c r="P941" s="55"/>
    </row>
    <row r="942" spans="16:16" ht="15.75" customHeight="1" x14ac:dyDescent="0.2">
      <c r="P942" s="55"/>
    </row>
    <row r="943" spans="16:16" ht="15.75" customHeight="1" x14ac:dyDescent="0.2">
      <c r="P943" s="55"/>
    </row>
    <row r="944" spans="16:16" ht="15.75" customHeight="1" x14ac:dyDescent="0.2">
      <c r="P944" s="55"/>
    </row>
    <row r="945" spans="16:16" ht="15.75" customHeight="1" x14ac:dyDescent="0.2">
      <c r="P945" s="55"/>
    </row>
    <row r="946" spans="16:16" ht="15.75" customHeight="1" x14ac:dyDescent="0.2">
      <c r="P946" s="55"/>
    </row>
    <row r="947" spans="16:16" ht="15.75" customHeight="1" x14ac:dyDescent="0.2">
      <c r="P947" s="55"/>
    </row>
    <row r="948" spans="16:16" ht="15.75" customHeight="1" x14ac:dyDescent="0.2">
      <c r="P948" s="55"/>
    </row>
    <row r="949" spans="16:16" ht="15.75" customHeight="1" x14ac:dyDescent="0.2">
      <c r="P949" s="55"/>
    </row>
    <row r="950" spans="16:16" ht="15.75" customHeight="1" x14ac:dyDescent="0.2">
      <c r="P950" s="55"/>
    </row>
    <row r="951" spans="16:16" ht="15.75" customHeight="1" x14ac:dyDescent="0.2">
      <c r="P951" s="55"/>
    </row>
    <row r="952" spans="16:16" ht="15.75" customHeight="1" x14ac:dyDescent="0.2">
      <c r="P952" s="55"/>
    </row>
    <row r="953" spans="16:16" ht="15.75" customHeight="1" x14ac:dyDescent="0.2">
      <c r="P953" s="55"/>
    </row>
    <row r="954" spans="16:16" ht="15.75" customHeight="1" x14ac:dyDescent="0.2">
      <c r="P954" s="55"/>
    </row>
    <row r="955" spans="16:16" ht="15.75" customHeight="1" x14ac:dyDescent="0.2">
      <c r="P955" s="55"/>
    </row>
    <row r="956" spans="16:16" ht="15.75" customHeight="1" x14ac:dyDescent="0.2">
      <c r="P956" s="55"/>
    </row>
    <row r="957" spans="16:16" ht="15.75" customHeight="1" x14ac:dyDescent="0.2">
      <c r="P957" s="55"/>
    </row>
    <row r="958" spans="16:16" ht="15.75" customHeight="1" x14ac:dyDescent="0.2">
      <c r="P958" s="55"/>
    </row>
    <row r="959" spans="16:16" ht="15.75" customHeight="1" x14ac:dyDescent="0.2">
      <c r="P959" s="55"/>
    </row>
    <row r="960" spans="16:16" ht="15.75" customHeight="1" x14ac:dyDescent="0.2">
      <c r="P960" s="55"/>
    </row>
    <row r="961" spans="16:16" ht="15.75" customHeight="1" x14ac:dyDescent="0.2">
      <c r="P961" s="55"/>
    </row>
    <row r="962" spans="16:16" ht="15.75" customHeight="1" x14ac:dyDescent="0.2">
      <c r="P962" s="55"/>
    </row>
    <row r="963" spans="16:16" ht="15.75" customHeight="1" x14ac:dyDescent="0.2">
      <c r="P963" s="55"/>
    </row>
    <row r="964" spans="16:16" ht="15.75" customHeight="1" x14ac:dyDescent="0.2">
      <c r="P964" s="55"/>
    </row>
    <row r="965" spans="16:16" ht="15.75" customHeight="1" x14ac:dyDescent="0.2">
      <c r="P965" s="55"/>
    </row>
    <row r="966" spans="16:16" ht="15.75" customHeight="1" x14ac:dyDescent="0.2">
      <c r="P966" s="55"/>
    </row>
    <row r="967" spans="16:16" ht="15.75" customHeight="1" x14ac:dyDescent="0.2">
      <c r="P967" s="55"/>
    </row>
    <row r="968" spans="16:16" ht="15.75" customHeight="1" x14ac:dyDescent="0.2">
      <c r="P968" s="55"/>
    </row>
    <row r="969" spans="16:16" ht="15.75" customHeight="1" x14ac:dyDescent="0.2">
      <c r="P969" s="55"/>
    </row>
    <row r="970" spans="16:16" ht="15.75" customHeight="1" x14ac:dyDescent="0.2">
      <c r="P970" s="55"/>
    </row>
    <row r="971" spans="16:16" ht="15.75" customHeight="1" x14ac:dyDescent="0.2">
      <c r="P971" s="55"/>
    </row>
    <row r="972" spans="16:16" ht="15.75" customHeight="1" x14ac:dyDescent="0.2">
      <c r="P972" s="55"/>
    </row>
    <row r="973" spans="16:16" ht="15.75" customHeight="1" x14ac:dyDescent="0.2">
      <c r="P973" s="55"/>
    </row>
    <row r="974" spans="16:16" ht="15.75" customHeight="1" x14ac:dyDescent="0.2">
      <c r="P974" s="55"/>
    </row>
    <row r="975" spans="16:16" ht="15.75" customHeight="1" x14ac:dyDescent="0.2">
      <c r="P975" s="55"/>
    </row>
    <row r="976" spans="16:16" ht="15.75" customHeight="1" x14ac:dyDescent="0.2">
      <c r="P976" s="55"/>
    </row>
    <row r="977" spans="16:16" ht="15.75" customHeight="1" x14ac:dyDescent="0.2">
      <c r="P977" s="55"/>
    </row>
    <row r="978" spans="16:16" ht="15.75" customHeight="1" x14ac:dyDescent="0.2">
      <c r="P978" s="55"/>
    </row>
    <row r="979" spans="16:16" ht="15.75" customHeight="1" x14ac:dyDescent="0.2">
      <c r="P979" s="55"/>
    </row>
    <row r="980" spans="16:16" ht="15.75" customHeight="1" x14ac:dyDescent="0.2">
      <c r="P980" s="55"/>
    </row>
    <row r="981" spans="16:16" ht="15.75" customHeight="1" x14ac:dyDescent="0.2">
      <c r="P981" s="55"/>
    </row>
    <row r="982" spans="16:16" ht="15.75" customHeight="1" x14ac:dyDescent="0.2">
      <c r="P982" s="55"/>
    </row>
    <row r="983" spans="16:16" ht="15.75" customHeight="1" x14ac:dyDescent="0.2">
      <c r="P983" s="55"/>
    </row>
    <row r="984" spans="16:16" ht="15.75" customHeight="1" x14ac:dyDescent="0.2">
      <c r="P984" s="55"/>
    </row>
    <row r="985" spans="16:16" ht="15.75" customHeight="1" x14ac:dyDescent="0.2">
      <c r="P985" s="55"/>
    </row>
    <row r="986" spans="16:16" ht="15.75" customHeight="1" x14ac:dyDescent="0.2">
      <c r="P986" s="55"/>
    </row>
    <row r="987" spans="16:16" ht="15.75" customHeight="1" x14ac:dyDescent="0.2">
      <c r="P987" s="55"/>
    </row>
    <row r="988" spans="16:16" ht="15.75" customHeight="1" x14ac:dyDescent="0.2">
      <c r="P988" s="55"/>
    </row>
    <row r="989" spans="16:16" ht="15.75" customHeight="1" x14ac:dyDescent="0.2">
      <c r="P989" s="55"/>
    </row>
    <row r="990" spans="16:16" ht="15.75" customHeight="1" x14ac:dyDescent="0.2">
      <c r="P990" s="55"/>
    </row>
    <row r="991" spans="16:16" ht="15.75" customHeight="1" x14ac:dyDescent="0.2">
      <c r="P991" s="55"/>
    </row>
    <row r="992" spans="16:16" ht="15.75" customHeight="1" x14ac:dyDescent="0.2">
      <c r="P992" s="55"/>
    </row>
    <row r="993" spans="16:16" ht="15.75" customHeight="1" x14ac:dyDescent="0.2">
      <c r="P993" s="55"/>
    </row>
    <row r="994" spans="16:16" ht="15.75" customHeight="1" x14ac:dyDescent="0.2">
      <c r="P994" s="55"/>
    </row>
    <row r="995" spans="16:16" ht="15.75" customHeight="1" x14ac:dyDescent="0.2">
      <c r="P995" s="55"/>
    </row>
    <row r="996" spans="16:16" ht="15.75" customHeight="1" x14ac:dyDescent="0.2">
      <c r="P996" s="55"/>
    </row>
    <row r="997" spans="16:16" ht="15.75" customHeight="1" x14ac:dyDescent="0.2">
      <c r="P997" s="55"/>
    </row>
    <row r="998" spans="16:16" ht="15.75" customHeight="1" x14ac:dyDescent="0.2">
      <c r="P998" s="55"/>
    </row>
    <row r="999" spans="16:16" ht="15.75" customHeight="1" x14ac:dyDescent="0.2">
      <c r="P999" s="55"/>
    </row>
    <row r="1000" spans="16:16" ht="15.75" customHeight="1" x14ac:dyDescent="0.2">
      <c r="P1000" s="55"/>
    </row>
    <row r="1001" spans="16:16" ht="15.75" customHeight="1" x14ac:dyDescent="0.2">
      <c r="P1001" s="55"/>
    </row>
    <row r="1002" spans="16:16" ht="15.75" customHeight="1" x14ac:dyDescent="0.2">
      <c r="P1002" s="55"/>
    </row>
    <row r="1003" spans="16:16" ht="15.75" customHeight="1" x14ac:dyDescent="0.2">
      <c r="P1003" s="55"/>
    </row>
    <row r="1004" spans="16:16" ht="15.75" customHeight="1" x14ac:dyDescent="0.2">
      <c r="P1004" s="55"/>
    </row>
    <row r="1005" spans="16:16" ht="15.75" customHeight="1" x14ac:dyDescent="0.2">
      <c r="P1005" s="55"/>
    </row>
    <row r="1006" spans="16:16" ht="15.75" customHeight="1" x14ac:dyDescent="0.2">
      <c r="P1006" s="55"/>
    </row>
    <row r="1007" spans="16:16" ht="15.75" customHeight="1" x14ac:dyDescent="0.2">
      <c r="P1007" s="55"/>
    </row>
    <row r="1008" spans="16:16" ht="15.75" customHeight="1" x14ac:dyDescent="0.2">
      <c r="P1008" s="55"/>
    </row>
    <row r="1009" spans="16:16" ht="15.75" customHeight="1" x14ac:dyDescent="0.2">
      <c r="P1009" s="55"/>
    </row>
    <row r="1010" spans="16:16" ht="15.75" customHeight="1" x14ac:dyDescent="0.2">
      <c r="P1010" s="55"/>
    </row>
    <row r="1011" spans="16:16" ht="15.75" customHeight="1" x14ac:dyDescent="0.2">
      <c r="P1011" s="55"/>
    </row>
    <row r="1012" spans="16:16" ht="15.75" customHeight="1" x14ac:dyDescent="0.2">
      <c r="P1012" s="55"/>
    </row>
    <row r="1013" spans="16:16" ht="15.75" customHeight="1" x14ac:dyDescent="0.2">
      <c r="P1013" s="55"/>
    </row>
    <row r="1014" spans="16:16" ht="15.75" customHeight="1" x14ac:dyDescent="0.2">
      <c r="P1014" s="55"/>
    </row>
    <row r="1015" spans="16:16" ht="15.75" customHeight="1" x14ac:dyDescent="0.2">
      <c r="P1015" s="55"/>
    </row>
    <row r="1016" spans="16:16" ht="15.75" customHeight="1" x14ac:dyDescent="0.2">
      <c r="P1016" s="55"/>
    </row>
    <row r="1017" spans="16:16" ht="15.75" customHeight="1" x14ac:dyDescent="0.2">
      <c r="P1017" s="55"/>
    </row>
    <row r="1018" spans="16:16" ht="15.75" customHeight="1" x14ac:dyDescent="0.2">
      <c r="P1018" s="55"/>
    </row>
    <row r="1019" spans="16:16" ht="15.75" customHeight="1" x14ac:dyDescent="0.2">
      <c r="P1019" s="55"/>
    </row>
    <row r="1020" spans="16:16" ht="15.75" customHeight="1" x14ac:dyDescent="0.2">
      <c r="P1020" s="55"/>
    </row>
    <row r="1021" spans="16:16" ht="15.75" customHeight="1" x14ac:dyDescent="0.2">
      <c r="P1021" s="55"/>
    </row>
    <row r="1022" spans="16:16" ht="15.75" customHeight="1" x14ac:dyDescent="0.2">
      <c r="P1022" s="55"/>
    </row>
    <row r="1023" spans="16:16" ht="15.75" customHeight="1" x14ac:dyDescent="0.2">
      <c r="P1023" s="55"/>
    </row>
    <row r="1024" spans="16:16" ht="15.75" customHeight="1" x14ac:dyDescent="0.2">
      <c r="P1024" s="55"/>
    </row>
    <row r="1025" spans="16:16" ht="15.75" customHeight="1" x14ac:dyDescent="0.2">
      <c r="P1025" s="55"/>
    </row>
    <row r="1026" spans="16:16" ht="15.75" customHeight="1" x14ac:dyDescent="0.2">
      <c r="P1026" s="55"/>
    </row>
    <row r="1027" spans="16:16" ht="15.75" customHeight="1" x14ac:dyDescent="0.2">
      <c r="P1027" s="55"/>
    </row>
    <row r="1028" spans="16:16" ht="15.75" customHeight="1" x14ac:dyDescent="0.2">
      <c r="P1028" s="55"/>
    </row>
    <row r="1029" spans="16:16" ht="15.75" customHeight="1" x14ac:dyDescent="0.2">
      <c r="P1029" s="55"/>
    </row>
    <row r="1030" spans="16:16" ht="15.75" customHeight="1" x14ac:dyDescent="0.2">
      <c r="P1030" s="55"/>
    </row>
    <row r="1031" spans="16:16" ht="15.75" customHeight="1" x14ac:dyDescent="0.2">
      <c r="P1031" s="55"/>
    </row>
    <row r="1032" spans="16:16" ht="15.75" customHeight="1" x14ac:dyDescent="0.2">
      <c r="P1032" s="55"/>
    </row>
    <row r="1033" spans="16:16" ht="15.75" customHeight="1" x14ac:dyDescent="0.2">
      <c r="P1033" s="55"/>
    </row>
    <row r="1034" spans="16:16" ht="15.75" customHeight="1" x14ac:dyDescent="0.2">
      <c r="P1034" s="55"/>
    </row>
    <row r="1035" spans="16:16" ht="15.75" customHeight="1" x14ac:dyDescent="0.2">
      <c r="P1035" s="55"/>
    </row>
    <row r="1036" spans="16:16" ht="15.75" customHeight="1" x14ac:dyDescent="0.2">
      <c r="P1036" s="55"/>
    </row>
    <row r="1037" spans="16:16" ht="15.75" customHeight="1" x14ac:dyDescent="0.2">
      <c r="P1037" s="55"/>
    </row>
    <row r="1038" spans="16:16" ht="15.75" customHeight="1" x14ac:dyDescent="0.2">
      <c r="P1038" s="55"/>
    </row>
    <row r="1039" spans="16:16" ht="15.75" customHeight="1" x14ac:dyDescent="0.2">
      <c r="P1039" s="55"/>
    </row>
    <row r="1040" spans="16:16" ht="15.75" customHeight="1" x14ac:dyDescent="0.2">
      <c r="P1040" s="55"/>
    </row>
    <row r="1041" spans="16:16" ht="15.75" customHeight="1" x14ac:dyDescent="0.2">
      <c r="P1041" s="55"/>
    </row>
    <row r="1042" spans="16:16" ht="15.75" customHeight="1" x14ac:dyDescent="0.2">
      <c r="P1042" s="55"/>
    </row>
    <row r="1043" spans="16:16" ht="15.75" customHeight="1" x14ac:dyDescent="0.2">
      <c r="P1043" s="55"/>
    </row>
    <row r="1044" spans="16:16" ht="15.75" customHeight="1" x14ac:dyDescent="0.2">
      <c r="P1044" s="55"/>
    </row>
    <row r="1045" spans="16:16" ht="15.75" customHeight="1" x14ac:dyDescent="0.2">
      <c r="P1045" s="55"/>
    </row>
    <row r="1046" spans="16:16" ht="15.75" customHeight="1" x14ac:dyDescent="0.2">
      <c r="P1046" s="55"/>
    </row>
    <row r="1047" spans="16:16" ht="15.75" customHeight="1" x14ac:dyDescent="0.2">
      <c r="P1047" s="55"/>
    </row>
    <row r="1048" spans="16:16" ht="15.75" customHeight="1" x14ac:dyDescent="0.2">
      <c r="P1048" s="55"/>
    </row>
    <row r="1049" spans="16:16" ht="15.75" customHeight="1" x14ac:dyDescent="0.2">
      <c r="P1049" s="55"/>
    </row>
    <row r="1050" spans="16:16" ht="15.75" customHeight="1" x14ac:dyDescent="0.2">
      <c r="P1050" s="55"/>
    </row>
    <row r="1051" spans="16:16" ht="15.75" customHeight="1" x14ac:dyDescent="0.2">
      <c r="P1051" s="55"/>
    </row>
    <row r="1052" spans="16:16" ht="15.75" customHeight="1" x14ac:dyDescent="0.2">
      <c r="P1052" s="55"/>
    </row>
    <row r="1053" spans="16:16" ht="15.75" customHeight="1" x14ac:dyDescent="0.2">
      <c r="P1053" s="55"/>
    </row>
    <row r="1054" spans="16:16" ht="15.75" customHeight="1" x14ac:dyDescent="0.2">
      <c r="P1054" s="55"/>
    </row>
    <row r="1055" spans="16:16" ht="15.75" customHeight="1" x14ac:dyDescent="0.2">
      <c r="P1055" s="55"/>
    </row>
    <row r="1056" spans="16:16" ht="15.75" customHeight="1" x14ac:dyDescent="0.2">
      <c r="P1056" s="55"/>
    </row>
    <row r="1057" spans="16:16" ht="15.75" customHeight="1" x14ac:dyDescent="0.2">
      <c r="P1057" s="55"/>
    </row>
    <row r="1058" spans="16:16" ht="15.75" customHeight="1" x14ac:dyDescent="0.2">
      <c r="P1058" s="55"/>
    </row>
    <row r="1059" spans="16:16" ht="15.75" customHeight="1" x14ac:dyDescent="0.2">
      <c r="P1059" s="55"/>
    </row>
    <row r="1060" spans="16:16" ht="15.75" customHeight="1" x14ac:dyDescent="0.2">
      <c r="P1060" s="55"/>
    </row>
    <row r="1061" spans="16:16" ht="15.75" customHeight="1" x14ac:dyDescent="0.2">
      <c r="P1061" s="55"/>
    </row>
    <row r="1062" spans="16:16" ht="15.75" customHeight="1" x14ac:dyDescent="0.2">
      <c r="P1062" s="55"/>
    </row>
    <row r="1063" spans="16:16" ht="15.75" customHeight="1" x14ac:dyDescent="0.2">
      <c r="P1063" s="55"/>
    </row>
    <row r="1064" spans="16:16" ht="15.75" customHeight="1" x14ac:dyDescent="0.2">
      <c r="P1064" s="55"/>
    </row>
    <row r="1065" spans="16:16" ht="15.75" customHeight="1" x14ac:dyDescent="0.2">
      <c r="P1065" s="55"/>
    </row>
    <row r="1066" spans="16:16" ht="15.75" customHeight="1" x14ac:dyDescent="0.2">
      <c r="P1066" s="55"/>
    </row>
    <row r="1067" spans="16:16" ht="15.75" customHeight="1" x14ac:dyDescent="0.2">
      <c r="P1067" s="55"/>
    </row>
    <row r="1068" spans="16:16" ht="15.75" customHeight="1" x14ac:dyDescent="0.2">
      <c r="P1068" s="55"/>
    </row>
    <row r="1069" spans="16:16" ht="15.75" customHeight="1" x14ac:dyDescent="0.2">
      <c r="P1069" s="55"/>
    </row>
    <row r="1070" spans="16:16" ht="15.75" customHeight="1" x14ac:dyDescent="0.2">
      <c r="P1070" s="55"/>
    </row>
    <row r="1071" spans="16:16" ht="15.75" customHeight="1" x14ac:dyDescent="0.2">
      <c r="P1071" s="55"/>
    </row>
    <row r="1072" spans="16:16" ht="15.75" customHeight="1" x14ac:dyDescent="0.2">
      <c r="P1072" s="55"/>
    </row>
    <row r="1073" spans="16:16" ht="15.75" customHeight="1" x14ac:dyDescent="0.2">
      <c r="P1073" s="55"/>
    </row>
    <row r="1074" spans="16:16" ht="15.75" customHeight="1" x14ac:dyDescent="0.2">
      <c r="P1074" s="55"/>
    </row>
    <row r="1075" spans="16:16" ht="15.75" customHeight="1" x14ac:dyDescent="0.2">
      <c r="P1075" s="55"/>
    </row>
    <row r="1076" spans="16:16" ht="15.75" customHeight="1" x14ac:dyDescent="0.2">
      <c r="P1076" s="55"/>
    </row>
    <row r="1077" spans="16:16" ht="15.75" customHeight="1" x14ac:dyDescent="0.2">
      <c r="P1077" s="55"/>
    </row>
    <row r="1078" spans="16:16" ht="15.75" customHeight="1" x14ac:dyDescent="0.2">
      <c r="P1078" s="55"/>
    </row>
    <row r="1079" spans="16:16" ht="15.75" customHeight="1" x14ac:dyDescent="0.2">
      <c r="P1079" s="55"/>
    </row>
    <row r="1080" spans="16:16" ht="15.75" customHeight="1" x14ac:dyDescent="0.2">
      <c r="P1080" s="55"/>
    </row>
    <row r="1081" spans="16:16" ht="15.75" customHeight="1" x14ac:dyDescent="0.2">
      <c r="P1081" s="55"/>
    </row>
    <row r="1082" spans="16:16" ht="15.75" customHeight="1" x14ac:dyDescent="0.2">
      <c r="P1082" s="55"/>
    </row>
    <row r="1083" spans="16:16" ht="15.75" customHeight="1" x14ac:dyDescent="0.2">
      <c r="P1083" s="55"/>
    </row>
    <row r="1084" spans="16:16" ht="15.75" customHeight="1" x14ac:dyDescent="0.2">
      <c r="P1084" s="55"/>
    </row>
    <row r="1085" spans="16:16" ht="15.75" customHeight="1" x14ac:dyDescent="0.2">
      <c r="P1085" s="55"/>
    </row>
    <row r="1086" spans="16:16" ht="15.75" customHeight="1" x14ac:dyDescent="0.2">
      <c r="P1086" s="55"/>
    </row>
    <row r="1087" spans="16:16" ht="15.75" customHeight="1" x14ac:dyDescent="0.2">
      <c r="P1087" s="55"/>
    </row>
    <row r="1088" spans="16:16" ht="15.75" customHeight="1" x14ac:dyDescent="0.2">
      <c r="P1088" s="55"/>
    </row>
    <row r="1089" spans="16:16" ht="15.75" customHeight="1" x14ac:dyDescent="0.2">
      <c r="P1089" s="55"/>
    </row>
    <row r="1090" spans="16:16" ht="15.75" customHeight="1" x14ac:dyDescent="0.2">
      <c r="P1090" s="55"/>
    </row>
    <row r="1091" spans="16:16" ht="15.75" customHeight="1" x14ac:dyDescent="0.2">
      <c r="P1091" s="55"/>
    </row>
    <row r="1092" spans="16:16" ht="15.75" customHeight="1" x14ac:dyDescent="0.2">
      <c r="P1092" s="55"/>
    </row>
    <row r="1093" spans="16:16" ht="15.75" customHeight="1" x14ac:dyDescent="0.2">
      <c r="P1093" s="55"/>
    </row>
    <row r="1094" spans="16:16" ht="15.75" customHeight="1" x14ac:dyDescent="0.2">
      <c r="P1094" s="55"/>
    </row>
    <row r="1095" spans="16:16" ht="15.75" customHeight="1" x14ac:dyDescent="0.2">
      <c r="P1095" s="55"/>
    </row>
    <row r="1096" spans="16:16" ht="15.75" customHeight="1" x14ac:dyDescent="0.2">
      <c r="P1096" s="55"/>
    </row>
    <row r="1097" spans="16:16" ht="15.75" customHeight="1" x14ac:dyDescent="0.2">
      <c r="P1097" s="55"/>
    </row>
    <row r="1098" spans="16:16" ht="15.75" customHeight="1" x14ac:dyDescent="0.2">
      <c r="P1098" s="55"/>
    </row>
    <row r="1099" spans="16:16" ht="15.75" customHeight="1" x14ac:dyDescent="0.2">
      <c r="P1099" s="55"/>
    </row>
    <row r="1100" spans="16:16" ht="15.75" customHeight="1" x14ac:dyDescent="0.2">
      <c r="P1100" s="55"/>
    </row>
    <row r="1101" spans="16:16" ht="15.75" customHeight="1" x14ac:dyDescent="0.2">
      <c r="P1101" s="55"/>
    </row>
    <row r="1102" spans="16:16" ht="15.75" customHeight="1" x14ac:dyDescent="0.2">
      <c r="P1102" s="55"/>
    </row>
    <row r="1103" spans="16:16" ht="15.75" customHeight="1" x14ac:dyDescent="0.2">
      <c r="P1103" s="55"/>
    </row>
    <row r="1104" spans="16:16" ht="15.75" customHeight="1" x14ac:dyDescent="0.2">
      <c r="P1104" s="55"/>
    </row>
    <row r="1105" spans="16:16" ht="15.75" customHeight="1" x14ac:dyDescent="0.2">
      <c r="P1105" s="55"/>
    </row>
    <row r="1106" spans="16:16" ht="15.75" customHeight="1" x14ac:dyDescent="0.2">
      <c r="P1106" s="55"/>
    </row>
    <row r="1107" spans="16:16" ht="15.75" customHeight="1" x14ac:dyDescent="0.2">
      <c r="P1107" s="55"/>
    </row>
    <row r="1108" spans="16:16" ht="15.75" customHeight="1" x14ac:dyDescent="0.2">
      <c r="P1108" s="55"/>
    </row>
    <row r="1109" spans="16:16" ht="15.75" customHeight="1" x14ac:dyDescent="0.2">
      <c r="P1109" s="55"/>
    </row>
    <row r="1110" spans="16:16" ht="15.75" customHeight="1" x14ac:dyDescent="0.2">
      <c r="P1110" s="55"/>
    </row>
    <row r="1111" spans="16:16" ht="15.75" customHeight="1" x14ac:dyDescent="0.2">
      <c r="P1111" s="55"/>
    </row>
    <row r="1112" spans="16:16" ht="15.75" customHeight="1" x14ac:dyDescent="0.2">
      <c r="P1112" s="55"/>
    </row>
    <row r="1113" spans="16:16" ht="15.75" customHeight="1" x14ac:dyDescent="0.2">
      <c r="P1113" s="55"/>
    </row>
    <row r="1114" spans="16:16" ht="15.75" customHeight="1" x14ac:dyDescent="0.2">
      <c r="P1114" s="55"/>
    </row>
    <row r="1115" spans="16:16" ht="15.75" customHeight="1" x14ac:dyDescent="0.2">
      <c r="P1115" s="55"/>
    </row>
    <row r="1116" spans="16:16" ht="15.75" customHeight="1" x14ac:dyDescent="0.2">
      <c r="P1116" s="55"/>
    </row>
    <row r="1117" spans="16:16" ht="15.75" customHeight="1" x14ac:dyDescent="0.2">
      <c r="P1117" s="55"/>
    </row>
    <row r="1118" spans="16:16" ht="15.75" customHeight="1" x14ac:dyDescent="0.2">
      <c r="P1118" s="55"/>
    </row>
    <row r="1119" spans="16:16" ht="15.75" customHeight="1" x14ac:dyDescent="0.2">
      <c r="P1119" s="55"/>
    </row>
    <row r="1120" spans="16:16" ht="15.75" customHeight="1" x14ac:dyDescent="0.2">
      <c r="P1120" s="55"/>
    </row>
    <row r="1121" spans="16:16" ht="15.75" customHeight="1" x14ac:dyDescent="0.2">
      <c r="P1121" s="55"/>
    </row>
    <row r="1122" spans="16:16" ht="15.75" customHeight="1" x14ac:dyDescent="0.2">
      <c r="P1122" s="55"/>
    </row>
    <row r="1123" spans="16:16" ht="15.75" customHeight="1" x14ac:dyDescent="0.2">
      <c r="P1123" s="55"/>
    </row>
    <row r="1124" spans="16:16" ht="15.75" customHeight="1" x14ac:dyDescent="0.2">
      <c r="P1124" s="55"/>
    </row>
    <row r="1125" spans="16:16" ht="15.75" customHeight="1" x14ac:dyDescent="0.2">
      <c r="P1125" s="55"/>
    </row>
    <row r="1126" spans="16:16" ht="15.75" customHeight="1" x14ac:dyDescent="0.2">
      <c r="P1126" s="55"/>
    </row>
    <row r="1127" spans="16:16" ht="15.75" customHeight="1" x14ac:dyDescent="0.2">
      <c r="P1127" s="55"/>
    </row>
    <row r="1128" spans="16:16" ht="15.75" customHeight="1" x14ac:dyDescent="0.2">
      <c r="P1128" s="55"/>
    </row>
    <row r="1129" spans="16:16" ht="15.75" customHeight="1" x14ac:dyDescent="0.2">
      <c r="P1129" s="55"/>
    </row>
    <row r="1130" spans="16:16" ht="15.75" customHeight="1" x14ac:dyDescent="0.2">
      <c r="P1130" s="55"/>
    </row>
    <row r="1131" spans="16:16" ht="15.75" customHeight="1" x14ac:dyDescent="0.2">
      <c r="P1131" s="55"/>
    </row>
    <row r="1132" spans="16:16" ht="15.75" customHeight="1" x14ac:dyDescent="0.2">
      <c r="P1132" s="55"/>
    </row>
    <row r="1133" spans="16:16" ht="15.75" customHeight="1" x14ac:dyDescent="0.2">
      <c r="P1133" s="55"/>
    </row>
    <row r="1134" spans="16:16" ht="15.75" customHeight="1" x14ac:dyDescent="0.2">
      <c r="P1134" s="55"/>
    </row>
    <row r="1135" spans="16:16" ht="15.75" customHeight="1" x14ac:dyDescent="0.2">
      <c r="P1135" s="55"/>
    </row>
    <row r="1136" spans="16:16" ht="15.75" customHeight="1" x14ac:dyDescent="0.2">
      <c r="P1136" s="55"/>
    </row>
    <row r="1137" spans="16:16" ht="15.75" customHeight="1" x14ac:dyDescent="0.2">
      <c r="P1137" s="55"/>
    </row>
    <row r="1138" spans="16:16" ht="15.75" customHeight="1" x14ac:dyDescent="0.2">
      <c r="P1138" s="55"/>
    </row>
    <row r="1139" spans="16:16" ht="15.75" customHeight="1" x14ac:dyDescent="0.2">
      <c r="P1139" s="55"/>
    </row>
    <row r="1140" spans="16:16" ht="15.75" customHeight="1" x14ac:dyDescent="0.2">
      <c r="P1140" s="55"/>
    </row>
    <row r="1141" spans="16:16" ht="15.75" customHeight="1" x14ac:dyDescent="0.2">
      <c r="P1141" s="55"/>
    </row>
    <row r="1142" spans="16:16" ht="15.75" customHeight="1" x14ac:dyDescent="0.2">
      <c r="P1142" s="55"/>
    </row>
    <row r="1143" spans="16:16" ht="15.75" customHeight="1" x14ac:dyDescent="0.2">
      <c r="P1143" s="55"/>
    </row>
    <row r="1144" spans="16:16" ht="15.75" customHeight="1" x14ac:dyDescent="0.2">
      <c r="P1144" s="55"/>
    </row>
    <row r="1145" spans="16:16" ht="15.75" customHeight="1" x14ac:dyDescent="0.2">
      <c r="P1145" s="55"/>
    </row>
    <row r="1146" spans="16:16" ht="15.75" customHeight="1" x14ac:dyDescent="0.2">
      <c r="P1146" s="55"/>
    </row>
    <row r="1147" spans="16:16" ht="15.75" customHeight="1" x14ac:dyDescent="0.2">
      <c r="P1147" s="55"/>
    </row>
    <row r="1148" spans="16:16" ht="15.75" customHeight="1" x14ac:dyDescent="0.2">
      <c r="P1148" s="55"/>
    </row>
    <row r="1149" spans="16:16" ht="15.75" customHeight="1" x14ac:dyDescent="0.2">
      <c r="P1149" s="55"/>
    </row>
    <row r="1150" spans="16:16" ht="15.75" customHeight="1" x14ac:dyDescent="0.2">
      <c r="P1150" s="55"/>
    </row>
    <row r="1151" spans="16:16" ht="15.75" customHeight="1" x14ac:dyDescent="0.2">
      <c r="P1151" s="55"/>
    </row>
    <row r="1152" spans="16:16" ht="15.75" customHeight="1" x14ac:dyDescent="0.2">
      <c r="P1152" s="55"/>
    </row>
    <row r="1153" spans="16:16" ht="15.75" customHeight="1" x14ac:dyDescent="0.2">
      <c r="P1153" s="55"/>
    </row>
    <row r="1154" spans="16:16" ht="15.75" customHeight="1" x14ac:dyDescent="0.2">
      <c r="P1154" s="55"/>
    </row>
    <row r="1155" spans="16:16" ht="15.75" customHeight="1" x14ac:dyDescent="0.2">
      <c r="P1155" s="55"/>
    </row>
    <row r="1156" spans="16:16" ht="15.75" customHeight="1" x14ac:dyDescent="0.2">
      <c r="P1156" s="55"/>
    </row>
    <row r="1157" spans="16:16" ht="15.75" customHeight="1" x14ac:dyDescent="0.2">
      <c r="P1157" s="55"/>
    </row>
    <row r="1158" spans="16:16" ht="15.75" customHeight="1" x14ac:dyDescent="0.2">
      <c r="P1158" s="55"/>
    </row>
    <row r="1159" spans="16:16" ht="15.75" customHeight="1" x14ac:dyDescent="0.2">
      <c r="P1159" s="55"/>
    </row>
    <row r="1160" spans="16:16" ht="15.75" customHeight="1" x14ac:dyDescent="0.2">
      <c r="P1160" s="55"/>
    </row>
    <row r="1161" spans="16:16" ht="15.75" customHeight="1" x14ac:dyDescent="0.2">
      <c r="P1161" s="55"/>
    </row>
    <row r="1162" spans="16:16" ht="15.75" customHeight="1" x14ac:dyDescent="0.2">
      <c r="P1162" s="55"/>
    </row>
    <row r="1163" spans="16:16" ht="15.75" customHeight="1" x14ac:dyDescent="0.2">
      <c r="P1163" s="55"/>
    </row>
    <row r="1164" spans="16:16" ht="15.75" customHeight="1" x14ac:dyDescent="0.2">
      <c r="P1164" s="55"/>
    </row>
    <row r="1165" spans="16:16" ht="15.75" customHeight="1" x14ac:dyDescent="0.2">
      <c r="P1165" s="55"/>
    </row>
    <row r="1166" spans="16:16" ht="15.75" customHeight="1" x14ac:dyDescent="0.2">
      <c r="P1166" s="55"/>
    </row>
    <row r="1167" spans="16:16" ht="15.75" customHeight="1" x14ac:dyDescent="0.2">
      <c r="P1167" s="55"/>
    </row>
    <row r="1168" spans="16:16" ht="15.75" customHeight="1" x14ac:dyDescent="0.2">
      <c r="P1168" s="55"/>
    </row>
    <row r="1169" spans="16:16" ht="15.75" customHeight="1" x14ac:dyDescent="0.2">
      <c r="P1169" s="55"/>
    </row>
    <row r="1170" spans="16:16" ht="15.75" customHeight="1" x14ac:dyDescent="0.2">
      <c r="P1170" s="55"/>
    </row>
    <row r="1171" spans="16:16" ht="15.75" customHeight="1" x14ac:dyDescent="0.2">
      <c r="P1171" s="55"/>
    </row>
    <row r="1172" spans="16:16" ht="15.75" customHeight="1" x14ac:dyDescent="0.2">
      <c r="P1172" s="55"/>
    </row>
    <row r="1173" spans="16:16" ht="15.75" customHeight="1" x14ac:dyDescent="0.2">
      <c r="P1173" s="55"/>
    </row>
    <row r="1174" spans="16:16" ht="15.75" customHeight="1" x14ac:dyDescent="0.2">
      <c r="P1174" s="55"/>
    </row>
    <row r="1175" spans="16:16" ht="15.75" customHeight="1" x14ac:dyDescent="0.2">
      <c r="P1175" s="55"/>
    </row>
    <row r="1176" spans="16:16" ht="15.75" customHeight="1" x14ac:dyDescent="0.2">
      <c r="P1176" s="55"/>
    </row>
    <row r="1177" spans="16:16" ht="15.75" customHeight="1" x14ac:dyDescent="0.2">
      <c r="P1177" s="55"/>
    </row>
    <row r="1178" spans="16:16" ht="15.75" customHeight="1" x14ac:dyDescent="0.2">
      <c r="P1178" s="55"/>
    </row>
    <row r="1179" spans="16:16" ht="15.75" customHeight="1" x14ac:dyDescent="0.2">
      <c r="P1179" s="55"/>
    </row>
    <row r="1180" spans="16:16" ht="15.75" customHeight="1" x14ac:dyDescent="0.2">
      <c r="P1180" s="55"/>
    </row>
    <row r="1181" spans="16:16" ht="15.75" customHeight="1" x14ac:dyDescent="0.2">
      <c r="P1181" s="55"/>
    </row>
    <row r="1182" spans="16:16" ht="15.75" customHeight="1" x14ac:dyDescent="0.2">
      <c r="P1182" s="55"/>
    </row>
    <row r="1183" spans="16:16" ht="15.75" customHeight="1" x14ac:dyDescent="0.2">
      <c r="P1183" s="55"/>
    </row>
    <row r="1184" spans="16:16" ht="15.75" customHeight="1" x14ac:dyDescent="0.2">
      <c r="P1184" s="55"/>
    </row>
    <row r="1185" spans="16:16" ht="15.75" customHeight="1" x14ac:dyDescent="0.2">
      <c r="P1185" s="55"/>
    </row>
    <row r="1186" spans="16:16" ht="15.75" customHeight="1" x14ac:dyDescent="0.2">
      <c r="P1186" s="55"/>
    </row>
    <row r="1187" spans="16:16" ht="15.75" customHeight="1" x14ac:dyDescent="0.2">
      <c r="P1187" s="55"/>
    </row>
    <row r="1188" spans="16:16" ht="15.75" customHeight="1" x14ac:dyDescent="0.2">
      <c r="P1188" s="55"/>
    </row>
    <row r="1189" spans="16:16" ht="15.75" customHeight="1" x14ac:dyDescent="0.2">
      <c r="P1189" s="55"/>
    </row>
    <row r="1190" spans="16:16" ht="15.75" customHeight="1" x14ac:dyDescent="0.2">
      <c r="P1190" s="55"/>
    </row>
    <row r="1191" spans="16:16" ht="15.75" customHeight="1" x14ac:dyDescent="0.2">
      <c r="P1191" s="55"/>
    </row>
    <row r="1192" spans="16:16" ht="15.75" customHeight="1" x14ac:dyDescent="0.2">
      <c r="P1192" s="55"/>
    </row>
    <row r="1193" spans="16:16" ht="15.75" customHeight="1" x14ac:dyDescent="0.2">
      <c r="P1193" s="55"/>
    </row>
    <row r="1194" spans="16:16" ht="15.75" customHeight="1" x14ac:dyDescent="0.2">
      <c r="P1194" s="55"/>
    </row>
    <row r="1195" spans="16:16" ht="15.75" customHeight="1" x14ac:dyDescent="0.2">
      <c r="P1195" s="55"/>
    </row>
    <row r="1196" spans="16:16" ht="15.75" customHeight="1" x14ac:dyDescent="0.2">
      <c r="P1196" s="55"/>
    </row>
    <row r="1197" spans="16:16" ht="15.75" customHeight="1" x14ac:dyDescent="0.2">
      <c r="P1197" s="55"/>
    </row>
    <row r="1198" spans="16:16" ht="15.75" customHeight="1" x14ac:dyDescent="0.2">
      <c r="P1198" s="55"/>
    </row>
    <row r="1199" spans="16:16" ht="15.75" customHeight="1" x14ac:dyDescent="0.2">
      <c r="P1199" s="55"/>
    </row>
    <row r="1200" spans="16:16" ht="15.75" customHeight="1" x14ac:dyDescent="0.2">
      <c r="P1200" s="55"/>
    </row>
    <row r="1201" spans="16:16" ht="15.75" customHeight="1" x14ac:dyDescent="0.2">
      <c r="P1201" s="55"/>
    </row>
    <row r="1202" spans="16:16" ht="15.75" customHeight="1" x14ac:dyDescent="0.2">
      <c r="P1202" s="55"/>
    </row>
    <row r="1203" spans="16:16" ht="15.75" customHeight="1" x14ac:dyDescent="0.2">
      <c r="P1203" s="55"/>
    </row>
    <row r="1204" spans="16:16" ht="15.75" customHeight="1" x14ac:dyDescent="0.2">
      <c r="P1204" s="55"/>
    </row>
    <row r="1205" spans="16:16" ht="15.75" customHeight="1" x14ac:dyDescent="0.2">
      <c r="P1205" s="55"/>
    </row>
    <row r="1206" spans="16:16" ht="15.75" customHeight="1" x14ac:dyDescent="0.2">
      <c r="P1206" s="55"/>
    </row>
    <row r="1207" spans="16:16" ht="15.75" customHeight="1" x14ac:dyDescent="0.2">
      <c r="P1207" s="55"/>
    </row>
    <row r="1208" spans="16:16" ht="15.75" customHeight="1" x14ac:dyDescent="0.2">
      <c r="P1208" s="55"/>
    </row>
    <row r="1209" spans="16:16" ht="15.75" customHeight="1" x14ac:dyDescent="0.2">
      <c r="P1209" s="55"/>
    </row>
    <row r="1210" spans="16:16" ht="15.75" customHeight="1" x14ac:dyDescent="0.2">
      <c r="P1210" s="55"/>
    </row>
    <row r="1211" spans="16:16" ht="15.75" customHeight="1" x14ac:dyDescent="0.2">
      <c r="P1211" s="55"/>
    </row>
    <row r="1212" spans="16:16" ht="15.75" customHeight="1" x14ac:dyDescent="0.2">
      <c r="P1212" s="55"/>
    </row>
    <row r="1213" spans="16:16" ht="15.75" customHeight="1" x14ac:dyDescent="0.2">
      <c r="P1213" s="55"/>
    </row>
    <row r="1214" spans="16:16" ht="15.75" customHeight="1" x14ac:dyDescent="0.2">
      <c r="P1214" s="55"/>
    </row>
    <row r="1215" spans="16:16" ht="15.75" customHeight="1" x14ac:dyDescent="0.2">
      <c r="P1215" s="55"/>
    </row>
    <row r="1216" spans="16:16" ht="15.75" customHeight="1" x14ac:dyDescent="0.2">
      <c r="P1216" s="55"/>
    </row>
    <row r="1217" spans="16:16" ht="15.75" customHeight="1" x14ac:dyDescent="0.2">
      <c r="P1217" s="55"/>
    </row>
    <row r="1218" spans="16:16" ht="15.75" customHeight="1" x14ac:dyDescent="0.2">
      <c r="P1218" s="55"/>
    </row>
    <row r="1219" spans="16:16" ht="15.75" customHeight="1" x14ac:dyDescent="0.2">
      <c r="P1219" s="55"/>
    </row>
    <row r="1220" spans="16:16" ht="15.75" customHeight="1" x14ac:dyDescent="0.2">
      <c r="P1220" s="55"/>
    </row>
    <row r="1221" spans="16:16" ht="15.75" customHeight="1" x14ac:dyDescent="0.2">
      <c r="P1221" s="55"/>
    </row>
    <row r="1222" spans="16:16" ht="15.75" customHeight="1" x14ac:dyDescent="0.2">
      <c r="P1222" s="55"/>
    </row>
    <row r="1223" spans="16:16" ht="15.75" customHeight="1" x14ac:dyDescent="0.2">
      <c r="P1223" s="55"/>
    </row>
    <row r="1224" spans="16:16" ht="15.75" customHeight="1" x14ac:dyDescent="0.2">
      <c r="P1224" s="55"/>
    </row>
    <row r="1225" spans="16:16" ht="15.75" customHeight="1" x14ac:dyDescent="0.2">
      <c r="P1225" s="55"/>
    </row>
    <row r="1226" spans="16:16" ht="15.75" customHeight="1" x14ac:dyDescent="0.2">
      <c r="P1226" s="55"/>
    </row>
    <row r="1227" spans="16:16" ht="15.75" customHeight="1" x14ac:dyDescent="0.2">
      <c r="P1227" s="55"/>
    </row>
    <row r="1228" spans="16:16" ht="15.75" customHeight="1" x14ac:dyDescent="0.2">
      <c r="P1228" s="55"/>
    </row>
    <row r="1229" spans="16:16" ht="15.75" customHeight="1" x14ac:dyDescent="0.2">
      <c r="P1229" s="55"/>
    </row>
    <row r="1230" spans="16:16" ht="15.75" customHeight="1" x14ac:dyDescent="0.2">
      <c r="P1230" s="55"/>
    </row>
    <row r="1231" spans="16:16" ht="15.75" customHeight="1" x14ac:dyDescent="0.2">
      <c r="P1231" s="55"/>
    </row>
    <row r="1232" spans="16:16" ht="15.75" customHeight="1" x14ac:dyDescent="0.2">
      <c r="P1232" s="55"/>
    </row>
    <row r="1233" spans="16:16" ht="15.75" customHeight="1" x14ac:dyDescent="0.2">
      <c r="P1233" s="55"/>
    </row>
    <row r="1234" spans="16:16" ht="15.75" customHeight="1" x14ac:dyDescent="0.2">
      <c r="P1234" s="55"/>
    </row>
    <row r="1235" spans="16:16" ht="15.75" customHeight="1" x14ac:dyDescent="0.2">
      <c r="P1235" s="55"/>
    </row>
    <row r="1236" spans="16:16" ht="15.75" customHeight="1" x14ac:dyDescent="0.2">
      <c r="P1236" s="55"/>
    </row>
    <row r="1237" spans="16:16" ht="15.75" customHeight="1" x14ac:dyDescent="0.2">
      <c r="P1237" s="55"/>
    </row>
    <row r="1238" spans="16:16" ht="15.75" customHeight="1" x14ac:dyDescent="0.2">
      <c r="P1238" s="55"/>
    </row>
    <row r="1239" spans="16:16" ht="15.75" customHeight="1" x14ac:dyDescent="0.2">
      <c r="P1239" s="55"/>
    </row>
    <row r="1240" spans="16:16" ht="15.75" customHeight="1" x14ac:dyDescent="0.2">
      <c r="P1240" s="55"/>
    </row>
    <row r="1241" spans="16:16" ht="15.75" customHeight="1" x14ac:dyDescent="0.2">
      <c r="P1241" s="55"/>
    </row>
    <row r="1242" spans="16:16" ht="15.75" customHeight="1" x14ac:dyDescent="0.2">
      <c r="P1242" s="55"/>
    </row>
    <row r="1243" spans="16:16" ht="15.75" customHeight="1" x14ac:dyDescent="0.2">
      <c r="P1243" s="55"/>
    </row>
    <row r="1244" spans="16:16" ht="15.75" customHeight="1" x14ac:dyDescent="0.2">
      <c r="P1244" s="55"/>
    </row>
    <row r="1245" spans="16:16" ht="15.75" customHeight="1" x14ac:dyDescent="0.2">
      <c r="P1245" s="55"/>
    </row>
    <row r="1246" spans="16:16" ht="15.75" customHeight="1" x14ac:dyDescent="0.2">
      <c r="P1246" s="55"/>
    </row>
    <row r="1247" spans="16:16" ht="15.75" customHeight="1" x14ac:dyDescent="0.2">
      <c r="P1247" s="55"/>
    </row>
    <row r="1248" spans="16:16" ht="15.75" customHeight="1" x14ac:dyDescent="0.2">
      <c r="P1248" s="55"/>
    </row>
    <row r="1249" spans="16:16" ht="15.75" customHeight="1" x14ac:dyDescent="0.2">
      <c r="P1249" s="55"/>
    </row>
    <row r="1250" spans="16:16" ht="15.75" customHeight="1" x14ac:dyDescent="0.2">
      <c r="P1250" s="55"/>
    </row>
    <row r="1251" spans="16:16" ht="15.75" customHeight="1" x14ac:dyDescent="0.2">
      <c r="P1251" s="55"/>
    </row>
    <row r="1252" spans="16:16" ht="15.75" customHeight="1" x14ac:dyDescent="0.2">
      <c r="P1252" s="55"/>
    </row>
    <row r="1253" spans="16:16" ht="15.75" customHeight="1" x14ac:dyDescent="0.2">
      <c r="P1253" s="55"/>
    </row>
    <row r="1254" spans="16:16" ht="15.75" customHeight="1" x14ac:dyDescent="0.2">
      <c r="P1254" s="55"/>
    </row>
    <row r="1255" spans="16:16" ht="15.75" customHeight="1" x14ac:dyDescent="0.2">
      <c r="P1255" s="55"/>
    </row>
    <row r="1256" spans="16:16" ht="15.75" customHeight="1" x14ac:dyDescent="0.2">
      <c r="P1256" s="55"/>
    </row>
    <row r="1257" spans="16:16" ht="15.75" customHeight="1" x14ac:dyDescent="0.2">
      <c r="P1257" s="55"/>
    </row>
    <row r="1258" spans="16:16" ht="15.75" customHeight="1" x14ac:dyDescent="0.2">
      <c r="P1258" s="55"/>
    </row>
    <row r="1259" spans="16:16" ht="15.75" customHeight="1" x14ac:dyDescent="0.2">
      <c r="P1259" s="55"/>
    </row>
    <row r="1260" spans="16:16" ht="15.75" customHeight="1" x14ac:dyDescent="0.2">
      <c r="P1260" s="55"/>
    </row>
    <row r="1261" spans="16:16" ht="15.75" customHeight="1" x14ac:dyDescent="0.2">
      <c r="P1261" s="55"/>
    </row>
    <row r="1262" spans="16:16" ht="15.75" customHeight="1" x14ac:dyDescent="0.2">
      <c r="P1262" s="55"/>
    </row>
    <row r="1263" spans="16:16" ht="15.75" customHeight="1" x14ac:dyDescent="0.2">
      <c r="P1263" s="55"/>
    </row>
    <row r="1264" spans="16:16" ht="15.75" customHeight="1" x14ac:dyDescent="0.2">
      <c r="P1264" s="55"/>
    </row>
    <row r="1265" spans="16:16" ht="15.75" customHeight="1" x14ac:dyDescent="0.2">
      <c r="P1265" s="55"/>
    </row>
    <row r="1266" spans="16:16" ht="15.75" customHeight="1" x14ac:dyDescent="0.2">
      <c r="P1266" s="55"/>
    </row>
    <row r="1267" spans="16:16" ht="15.75" customHeight="1" x14ac:dyDescent="0.2">
      <c r="P1267" s="55"/>
    </row>
    <row r="1268" spans="16:16" ht="15.75" customHeight="1" x14ac:dyDescent="0.2">
      <c r="P1268" s="55"/>
    </row>
    <row r="1269" spans="16:16" ht="15.75" customHeight="1" x14ac:dyDescent="0.2">
      <c r="P1269" s="55"/>
    </row>
    <row r="1270" spans="16:16" ht="15.75" customHeight="1" x14ac:dyDescent="0.2">
      <c r="P1270" s="55"/>
    </row>
    <row r="1271" spans="16:16" ht="15.75" customHeight="1" x14ac:dyDescent="0.2">
      <c r="P1271" s="55"/>
    </row>
    <row r="1272" spans="16:16" ht="15.75" customHeight="1" x14ac:dyDescent="0.2">
      <c r="P1272" s="55"/>
    </row>
    <row r="1273" spans="16:16" ht="15.75" customHeight="1" x14ac:dyDescent="0.2">
      <c r="P1273" s="55"/>
    </row>
    <row r="1274" spans="16:16" ht="15.75" customHeight="1" x14ac:dyDescent="0.2">
      <c r="P1274" s="55"/>
    </row>
    <row r="1275" spans="16:16" ht="15.75" customHeight="1" x14ac:dyDescent="0.2">
      <c r="P1275" s="55"/>
    </row>
    <row r="1276" spans="16:16" ht="15.75" customHeight="1" x14ac:dyDescent="0.2">
      <c r="P1276" s="55"/>
    </row>
    <row r="1277" spans="16:16" ht="15.75" customHeight="1" x14ac:dyDescent="0.2">
      <c r="P1277" s="55"/>
    </row>
    <row r="1278" spans="16:16" ht="15.75" customHeight="1" x14ac:dyDescent="0.2">
      <c r="P1278" s="55"/>
    </row>
    <row r="1279" spans="16:16" ht="15.75" customHeight="1" x14ac:dyDescent="0.2">
      <c r="P1279" s="55"/>
    </row>
    <row r="1280" spans="16:16" ht="15.75" customHeight="1" x14ac:dyDescent="0.2">
      <c r="P1280" s="55"/>
    </row>
    <row r="1281" spans="16:16" ht="15.75" customHeight="1" x14ac:dyDescent="0.2">
      <c r="P1281" s="55"/>
    </row>
    <row r="1282" spans="16:16" ht="15.75" customHeight="1" x14ac:dyDescent="0.2">
      <c r="P1282" s="55"/>
    </row>
    <row r="1283" spans="16:16" ht="15.75" customHeight="1" x14ac:dyDescent="0.2">
      <c r="P1283" s="55"/>
    </row>
    <row r="1284" spans="16:16" ht="15.75" customHeight="1" x14ac:dyDescent="0.2">
      <c r="P1284" s="55"/>
    </row>
    <row r="1285" spans="16:16" ht="15.75" customHeight="1" x14ac:dyDescent="0.2">
      <c r="P1285" s="55"/>
    </row>
    <row r="1286" spans="16:16" ht="15.75" customHeight="1" x14ac:dyDescent="0.2">
      <c r="P1286" s="55"/>
    </row>
    <row r="1287" spans="16:16" ht="15.75" customHeight="1" x14ac:dyDescent="0.2">
      <c r="P1287" s="55"/>
    </row>
    <row r="1288" spans="16:16" ht="15.75" customHeight="1" x14ac:dyDescent="0.2">
      <c r="P1288" s="55"/>
    </row>
    <row r="1289" spans="16:16" ht="15.75" customHeight="1" x14ac:dyDescent="0.2">
      <c r="P1289" s="55"/>
    </row>
    <row r="1290" spans="16:16" ht="15.75" customHeight="1" x14ac:dyDescent="0.2">
      <c r="P1290" s="55"/>
    </row>
    <row r="1291" spans="16:16" ht="15.75" customHeight="1" x14ac:dyDescent="0.2">
      <c r="P1291" s="55"/>
    </row>
    <row r="1292" spans="16:16" ht="15.75" customHeight="1" x14ac:dyDescent="0.2">
      <c r="P1292" s="55"/>
    </row>
    <row r="1293" spans="16:16" ht="15.75" customHeight="1" x14ac:dyDescent="0.2">
      <c r="P1293" s="55"/>
    </row>
    <row r="1294" spans="16:16" ht="15.75" customHeight="1" x14ac:dyDescent="0.2">
      <c r="P1294" s="55"/>
    </row>
    <row r="1295" spans="16:16" ht="15.75" customHeight="1" x14ac:dyDescent="0.2">
      <c r="P1295" s="55"/>
    </row>
    <row r="1296" spans="16:16" ht="15.75" customHeight="1" x14ac:dyDescent="0.2">
      <c r="P1296" s="55"/>
    </row>
    <row r="1297" spans="16:16" ht="15.75" customHeight="1" x14ac:dyDescent="0.2">
      <c r="P1297" s="55"/>
    </row>
    <row r="1298" spans="16:16" ht="15.75" customHeight="1" x14ac:dyDescent="0.2">
      <c r="P1298" s="55"/>
    </row>
    <row r="1299" spans="16:16" ht="15.75" customHeight="1" x14ac:dyDescent="0.2">
      <c r="P1299" s="55"/>
    </row>
    <row r="1300" spans="16:16" ht="15.75" customHeight="1" x14ac:dyDescent="0.2">
      <c r="P1300" s="55"/>
    </row>
    <row r="1301" spans="16:16" ht="15.75" customHeight="1" x14ac:dyDescent="0.2">
      <c r="P1301" s="55"/>
    </row>
    <row r="1302" spans="16:16" ht="15.75" customHeight="1" x14ac:dyDescent="0.2">
      <c r="P1302" s="55"/>
    </row>
    <row r="1303" spans="16:16" ht="15.75" customHeight="1" x14ac:dyDescent="0.2">
      <c r="P1303" s="55"/>
    </row>
    <row r="1304" spans="16:16" ht="15.75" customHeight="1" x14ac:dyDescent="0.2">
      <c r="P1304" s="55"/>
    </row>
    <row r="1305" spans="16:16" ht="15.75" customHeight="1" x14ac:dyDescent="0.2">
      <c r="P1305" s="55"/>
    </row>
    <row r="1306" spans="16:16" ht="15.75" customHeight="1" x14ac:dyDescent="0.2">
      <c r="P1306" s="55"/>
    </row>
    <row r="1307" spans="16:16" ht="15.75" customHeight="1" x14ac:dyDescent="0.2">
      <c r="P1307" s="55"/>
    </row>
    <row r="1308" spans="16:16" ht="15.75" customHeight="1" x14ac:dyDescent="0.2">
      <c r="P1308" s="55"/>
    </row>
    <row r="1309" spans="16:16" ht="15.75" customHeight="1" x14ac:dyDescent="0.2">
      <c r="P1309" s="55"/>
    </row>
    <row r="1310" spans="16:16" ht="15.75" customHeight="1" x14ac:dyDescent="0.2">
      <c r="P1310" s="55"/>
    </row>
    <row r="1311" spans="16:16" ht="15.75" customHeight="1" x14ac:dyDescent="0.2">
      <c r="P1311" s="55"/>
    </row>
    <row r="1312" spans="16:16" ht="15.75" customHeight="1" x14ac:dyDescent="0.2">
      <c r="P1312" s="55"/>
    </row>
    <row r="1313" spans="16:16" ht="15.75" customHeight="1" x14ac:dyDescent="0.2">
      <c r="P1313" s="55"/>
    </row>
    <row r="1314" spans="16:16" ht="15.75" customHeight="1" x14ac:dyDescent="0.2">
      <c r="P1314" s="55"/>
    </row>
    <row r="1315" spans="16:16" ht="15.75" customHeight="1" x14ac:dyDescent="0.2">
      <c r="P1315" s="55"/>
    </row>
    <row r="1316" spans="16:16" ht="15.75" customHeight="1" x14ac:dyDescent="0.2">
      <c r="P1316" s="55"/>
    </row>
    <row r="1317" spans="16:16" ht="15.75" customHeight="1" x14ac:dyDescent="0.2">
      <c r="P1317" s="55"/>
    </row>
    <row r="1318" spans="16:16" ht="15.75" customHeight="1" x14ac:dyDescent="0.2">
      <c r="P1318" s="55"/>
    </row>
    <row r="1319" spans="16:16" ht="15.75" customHeight="1" x14ac:dyDescent="0.2">
      <c r="P1319" s="55"/>
    </row>
    <row r="1320" spans="16:16" ht="15.75" customHeight="1" x14ac:dyDescent="0.2">
      <c r="P1320" s="55"/>
    </row>
    <row r="1321" spans="16:16" ht="15.75" customHeight="1" x14ac:dyDescent="0.2">
      <c r="P1321" s="55"/>
    </row>
    <row r="1322" spans="16:16" ht="15.75" customHeight="1" x14ac:dyDescent="0.2">
      <c r="P1322" s="55"/>
    </row>
    <row r="1323" spans="16:16" ht="15.75" customHeight="1" x14ac:dyDescent="0.2">
      <c r="P1323" s="55"/>
    </row>
    <row r="1324" spans="16:16" ht="15.75" customHeight="1" x14ac:dyDescent="0.2">
      <c r="P1324" s="55"/>
    </row>
    <row r="1325" spans="16:16" ht="15.75" customHeight="1" x14ac:dyDescent="0.2">
      <c r="P1325" s="55"/>
    </row>
    <row r="1326" spans="16:16" ht="15.75" customHeight="1" x14ac:dyDescent="0.2">
      <c r="P1326" s="55"/>
    </row>
    <row r="1327" spans="16:16" ht="15.75" customHeight="1" x14ac:dyDescent="0.2">
      <c r="P1327" s="55"/>
    </row>
    <row r="1328" spans="16:16" ht="15.75" customHeight="1" x14ac:dyDescent="0.2">
      <c r="P1328" s="55"/>
    </row>
    <row r="1329" spans="16:16" ht="15.75" customHeight="1" x14ac:dyDescent="0.2">
      <c r="P1329" s="55"/>
    </row>
    <row r="1330" spans="16:16" ht="15.75" customHeight="1" x14ac:dyDescent="0.2">
      <c r="P1330" s="55"/>
    </row>
    <row r="1331" spans="16:16" ht="15.75" customHeight="1" x14ac:dyDescent="0.2">
      <c r="P1331" s="55"/>
    </row>
    <row r="1332" spans="16:16" ht="15.75" customHeight="1" x14ac:dyDescent="0.2">
      <c r="P1332" s="55"/>
    </row>
    <row r="1333" spans="16:16" ht="15.75" customHeight="1" x14ac:dyDescent="0.2">
      <c r="P1333" s="55"/>
    </row>
    <row r="1334" spans="16:16" ht="15.75" customHeight="1" x14ac:dyDescent="0.2">
      <c r="P1334" s="55"/>
    </row>
    <row r="1335" spans="16:16" ht="15.75" customHeight="1" x14ac:dyDescent="0.2">
      <c r="P1335" s="55"/>
    </row>
    <row r="1336" spans="16:16" ht="15.75" customHeight="1" x14ac:dyDescent="0.2">
      <c r="P1336" s="55"/>
    </row>
    <row r="1337" spans="16:16" ht="15.75" customHeight="1" x14ac:dyDescent="0.2">
      <c r="P1337" s="55"/>
    </row>
    <row r="1338" spans="16:16" ht="15.75" customHeight="1" x14ac:dyDescent="0.2">
      <c r="P1338" s="55"/>
    </row>
    <row r="1339" spans="16:16" ht="15.75" customHeight="1" x14ac:dyDescent="0.2">
      <c r="P1339" s="55"/>
    </row>
    <row r="1340" spans="16:16" ht="15.75" customHeight="1" x14ac:dyDescent="0.2">
      <c r="P1340" s="55"/>
    </row>
    <row r="1341" spans="16:16" ht="15.75" customHeight="1" x14ac:dyDescent="0.2">
      <c r="P1341" s="55"/>
    </row>
    <row r="1342" spans="16:16" ht="15.75" customHeight="1" x14ac:dyDescent="0.2">
      <c r="P1342" s="55"/>
    </row>
    <row r="1343" spans="16:16" ht="15.75" customHeight="1" x14ac:dyDescent="0.2">
      <c r="P1343" s="55"/>
    </row>
    <row r="1344" spans="16:16" ht="15.75" customHeight="1" x14ac:dyDescent="0.2">
      <c r="P1344" s="55"/>
    </row>
    <row r="1345" spans="16:16" ht="15.75" customHeight="1" x14ac:dyDescent="0.2">
      <c r="P1345" s="55"/>
    </row>
    <row r="1346" spans="16:16" ht="15.75" customHeight="1" x14ac:dyDescent="0.2">
      <c r="P1346" s="55"/>
    </row>
    <row r="1347" spans="16:16" ht="15.75" customHeight="1" x14ac:dyDescent="0.2">
      <c r="P1347" s="55"/>
    </row>
    <row r="1348" spans="16:16" ht="15.75" customHeight="1" x14ac:dyDescent="0.2">
      <c r="P1348" s="55"/>
    </row>
    <row r="1349" spans="16:16" ht="15.75" customHeight="1" x14ac:dyDescent="0.2">
      <c r="P1349" s="55"/>
    </row>
    <row r="1350" spans="16:16" ht="15.75" customHeight="1" x14ac:dyDescent="0.2">
      <c r="P1350" s="55"/>
    </row>
    <row r="1351" spans="16:16" ht="15.75" customHeight="1" x14ac:dyDescent="0.2">
      <c r="P1351" s="55"/>
    </row>
    <row r="1352" spans="16:16" ht="15.75" customHeight="1" x14ac:dyDescent="0.2">
      <c r="P1352" s="55"/>
    </row>
    <row r="1353" spans="16:16" ht="15.75" customHeight="1" x14ac:dyDescent="0.2">
      <c r="P1353" s="55"/>
    </row>
    <row r="1354" spans="16:16" ht="15.75" customHeight="1" x14ac:dyDescent="0.2">
      <c r="P1354" s="55"/>
    </row>
    <row r="1355" spans="16:16" ht="15.75" customHeight="1" x14ac:dyDescent="0.2">
      <c r="P1355" s="55"/>
    </row>
    <row r="1356" spans="16:16" ht="15.75" customHeight="1" x14ac:dyDescent="0.2">
      <c r="P1356" s="55"/>
    </row>
    <row r="1357" spans="16:16" ht="15.75" customHeight="1" x14ac:dyDescent="0.2">
      <c r="P1357" s="55"/>
    </row>
    <row r="1358" spans="16:16" ht="15.75" customHeight="1" x14ac:dyDescent="0.2">
      <c r="P1358" s="55"/>
    </row>
    <row r="1359" spans="16:16" ht="15.75" customHeight="1" x14ac:dyDescent="0.2">
      <c r="P1359" s="55"/>
    </row>
    <row r="1360" spans="16:16" ht="15.75" customHeight="1" x14ac:dyDescent="0.2">
      <c r="P1360" s="55"/>
    </row>
    <row r="1361" spans="16:16" ht="15.75" customHeight="1" x14ac:dyDescent="0.2">
      <c r="P1361" s="55"/>
    </row>
    <row r="1362" spans="16:16" ht="15.75" customHeight="1" x14ac:dyDescent="0.2">
      <c r="P1362" s="55"/>
    </row>
    <row r="1363" spans="16:16" ht="15.75" customHeight="1" x14ac:dyDescent="0.2">
      <c r="P1363" s="55"/>
    </row>
    <row r="1364" spans="16:16" ht="15.75" customHeight="1" x14ac:dyDescent="0.2">
      <c r="P1364" s="55"/>
    </row>
    <row r="1365" spans="16:16" ht="15.75" customHeight="1" x14ac:dyDescent="0.2">
      <c r="P1365" s="55"/>
    </row>
    <row r="1366" spans="16:16" ht="15.75" customHeight="1" x14ac:dyDescent="0.2">
      <c r="P1366" s="55"/>
    </row>
    <row r="1367" spans="16:16" ht="15.75" customHeight="1" x14ac:dyDescent="0.2">
      <c r="P1367" s="55"/>
    </row>
    <row r="1368" spans="16:16" ht="15.75" customHeight="1" x14ac:dyDescent="0.2">
      <c r="P1368" s="55"/>
    </row>
    <row r="1369" spans="16:16" ht="15.75" customHeight="1" x14ac:dyDescent="0.2">
      <c r="P1369" s="55"/>
    </row>
    <row r="1370" spans="16:16" ht="15.75" customHeight="1" x14ac:dyDescent="0.2">
      <c r="P1370" s="55"/>
    </row>
    <row r="1371" spans="16:16" ht="15.75" customHeight="1" x14ac:dyDescent="0.2">
      <c r="P1371" s="55"/>
    </row>
    <row r="1372" spans="16:16" ht="15.75" customHeight="1" x14ac:dyDescent="0.2">
      <c r="P1372" s="55"/>
    </row>
    <row r="1373" spans="16:16" ht="15.75" customHeight="1" x14ac:dyDescent="0.2">
      <c r="P1373" s="55"/>
    </row>
    <row r="1374" spans="16:16" ht="15.75" customHeight="1" x14ac:dyDescent="0.2">
      <c r="P1374" s="55"/>
    </row>
    <row r="1375" spans="16:16" ht="15.75" customHeight="1" x14ac:dyDescent="0.2">
      <c r="P1375" s="55"/>
    </row>
    <row r="1376" spans="16:16" ht="15.75" customHeight="1" x14ac:dyDescent="0.2">
      <c r="P1376" s="55"/>
    </row>
    <row r="1377" spans="16:16" ht="15.75" customHeight="1" x14ac:dyDescent="0.2">
      <c r="P1377" s="55"/>
    </row>
    <row r="1378" spans="16:16" ht="15.75" customHeight="1" x14ac:dyDescent="0.2">
      <c r="P1378" s="55"/>
    </row>
    <row r="1379" spans="16:16" ht="15.75" customHeight="1" x14ac:dyDescent="0.2">
      <c r="P1379" s="55"/>
    </row>
    <row r="1380" spans="16:16" ht="15.75" customHeight="1" x14ac:dyDescent="0.2">
      <c r="P1380" s="55"/>
    </row>
    <row r="1381" spans="16:16" ht="15.75" customHeight="1" x14ac:dyDescent="0.2">
      <c r="P1381" s="55"/>
    </row>
    <row r="1382" spans="16:16" ht="15.75" customHeight="1" x14ac:dyDescent="0.2">
      <c r="P1382" s="55"/>
    </row>
    <row r="1383" spans="16:16" ht="15.75" customHeight="1" x14ac:dyDescent="0.2">
      <c r="P1383" s="55"/>
    </row>
    <row r="1384" spans="16:16" ht="15.75" customHeight="1" x14ac:dyDescent="0.2">
      <c r="P1384" s="55"/>
    </row>
    <row r="1385" spans="16:16" ht="15.75" customHeight="1" x14ac:dyDescent="0.2">
      <c r="P1385" s="55"/>
    </row>
    <row r="1386" spans="16:16" ht="15.75" customHeight="1" x14ac:dyDescent="0.2">
      <c r="P1386" s="55"/>
    </row>
    <row r="1387" spans="16:16" ht="15.75" customHeight="1" x14ac:dyDescent="0.2">
      <c r="P1387" s="55"/>
    </row>
    <row r="1388" spans="16:16" ht="15.75" customHeight="1" x14ac:dyDescent="0.2">
      <c r="P1388" s="55"/>
    </row>
    <row r="1389" spans="16:16" ht="15.75" customHeight="1" x14ac:dyDescent="0.2">
      <c r="P1389" s="55"/>
    </row>
    <row r="1390" spans="16:16" ht="15.75" customHeight="1" x14ac:dyDescent="0.2">
      <c r="P1390" s="55"/>
    </row>
    <row r="1391" spans="16:16" ht="15.75" customHeight="1" x14ac:dyDescent="0.2">
      <c r="P1391" s="55"/>
    </row>
    <row r="1392" spans="16:16" ht="15.75" customHeight="1" x14ac:dyDescent="0.2">
      <c r="P1392" s="55"/>
    </row>
    <row r="1393" spans="16:16" ht="15.75" customHeight="1" x14ac:dyDescent="0.2">
      <c r="P1393" s="55"/>
    </row>
    <row r="1394" spans="16:16" ht="15.75" customHeight="1" x14ac:dyDescent="0.2">
      <c r="P1394" s="55"/>
    </row>
    <row r="1395" spans="16:16" ht="15.75" customHeight="1" x14ac:dyDescent="0.2">
      <c r="P1395" s="55"/>
    </row>
    <row r="1396" spans="16:16" ht="15.75" customHeight="1" x14ac:dyDescent="0.2">
      <c r="P1396" s="55"/>
    </row>
    <row r="1397" spans="16:16" ht="15.75" customHeight="1" x14ac:dyDescent="0.2">
      <c r="P1397" s="55"/>
    </row>
    <row r="1398" spans="16:16" ht="15.75" customHeight="1" x14ac:dyDescent="0.2">
      <c r="P1398" s="55"/>
    </row>
    <row r="1399" spans="16:16" ht="15.75" customHeight="1" x14ac:dyDescent="0.2">
      <c r="P1399" s="55"/>
    </row>
    <row r="1400" spans="16:16" ht="15.75" customHeight="1" x14ac:dyDescent="0.2">
      <c r="P1400" s="55"/>
    </row>
    <row r="1401" spans="16:16" ht="15.75" customHeight="1" x14ac:dyDescent="0.2">
      <c r="P1401" s="55"/>
    </row>
    <row r="1402" spans="16:16" ht="15.75" customHeight="1" x14ac:dyDescent="0.2">
      <c r="P1402" s="55"/>
    </row>
    <row r="1403" spans="16:16" ht="15.75" customHeight="1" x14ac:dyDescent="0.2">
      <c r="P1403" s="55"/>
    </row>
    <row r="1404" spans="16:16" ht="15.75" customHeight="1" x14ac:dyDescent="0.2">
      <c r="P1404" s="55"/>
    </row>
    <row r="1405" spans="16:16" ht="15.75" customHeight="1" x14ac:dyDescent="0.2">
      <c r="P1405" s="55"/>
    </row>
    <row r="1406" spans="16:16" ht="15.75" customHeight="1" x14ac:dyDescent="0.2">
      <c r="P1406" s="55"/>
    </row>
    <row r="1407" spans="16:16" ht="15.75" customHeight="1" x14ac:dyDescent="0.2">
      <c r="P1407" s="55"/>
    </row>
    <row r="1408" spans="16:16" ht="15.75" customHeight="1" x14ac:dyDescent="0.2">
      <c r="P1408" s="55"/>
    </row>
    <row r="1409" spans="16:16" ht="15.75" customHeight="1" x14ac:dyDescent="0.2">
      <c r="P1409" s="55"/>
    </row>
    <row r="1410" spans="16:16" ht="15.75" customHeight="1" x14ac:dyDescent="0.2">
      <c r="P1410" s="55"/>
    </row>
    <row r="1411" spans="16:16" ht="15.75" customHeight="1" x14ac:dyDescent="0.2">
      <c r="P1411" s="55"/>
    </row>
    <row r="1412" spans="16:16" ht="15.75" customHeight="1" x14ac:dyDescent="0.2">
      <c r="P1412" s="55"/>
    </row>
    <row r="1413" spans="16:16" ht="15.75" customHeight="1" x14ac:dyDescent="0.2">
      <c r="P1413" s="55"/>
    </row>
    <row r="1414" spans="16:16" ht="15.75" customHeight="1" x14ac:dyDescent="0.2">
      <c r="P1414" s="55"/>
    </row>
    <row r="1415" spans="16:16" ht="15.75" customHeight="1" x14ac:dyDescent="0.2">
      <c r="P1415" s="55"/>
    </row>
    <row r="1416" spans="16:16" ht="15.75" customHeight="1" x14ac:dyDescent="0.2">
      <c r="P1416" s="55"/>
    </row>
    <row r="1417" spans="16:16" ht="15.75" customHeight="1" x14ac:dyDescent="0.2">
      <c r="P1417" s="55"/>
    </row>
    <row r="1418" spans="16:16" ht="15.75" customHeight="1" x14ac:dyDescent="0.2">
      <c r="P1418" s="55"/>
    </row>
    <row r="1419" spans="16:16" ht="15.75" customHeight="1" x14ac:dyDescent="0.2">
      <c r="P1419" s="55"/>
    </row>
    <row r="1420" spans="16:16" ht="15.75" customHeight="1" x14ac:dyDescent="0.2">
      <c r="P1420" s="55"/>
    </row>
    <row r="1421" spans="16:16" ht="15.75" customHeight="1" x14ac:dyDescent="0.2">
      <c r="P1421" s="55"/>
    </row>
    <row r="1422" spans="16:16" ht="15.75" customHeight="1" x14ac:dyDescent="0.2">
      <c r="P1422" s="55"/>
    </row>
    <row r="1423" spans="16:16" ht="15.75" customHeight="1" x14ac:dyDescent="0.2">
      <c r="P1423" s="55"/>
    </row>
    <row r="1424" spans="16:16" ht="15.75" customHeight="1" x14ac:dyDescent="0.2">
      <c r="P1424" s="55"/>
    </row>
    <row r="1425" spans="16:16" ht="15.75" customHeight="1" x14ac:dyDescent="0.2">
      <c r="P1425" s="55"/>
    </row>
    <row r="1426" spans="16:16" ht="15.75" customHeight="1" x14ac:dyDescent="0.2">
      <c r="P1426" s="55"/>
    </row>
    <row r="1427" spans="16:16" ht="15.75" customHeight="1" x14ac:dyDescent="0.2">
      <c r="P1427" s="55"/>
    </row>
    <row r="1428" spans="16:16" ht="15.75" customHeight="1" x14ac:dyDescent="0.2">
      <c r="P1428" s="55"/>
    </row>
    <row r="1429" spans="16:16" ht="15.75" customHeight="1" x14ac:dyDescent="0.2">
      <c r="P1429" s="55"/>
    </row>
    <row r="1430" spans="16:16" ht="15.75" customHeight="1" x14ac:dyDescent="0.2">
      <c r="P1430" s="55"/>
    </row>
    <row r="1431" spans="16:16" ht="15.75" customHeight="1" x14ac:dyDescent="0.2">
      <c r="P1431" s="55"/>
    </row>
    <row r="1432" spans="16:16" ht="15.75" customHeight="1" x14ac:dyDescent="0.2">
      <c r="P1432" s="55"/>
    </row>
    <row r="1433" spans="16:16" ht="15.75" customHeight="1" x14ac:dyDescent="0.2">
      <c r="P1433" s="55"/>
    </row>
    <row r="1434" spans="16:16" ht="15.75" customHeight="1" x14ac:dyDescent="0.2">
      <c r="P1434" s="55"/>
    </row>
    <row r="1435" spans="16:16" ht="15.75" customHeight="1" x14ac:dyDescent="0.2">
      <c r="P1435" s="55"/>
    </row>
    <row r="1436" spans="16:16" ht="15.75" customHeight="1" x14ac:dyDescent="0.2">
      <c r="P1436" s="55"/>
    </row>
    <row r="1437" spans="16:16" ht="15.75" customHeight="1" x14ac:dyDescent="0.2">
      <c r="P1437" s="55"/>
    </row>
    <row r="1438" spans="16:16" ht="15.75" customHeight="1" x14ac:dyDescent="0.2">
      <c r="P1438" s="55"/>
    </row>
    <row r="1439" spans="16:16" ht="15.75" customHeight="1" x14ac:dyDescent="0.2">
      <c r="P1439" s="55"/>
    </row>
    <row r="1440" spans="16:16" ht="15.75" customHeight="1" x14ac:dyDescent="0.2">
      <c r="P1440" s="55"/>
    </row>
    <row r="1441" spans="16:16" ht="15.75" customHeight="1" x14ac:dyDescent="0.2">
      <c r="P1441" s="55"/>
    </row>
    <row r="1442" spans="16:16" ht="15.75" customHeight="1" x14ac:dyDescent="0.2">
      <c r="P1442" s="55"/>
    </row>
    <row r="1443" spans="16:16" ht="15.75" customHeight="1" x14ac:dyDescent="0.2">
      <c r="P1443" s="55"/>
    </row>
    <row r="1444" spans="16:16" ht="15.75" customHeight="1" x14ac:dyDescent="0.2">
      <c r="P1444" s="55"/>
    </row>
    <row r="1445" spans="16:16" ht="15.75" customHeight="1" x14ac:dyDescent="0.2">
      <c r="P1445" s="55"/>
    </row>
    <row r="1446" spans="16:16" ht="15.75" customHeight="1" x14ac:dyDescent="0.2">
      <c r="P1446" s="55"/>
    </row>
    <row r="1447" spans="16:16" ht="15.75" customHeight="1" x14ac:dyDescent="0.2">
      <c r="P1447" s="55"/>
    </row>
    <row r="1448" spans="16:16" ht="15.75" customHeight="1" x14ac:dyDescent="0.2">
      <c r="P1448" s="55"/>
    </row>
    <row r="1449" spans="16:16" ht="15.75" customHeight="1" x14ac:dyDescent="0.2">
      <c r="P1449" s="55"/>
    </row>
    <row r="1450" spans="16:16" ht="15.75" customHeight="1" x14ac:dyDescent="0.2">
      <c r="P1450" s="55"/>
    </row>
    <row r="1451" spans="16:16" ht="15.75" customHeight="1" x14ac:dyDescent="0.2">
      <c r="P1451" s="55"/>
    </row>
    <row r="1452" spans="16:16" ht="15.75" customHeight="1" x14ac:dyDescent="0.2">
      <c r="P1452" s="55"/>
    </row>
    <row r="1453" spans="16:16" ht="15.75" customHeight="1" x14ac:dyDescent="0.2">
      <c r="P1453" s="55"/>
    </row>
    <row r="1454" spans="16:16" ht="15.75" customHeight="1" x14ac:dyDescent="0.2">
      <c r="P1454" s="55"/>
    </row>
    <row r="1455" spans="16:16" ht="15.75" customHeight="1" x14ac:dyDescent="0.2">
      <c r="P1455" s="55"/>
    </row>
    <row r="1456" spans="16:16" ht="15.75" customHeight="1" x14ac:dyDescent="0.2">
      <c r="P1456" s="55"/>
    </row>
    <row r="1457" spans="16:16" ht="15.75" customHeight="1" x14ac:dyDescent="0.2">
      <c r="P1457" s="55"/>
    </row>
    <row r="1458" spans="16:16" ht="15.75" customHeight="1" x14ac:dyDescent="0.2">
      <c r="P1458" s="55"/>
    </row>
    <row r="1459" spans="16:16" ht="15.75" customHeight="1" x14ac:dyDescent="0.2">
      <c r="P1459" s="55"/>
    </row>
    <row r="1460" spans="16:16" ht="15.75" customHeight="1" x14ac:dyDescent="0.2">
      <c r="P1460" s="55"/>
    </row>
    <row r="1461" spans="16:16" ht="15.75" customHeight="1" x14ac:dyDescent="0.2">
      <c r="P1461" s="55"/>
    </row>
    <row r="1462" spans="16:16" ht="15.75" customHeight="1" x14ac:dyDescent="0.2">
      <c r="P1462" s="55"/>
    </row>
    <row r="1463" spans="16:16" ht="15.75" customHeight="1" x14ac:dyDescent="0.2">
      <c r="P1463" s="55"/>
    </row>
    <row r="1464" spans="16:16" ht="15.75" customHeight="1" x14ac:dyDescent="0.2">
      <c r="P1464" s="55"/>
    </row>
    <row r="1465" spans="16:16" ht="15.75" customHeight="1" x14ac:dyDescent="0.2">
      <c r="P1465" s="55"/>
    </row>
    <row r="1466" spans="16:16" ht="15.75" customHeight="1" x14ac:dyDescent="0.2">
      <c r="P1466" s="55"/>
    </row>
    <row r="1467" spans="16:16" ht="15.75" customHeight="1" x14ac:dyDescent="0.2">
      <c r="P1467" s="55"/>
    </row>
    <row r="1468" spans="16:16" ht="15.75" customHeight="1" x14ac:dyDescent="0.2">
      <c r="P1468" s="55"/>
    </row>
    <row r="1469" spans="16:16" ht="15.75" customHeight="1" x14ac:dyDescent="0.2">
      <c r="P1469" s="55"/>
    </row>
    <row r="1470" spans="16:16" ht="15.75" customHeight="1" x14ac:dyDescent="0.2">
      <c r="P1470" s="55"/>
    </row>
    <row r="1471" spans="16:16" ht="15.75" customHeight="1" x14ac:dyDescent="0.2">
      <c r="P1471" s="55"/>
    </row>
    <row r="1472" spans="16:16" ht="15.75" customHeight="1" x14ac:dyDescent="0.2">
      <c r="P1472" s="55"/>
    </row>
    <row r="1473" spans="16:16" ht="15.75" customHeight="1" x14ac:dyDescent="0.2">
      <c r="P1473" s="55"/>
    </row>
    <row r="1474" spans="16:16" ht="15.75" customHeight="1" x14ac:dyDescent="0.2">
      <c r="P1474" s="55"/>
    </row>
    <row r="1475" spans="16:16" ht="15.75" customHeight="1" x14ac:dyDescent="0.2">
      <c r="P1475" s="55"/>
    </row>
    <row r="1476" spans="16:16" ht="15.75" customHeight="1" x14ac:dyDescent="0.2">
      <c r="P1476" s="55"/>
    </row>
    <row r="1477" spans="16:16" ht="15.75" customHeight="1" x14ac:dyDescent="0.2">
      <c r="P1477" s="55"/>
    </row>
    <row r="1478" spans="16:16" ht="15.75" customHeight="1" x14ac:dyDescent="0.2">
      <c r="P1478" s="55"/>
    </row>
    <row r="1479" spans="16:16" ht="15.75" customHeight="1" x14ac:dyDescent="0.2">
      <c r="P1479" s="55"/>
    </row>
    <row r="1480" spans="16:16" ht="15.75" customHeight="1" x14ac:dyDescent="0.2">
      <c r="P1480" s="55"/>
    </row>
    <row r="1481" spans="16:16" ht="15.75" customHeight="1" x14ac:dyDescent="0.2">
      <c r="P1481" s="55"/>
    </row>
    <row r="1482" spans="16:16" ht="15.75" customHeight="1" x14ac:dyDescent="0.2">
      <c r="P1482" s="55"/>
    </row>
    <row r="1483" spans="16:16" ht="15.75" customHeight="1" x14ac:dyDescent="0.2">
      <c r="P1483" s="55"/>
    </row>
    <row r="1484" spans="16:16" ht="15.75" customHeight="1" x14ac:dyDescent="0.2">
      <c r="P1484" s="55"/>
    </row>
    <row r="1485" spans="16:16" ht="15.75" customHeight="1" x14ac:dyDescent="0.2">
      <c r="P1485" s="55"/>
    </row>
    <row r="1486" spans="16:16" ht="15.75" customHeight="1" x14ac:dyDescent="0.2">
      <c r="P1486" s="55"/>
    </row>
    <row r="1487" spans="16:16" ht="15.75" customHeight="1" x14ac:dyDescent="0.2">
      <c r="P1487" s="55"/>
    </row>
    <row r="1488" spans="16:16" ht="15.75" customHeight="1" x14ac:dyDescent="0.2">
      <c r="P1488" s="55"/>
    </row>
    <row r="1489" spans="16:16" ht="15.75" customHeight="1" x14ac:dyDescent="0.2">
      <c r="P1489" s="55"/>
    </row>
    <row r="1490" spans="16:16" ht="15.75" customHeight="1" x14ac:dyDescent="0.2">
      <c r="P1490" s="55"/>
    </row>
    <row r="1491" spans="16:16" ht="15.75" customHeight="1" x14ac:dyDescent="0.2">
      <c r="P1491" s="55"/>
    </row>
    <row r="1492" spans="16:16" ht="15.75" customHeight="1" x14ac:dyDescent="0.2">
      <c r="P1492" s="55"/>
    </row>
    <row r="1493" spans="16:16" ht="15.75" customHeight="1" x14ac:dyDescent="0.2">
      <c r="P1493" s="55"/>
    </row>
    <row r="1494" spans="16:16" ht="15.75" customHeight="1" x14ac:dyDescent="0.2">
      <c r="P1494" s="55"/>
    </row>
    <row r="1495" spans="16:16" ht="15.75" customHeight="1" x14ac:dyDescent="0.2">
      <c r="P1495" s="55"/>
    </row>
    <row r="1496" spans="16:16" ht="15.75" customHeight="1" x14ac:dyDescent="0.2">
      <c r="P1496" s="55"/>
    </row>
    <row r="1497" spans="16:16" ht="15.75" customHeight="1" x14ac:dyDescent="0.2">
      <c r="P1497" s="55"/>
    </row>
    <row r="1498" spans="16:16" ht="15.75" customHeight="1" x14ac:dyDescent="0.2">
      <c r="P1498" s="55"/>
    </row>
    <row r="1499" spans="16:16" ht="15.75" customHeight="1" x14ac:dyDescent="0.2">
      <c r="P1499" s="55"/>
    </row>
    <row r="1500" spans="16:16" ht="15.75" customHeight="1" x14ac:dyDescent="0.2">
      <c r="P1500" s="55"/>
    </row>
    <row r="1501" spans="16:16" ht="15.75" customHeight="1" x14ac:dyDescent="0.2">
      <c r="P1501" s="55"/>
    </row>
    <row r="1502" spans="16:16" ht="15.75" customHeight="1" x14ac:dyDescent="0.2">
      <c r="P1502" s="55"/>
    </row>
    <row r="1503" spans="16:16" ht="15.75" customHeight="1" x14ac:dyDescent="0.2">
      <c r="P1503" s="55"/>
    </row>
    <row r="1504" spans="16:16" ht="15.75" customHeight="1" x14ac:dyDescent="0.2">
      <c r="P1504" s="55"/>
    </row>
    <row r="1505" spans="16:16" ht="15.75" customHeight="1" x14ac:dyDescent="0.2">
      <c r="P1505" s="55"/>
    </row>
    <row r="1506" spans="16:16" ht="15.75" customHeight="1" x14ac:dyDescent="0.2">
      <c r="P1506" s="55"/>
    </row>
    <row r="1507" spans="16:16" ht="15.75" customHeight="1" x14ac:dyDescent="0.2">
      <c r="P1507" s="55"/>
    </row>
    <row r="1508" spans="16:16" ht="15.75" customHeight="1" x14ac:dyDescent="0.2">
      <c r="P1508" s="55"/>
    </row>
    <row r="1509" spans="16:16" ht="15.75" customHeight="1" x14ac:dyDescent="0.2">
      <c r="P1509" s="55"/>
    </row>
    <row r="1510" spans="16:16" ht="15.75" customHeight="1" x14ac:dyDescent="0.2">
      <c r="P1510" s="55"/>
    </row>
    <row r="1511" spans="16:16" ht="15.75" customHeight="1" x14ac:dyDescent="0.2">
      <c r="P1511" s="55"/>
    </row>
    <row r="1512" spans="16:16" ht="15.75" customHeight="1" x14ac:dyDescent="0.2">
      <c r="P1512" s="55"/>
    </row>
    <row r="1513" spans="16:16" ht="15.75" customHeight="1" x14ac:dyDescent="0.2">
      <c r="P1513" s="55"/>
    </row>
    <row r="1514" spans="16:16" ht="15.75" customHeight="1" x14ac:dyDescent="0.2">
      <c r="P1514" s="55"/>
    </row>
    <row r="1515" spans="16:16" ht="15.75" customHeight="1" x14ac:dyDescent="0.2">
      <c r="P1515" s="55"/>
    </row>
    <row r="1516" spans="16:16" ht="15.75" customHeight="1" x14ac:dyDescent="0.2">
      <c r="P1516" s="55"/>
    </row>
    <row r="1517" spans="16:16" ht="15.75" customHeight="1" x14ac:dyDescent="0.2">
      <c r="P1517" s="55"/>
    </row>
    <row r="1518" spans="16:16" ht="15.75" customHeight="1" x14ac:dyDescent="0.2">
      <c r="P1518" s="55"/>
    </row>
    <row r="1519" spans="16:16" ht="15.75" customHeight="1" x14ac:dyDescent="0.2">
      <c r="P1519" s="55"/>
    </row>
    <row r="1520" spans="16:16" ht="15.75" customHeight="1" x14ac:dyDescent="0.2">
      <c r="P1520" s="55"/>
    </row>
    <row r="1521" spans="16:16" ht="15.75" customHeight="1" x14ac:dyDescent="0.2">
      <c r="P1521" s="55"/>
    </row>
    <row r="1522" spans="16:16" ht="15.75" customHeight="1" x14ac:dyDescent="0.2">
      <c r="P1522" s="55"/>
    </row>
    <row r="1523" spans="16:16" ht="15.75" customHeight="1" x14ac:dyDescent="0.2">
      <c r="P1523" s="55"/>
    </row>
    <row r="1524" spans="16:16" ht="15.75" customHeight="1" x14ac:dyDescent="0.2">
      <c r="P1524" s="55"/>
    </row>
    <row r="1525" spans="16:16" ht="15.75" customHeight="1" x14ac:dyDescent="0.2">
      <c r="P1525" s="55"/>
    </row>
    <row r="1526" spans="16:16" ht="15.75" customHeight="1" x14ac:dyDescent="0.2">
      <c r="P1526" s="55"/>
    </row>
    <row r="1527" spans="16:16" ht="15.75" customHeight="1" x14ac:dyDescent="0.2">
      <c r="P1527" s="55"/>
    </row>
    <row r="1528" spans="16:16" ht="15.75" customHeight="1" x14ac:dyDescent="0.2">
      <c r="P1528" s="55"/>
    </row>
    <row r="1529" spans="16:16" ht="15.75" customHeight="1" x14ac:dyDescent="0.2">
      <c r="P1529" s="55"/>
    </row>
    <row r="1530" spans="16:16" ht="15.75" customHeight="1" x14ac:dyDescent="0.2">
      <c r="P1530" s="55"/>
    </row>
    <row r="1531" spans="16:16" ht="15.75" customHeight="1" x14ac:dyDescent="0.2">
      <c r="P1531" s="55"/>
    </row>
    <row r="1532" spans="16:16" ht="15.75" customHeight="1" x14ac:dyDescent="0.2">
      <c r="P1532" s="55"/>
    </row>
    <row r="1533" spans="16:16" ht="15.75" customHeight="1" x14ac:dyDescent="0.2">
      <c r="P1533" s="55"/>
    </row>
    <row r="1534" spans="16:16" ht="15.75" customHeight="1" x14ac:dyDescent="0.2">
      <c r="P1534" s="55"/>
    </row>
    <row r="1535" spans="16:16" ht="15.75" customHeight="1" x14ac:dyDescent="0.2">
      <c r="P1535" s="55"/>
    </row>
    <row r="1536" spans="16:16" ht="15.75" customHeight="1" x14ac:dyDescent="0.2">
      <c r="P1536" s="55"/>
    </row>
    <row r="1537" spans="16:16" ht="15.75" customHeight="1" x14ac:dyDescent="0.2">
      <c r="P1537" s="55"/>
    </row>
    <row r="1538" spans="16:16" ht="15.75" customHeight="1" x14ac:dyDescent="0.2">
      <c r="P1538" s="55"/>
    </row>
    <row r="1539" spans="16:16" ht="15.75" customHeight="1" x14ac:dyDescent="0.2">
      <c r="P1539" s="55"/>
    </row>
    <row r="1540" spans="16:16" ht="15.75" customHeight="1" x14ac:dyDescent="0.2">
      <c r="P1540" s="55"/>
    </row>
    <row r="1541" spans="16:16" ht="15.75" customHeight="1" x14ac:dyDescent="0.2">
      <c r="P1541" s="55"/>
    </row>
    <row r="1542" spans="16:16" ht="15.75" customHeight="1" x14ac:dyDescent="0.2">
      <c r="P1542" s="55"/>
    </row>
    <row r="1543" spans="16:16" ht="15.75" customHeight="1" x14ac:dyDescent="0.2">
      <c r="P1543" s="55"/>
    </row>
    <row r="1544" spans="16:16" ht="15.75" customHeight="1" x14ac:dyDescent="0.2">
      <c r="P1544" s="55"/>
    </row>
    <row r="1545" spans="16:16" ht="15.75" customHeight="1" x14ac:dyDescent="0.2">
      <c r="P1545" s="55"/>
    </row>
    <row r="1546" spans="16:16" ht="15.75" customHeight="1" x14ac:dyDescent="0.2">
      <c r="P1546" s="55"/>
    </row>
    <row r="1547" spans="16:16" ht="15.75" customHeight="1" x14ac:dyDescent="0.2">
      <c r="P1547" s="55"/>
    </row>
    <row r="1548" spans="16:16" ht="15.75" customHeight="1" x14ac:dyDescent="0.2">
      <c r="P1548" s="55"/>
    </row>
    <row r="1549" spans="16:16" ht="15.75" customHeight="1" x14ac:dyDescent="0.2">
      <c r="P1549" s="55"/>
    </row>
    <row r="1550" spans="16:16" ht="15.75" customHeight="1" x14ac:dyDescent="0.2">
      <c r="P1550" s="55"/>
    </row>
    <row r="1551" spans="16:16" ht="15.75" customHeight="1" x14ac:dyDescent="0.2">
      <c r="P1551" s="55"/>
    </row>
    <row r="1552" spans="16:16" ht="15.75" customHeight="1" x14ac:dyDescent="0.2">
      <c r="P1552" s="55"/>
    </row>
    <row r="1553" spans="16:16" ht="15.75" customHeight="1" x14ac:dyDescent="0.2">
      <c r="P1553" s="55"/>
    </row>
    <row r="1554" spans="16:16" ht="15.75" customHeight="1" x14ac:dyDescent="0.2">
      <c r="P1554" s="55"/>
    </row>
    <row r="1555" spans="16:16" ht="15.75" customHeight="1" x14ac:dyDescent="0.2">
      <c r="P1555" s="55"/>
    </row>
    <row r="1556" spans="16:16" ht="15.75" customHeight="1" x14ac:dyDescent="0.2">
      <c r="P1556" s="55"/>
    </row>
    <row r="1557" spans="16:16" ht="15.75" customHeight="1" x14ac:dyDescent="0.2">
      <c r="P1557" s="55"/>
    </row>
    <row r="1558" spans="16:16" ht="15.75" customHeight="1" x14ac:dyDescent="0.2">
      <c r="P1558" s="55"/>
    </row>
    <row r="1559" spans="16:16" ht="15.75" customHeight="1" x14ac:dyDescent="0.2">
      <c r="P1559" s="55"/>
    </row>
    <row r="1560" spans="16:16" ht="15.75" customHeight="1" x14ac:dyDescent="0.2">
      <c r="P1560" s="55"/>
    </row>
    <row r="1561" spans="16:16" ht="15.75" customHeight="1" x14ac:dyDescent="0.2">
      <c r="P1561" s="55"/>
    </row>
    <row r="1562" spans="16:16" ht="15.75" customHeight="1" x14ac:dyDescent="0.2">
      <c r="P1562" s="55"/>
    </row>
    <row r="1563" spans="16:16" ht="15.75" customHeight="1" x14ac:dyDescent="0.2">
      <c r="P1563" s="55"/>
    </row>
    <row r="1564" spans="16:16" ht="15.75" customHeight="1" x14ac:dyDescent="0.2">
      <c r="P1564" s="55"/>
    </row>
    <row r="1565" spans="16:16" ht="15.75" customHeight="1" x14ac:dyDescent="0.2">
      <c r="P1565" s="55"/>
    </row>
    <row r="1566" spans="16:16" ht="15.75" customHeight="1" x14ac:dyDescent="0.2">
      <c r="P1566" s="55"/>
    </row>
    <row r="1567" spans="16:16" ht="15.75" customHeight="1" x14ac:dyDescent="0.2">
      <c r="P1567" s="55"/>
    </row>
    <row r="1568" spans="16:16" ht="15.75" customHeight="1" x14ac:dyDescent="0.2">
      <c r="P1568" s="55"/>
    </row>
    <row r="1569" spans="16:16" ht="15.75" customHeight="1" x14ac:dyDescent="0.2">
      <c r="P1569" s="55"/>
    </row>
    <row r="1570" spans="16:16" ht="15.75" customHeight="1" x14ac:dyDescent="0.2">
      <c r="P1570" s="55"/>
    </row>
    <row r="1571" spans="16:16" ht="15.75" customHeight="1" x14ac:dyDescent="0.2">
      <c r="P1571" s="55"/>
    </row>
    <row r="1572" spans="16:16" ht="15.75" customHeight="1" x14ac:dyDescent="0.2">
      <c r="P1572" s="55"/>
    </row>
    <row r="1573" spans="16:16" ht="15.75" customHeight="1" x14ac:dyDescent="0.2">
      <c r="P1573" s="55"/>
    </row>
    <row r="1574" spans="16:16" ht="15.75" customHeight="1" x14ac:dyDescent="0.2">
      <c r="P1574" s="55"/>
    </row>
    <row r="1575" spans="16:16" ht="15.75" customHeight="1" x14ac:dyDescent="0.2">
      <c r="P1575" s="55"/>
    </row>
    <row r="1576" spans="16:16" ht="15.75" customHeight="1" x14ac:dyDescent="0.2">
      <c r="P1576" s="55"/>
    </row>
    <row r="1577" spans="16:16" ht="15.75" customHeight="1" x14ac:dyDescent="0.2">
      <c r="P1577" s="55"/>
    </row>
    <row r="1578" spans="16:16" ht="15.75" customHeight="1" x14ac:dyDescent="0.2">
      <c r="P1578" s="55"/>
    </row>
    <row r="1579" spans="16:16" ht="15.75" customHeight="1" x14ac:dyDescent="0.2">
      <c r="P1579" s="55"/>
    </row>
    <row r="1580" spans="16:16" ht="15.75" customHeight="1" x14ac:dyDescent="0.2">
      <c r="P1580" s="55"/>
    </row>
    <row r="1581" spans="16:16" ht="15.75" customHeight="1" x14ac:dyDescent="0.2">
      <c r="P1581" s="55"/>
    </row>
    <row r="1582" spans="16:16" ht="15.75" customHeight="1" x14ac:dyDescent="0.2">
      <c r="P1582" s="55"/>
    </row>
    <row r="1583" spans="16:16" ht="15.75" customHeight="1" x14ac:dyDescent="0.2">
      <c r="P1583" s="55"/>
    </row>
    <row r="1584" spans="16:16" ht="15.75" customHeight="1" x14ac:dyDescent="0.2">
      <c r="P1584" s="55"/>
    </row>
    <row r="1585" spans="16:16" ht="15.75" customHeight="1" x14ac:dyDescent="0.2">
      <c r="P1585" s="55"/>
    </row>
    <row r="1586" spans="16:16" ht="15.75" customHeight="1" x14ac:dyDescent="0.2">
      <c r="P1586" s="55"/>
    </row>
    <row r="1587" spans="16:16" ht="15.75" customHeight="1" x14ac:dyDescent="0.2">
      <c r="P1587" s="55"/>
    </row>
    <row r="1588" spans="16:16" ht="15.75" customHeight="1" x14ac:dyDescent="0.2">
      <c r="P1588" s="55"/>
    </row>
    <row r="1589" spans="16:16" ht="15.75" customHeight="1" x14ac:dyDescent="0.2">
      <c r="P1589" s="55"/>
    </row>
    <row r="1590" spans="16:16" ht="15.75" customHeight="1" x14ac:dyDescent="0.2">
      <c r="P1590" s="55"/>
    </row>
    <row r="1591" spans="16:16" ht="15.75" customHeight="1" x14ac:dyDescent="0.2">
      <c r="P1591" s="55"/>
    </row>
    <row r="1592" spans="16:16" ht="15.75" customHeight="1" x14ac:dyDescent="0.2">
      <c r="P1592" s="55"/>
    </row>
    <row r="1593" spans="16:16" ht="15.75" customHeight="1" x14ac:dyDescent="0.2">
      <c r="P1593" s="55"/>
    </row>
    <row r="1594" spans="16:16" ht="15.75" customHeight="1" x14ac:dyDescent="0.2">
      <c r="P1594" s="55"/>
    </row>
    <row r="1595" spans="16:16" ht="15.75" customHeight="1" x14ac:dyDescent="0.2">
      <c r="P1595" s="55"/>
    </row>
    <row r="1596" spans="16:16" ht="15.75" customHeight="1" x14ac:dyDescent="0.2">
      <c r="P1596" s="55"/>
    </row>
    <row r="1597" spans="16:16" ht="15.75" customHeight="1" x14ac:dyDescent="0.2">
      <c r="P1597" s="55"/>
    </row>
    <row r="1598" spans="16:16" ht="15.75" customHeight="1" x14ac:dyDescent="0.2">
      <c r="P1598" s="55"/>
    </row>
    <row r="1599" spans="16:16" ht="15.75" customHeight="1" x14ac:dyDescent="0.2">
      <c r="P1599" s="55"/>
    </row>
    <row r="1600" spans="16:16" ht="15.75" customHeight="1" x14ac:dyDescent="0.2">
      <c r="P1600" s="55"/>
    </row>
    <row r="1601" spans="16:16" ht="15.75" customHeight="1" x14ac:dyDescent="0.2">
      <c r="P1601" s="55"/>
    </row>
    <row r="1602" spans="16:16" ht="15.75" customHeight="1" x14ac:dyDescent="0.2">
      <c r="P1602" s="55"/>
    </row>
    <row r="1603" spans="16:16" ht="15.75" customHeight="1" x14ac:dyDescent="0.2">
      <c r="P1603" s="55"/>
    </row>
    <row r="1604" spans="16:16" ht="15.75" customHeight="1" x14ac:dyDescent="0.2">
      <c r="P1604" s="55"/>
    </row>
    <row r="1605" spans="16:16" ht="15.75" customHeight="1" x14ac:dyDescent="0.2">
      <c r="P1605" s="55"/>
    </row>
    <row r="1606" spans="16:16" ht="15.75" customHeight="1" x14ac:dyDescent="0.2">
      <c r="P1606" s="55"/>
    </row>
    <row r="1607" spans="16:16" ht="15.75" customHeight="1" x14ac:dyDescent="0.2">
      <c r="P1607" s="55"/>
    </row>
    <row r="1608" spans="16:16" ht="15.75" customHeight="1" x14ac:dyDescent="0.2">
      <c r="P1608" s="55"/>
    </row>
    <row r="1609" spans="16:16" ht="15.75" customHeight="1" x14ac:dyDescent="0.2">
      <c r="P1609" s="55"/>
    </row>
    <row r="1610" spans="16:16" ht="15.75" customHeight="1" x14ac:dyDescent="0.2">
      <c r="P1610" s="55"/>
    </row>
    <row r="1611" spans="16:16" ht="15.75" customHeight="1" x14ac:dyDescent="0.2">
      <c r="P1611" s="55"/>
    </row>
    <row r="1612" spans="16:16" ht="15.75" customHeight="1" x14ac:dyDescent="0.2">
      <c r="P1612" s="55"/>
    </row>
    <row r="1613" spans="16:16" ht="15.75" customHeight="1" x14ac:dyDescent="0.2">
      <c r="P1613" s="55"/>
    </row>
    <row r="1614" spans="16:16" ht="15.75" customHeight="1" x14ac:dyDescent="0.2">
      <c r="P1614" s="55"/>
    </row>
    <row r="1615" spans="16:16" ht="15.75" customHeight="1" x14ac:dyDescent="0.2">
      <c r="P1615" s="55"/>
    </row>
    <row r="1616" spans="16:16" ht="15.75" customHeight="1" x14ac:dyDescent="0.2">
      <c r="P1616" s="55"/>
    </row>
    <row r="1617" spans="16:16" ht="15.75" customHeight="1" x14ac:dyDescent="0.2">
      <c r="P1617" s="55"/>
    </row>
    <row r="1618" spans="16:16" ht="15.75" customHeight="1" x14ac:dyDescent="0.2">
      <c r="P1618" s="55"/>
    </row>
    <row r="1619" spans="16:16" ht="15.75" customHeight="1" x14ac:dyDescent="0.2">
      <c r="P1619" s="55"/>
    </row>
    <row r="1620" spans="16:16" ht="15.75" customHeight="1" x14ac:dyDescent="0.2">
      <c r="P1620" s="55"/>
    </row>
    <row r="1621" spans="16:16" ht="15.75" customHeight="1" x14ac:dyDescent="0.2">
      <c r="P1621" s="55"/>
    </row>
    <row r="1622" spans="16:16" ht="15.75" customHeight="1" x14ac:dyDescent="0.2">
      <c r="P1622" s="55"/>
    </row>
    <row r="1623" spans="16:16" ht="15.75" customHeight="1" x14ac:dyDescent="0.2">
      <c r="P1623" s="55"/>
    </row>
    <row r="1624" spans="16:16" ht="15.75" customHeight="1" x14ac:dyDescent="0.2">
      <c r="P1624" s="55"/>
    </row>
    <row r="1625" spans="16:16" ht="15.75" customHeight="1" x14ac:dyDescent="0.2">
      <c r="P1625" s="55"/>
    </row>
    <row r="1626" spans="16:16" ht="15.75" customHeight="1" x14ac:dyDescent="0.2">
      <c r="P1626" s="55"/>
    </row>
    <row r="1627" spans="16:16" ht="15.75" customHeight="1" x14ac:dyDescent="0.2">
      <c r="P1627" s="55"/>
    </row>
    <row r="1628" spans="16:16" ht="15.75" customHeight="1" x14ac:dyDescent="0.2">
      <c r="P1628" s="55"/>
    </row>
    <row r="1629" spans="16:16" ht="15.75" customHeight="1" x14ac:dyDescent="0.2">
      <c r="P1629" s="55"/>
    </row>
    <row r="1630" spans="16:16" ht="15.75" customHeight="1" x14ac:dyDescent="0.2">
      <c r="P1630" s="55"/>
    </row>
    <row r="1631" spans="16:16" ht="15.75" customHeight="1" x14ac:dyDescent="0.2">
      <c r="P1631" s="55"/>
    </row>
    <row r="1632" spans="16:16" ht="15.75" customHeight="1" x14ac:dyDescent="0.2">
      <c r="P1632" s="55"/>
    </row>
    <row r="1633" spans="16:16" ht="15.75" customHeight="1" x14ac:dyDescent="0.2">
      <c r="P1633" s="55"/>
    </row>
    <row r="1634" spans="16:16" ht="15.75" customHeight="1" x14ac:dyDescent="0.2">
      <c r="P1634" s="55"/>
    </row>
    <row r="1635" spans="16:16" ht="15.75" customHeight="1" x14ac:dyDescent="0.2">
      <c r="P1635" s="55"/>
    </row>
    <row r="1636" spans="16:16" ht="15.75" customHeight="1" x14ac:dyDescent="0.2">
      <c r="P1636" s="55"/>
    </row>
    <row r="1637" spans="16:16" ht="15.75" customHeight="1" x14ac:dyDescent="0.2">
      <c r="P1637" s="55"/>
    </row>
    <row r="1638" spans="16:16" ht="15.75" customHeight="1" x14ac:dyDescent="0.2">
      <c r="P1638" s="55"/>
    </row>
    <row r="1639" spans="16:16" ht="15.75" customHeight="1" x14ac:dyDescent="0.2">
      <c r="P1639" s="55"/>
    </row>
    <row r="1640" spans="16:16" ht="15.75" customHeight="1" x14ac:dyDescent="0.2">
      <c r="P1640" s="55"/>
    </row>
    <row r="1641" spans="16:16" ht="15.75" customHeight="1" x14ac:dyDescent="0.2">
      <c r="P1641" s="55"/>
    </row>
    <row r="1642" spans="16:16" ht="15.75" customHeight="1" x14ac:dyDescent="0.2">
      <c r="P1642" s="55"/>
    </row>
    <row r="1643" spans="16:16" ht="15.75" customHeight="1" x14ac:dyDescent="0.2">
      <c r="P1643" s="55"/>
    </row>
    <row r="1644" spans="16:16" ht="15.75" customHeight="1" x14ac:dyDescent="0.2">
      <c r="P1644" s="55"/>
    </row>
    <row r="1645" spans="16:16" ht="15.75" customHeight="1" x14ac:dyDescent="0.2">
      <c r="P1645" s="55"/>
    </row>
    <row r="1646" spans="16:16" ht="15.75" customHeight="1" x14ac:dyDescent="0.2">
      <c r="P1646" s="55"/>
    </row>
    <row r="1647" spans="16:16" ht="15.75" customHeight="1" x14ac:dyDescent="0.2">
      <c r="P1647" s="55"/>
    </row>
    <row r="1648" spans="16:16" ht="15.75" customHeight="1" x14ac:dyDescent="0.2">
      <c r="P1648" s="55"/>
    </row>
    <row r="1649" spans="16:16" ht="15.75" customHeight="1" x14ac:dyDescent="0.2">
      <c r="P1649" s="55"/>
    </row>
    <row r="1650" spans="16:16" ht="15.75" customHeight="1" x14ac:dyDescent="0.2">
      <c r="P1650" s="55"/>
    </row>
    <row r="1651" spans="16:16" ht="15.75" customHeight="1" x14ac:dyDescent="0.2">
      <c r="P1651" s="55"/>
    </row>
    <row r="1652" spans="16:16" ht="15.75" customHeight="1" x14ac:dyDescent="0.2">
      <c r="P1652" s="55"/>
    </row>
    <row r="1653" spans="16:16" ht="15.75" customHeight="1" x14ac:dyDescent="0.2">
      <c r="P1653" s="55"/>
    </row>
    <row r="1654" spans="16:16" ht="15.75" customHeight="1" x14ac:dyDescent="0.2">
      <c r="P1654" s="55"/>
    </row>
    <row r="1655" spans="16:16" ht="15.75" customHeight="1" x14ac:dyDescent="0.2">
      <c r="P1655" s="55"/>
    </row>
    <row r="1656" spans="16:16" ht="15.75" customHeight="1" x14ac:dyDescent="0.2">
      <c r="P1656" s="55"/>
    </row>
    <row r="1657" spans="16:16" ht="15.75" customHeight="1" x14ac:dyDescent="0.2">
      <c r="P1657" s="55"/>
    </row>
    <row r="1658" spans="16:16" ht="15.75" customHeight="1" x14ac:dyDescent="0.2">
      <c r="P1658" s="55"/>
    </row>
    <row r="1659" spans="16:16" ht="15.75" customHeight="1" x14ac:dyDescent="0.2">
      <c r="P1659" s="55"/>
    </row>
    <row r="1660" spans="16:16" ht="15.75" customHeight="1" x14ac:dyDescent="0.2">
      <c r="P1660" s="55"/>
    </row>
    <row r="1661" spans="16:16" ht="15.75" customHeight="1" x14ac:dyDescent="0.2">
      <c r="P1661" s="55"/>
    </row>
    <row r="1662" spans="16:16" ht="15.75" customHeight="1" x14ac:dyDescent="0.2">
      <c r="P1662" s="55"/>
    </row>
    <row r="1663" spans="16:16" ht="15.75" customHeight="1" x14ac:dyDescent="0.2">
      <c r="P1663" s="55"/>
    </row>
    <row r="1664" spans="16:16" ht="15.75" customHeight="1" x14ac:dyDescent="0.2">
      <c r="P1664" s="55"/>
    </row>
    <row r="1665" spans="16:16" ht="15.75" customHeight="1" x14ac:dyDescent="0.2">
      <c r="P1665" s="55"/>
    </row>
    <row r="1666" spans="16:16" ht="15.75" customHeight="1" x14ac:dyDescent="0.2">
      <c r="P1666" s="55"/>
    </row>
    <row r="1667" spans="16:16" ht="15.75" customHeight="1" x14ac:dyDescent="0.2">
      <c r="P1667" s="55"/>
    </row>
    <row r="1668" spans="16:16" ht="15.75" customHeight="1" x14ac:dyDescent="0.2">
      <c r="P1668" s="55"/>
    </row>
    <row r="1669" spans="16:16" ht="15.75" customHeight="1" x14ac:dyDescent="0.2">
      <c r="P1669" s="55"/>
    </row>
    <row r="1670" spans="16:16" ht="15.75" customHeight="1" x14ac:dyDescent="0.2">
      <c r="P1670" s="55"/>
    </row>
    <row r="1671" spans="16:16" ht="15.75" customHeight="1" x14ac:dyDescent="0.2">
      <c r="P1671" s="55"/>
    </row>
    <row r="1672" spans="16:16" ht="15.75" customHeight="1" x14ac:dyDescent="0.2">
      <c r="P1672" s="55"/>
    </row>
    <row r="1673" spans="16:16" ht="15.75" customHeight="1" x14ac:dyDescent="0.2">
      <c r="P1673" s="55"/>
    </row>
    <row r="1674" spans="16:16" ht="15.75" customHeight="1" x14ac:dyDescent="0.2">
      <c r="P1674" s="55"/>
    </row>
    <row r="1675" spans="16:16" ht="15.75" customHeight="1" x14ac:dyDescent="0.2">
      <c r="P1675" s="55"/>
    </row>
    <row r="1676" spans="16:16" ht="15.75" customHeight="1" x14ac:dyDescent="0.2">
      <c r="P1676" s="55"/>
    </row>
    <row r="1677" spans="16:16" ht="15.75" customHeight="1" x14ac:dyDescent="0.2">
      <c r="P1677" s="55"/>
    </row>
    <row r="1678" spans="16:16" ht="15.75" customHeight="1" x14ac:dyDescent="0.2">
      <c r="P1678" s="55"/>
    </row>
    <row r="1679" spans="16:16" ht="15.75" customHeight="1" x14ac:dyDescent="0.2">
      <c r="P1679" s="55"/>
    </row>
    <row r="1680" spans="16:16" ht="15.75" customHeight="1" x14ac:dyDescent="0.2">
      <c r="P1680" s="55"/>
    </row>
    <row r="1681" spans="16:16" ht="15.75" customHeight="1" x14ac:dyDescent="0.2">
      <c r="P1681" s="55"/>
    </row>
    <row r="1682" spans="16:16" ht="15.75" customHeight="1" x14ac:dyDescent="0.2">
      <c r="P1682" s="55"/>
    </row>
    <row r="1683" spans="16:16" ht="15.75" customHeight="1" x14ac:dyDescent="0.2">
      <c r="P1683" s="55"/>
    </row>
    <row r="1684" spans="16:16" ht="15.75" customHeight="1" x14ac:dyDescent="0.2">
      <c r="P1684" s="55"/>
    </row>
    <row r="1685" spans="16:16" ht="15.75" customHeight="1" x14ac:dyDescent="0.2">
      <c r="P1685" s="55"/>
    </row>
    <row r="1686" spans="16:16" ht="15.75" customHeight="1" x14ac:dyDescent="0.2">
      <c r="P1686" s="55"/>
    </row>
    <row r="1687" spans="16:16" ht="15.75" customHeight="1" x14ac:dyDescent="0.2">
      <c r="P1687" s="55"/>
    </row>
    <row r="1688" spans="16:16" ht="15.75" customHeight="1" x14ac:dyDescent="0.2">
      <c r="P1688" s="55"/>
    </row>
    <row r="1689" spans="16:16" ht="15.75" customHeight="1" x14ac:dyDescent="0.2">
      <c r="P1689" s="55"/>
    </row>
    <row r="1690" spans="16:16" ht="15.75" customHeight="1" x14ac:dyDescent="0.2">
      <c r="P1690" s="55"/>
    </row>
    <row r="1691" spans="16:16" ht="15.75" customHeight="1" x14ac:dyDescent="0.2">
      <c r="P1691" s="55"/>
    </row>
    <row r="1692" spans="16:16" ht="15.75" customHeight="1" x14ac:dyDescent="0.2">
      <c r="P1692" s="55"/>
    </row>
    <row r="1693" spans="16:16" ht="15.75" customHeight="1" x14ac:dyDescent="0.2">
      <c r="P1693" s="55"/>
    </row>
    <row r="1694" spans="16:16" ht="15.75" customHeight="1" x14ac:dyDescent="0.2">
      <c r="P1694" s="55"/>
    </row>
    <row r="1695" spans="16:16" ht="15.75" customHeight="1" x14ac:dyDescent="0.2">
      <c r="P1695" s="55"/>
    </row>
    <row r="1696" spans="16:16" ht="15.75" customHeight="1" x14ac:dyDescent="0.2">
      <c r="P1696" s="55"/>
    </row>
    <row r="1697" spans="16:16" ht="15.75" customHeight="1" x14ac:dyDescent="0.2">
      <c r="P1697" s="55"/>
    </row>
    <row r="1698" spans="16:16" ht="15.75" customHeight="1" x14ac:dyDescent="0.2">
      <c r="P1698" s="55"/>
    </row>
    <row r="1699" spans="16:16" ht="15.75" customHeight="1" x14ac:dyDescent="0.2">
      <c r="P1699" s="55"/>
    </row>
    <row r="1700" spans="16:16" ht="15.75" customHeight="1" x14ac:dyDescent="0.2">
      <c r="P1700" s="55"/>
    </row>
    <row r="1701" spans="16:16" ht="15.75" customHeight="1" x14ac:dyDescent="0.2">
      <c r="P1701" s="55"/>
    </row>
    <row r="1702" spans="16:16" ht="15.75" customHeight="1" x14ac:dyDescent="0.2">
      <c r="P1702" s="55"/>
    </row>
    <row r="1703" spans="16:16" ht="15.75" customHeight="1" x14ac:dyDescent="0.2">
      <c r="P1703" s="55"/>
    </row>
    <row r="1704" spans="16:16" ht="15.75" customHeight="1" x14ac:dyDescent="0.2">
      <c r="P1704" s="55"/>
    </row>
    <row r="1705" spans="16:16" ht="15.75" customHeight="1" x14ac:dyDescent="0.2">
      <c r="P1705" s="55"/>
    </row>
    <row r="1706" spans="16:16" ht="15.75" customHeight="1" x14ac:dyDescent="0.2">
      <c r="P1706" s="55"/>
    </row>
    <row r="1707" spans="16:16" ht="15.75" customHeight="1" x14ac:dyDescent="0.2">
      <c r="P1707" s="55"/>
    </row>
    <row r="1708" spans="16:16" ht="15.75" customHeight="1" x14ac:dyDescent="0.2">
      <c r="P1708" s="55"/>
    </row>
    <row r="1709" spans="16:16" ht="15.75" customHeight="1" x14ac:dyDescent="0.2">
      <c r="P1709" s="55"/>
    </row>
    <row r="1710" spans="16:16" ht="15.75" customHeight="1" x14ac:dyDescent="0.2">
      <c r="P1710" s="55"/>
    </row>
    <row r="1711" spans="16:16" ht="15.75" customHeight="1" x14ac:dyDescent="0.2">
      <c r="P1711" s="55"/>
    </row>
    <row r="1712" spans="16:16" ht="15.75" customHeight="1" x14ac:dyDescent="0.2">
      <c r="P1712" s="55"/>
    </row>
    <row r="1713" spans="16:16" ht="15.75" customHeight="1" x14ac:dyDescent="0.2">
      <c r="P1713" s="55"/>
    </row>
    <row r="1714" spans="16:16" ht="15.75" customHeight="1" x14ac:dyDescent="0.2">
      <c r="P1714" s="55"/>
    </row>
    <row r="1715" spans="16:16" ht="15.75" customHeight="1" x14ac:dyDescent="0.2">
      <c r="P1715" s="55"/>
    </row>
    <row r="1716" spans="16:16" ht="15.75" customHeight="1" x14ac:dyDescent="0.2">
      <c r="P1716" s="55"/>
    </row>
    <row r="1717" spans="16:16" ht="15.75" customHeight="1" x14ac:dyDescent="0.2">
      <c r="P1717" s="55"/>
    </row>
    <row r="1718" spans="16:16" ht="15.75" customHeight="1" x14ac:dyDescent="0.2">
      <c r="P1718" s="55"/>
    </row>
    <row r="1719" spans="16:16" ht="15.75" customHeight="1" x14ac:dyDescent="0.2">
      <c r="P1719" s="55"/>
    </row>
    <row r="1720" spans="16:16" ht="15.75" customHeight="1" x14ac:dyDescent="0.2">
      <c r="P1720" s="55"/>
    </row>
    <row r="1721" spans="16:16" ht="15.75" customHeight="1" x14ac:dyDescent="0.2">
      <c r="P1721" s="55"/>
    </row>
    <row r="1722" spans="16:16" ht="15.75" customHeight="1" x14ac:dyDescent="0.2">
      <c r="P1722" s="55"/>
    </row>
    <row r="1723" spans="16:16" ht="15.75" customHeight="1" x14ac:dyDescent="0.2">
      <c r="P1723" s="55"/>
    </row>
    <row r="1724" spans="16:16" ht="15.75" customHeight="1" x14ac:dyDescent="0.2">
      <c r="P1724" s="55"/>
    </row>
    <row r="1725" spans="16:16" ht="15.75" customHeight="1" x14ac:dyDescent="0.2">
      <c r="P1725" s="55"/>
    </row>
    <row r="1726" spans="16:16" ht="15.75" customHeight="1" x14ac:dyDescent="0.2">
      <c r="P1726" s="55"/>
    </row>
    <row r="1727" spans="16:16" ht="15.75" customHeight="1" x14ac:dyDescent="0.2">
      <c r="P1727" s="55"/>
    </row>
    <row r="1728" spans="16:16" ht="15.75" customHeight="1" x14ac:dyDescent="0.2">
      <c r="P1728" s="55"/>
    </row>
    <row r="1729" spans="16:16" ht="15.75" customHeight="1" x14ac:dyDescent="0.2">
      <c r="P1729" s="55"/>
    </row>
    <row r="1730" spans="16:16" ht="15.75" customHeight="1" x14ac:dyDescent="0.2">
      <c r="P1730" s="55"/>
    </row>
    <row r="1731" spans="16:16" ht="15.75" customHeight="1" x14ac:dyDescent="0.2">
      <c r="P1731" s="55"/>
    </row>
    <row r="1732" spans="16:16" ht="15.75" customHeight="1" x14ac:dyDescent="0.2">
      <c r="P1732" s="55"/>
    </row>
    <row r="1733" spans="16:16" ht="15.75" customHeight="1" x14ac:dyDescent="0.2">
      <c r="P1733" s="55"/>
    </row>
    <row r="1734" spans="16:16" ht="15.75" customHeight="1" x14ac:dyDescent="0.2">
      <c r="P1734" s="55"/>
    </row>
    <row r="1735" spans="16:16" ht="15.75" customHeight="1" x14ac:dyDescent="0.2">
      <c r="P1735" s="55"/>
    </row>
    <row r="1736" spans="16:16" ht="15.75" customHeight="1" x14ac:dyDescent="0.2">
      <c r="P1736" s="55"/>
    </row>
    <row r="1737" spans="16:16" ht="15.75" customHeight="1" x14ac:dyDescent="0.2">
      <c r="P1737" s="55"/>
    </row>
    <row r="1738" spans="16:16" ht="15.75" customHeight="1" x14ac:dyDescent="0.2">
      <c r="P1738" s="55"/>
    </row>
    <row r="1739" spans="16:16" ht="15.75" customHeight="1" x14ac:dyDescent="0.2">
      <c r="P1739" s="55"/>
    </row>
    <row r="1740" spans="16:16" ht="15.75" customHeight="1" x14ac:dyDescent="0.2">
      <c r="P1740" s="55"/>
    </row>
    <row r="1741" spans="16:16" ht="15.75" customHeight="1" x14ac:dyDescent="0.2">
      <c r="P1741" s="55"/>
    </row>
    <row r="1742" spans="16:16" ht="15.75" customHeight="1" x14ac:dyDescent="0.2">
      <c r="P1742" s="55"/>
    </row>
    <row r="1743" spans="16:16" ht="15.75" customHeight="1" x14ac:dyDescent="0.2">
      <c r="P1743" s="55"/>
    </row>
    <row r="1744" spans="16:16" ht="15.75" customHeight="1" x14ac:dyDescent="0.2">
      <c r="P1744" s="55"/>
    </row>
    <row r="1745" spans="16:16" ht="15.75" customHeight="1" x14ac:dyDescent="0.2">
      <c r="P1745" s="55"/>
    </row>
    <row r="1746" spans="16:16" ht="15.75" customHeight="1" x14ac:dyDescent="0.2">
      <c r="P1746" s="55"/>
    </row>
    <row r="1747" spans="16:16" ht="15.75" customHeight="1" x14ac:dyDescent="0.2">
      <c r="P1747" s="55"/>
    </row>
    <row r="1748" spans="16:16" ht="15.75" customHeight="1" x14ac:dyDescent="0.2">
      <c r="P1748" s="55"/>
    </row>
    <row r="1749" spans="16:16" ht="15.75" customHeight="1" x14ac:dyDescent="0.2">
      <c r="P1749" s="55"/>
    </row>
    <row r="1750" spans="16:16" ht="15.75" customHeight="1" x14ac:dyDescent="0.2">
      <c r="P1750" s="55"/>
    </row>
    <row r="1751" spans="16:16" ht="15.75" customHeight="1" x14ac:dyDescent="0.2">
      <c r="P1751" s="55"/>
    </row>
    <row r="1752" spans="16:16" ht="15.75" customHeight="1" x14ac:dyDescent="0.2">
      <c r="P1752" s="55"/>
    </row>
    <row r="1753" spans="16:16" ht="15.75" customHeight="1" x14ac:dyDescent="0.2">
      <c r="P1753" s="55"/>
    </row>
    <row r="1754" spans="16:16" ht="15.75" customHeight="1" x14ac:dyDescent="0.2">
      <c r="P1754" s="55"/>
    </row>
    <row r="1755" spans="16:16" ht="15.75" customHeight="1" x14ac:dyDescent="0.2">
      <c r="P1755" s="55"/>
    </row>
    <row r="1756" spans="16:16" ht="15.75" customHeight="1" x14ac:dyDescent="0.2">
      <c r="P1756" s="55"/>
    </row>
    <row r="1757" spans="16:16" ht="15.75" customHeight="1" x14ac:dyDescent="0.2">
      <c r="P1757" s="55"/>
    </row>
    <row r="1758" spans="16:16" ht="15.75" customHeight="1" x14ac:dyDescent="0.2">
      <c r="P1758" s="55"/>
    </row>
    <row r="1759" spans="16:16" ht="15.75" customHeight="1" x14ac:dyDescent="0.2">
      <c r="P1759" s="55"/>
    </row>
    <row r="1760" spans="16:16" ht="15.75" customHeight="1" x14ac:dyDescent="0.2">
      <c r="P1760" s="55"/>
    </row>
    <row r="1761" spans="16:16" ht="15.75" customHeight="1" x14ac:dyDescent="0.2">
      <c r="P1761" s="55"/>
    </row>
    <row r="1762" spans="16:16" ht="15.75" customHeight="1" x14ac:dyDescent="0.2">
      <c r="P1762" s="55"/>
    </row>
    <row r="1763" spans="16:16" ht="15.75" customHeight="1" x14ac:dyDescent="0.2">
      <c r="P1763" s="55"/>
    </row>
    <row r="1764" spans="16:16" ht="15.75" customHeight="1" x14ac:dyDescent="0.2">
      <c r="P1764" s="55"/>
    </row>
    <row r="1765" spans="16:16" ht="15.75" customHeight="1" x14ac:dyDescent="0.2">
      <c r="P1765" s="55"/>
    </row>
    <row r="1766" spans="16:16" ht="15.75" customHeight="1" x14ac:dyDescent="0.2">
      <c r="P1766" s="55"/>
    </row>
    <row r="1767" spans="16:16" ht="15.75" customHeight="1" x14ac:dyDescent="0.2">
      <c r="P1767" s="55"/>
    </row>
    <row r="1768" spans="16:16" ht="15.75" customHeight="1" x14ac:dyDescent="0.2">
      <c r="P1768" s="55"/>
    </row>
    <row r="1769" spans="16:16" ht="15.75" customHeight="1" x14ac:dyDescent="0.2">
      <c r="P1769" s="55"/>
    </row>
    <row r="1770" spans="16:16" ht="15.75" customHeight="1" x14ac:dyDescent="0.2">
      <c r="P1770" s="55"/>
    </row>
    <row r="1771" spans="16:16" ht="15.75" customHeight="1" x14ac:dyDescent="0.2">
      <c r="P1771" s="55"/>
    </row>
    <row r="1772" spans="16:16" ht="15.75" customHeight="1" x14ac:dyDescent="0.2">
      <c r="P1772" s="55"/>
    </row>
    <row r="1773" spans="16:16" ht="15.75" customHeight="1" x14ac:dyDescent="0.2">
      <c r="P1773" s="55"/>
    </row>
    <row r="1774" spans="16:16" ht="15.75" customHeight="1" x14ac:dyDescent="0.2">
      <c r="P1774" s="55"/>
    </row>
    <row r="1775" spans="16:16" ht="15.75" customHeight="1" x14ac:dyDescent="0.2">
      <c r="P1775" s="55"/>
    </row>
    <row r="1776" spans="16:16" ht="15.75" customHeight="1" x14ac:dyDescent="0.2">
      <c r="P1776" s="55"/>
    </row>
    <row r="1777" spans="16:16" ht="15.75" customHeight="1" x14ac:dyDescent="0.2">
      <c r="P1777" s="55"/>
    </row>
    <row r="1778" spans="16:16" ht="15.75" customHeight="1" x14ac:dyDescent="0.2">
      <c r="P1778" s="55"/>
    </row>
    <row r="1779" spans="16:16" ht="15.75" customHeight="1" x14ac:dyDescent="0.2">
      <c r="P1779" s="55"/>
    </row>
    <row r="1780" spans="16:16" ht="15.75" customHeight="1" x14ac:dyDescent="0.2">
      <c r="P1780" s="55"/>
    </row>
    <row r="1781" spans="16:16" ht="15.75" customHeight="1" x14ac:dyDescent="0.2">
      <c r="P1781" s="55"/>
    </row>
    <row r="1782" spans="16:16" ht="15.75" customHeight="1" x14ac:dyDescent="0.2">
      <c r="P1782" s="55"/>
    </row>
    <row r="1783" spans="16:16" ht="15.75" customHeight="1" x14ac:dyDescent="0.2">
      <c r="P1783" s="55"/>
    </row>
    <row r="1784" spans="16:16" ht="15.75" customHeight="1" x14ac:dyDescent="0.2">
      <c r="P1784" s="55"/>
    </row>
    <row r="1785" spans="16:16" ht="15.75" customHeight="1" x14ac:dyDescent="0.2">
      <c r="P1785" s="55"/>
    </row>
    <row r="1786" spans="16:16" ht="15.75" customHeight="1" x14ac:dyDescent="0.2">
      <c r="P1786" s="55"/>
    </row>
    <row r="1787" spans="16:16" ht="15.75" customHeight="1" x14ac:dyDescent="0.2">
      <c r="P1787" s="55"/>
    </row>
    <row r="1788" spans="16:16" ht="15.75" customHeight="1" x14ac:dyDescent="0.2">
      <c r="P1788" s="55"/>
    </row>
    <row r="1789" spans="16:16" ht="15.75" customHeight="1" x14ac:dyDescent="0.2">
      <c r="P1789" s="55"/>
    </row>
    <row r="1790" spans="16:16" ht="15.75" customHeight="1" x14ac:dyDescent="0.2">
      <c r="P1790" s="55"/>
    </row>
    <row r="1791" spans="16:16" ht="15.75" customHeight="1" x14ac:dyDescent="0.2">
      <c r="P1791" s="55"/>
    </row>
    <row r="1792" spans="16:16" ht="15.75" customHeight="1" x14ac:dyDescent="0.2">
      <c r="P1792" s="55"/>
    </row>
    <row r="1793" spans="16:16" ht="15.75" customHeight="1" x14ac:dyDescent="0.2">
      <c r="P1793" s="55"/>
    </row>
    <row r="1794" spans="16:16" ht="15.75" customHeight="1" x14ac:dyDescent="0.2">
      <c r="P1794" s="55"/>
    </row>
    <row r="1795" spans="16:16" ht="15.75" customHeight="1" x14ac:dyDescent="0.2">
      <c r="P1795" s="55"/>
    </row>
    <row r="1796" spans="16:16" ht="15.75" customHeight="1" x14ac:dyDescent="0.2">
      <c r="P1796" s="55"/>
    </row>
    <row r="1797" spans="16:16" ht="15.75" customHeight="1" x14ac:dyDescent="0.2">
      <c r="P1797" s="55"/>
    </row>
    <row r="1798" spans="16:16" ht="15.75" customHeight="1" x14ac:dyDescent="0.2">
      <c r="P1798" s="55"/>
    </row>
    <row r="1799" spans="16:16" ht="15.75" customHeight="1" x14ac:dyDescent="0.2">
      <c r="P1799" s="55"/>
    </row>
    <row r="1800" spans="16:16" ht="15.75" customHeight="1" x14ac:dyDescent="0.2">
      <c r="P1800" s="55"/>
    </row>
    <row r="1801" spans="16:16" ht="15.75" customHeight="1" x14ac:dyDescent="0.2">
      <c r="P1801" s="55"/>
    </row>
    <row r="1802" spans="16:16" ht="15.75" customHeight="1" x14ac:dyDescent="0.2">
      <c r="P1802" s="55"/>
    </row>
    <row r="1803" spans="16:16" ht="15.75" customHeight="1" x14ac:dyDescent="0.2">
      <c r="P1803" s="55"/>
    </row>
    <row r="1804" spans="16:16" ht="15.75" customHeight="1" x14ac:dyDescent="0.2">
      <c r="P1804" s="55"/>
    </row>
    <row r="1805" spans="16:16" ht="15.75" customHeight="1" x14ac:dyDescent="0.2">
      <c r="P1805" s="55"/>
    </row>
    <row r="1806" spans="16:16" ht="15.75" customHeight="1" x14ac:dyDescent="0.2">
      <c r="P1806" s="55"/>
    </row>
    <row r="1807" spans="16:16" ht="15.75" customHeight="1" x14ac:dyDescent="0.2">
      <c r="P1807" s="55"/>
    </row>
    <row r="1808" spans="16:16" ht="15.75" customHeight="1" x14ac:dyDescent="0.2">
      <c r="P1808" s="55"/>
    </row>
    <row r="1809" spans="16:16" ht="15.75" customHeight="1" x14ac:dyDescent="0.2">
      <c r="P1809" s="55"/>
    </row>
    <row r="1810" spans="16:16" ht="15.75" customHeight="1" x14ac:dyDescent="0.2">
      <c r="P1810" s="55"/>
    </row>
    <row r="1811" spans="16:16" ht="15.75" customHeight="1" x14ac:dyDescent="0.2">
      <c r="P1811" s="55"/>
    </row>
    <row r="1812" spans="16:16" ht="15.75" customHeight="1" x14ac:dyDescent="0.2">
      <c r="P1812" s="55"/>
    </row>
    <row r="1813" spans="16:16" ht="15.75" customHeight="1" x14ac:dyDescent="0.2">
      <c r="P1813" s="55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23"/>
  <sheetViews>
    <sheetView workbookViewId="0"/>
  </sheetViews>
  <sheetFormatPr baseColWidth="10" defaultColWidth="11.1640625" defaultRowHeight="15" customHeight="1" x14ac:dyDescent="0.2"/>
  <cols>
    <col min="1" max="1" width="32.1640625" customWidth="1"/>
    <col min="2" max="4" width="16" customWidth="1"/>
    <col min="5" max="5" width="18.83203125" customWidth="1"/>
    <col min="6" max="6" width="18.1640625" customWidth="1"/>
    <col min="7" max="7" width="11.6640625" customWidth="1"/>
    <col min="8" max="13" width="10.5" customWidth="1"/>
    <col min="14" max="14" width="19.33203125" customWidth="1"/>
    <col min="15" max="15" width="30.83203125" customWidth="1"/>
    <col min="16" max="18" width="16.83203125" customWidth="1"/>
    <col min="19" max="19" width="18.1640625" customWidth="1"/>
    <col min="20" max="20" width="22" customWidth="1"/>
    <col min="21" max="22" width="19.1640625" customWidth="1"/>
    <col min="23" max="23" width="20.1640625" customWidth="1"/>
    <col min="24" max="25" width="18.83203125" customWidth="1"/>
    <col min="26" max="26" width="21.1640625" customWidth="1"/>
    <col min="27" max="27" width="19.5" customWidth="1"/>
    <col min="28" max="28" width="13.1640625" customWidth="1"/>
    <col min="29" max="29" width="13.5" customWidth="1"/>
    <col min="30" max="52" width="10.5" customWidth="1"/>
  </cols>
  <sheetData>
    <row r="1" spans="1:52" ht="15.75" customHeight="1" x14ac:dyDescent="0.2">
      <c r="A1" s="33" t="s">
        <v>46</v>
      </c>
      <c r="B1" s="33">
        <v>0</v>
      </c>
      <c r="C1" s="33"/>
      <c r="D1" s="33"/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6"/>
      <c r="Q1" s="35"/>
      <c r="R1" s="35"/>
      <c r="S1" s="35"/>
      <c r="T1" s="36"/>
      <c r="U1" s="36"/>
      <c r="V1" s="36"/>
      <c r="W1" s="36"/>
      <c r="X1" s="36"/>
      <c r="Y1" s="36"/>
      <c r="Z1" s="36"/>
      <c r="AA1" s="36"/>
      <c r="AB1" s="36"/>
      <c r="AC1" s="35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</row>
    <row r="2" spans="1:52" ht="15.75" customHeight="1" x14ac:dyDescent="0.2">
      <c r="A2" s="33" t="s">
        <v>47</v>
      </c>
      <c r="B2" s="46">
        <v>0.10873106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6"/>
      <c r="Q2" s="35"/>
      <c r="R2" s="35"/>
      <c r="S2" s="35"/>
      <c r="T2" s="36"/>
      <c r="U2" s="36"/>
      <c r="V2" s="36"/>
      <c r="W2" s="36"/>
      <c r="X2" s="36"/>
      <c r="Y2" s="36"/>
      <c r="Z2" s="36"/>
      <c r="AA2" s="36"/>
      <c r="AB2" s="36"/>
      <c r="AC2" s="35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</row>
    <row r="3" spans="1:52" ht="15.75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8"/>
      <c r="Q3" s="38"/>
      <c r="R3" s="38"/>
      <c r="S3" s="37"/>
      <c r="T3" s="38"/>
      <c r="U3" s="38"/>
      <c r="V3" s="38"/>
      <c r="W3" s="38"/>
      <c r="X3" s="38"/>
      <c r="Y3" s="38"/>
      <c r="Z3" s="38"/>
      <c r="AA3" s="38"/>
      <c r="AB3" s="37"/>
      <c r="AC3" s="37"/>
      <c r="AD3" s="46"/>
      <c r="AE3" s="46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</row>
    <row r="4" spans="1:52" ht="15.75" customHeight="1" x14ac:dyDescent="0.2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  <c r="M4" s="47" t="s">
        <v>60</v>
      </c>
      <c r="N4" s="47" t="s">
        <v>61</v>
      </c>
      <c r="O4" s="47" t="s">
        <v>62</v>
      </c>
      <c r="P4" s="48" t="s">
        <v>63</v>
      </c>
      <c r="Q4" s="48" t="s">
        <v>465</v>
      </c>
      <c r="R4" s="48" t="s">
        <v>466</v>
      </c>
      <c r="S4" s="48" t="s">
        <v>467</v>
      </c>
      <c r="T4" s="48" t="s">
        <v>468</v>
      </c>
      <c r="U4" s="48" t="s">
        <v>469</v>
      </c>
      <c r="V4" s="48" t="s">
        <v>69</v>
      </c>
      <c r="W4" s="48" t="s">
        <v>70</v>
      </c>
      <c r="X4" s="48" t="s">
        <v>470</v>
      </c>
      <c r="Y4" s="48" t="s">
        <v>471</v>
      </c>
      <c r="Z4" s="48" t="s">
        <v>472</v>
      </c>
      <c r="AA4" s="48" t="s">
        <v>71</v>
      </c>
      <c r="AB4" s="48" t="s">
        <v>72</v>
      </c>
      <c r="AC4" s="48" t="s">
        <v>73</v>
      </c>
    </row>
    <row r="5" spans="1:52" ht="15.75" customHeight="1" x14ac:dyDescent="0.2">
      <c r="A5" s="49" t="s">
        <v>473</v>
      </c>
      <c r="B5" s="49" t="s">
        <v>7</v>
      </c>
      <c r="C5" s="49" t="s">
        <v>74</v>
      </c>
      <c r="D5" s="49" t="s">
        <v>86</v>
      </c>
      <c r="E5" s="50">
        <v>100</v>
      </c>
      <c r="F5" s="50">
        <v>9790</v>
      </c>
      <c r="G5" s="51">
        <v>1.0215E-2</v>
      </c>
      <c r="H5" s="50">
        <v>-2.5000000000000001E-4</v>
      </c>
      <c r="I5" s="50">
        <v>-2.5500000000000001E-6</v>
      </c>
      <c r="J5" s="49" t="s">
        <v>76</v>
      </c>
      <c r="K5" s="50">
        <v>100</v>
      </c>
      <c r="L5" s="50">
        <v>0</v>
      </c>
      <c r="M5" s="50">
        <v>9790</v>
      </c>
      <c r="N5" s="49" t="s">
        <v>474</v>
      </c>
      <c r="O5" s="49" t="s">
        <v>475</v>
      </c>
      <c r="P5" s="36" t="e">
        <f ca="1">calculateProfitLossData(B2, C5:I820)</f>
        <v>#NAME?</v>
      </c>
      <c r="Q5" s="36">
        <v>9790</v>
      </c>
      <c r="R5" s="36">
        <v>1.0215E-4</v>
      </c>
      <c r="S5" s="36">
        <v>1.0215E-2</v>
      </c>
      <c r="T5" s="36">
        <v>1.0215E-4</v>
      </c>
      <c r="U5" s="38">
        <v>1.0215E-2</v>
      </c>
      <c r="V5" s="38">
        <v>0</v>
      </c>
      <c r="W5" s="38">
        <v>0</v>
      </c>
      <c r="X5" s="36">
        <v>0</v>
      </c>
      <c r="Y5" s="36">
        <v>-2.5500000000000001E-6</v>
      </c>
      <c r="Z5" s="36">
        <v>0</v>
      </c>
      <c r="AA5" s="38">
        <v>-2.5500000000000001E-6</v>
      </c>
      <c r="AB5" s="36">
        <v>2.5500000000000001E-6</v>
      </c>
      <c r="AC5" s="36">
        <v>0.10873361000000001</v>
      </c>
    </row>
    <row r="6" spans="1:52" ht="15.75" customHeight="1" x14ac:dyDescent="0.2">
      <c r="A6" s="49" t="s">
        <v>476</v>
      </c>
      <c r="B6" s="49" t="s">
        <v>7</v>
      </c>
      <c r="C6" s="49" t="s">
        <v>74</v>
      </c>
      <c r="D6" s="49" t="s">
        <v>86</v>
      </c>
      <c r="E6" s="50">
        <v>200</v>
      </c>
      <c r="F6" s="50">
        <v>9810</v>
      </c>
      <c r="G6" s="51">
        <v>2.0388E-2</v>
      </c>
      <c r="H6" s="50">
        <v>-2.5000000000000001E-4</v>
      </c>
      <c r="I6" s="50">
        <v>-5.0900000000000004E-6</v>
      </c>
      <c r="J6" s="49" t="s">
        <v>76</v>
      </c>
      <c r="K6" s="50">
        <v>200</v>
      </c>
      <c r="L6" s="50">
        <v>0</v>
      </c>
      <c r="M6" s="50">
        <v>9810</v>
      </c>
      <c r="N6" s="49" t="s">
        <v>477</v>
      </c>
      <c r="O6" s="49" t="s">
        <v>478</v>
      </c>
      <c r="P6" s="36">
        <v>300</v>
      </c>
      <c r="Q6" s="36">
        <v>9810</v>
      </c>
      <c r="R6" s="36">
        <v>1.0194E-4</v>
      </c>
      <c r="S6" s="36">
        <v>3.0602999999999998E-2</v>
      </c>
      <c r="T6" s="36">
        <v>1.0200999999999999E-4</v>
      </c>
      <c r="U6" s="38">
        <v>3.0582000000000002E-2</v>
      </c>
      <c r="V6" s="38">
        <v>-2.0999999999996716E-5</v>
      </c>
      <c r="W6" s="36">
        <v>0</v>
      </c>
      <c r="X6" s="36">
        <v>0</v>
      </c>
      <c r="Y6" s="36">
        <v>-7.6400000000000014E-6</v>
      </c>
      <c r="Z6" s="36">
        <v>0</v>
      </c>
      <c r="AA6" s="38">
        <v>-7.6400000000000014E-6</v>
      </c>
      <c r="AB6" s="36">
        <v>-1.3359999999996714E-5</v>
      </c>
      <c r="AC6" s="36">
        <v>0.10871770000000001</v>
      </c>
    </row>
    <row r="7" spans="1:52" ht="15.75" customHeight="1" x14ac:dyDescent="0.2">
      <c r="A7" s="49" t="s">
        <v>479</v>
      </c>
      <c r="B7" s="49" t="s">
        <v>7</v>
      </c>
      <c r="C7" s="49" t="s">
        <v>74</v>
      </c>
      <c r="D7" s="49" t="s">
        <v>86</v>
      </c>
      <c r="E7" s="50">
        <v>300</v>
      </c>
      <c r="F7" s="50">
        <v>9830</v>
      </c>
      <c r="G7" s="51">
        <v>3.0519000000000001E-2</v>
      </c>
      <c r="H7" s="50">
        <v>-2.5000000000000001E-4</v>
      </c>
      <c r="I7" s="50">
        <v>-7.6199999999999999E-6</v>
      </c>
      <c r="J7" s="49" t="s">
        <v>76</v>
      </c>
      <c r="K7" s="50">
        <v>300</v>
      </c>
      <c r="L7" s="50">
        <v>0</v>
      </c>
      <c r="M7" s="50">
        <v>9830</v>
      </c>
      <c r="N7" s="49" t="s">
        <v>474</v>
      </c>
      <c r="O7" s="49" t="s">
        <v>480</v>
      </c>
      <c r="P7" s="36">
        <v>600</v>
      </c>
      <c r="Q7" s="36">
        <v>9830</v>
      </c>
      <c r="R7" s="36">
        <v>1.0173E-4</v>
      </c>
      <c r="S7" s="36">
        <v>6.1121999999999996E-2</v>
      </c>
      <c r="T7" s="36">
        <v>1.0187E-4</v>
      </c>
      <c r="U7" s="38">
        <v>6.1038000000000002E-2</v>
      </c>
      <c r="V7" s="38">
        <v>-8.3999999999993802E-5</v>
      </c>
      <c r="W7" s="36">
        <v>0</v>
      </c>
      <c r="X7" s="36">
        <v>0</v>
      </c>
      <c r="Y7" s="36">
        <v>-1.526E-5</v>
      </c>
      <c r="Z7" s="36">
        <v>0</v>
      </c>
      <c r="AA7" s="38">
        <v>-1.526E-5</v>
      </c>
      <c r="AB7" s="36">
        <v>-6.8739999999993802E-5</v>
      </c>
      <c r="AC7" s="36">
        <v>0.10866232000000001</v>
      </c>
    </row>
    <row r="8" spans="1:52" ht="15.75" customHeight="1" x14ac:dyDescent="0.2">
      <c r="A8" s="49" t="s">
        <v>481</v>
      </c>
      <c r="B8" s="49" t="s">
        <v>7</v>
      </c>
      <c r="C8" s="49" t="s">
        <v>74</v>
      </c>
      <c r="D8" s="49" t="s">
        <v>75</v>
      </c>
      <c r="E8" s="50">
        <v>-300</v>
      </c>
      <c r="F8" s="50">
        <v>9820</v>
      </c>
      <c r="G8" s="51">
        <v>-3.0549E-2</v>
      </c>
      <c r="H8" s="50">
        <v>-2.5000000000000001E-4</v>
      </c>
      <c r="I8" s="50">
        <v>-7.6299999999999998E-6</v>
      </c>
      <c r="J8" s="49" t="s">
        <v>76</v>
      </c>
      <c r="K8" s="50">
        <v>300</v>
      </c>
      <c r="L8" s="50">
        <v>0</v>
      </c>
      <c r="M8" s="50">
        <v>9820</v>
      </c>
      <c r="N8" s="49" t="s">
        <v>474</v>
      </c>
      <c r="O8" s="49" t="s">
        <v>482</v>
      </c>
      <c r="P8" s="36">
        <v>300</v>
      </c>
      <c r="Q8" s="36">
        <v>9820</v>
      </c>
      <c r="R8" s="36">
        <v>1.0183000000000001E-4</v>
      </c>
      <c r="S8" s="36">
        <v>3.0561000000000001E-2</v>
      </c>
      <c r="T8" s="36">
        <v>1.0187E-4</v>
      </c>
      <c r="U8" s="38">
        <v>3.0549000000000003E-2</v>
      </c>
      <c r="V8" s="38">
        <v>-1.1999999999998123E-5</v>
      </c>
      <c r="W8" s="36">
        <v>-1.1999999999997852E-5</v>
      </c>
      <c r="X8" s="36">
        <v>-1.1999999999997852E-5</v>
      </c>
      <c r="Y8" s="36">
        <v>-2.2889999999999999E-5</v>
      </c>
      <c r="Z8" s="36">
        <v>0</v>
      </c>
      <c r="AA8" s="38">
        <v>-2.2889999999999999E-5</v>
      </c>
      <c r="AB8" s="36">
        <v>-1.1099999999959761E-6</v>
      </c>
      <c r="AC8" s="36">
        <v>0.10872995000000001</v>
      </c>
    </row>
    <row r="9" spans="1:52" ht="15.75" customHeight="1" x14ac:dyDescent="0.2">
      <c r="A9" s="49" t="s">
        <v>483</v>
      </c>
      <c r="B9" s="49" t="s">
        <v>7</v>
      </c>
      <c r="C9" s="49" t="s">
        <v>74</v>
      </c>
      <c r="D9" s="49" t="s">
        <v>75</v>
      </c>
      <c r="E9" s="50">
        <v>-300</v>
      </c>
      <c r="F9" s="50">
        <v>9816.5</v>
      </c>
      <c r="G9" s="50">
        <v>-3.0696000000000001E-2</v>
      </c>
      <c r="H9" s="50">
        <v>-2.5000000000000001E-4</v>
      </c>
      <c r="I9" s="50">
        <v>-7.6699999999999994E-6</v>
      </c>
      <c r="J9" s="49" t="s">
        <v>76</v>
      </c>
      <c r="K9" s="50">
        <v>300</v>
      </c>
      <c r="L9" s="50">
        <v>0</v>
      </c>
      <c r="M9" s="50">
        <v>9816.5</v>
      </c>
      <c r="N9" s="49" t="s">
        <v>474</v>
      </c>
      <c r="O9" s="49" t="s">
        <v>484</v>
      </c>
      <c r="P9" s="36">
        <v>0</v>
      </c>
      <c r="Q9" s="36">
        <v>9816.5</v>
      </c>
      <c r="R9" s="36">
        <v>1.0187E-4</v>
      </c>
      <c r="S9" s="36">
        <v>0</v>
      </c>
      <c r="T9" s="36">
        <v>0</v>
      </c>
      <c r="U9" s="38">
        <v>0</v>
      </c>
      <c r="V9" s="38">
        <v>0</v>
      </c>
      <c r="W9" s="36">
        <v>-1.1999999999997852E-5</v>
      </c>
      <c r="X9" s="36">
        <v>0</v>
      </c>
      <c r="Y9" s="36">
        <v>-3.0559999999999999E-5</v>
      </c>
      <c r="Z9" s="36">
        <v>0</v>
      </c>
      <c r="AA9" s="38">
        <v>-3.0559999999999999E-5</v>
      </c>
      <c r="AB9" s="36">
        <v>1.8560000000002147E-5</v>
      </c>
      <c r="AC9" s="36">
        <v>0.10874962000000001</v>
      </c>
    </row>
    <row r="10" spans="1:52" ht="15.75" customHeight="1" x14ac:dyDescent="0.2">
      <c r="A10" s="52"/>
      <c r="B10" s="49"/>
      <c r="C10" s="49"/>
      <c r="D10" s="49"/>
      <c r="E10" s="50"/>
      <c r="F10" s="50"/>
      <c r="G10" s="50"/>
      <c r="H10" s="50"/>
      <c r="I10" s="50"/>
      <c r="J10" s="49"/>
      <c r="K10" s="50"/>
      <c r="L10" s="50"/>
      <c r="M10" s="50"/>
      <c r="N10" s="49"/>
      <c r="O10" s="49"/>
      <c r="P10" s="36">
        <v>0</v>
      </c>
      <c r="Q10" s="36" t="s">
        <v>485</v>
      </c>
      <c r="R10" s="36" t="e">
        <v>#NUM!</v>
      </c>
      <c r="S10" s="36">
        <v>0</v>
      </c>
      <c r="T10" s="36">
        <v>0</v>
      </c>
      <c r="U10" s="38">
        <v>0</v>
      </c>
      <c r="V10" s="38">
        <v>0</v>
      </c>
      <c r="W10" s="36">
        <v>-1.1999999999997852E-5</v>
      </c>
      <c r="X10" s="36">
        <v>0</v>
      </c>
      <c r="Y10" s="36">
        <v>-3.0559999999999999E-5</v>
      </c>
      <c r="Z10" s="36">
        <v>0</v>
      </c>
      <c r="AA10" s="38" t="s">
        <v>486</v>
      </c>
      <c r="AB10" s="36">
        <v>1.8560000000002147E-5</v>
      </c>
      <c r="AC10" s="36">
        <v>0.10874962000000001</v>
      </c>
    </row>
    <row r="11" spans="1:52" ht="15.75" customHeight="1" x14ac:dyDescent="0.2">
      <c r="A11" s="52"/>
      <c r="B11" s="49"/>
      <c r="C11" s="49"/>
      <c r="D11" s="49"/>
      <c r="E11" s="50"/>
      <c r="F11" s="50"/>
      <c r="G11" s="50"/>
      <c r="H11" s="50"/>
      <c r="I11" s="50"/>
      <c r="J11" s="49"/>
      <c r="K11" s="50"/>
      <c r="L11" s="50"/>
      <c r="M11" s="50"/>
      <c r="N11" s="49"/>
      <c r="O11" s="49"/>
      <c r="P11" s="36">
        <v>0</v>
      </c>
      <c r="Q11" s="36" t="s">
        <v>485</v>
      </c>
      <c r="R11" s="36" t="e">
        <v>#NUM!</v>
      </c>
      <c r="S11" s="36">
        <v>0</v>
      </c>
      <c r="T11" s="36">
        <v>0</v>
      </c>
      <c r="U11" s="38">
        <v>0</v>
      </c>
      <c r="V11" s="38">
        <v>0</v>
      </c>
      <c r="W11" s="36">
        <v>-1.1999999999997852E-5</v>
      </c>
      <c r="X11" s="36">
        <v>0</v>
      </c>
      <c r="Y11" s="36">
        <v>-3.0559999999999999E-5</v>
      </c>
      <c r="Z11" s="36">
        <v>0</v>
      </c>
      <c r="AA11" s="38" t="s">
        <v>486</v>
      </c>
      <c r="AB11" s="36">
        <v>1.8560000000002147E-5</v>
      </c>
      <c r="AC11" s="36">
        <v>0.10874962000000001</v>
      </c>
    </row>
    <row r="12" spans="1:52" ht="15.75" customHeight="1" x14ac:dyDescent="0.2">
      <c r="A12" s="52"/>
      <c r="B12" s="49"/>
      <c r="C12" s="49"/>
      <c r="D12" s="49"/>
      <c r="E12" s="50"/>
      <c r="F12" s="50"/>
      <c r="G12" s="50"/>
      <c r="H12" s="50"/>
      <c r="I12" s="50"/>
      <c r="J12" s="49"/>
      <c r="K12" s="50"/>
      <c r="L12" s="50"/>
      <c r="M12" s="50"/>
      <c r="N12" s="49"/>
      <c r="O12" s="49"/>
      <c r="P12" s="36">
        <v>0</v>
      </c>
      <c r="Q12" s="36" t="s">
        <v>485</v>
      </c>
      <c r="R12" s="36" t="e">
        <v>#NUM!</v>
      </c>
      <c r="S12" s="36">
        <v>0</v>
      </c>
      <c r="T12" s="36">
        <v>0</v>
      </c>
      <c r="U12" s="38">
        <v>0</v>
      </c>
      <c r="V12" s="38">
        <v>0</v>
      </c>
      <c r="W12" s="36">
        <v>-1.1999999999997852E-5</v>
      </c>
      <c r="X12" s="36">
        <v>0</v>
      </c>
      <c r="Y12" s="36">
        <v>-3.0559999999999999E-5</v>
      </c>
      <c r="Z12" s="36">
        <v>0</v>
      </c>
      <c r="AA12" s="38" t="s">
        <v>486</v>
      </c>
      <c r="AB12" s="36">
        <v>1.8560000000002147E-5</v>
      </c>
      <c r="AC12" s="36">
        <v>0.10874962000000001</v>
      </c>
    </row>
    <row r="13" spans="1:52" ht="15.75" customHeight="1" x14ac:dyDescent="0.2">
      <c r="A13" s="52"/>
      <c r="B13" s="49"/>
      <c r="C13" s="49"/>
      <c r="D13" s="49"/>
      <c r="E13" s="50"/>
      <c r="F13" s="50"/>
      <c r="G13" s="50"/>
      <c r="H13" s="50"/>
      <c r="I13" s="50"/>
      <c r="J13" s="49"/>
      <c r="K13" s="50"/>
      <c r="L13" s="50"/>
      <c r="M13" s="50"/>
      <c r="N13" s="49"/>
      <c r="O13" s="49"/>
      <c r="P13" s="36">
        <v>0</v>
      </c>
      <c r="Q13" s="36" t="s">
        <v>485</v>
      </c>
      <c r="R13" s="36" t="e">
        <v>#NUM!</v>
      </c>
      <c r="S13" s="36">
        <v>0</v>
      </c>
      <c r="T13" s="36">
        <v>0</v>
      </c>
      <c r="U13" s="38">
        <v>0</v>
      </c>
      <c r="V13" s="38">
        <v>0</v>
      </c>
      <c r="W13" s="36">
        <v>-1.1999999999997852E-5</v>
      </c>
      <c r="X13" s="36">
        <v>0</v>
      </c>
      <c r="Y13" s="36">
        <v>-3.0559999999999999E-5</v>
      </c>
      <c r="Z13" s="36">
        <v>0</v>
      </c>
      <c r="AA13" s="38" t="s">
        <v>486</v>
      </c>
      <c r="AB13" s="36">
        <v>1.8560000000002147E-5</v>
      </c>
      <c r="AC13" s="36">
        <v>0.10874962000000001</v>
      </c>
    </row>
    <row r="14" spans="1:52" ht="15.75" customHeight="1" x14ac:dyDescent="0.2">
      <c r="A14" s="52"/>
      <c r="B14" s="49"/>
      <c r="C14" s="49"/>
      <c r="D14" s="49"/>
      <c r="E14" s="50"/>
      <c r="F14" s="50"/>
      <c r="G14" s="50"/>
      <c r="H14" s="50"/>
      <c r="I14" s="50"/>
      <c r="J14" s="49"/>
      <c r="K14" s="50"/>
      <c r="L14" s="50"/>
      <c r="M14" s="50"/>
      <c r="N14" s="49"/>
      <c r="O14" s="49"/>
      <c r="P14" s="36">
        <v>0</v>
      </c>
      <c r="Q14" s="36" t="s">
        <v>485</v>
      </c>
      <c r="R14" s="36" t="e">
        <v>#NUM!</v>
      </c>
      <c r="S14" s="36">
        <v>0</v>
      </c>
      <c r="T14" s="36">
        <v>0</v>
      </c>
      <c r="U14" s="38">
        <v>0</v>
      </c>
      <c r="V14" s="38">
        <v>0</v>
      </c>
      <c r="W14" s="36">
        <v>-1.1999999999997852E-5</v>
      </c>
      <c r="X14" s="36">
        <v>0</v>
      </c>
      <c r="Y14" s="36">
        <v>-3.0559999999999999E-5</v>
      </c>
      <c r="Z14" s="36">
        <v>0</v>
      </c>
      <c r="AA14" s="38" t="s">
        <v>486</v>
      </c>
      <c r="AB14" s="36">
        <v>1.8560000000002147E-5</v>
      </c>
      <c r="AC14" s="36">
        <v>0.10874962000000001</v>
      </c>
    </row>
    <row r="15" spans="1:52" ht="15.75" customHeight="1" x14ac:dyDescent="0.2">
      <c r="A15" s="52"/>
      <c r="B15" s="49"/>
      <c r="C15" s="49"/>
      <c r="D15" s="49"/>
      <c r="E15" s="50"/>
      <c r="F15" s="50"/>
      <c r="G15" s="50"/>
      <c r="H15" s="50"/>
      <c r="I15" s="50"/>
      <c r="J15" s="49"/>
      <c r="K15" s="50"/>
      <c r="L15" s="50"/>
      <c r="M15" s="50"/>
      <c r="N15" s="49"/>
      <c r="O15" s="49"/>
      <c r="P15" s="36">
        <v>0</v>
      </c>
      <c r="Q15" s="36" t="s">
        <v>485</v>
      </c>
      <c r="R15" s="36" t="e">
        <v>#NUM!</v>
      </c>
      <c r="S15" s="36">
        <v>0</v>
      </c>
      <c r="T15" s="36">
        <v>0</v>
      </c>
      <c r="U15" s="38">
        <v>0</v>
      </c>
      <c r="V15" s="38">
        <v>0</v>
      </c>
      <c r="W15" s="36">
        <v>-1.1999999999997852E-5</v>
      </c>
      <c r="X15" s="36">
        <v>0</v>
      </c>
      <c r="Y15" s="36">
        <v>-3.0559999999999999E-5</v>
      </c>
      <c r="Z15" s="36">
        <v>0</v>
      </c>
      <c r="AA15" s="38" t="s">
        <v>486</v>
      </c>
      <c r="AB15" s="36">
        <v>1.8560000000002147E-5</v>
      </c>
      <c r="AC15" s="36">
        <v>0.10874962000000001</v>
      </c>
    </row>
    <row r="16" spans="1:52" ht="15.75" customHeight="1" x14ac:dyDescent="0.2">
      <c r="A16" s="52"/>
      <c r="B16" s="49"/>
      <c r="C16" s="49"/>
      <c r="D16" s="53"/>
      <c r="E16" s="50"/>
      <c r="F16" s="50"/>
      <c r="G16" s="50"/>
      <c r="H16" s="50"/>
      <c r="I16" s="50"/>
      <c r="J16" s="49"/>
      <c r="K16" s="50"/>
      <c r="L16" s="50"/>
      <c r="M16" s="50"/>
      <c r="N16" s="49"/>
      <c r="O16" s="49"/>
      <c r="P16" s="36">
        <v>0</v>
      </c>
      <c r="Q16" s="36" t="s">
        <v>485</v>
      </c>
      <c r="R16" s="36" t="e">
        <v>#NUM!</v>
      </c>
      <c r="S16" s="36">
        <v>0</v>
      </c>
      <c r="T16" s="36">
        <v>0</v>
      </c>
      <c r="U16" s="38">
        <v>0</v>
      </c>
      <c r="V16" s="38">
        <v>0</v>
      </c>
      <c r="W16" s="36">
        <v>-1.1999999999997852E-5</v>
      </c>
      <c r="X16" s="36">
        <v>0</v>
      </c>
      <c r="Y16" s="36">
        <v>-3.0559999999999999E-5</v>
      </c>
      <c r="Z16" s="36">
        <v>0</v>
      </c>
      <c r="AA16" s="38" t="s">
        <v>486</v>
      </c>
      <c r="AB16" s="36">
        <v>1.8560000000002147E-5</v>
      </c>
      <c r="AC16" s="36">
        <v>0.10874962000000001</v>
      </c>
    </row>
    <row r="17" spans="1:29" ht="15.75" customHeight="1" x14ac:dyDescent="0.2">
      <c r="A17" s="52"/>
      <c r="B17" s="49"/>
      <c r="C17" s="49"/>
      <c r="D17" s="49"/>
      <c r="E17" s="50"/>
      <c r="F17" s="50"/>
      <c r="G17" s="50"/>
      <c r="H17" s="50"/>
      <c r="I17" s="50"/>
      <c r="J17" s="49"/>
      <c r="K17" s="50"/>
      <c r="L17" s="50"/>
      <c r="M17" s="50"/>
      <c r="N17" s="49"/>
      <c r="O17" s="49"/>
      <c r="P17" s="36">
        <v>0</v>
      </c>
      <c r="Q17" s="36" t="s">
        <v>485</v>
      </c>
      <c r="R17" s="36" t="e">
        <v>#NUM!</v>
      </c>
      <c r="S17" s="36">
        <v>0</v>
      </c>
      <c r="T17" s="36">
        <v>0</v>
      </c>
      <c r="U17" s="38">
        <v>0</v>
      </c>
      <c r="V17" s="38">
        <v>0</v>
      </c>
      <c r="W17" s="36">
        <v>-1.1999999999997852E-5</v>
      </c>
      <c r="X17" s="36">
        <v>0</v>
      </c>
      <c r="Y17" s="36">
        <v>-3.0559999999999999E-5</v>
      </c>
      <c r="Z17" s="36">
        <v>0</v>
      </c>
      <c r="AA17" s="38" t="s">
        <v>486</v>
      </c>
      <c r="AB17" s="36">
        <v>1.8560000000002147E-5</v>
      </c>
      <c r="AC17" s="36">
        <v>0.10874962000000001</v>
      </c>
    </row>
    <row r="18" spans="1:29" ht="15.75" customHeight="1" x14ac:dyDescent="0.2">
      <c r="A18" s="52"/>
      <c r="B18" s="49"/>
      <c r="C18" s="49"/>
      <c r="D18" s="49"/>
      <c r="E18" s="50"/>
      <c r="F18" s="50"/>
      <c r="G18" s="50"/>
      <c r="H18" s="50"/>
      <c r="I18" s="50"/>
      <c r="J18" s="49"/>
      <c r="K18" s="50"/>
      <c r="L18" s="50"/>
      <c r="M18" s="50"/>
      <c r="N18" s="49"/>
      <c r="O18" s="49"/>
      <c r="P18" s="36">
        <v>0</v>
      </c>
      <c r="Q18" s="36" t="s">
        <v>485</v>
      </c>
      <c r="R18" s="36" t="e">
        <v>#NUM!</v>
      </c>
      <c r="S18" s="36">
        <v>0</v>
      </c>
      <c r="T18" s="36">
        <v>0</v>
      </c>
      <c r="U18" s="38">
        <v>0</v>
      </c>
      <c r="V18" s="38">
        <v>0</v>
      </c>
      <c r="W18" s="36">
        <v>-1.1999999999997852E-5</v>
      </c>
      <c r="X18" s="36">
        <v>0</v>
      </c>
      <c r="Y18" s="36">
        <v>-3.0559999999999999E-5</v>
      </c>
      <c r="Z18" s="36">
        <v>0</v>
      </c>
      <c r="AA18" s="38" t="s">
        <v>486</v>
      </c>
      <c r="AB18" s="36">
        <v>1.8560000000002147E-5</v>
      </c>
      <c r="AC18" s="36">
        <v>0.10874962000000001</v>
      </c>
    </row>
    <row r="19" spans="1:29" ht="15.75" customHeight="1" x14ac:dyDescent="0.2">
      <c r="A19" s="52"/>
      <c r="B19" s="49"/>
      <c r="C19" s="49"/>
      <c r="D19" s="49"/>
      <c r="E19" s="50"/>
      <c r="F19" s="50"/>
      <c r="G19" s="50"/>
      <c r="H19" s="50"/>
      <c r="I19" s="50"/>
      <c r="J19" s="49"/>
      <c r="K19" s="50"/>
      <c r="L19" s="50"/>
      <c r="M19" s="50"/>
      <c r="N19" s="49"/>
      <c r="O19" s="49"/>
      <c r="P19" s="36">
        <v>0</v>
      </c>
      <c r="Q19" s="36" t="s">
        <v>485</v>
      </c>
      <c r="R19" s="36" t="e">
        <v>#NUM!</v>
      </c>
      <c r="S19" s="36">
        <v>0</v>
      </c>
      <c r="T19" s="36">
        <v>0</v>
      </c>
      <c r="U19" s="38">
        <v>0</v>
      </c>
      <c r="V19" s="38">
        <v>0</v>
      </c>
      <c r="W19" s="36">
        <v>-1.1999999999997852E-5</v>
      </c>
      <c r="X19" s="36">
        <v>0</v>
      </c>
      <c r="Y19" s="36">
        <v>-3.0559999999999999E-5</v>
      </c>
      <c r="Z19" s="36">
        <v>0</v>
      </c>
      <c r="AA19" s="38" t="s">
        <v>486</v>
      </c>
      <c r="AB19" s="36">
        <v>1.8560000000002147E-5</v>
      </c>
      <c r="AC19" s="36">
        <v>0.10874962000000001</v>
      </c>
    </row>
    <row r="20" spans="1:29" ht="15.75" customHeight="1" x14ac:dyDescent="0.2">
      <c r="A20" s="52"/>
      <c r="B20" s="49"/>
      <c r="C20" s="49"/>
      <c r="D20" s="49"/>
      <c r="E20" s="50"/>
      <c r="F20" s="50"/>
      <c r="G20" s="50"/>
      <c r="H20" s="50"/>
      <c r="I20" s="50"/>
      <c r="J20" s="49"/>
      <c r="K20" s="50"/>
      <c r="L20" s="50"/>
      <c r="M20" s="50"/>
      <c r="N20" s="49"/>
      <c r="O20" s="49"/>
      <c r="P20" s="36">
        <v>0</v>
      </c>
      <c r="Q20" s="36" t="s">
        <v>485</v>
      </c>
      <c r="R20" s="36" t="e">
        <v>#NUM!</v>
      </c>
      <c r="S20" s="36">
        <v>0</v>
      </c>
      <c r="T20" s="36">
        <v>0</v>
      </c>
      <c r="U20" s="38">
        <v>0</v>
      </c>
      <c r="V20" s="38">
        <v>0</v>
      </c>
      <c r="W20" s="36">
        <v>-1.1999999999997852E-5</v>
      </c>
      <c r="X20" s="36">
        <v>0</v>
      </c>
      <c r="Y20" s="36">
        <v>-3.0559999999999999E-5</v>
      </c>
      <c r="Z20" s="36">
        <v>0</v>
      </c>
      <c r="AA20" s="38" t="s">
        <v>486</v>
      </c>
      <c r="AB20" s="36">
        <v>1.8560000000002147E-5</v>
      </c>
      <c r="AC20" s="36">
        <v>0.10874962000000001</v>
      </c>
    </row>
    <row r="21" spans="1:29" ht="15.75" customHeight="1" x14ac:dyDescent="0.2">
      <c r="A21" s="52"/>
      <c r="B21" s="49"/>
      <c r="C21" s="49"/>
      <c r="D21" s="49"/>
      <c r="E21" s="50"/>
      <c r="F21" s="50"/>
      <c r="G21" s="50"/>
      <c r="H21" s="50"/>
      <c r="I21" s="50"/>
      <c r="J21" s="49"/>
      <c r="K21" s="50"/>
      <c r="L21" s="50"/>
      <c r="M21" s="50"/>
      <c r="N21" s="49"/>
      <c r="O21" s="49"/>
      <c r="P21" s="36">
        <v>0</v>
      </c>
      <c r="Q21" s="36" t="s">
        <v>485</v>
      </c>
      <c r="R21" s="36" t="e">
        <v>#NUM!</v>
      </c>
      <c r="S21" s="36">
        <v>0</v>
      </c>
      <c r="T21" s="36">
        <v>0</v>
      </c>
      <c r="U21" s="38">
        <v>0</v>
      </c>
      <c r="V21" s="38">
        <v>0</v>
      </c>
      <c r="W21" s="36">
        <v>-1.1999999999997852E-5</v>
      </c>
      <c r="X21" s="36">
        <v>0</v>
      </c>
      <c r="Y21" s="36">
        <v>-3.0559999999999999E-5</v>
      </c>
      <c r="Z21" s="36">
        <v>0</v>
      </c>
      <c r="AA21" s="38" t="s">
        <v>486</v>
      </c>
      <c r="AB21" s="36">
        <v>1.8560000000002147E-5</v>
      </c>
      <c r="AC21" s="36">
        <v>0.10874962000000001</v>
      </c>
    </row>
    <row r="22" spans="1:29" ht="15.75" customHeight="1" x14ac:dyDescent="0.2">
      <c r="A22" s="52"/>
      <c r="B22" s="49"/>
      <c r="C22" s="49"/>
      <c r="D22" s="49"/>
      <c r="E22" s="50"/>
      <c r="F22" s="50"/>
      <c r="G22" s="50"/>
      <c r="H22" s="50"/>
      <c r="I22" s="50"/>
      <c r="J22" s="49"/>
      <c r="K22" s="50"/>
      <c r="L22" s="50"/>
      <c r="M22" s="50"/>
      <c r="N22" s="49"/>
      <c r="O22" s="49"/>
      <c r="P22" s="36">
        <v>0</v>
      </c>
      <c r="Q22" s="36" t="s">
        <v>485</v>
      </c>
      <c r="R22" s="36" t="e">
        <v>#NUM!</v>
      </c>
      <c r="S22" s="36">
        <v>0</v>
      </c>
      <c r="T22" s="36">
        <v>0</v>
      </c>
      <c r="U22" s="38">
        <v>0</v>
      </c>
      <c r="V22" s="38">
        <v>0</v>
      </c>
      <c r="W22" s="36">
        <v>-1.1999999999997852E-5</v>
      </c>
      <c r="X22" s="36">
        <v>0</v>
      </c>
      <c r="Y22" s="36">
        <v>-3.0559999999999999E-5</v>
      </c>
      <c r="Z22" s="36">
        <v>0</v>
      </c>
      <c r="AA22" s="38" t="s">
        <v>486</v>
      </c>
      <c r="AB22" s="36">
        <v>1.8560000000002147E-5</v>
      </c>
      <c r="AC22" s="36">
        <v>0.10874962000000001</v>
      </c>
    </row>
    <row r="23" spans="1:29" ht="15.75" customHeight="1" x14ac:dyDescent="0.2">
      <c r="A23" s="52"/>
      <c r="B23" s="49"/>
      <c r="C23" s="49"/>
      <c r="D23" s="49"/>
      <c r="E23" s="50"/>
      <c r="F23" s="50"/>
      <c r="G23" s="50"/>
      <c r="H23" s="50"/>
      <c r="I23" s="50"/>
      <c r="J23" s="49"/>
      <c r="K23" s="50"/>
      <c r="L23" s="50"/>
      <c r="M23" s="50"/>
      <c r="N23" s="49"/>
      <c r="O23" s="49"/>
      <c r="P23" s="36">
        <v>0</v>
      </c>
      <c r="Q23" s="36" t="s">
        <v>485</v>
      </c>
      <c r="R23" s="36" t="e">
        <v>#NUM!</v>
      </c>
      <c r="S23" s="36">
        <v>0</v>
      </c>
      <c r="T23" s="36">
        <v>0</v>
      </c>
      <c r="U23" s="38">
        <v>0</v>
      </c>
      <c r="V23" s="38">
        <v>0</v>
      </c>
      <c r="W23" s="36">
        <v>-1.1999999999997852E-5</v>
      </c>
      <c r="X23" s="36">
        <v>0</v>
      </c>
      <c r="Y23" s="36">
        <v>-3.0559999999999999E-5</v>
      </c>
      <c r="Z23" s="36">
        <v>0</v>
      </c>
      <c r="AA23" s="38" t="s">
        <v>486</v>
      </c>
      <c r="AB23" s="36">
        <v>1.8560000000002147E-5</v>
      </c>
      <c r="AC23" s="36">
        <v>0.10874962000000001</v>
      </c>
    </row>
    <row r="24" spans="1:29" ht="15.75" customHeight="1" x14ac:dyDescent="0.2">
      <c r="A24" s="52"/>
      <c r="B24" s="49"/>
      <c r="C24" s="49"/>
      <c r="D24" s="49"/>
      <c r="E24" s="50"/>
      <c r="F24" s="50"/>
      <c r="G24" s="50"/>
      <c r="H24" s="50"/>
      <c r="I24" s="50"/>
      <c r="J24" s="49"/>
      <c r="K24" s="50"/>
      <c r="L24" s="50"/>
      <c r="M24" s="50"/>
      <c r="N24" s="49"/>
      <c r="O24" s="49"/>
      <c r="P24" s="36">
        <v>0</v>
      </c>
      <c r="Q24" s="36" t="s">
        <v>485</v>
      </c>
      <c r="R24" s="36" t="e">
        <v>#NUM!</v>
      </c>
      <c r="S24" s="36">
        <v>0</v>
      </c>
      <c r="T24" s="36">
        <v>0</v>
      </c>
      <c r="U24" s="38">
        <v>0</v>
      </c>
      <c r="V24" s="38">
        <v>0</v>
      </c>
      <c r="W24" s="36">
        <v>-1.1999999999997852E-5</v>
      </c>
      <c r="X24" s="36">
        <v>0</v>
      </c>
      <c r="Y24" s="36">
        <v>-3.0559999999999999E-5</v>
      </c>
      <c r="Z24" s="36">
        <v>0</v>
      </c>
      <c r="AA24" s="38" t="s">
        <v>486</v>
      </c>
      <c r="AB24" s="36">
        <v>1.8560000000002147E-5</v>
      </c>
      <c r="AC24" s="36">
        <v>0.10874962000000001</v>
      </c>
    </row>
    <row r="25" spans="1:29" ht="15.75" customHeight="1" x14ac:dyDescent="0.2">
      <c r="A25" s="52"/>
      <c r="B25" s="49"/>
      <c r="C25" s="49"/>
      <c r="D25" s="49"/>
      <c r="E25" s="50"/>
      <c r="F25" s="50"/>
      <c r="G25" s="50"/>
      <c r="H25" s="50"/>
      <c r="I25" s="50"/>
      <c r="J25" s="49"/>
      <c r="K25" s="50"/>
      <c r="L25" s="50"/>
      <c r="M25" s="50"/>
      <c r="N25" s="49"/>
      <c r="O25" s="49"/>
      <c r="P25" s="36">
        <v>0</v>
      </c>
      <c r="Q25" s="36" t="s">
        <v>485</v>
      </c>
      <c r="R25" s="36" t="e">
        <v>#NUM!</v>
      </c>
      <c r="S25" s="36">
        <v>0</v>
      </c>
      <c r="T25" s="36">
        <v>0</v>
      </c>
      <c r="U25" s="38">
        <v>0</v>
      </c>
      <c r="V25" s="38">
        <v>0</v>
      </c>
      <c r="W25" s="36">
        <v>-1.1999999999997852E-5</v>
      </c>
      <c r="X25" s="36">
        <v>0</v>
      </c>
      <c r="Y25" s="36">
        <v>-3.0559999999999999E-5</v>
      </c>
      <c r="Z25" s="36">
        <v>0</v>
      </c>
      <c r="AA25" s="38" t="s">
        <v>486</v>
      </c>
      <c r="AB25" s="36">
        <v>1.8560000000002147E-5</v>
      </c>
      <c r="AC25" s="36">
        <v>0.10874962000000001</v>
      </c>
    </row>
    <row r="26" spans="1:29" ht="15.75" customHeight="1" x14ac:dyDescent="0.2">
      <c r="A26" s="52"/>
      <c r="B26" s="49"/>
      <c r="C26" s="49"/>
      <c r="D26" s="49"/>
      <c r="E26" s="50"/>
      <c r="F26" s="50"/>
      <c r="G26" s="50"/>
      <c r="H26" s="50"/>
      <c r="I26" s="50"/>
      <c r="J26" s="49"/>
      <c r="K26" s="50"/>
      <c r="L26" s="50"/>
      <c r="M26" s="50"/>
      <c r="N26" s="49"/>
      <c r="O26" s="49"/>
      <c r="P26" s="36">
        <v>0</v>
      </c>
      <c r="Q26" s="36" t="s">
        <v>485</v>
      </c>
      <c r="R26" s="36" t="e">
        <v>#NUM!</v>
      </c>
      <c r="S26" s="36">
        <v>0</v>
      </c>
      <c r="T26" s="36">
        <v>0</v>
      </c>
      <c r="U26" s="38">
        <v>0</v>
      </c>
      <c r="V26" s="38">
        <v>0</v>
      </c>
      <c r="W26" s="36">
        <v>-1.1999999999997852E-5</v>
      </c>
      <c r="X26" s="36">
        <v>0</v>
      </c>
      <c r="Y26" s="36">
        <v>-3.0559999999999999E-5</v>
      </c>
      <c r="Z26" s="36">
        <v>0</v>
      </c>
      <c r="AA26" s="38" t="s">
        <v>486</v>
      </c>
      <c r="AB26" s="36">
        <v>1.8560000000002147E-5</v>
      </c>
      <c r="AC26" s="36">
        <v>0.10874962000000001</v>
      </c>
    </row>
    <row r="27" spans="1:29" ht="15.75" customHeight="1" x14ac:dyDescent="0.2">
      <c r="A27" s="52"/>
      <c r="B27" s="49"/>
      <c r="C27" s="49"/>
      <c r="D27" s="49"/>
      <c r="E27" s="50"/>
      <c r="F27" s="50"/>
      <c r="G27" s="50"/>
      <c r="H27" s="50"/>
      <c r="I27" s="50"/>
      <c r="J27" s="49"/>
      <c r="K27" s="50"/>
      <c r="L27" s="50"/>
      <c r="M27" s="50"/>
      <c r="N27" s="49"/>
      <c r="O27" s="49"/>
      <c r="P27" s="36">
        <v>0</v>
      </c>
      <c r="Q27" s="36" t="s">
        <v>485</v>
      </c>
      <c r="R27" s="36" t="e">
        <v>#NUM!</v>
      </c>
      <c r="S27" s="36">
        <v>0</v>
      </c>
      <c r="T27" s="36">
        <v>0</v>
      </c>
      <c r="U27" s="38">
        <v>0</v>
      </c>
      <c r="V27" s="38">
        <v>0</v>
      </c>
      <c r="W27" s="36">
        <v>-1.1999999999997852E-5</v>
      </c>
      <c r="X27" s="36">
        <v>0</v>
      </c>
      <c r="Y27" s="36">
        <v>-3.0559999999999999E-5</v>
      </c>
      <c r="Z27" s="36">
        <v>0</v>
      </c>
      <c r="AA27" s="38" t="s">
        <v>486</v>
      </c>
      <c r="AB27" s="36">
        <v>1.8560000000002147E-5</v>
      </c>
      <c r="AC27" s="36">
        <v>0.10874962000000001</v>
      </c>
    </row>
    <row r="28" spans="1:29" ht="15.75" customHeight="1" x14ac:dyDescent="0.2">
      <c r="A28" s="52"/>
      <c r="B28" s="49"/>
      <c r="C28" s="49"/>
      <c r="D28" s="49"/>
      <c r="E28" s="50"/>
      <c r="F28" s="50"/>
      <c r="G28" s="50"/>
      <c r="H28" s="50"/>
      <c r="I28" s="50"/>
      <c r="J28" s="49"/>
      <c r="K28" s="50"/>
      <c r="L28" s="50"/>
      <c r="M28" s="50"/>
      <c r="N28" s="49"/>
      <c r="O28" s="49"/>
      <c r="P28" s="36">
        <v>0</v>
      </c>
      <c r="Q28" s="36" t="s">
        <v>485</v>
      </c>
      <c r="R28" s="36" t="e">
        <v>#NUM!</v>
      </c>
      <c r="S28" s="36">
        <v>0</v>
      </c>
      <c r="T28" s="36">
        <v>0</v>
      </c>
      <c r="U28" s="38">
        <v>0</v>
      </c>
      <c r="V28" s="38">
        <v>0</v>
      </c>
      <c r="W28" s="36">
        <v>-1.1999999999997852E-5</v>
      </c>
      <c r="X28" s="36">
        <v>0</v>
      </c>
      <c r="Y28" s="36">
        <v>-3.0559999999999999E-5</v>
      </c>
      <c r="Z28" s="36">
        <v>0</v>
      </c>
      <c r="AA28" s="38" t="s">
        <v>486</v>
      </c>
      <c r="AB28" s="36">
        <v>1.8560000000002147E-5</v>
      </c>
      <c r="AC28" s="36">
        <v>0.10874962000000001</v>
      </c>
    </row>
    <row r="29" spans="1:29" ht="15.75" customHeight="1" x14ac:dyDescent="0.2">
      <c r="A29" s="52"/>
      <c r="B29" s="49"/>
      <c r="C29" s="49"/>
      <c r="D29" s="49"/>
      <c r="E29" s="50"/>
      <c r="F29" s="50"/>
      <c r="G29" s="50"/>
      <c r="H29" s="50"/>
      <c r="I29" s="50"/>
      <c r="J29" s="49"/>
      <c r="K29" s="50"/>
      <c r="L29" s="50"/>
      <c r="M29" s="50"/>
      <c r="N29" s="49"/>
      <c r="O29" s="49"/>
      <c r="P29" s="36">
        <v>0</v>
      </c>
      <c r="Q29" s="36" t="s">
        <v>485</v>
      </c>
      <c r="R29" s="36" t="e">
        <v>#NUM!</v>
      </c>
      <c r="S29" s="36">
        <v>0</v>
      </c>
      <c r="T29" s="36">
        <v>0</v>
      </c>
      <c r="U29" s="38">
        <v>0</v>
      </c>
      <c r="V29" s="38">
        <v>0</v>
      </c>
      <c r="W29" s="36">
        <v>-1.1999999999997852E-5</v>
      </c>
      <c r="X29" s="36">
        <v>0</v>
      </c>
      <c r="Y29" s="36">
        <v>-3.0559999999999999E-5</v>
      </c>
      <c r="Z29" s="36">
        <v>0</v>
      </c>
      <c r="AA29" s="38" t="s">
        <v>486</v>
      </c>
      <c r="AB29" s="36">
        <v>1.8560000000002147E-5</v>
      </c>
      <c r="AC29" s="36">
        <v>0.10874962000000001</v>
      </c>
    </row>
    <row r="30" spans="1:29" ht="15.75" customHeight="1" x14ac:dyDescent="0.2">
      <c r="A30" s="52"/>
      <c r="B30" s="49"/>
      <c r="C30" s="49"/>
      <c r="D30" s="49"/>
      <c r="E30" s="50"/>
      <c r="F30" s="50"/>
      <c r="G30" s="50"/>
      <c r="H30" s="50"/>
      <c r="I30" s="50"/>
      <c r="J30" s="49"/>
      <c r="K30" s="50"/>
      <c r="L30" s="50"/>
      <c r="M30" s="50"/>
      <c r="N30" s="49"/>
      <c r="O30" s="49"/>
      <c r="P30" s="36">
        <v>0</v>
      </c>
      <c r="Q30" s="36" t="s">
        <v>485</v>
      </c>
      <c r="R30" s="36" t="e">
        <v>#NUM!</v>
      </c>
      <c r="S30" s="36">
        <v>0</v>
      </c>
      <c r="T30" s="36">
        <v>0</v>
      </c>
      <c r="U30" s="38">
        <v>0</v>
      </c>
      <c r="V30" s="38">
        <v>0</v>
      </c>
      <c r="W30" s="36">
        <v>-1.1999999999997852E-5</v>
      </c>
      <c r="X30" s="36">
        <v>0</v>
      </c>
      <c r="Y30" s="36">
        <v>-3.0559999999999999E-5</v>
      </c>
      <c r="Z30" s="36">
        <v>0</v>
      </c>
      <c r="AA30" s="38" t="s">
        <v>486</v>
      </c>
      <c r="AB30" s="36">
        <v>1.8560000000002147E-5</v>
      </c>
      <c r="AC30" s="36">
        <v>0.10874962000000001</v>
      </c>
    </row>
    <row r="31" spans="1:29" ht="15.75" customHeight="1" x14ac:dyDescent="0.2">
      <c r="A31" s="52"/>
      <c r="B31" s="49"/>
      <c r="C31" s="49"/>
      <c r="D31" s="49"/>
      <c r="E31" s="50"/>
      <c r="F31" s="50"/>
      <c r="G31" s="50"/>
      <c r="H31" s="50"/>
      <c r="I31" s="50"/>
      <c r="J31" s="49"/>
      <c r="K31" s="50"/>
      <c r="L31" s="50"/>
      <c r="M31" s="50"/>
      <c r="N31" s="49"/>
      <c r="O31" s="49"/>
      <c r="P31" s="36">
        <v>0</v>
      </c>
      <c r="Q31" s="36" t="s">
        <v>485</v>
      </c>
      <c r="R31" s="36" t="e">
        <v>#NUM!</v>
      </c>
      <c r="S31" s="36">
        <v>0</v>
      </c>
      <c r="T31" s="36">
        <v>0</v>
      </c>
      <c r="U31" s="38">
        <v>0</v>
      </c>
      <c r="V31" s="38">
        <v>0</v>
      </c>
      <c r="W31" s="36">
        <v>-1.1999999999997852E-5</v>
      </c>
      <c r="X31" s="36">
        <v>0</v>
      </c>
      <c r="Y31" s="36">
        <v>-3.0559999999999999E-5</v>
      </c>
      <c r="Z31" s="36">
        <v>0</v>
      </c>
      <c r="AA31" s="38" t="s">
        <v>486</v>
      </c>
      <c r="AB31" s="36">
        <v>1.8560000000002147E-5</v>
      </c>
      <c r="AC31" s="36">
        <v>0.10874962000000001</v>
      </c>
    </row>
    <row r="32" spans="1:29" ht="15.75" customHeight="1" x14ac:dyDescent="0.2">
      <c r="A32" s="52"/>
      <c r="B32" s="49"/>
      <c r="C32" s="49"/>
      <c r="D32" s="49"/>
      <c r="E32" s="50"/>
      <c r="F32" s="50"/>
      <c r="G32" s="50"/>
      <c r="H32" s="50"/>
      <c r="I32" s="50"/>
      <c r="J32" s="49"/>
      <c r="K32" s="50"/>
      <c r="L32" s="50"/>
      <c r="M32" s="50"/>
      <c r="N32" s="49"/>
      <c r="O32" s="49"/>
      <c r="P32" s="36">
        <v>0</v>
      </c>
      <c r="Q32" s="36" t="s">
        <v>485</v>
      </c>
      <c r="R32" s="36" t="e">
        <v>#NUM!</v>
      </c>
      <c r="S32" s="36">
        <v>0</v>
      </c>
      <c r="T32" s="36">
        <v>0</v>
      </c>
      <c r="U32" s="38">
        <v>0</v>
      </c>
      <c r="V32" s="38">
        <v>0</v>
      </c>
      <c r="W32" s="36">
        <v>-1.1999999999997852E-5</v>
      </c>
      <c r="X32" s="36">
        <v>0</v>
      </c>
      <c r="Y32" s="36">
        <v>-3.0559999999999999E-5</v>
      </c>
      <c r="Z32" s="36">
        <v>0</v>
      </c>
      <c r="AA32" s="38" t="s">
        <v>486</v>
      </c>
      <c r="AB32" s="36">
        <v>1.8560000000002147E-5</v>
      </c>
      <c r="AC32" s="36">
        <v>0.10874962000000001</v>
      </c>
    </row>
    <row r="33" spans="1:29" ht="15.75" customHeight="1" x14ac:dyDescent="0.2">
      <c r="A33" s="52"/>
      <c r="B33" s="49"/>
      <c r="C33" s="49"/>
      <c r="D33" s="49"/>
      <c r="E33" s="50"/>
      <c r="F33" s="50"/>
      <c r="G33" s="50"/>
      <c r="H33" s="50"/>
      <c r="I33" s="50"/>
      <c r="J33" s="49"/>
      <c r="K33" s="50"/>
      <c r="L33" s="50"/>
      <c r="M33" s="50"/>
      <c r="N33" s="49"/>
      <c r="O33" s="49"/>
      <c r="P33" s="36">
        <v>0</v>
      </c>
      <c r="Q33" s="36" t="s">
        <v>485</v>
      </c>
      <c r="R33" s="36" t="e">
        <v>#NUM!</v>
      </c>
      <c r="S33" s="36">
        <v>0</v>
      </c>
      <c r="T33" s="36">
        <v>0</v>
      </c>
      <c r="U33" s="38">
        <v>0</v>
      </c>
      <c r="V33" s="38">
        <v>0</v>
      </c>
      <c r="W33" s="36">
        <v>-1.1999999999997852E-5</v>
      </c>
      <c r="X33" s="36">
        <v>0</v>
      </c>
      <c r="Y33" s="36">
        <v>-3.0559999999999999E-5</v>
      </c>
      <c r="Z33" s="36">
        <v>0</v>
      </c>
      <c r="AA33" s="38" t="s">
        <v>486</v>
      </c>
      <c r="AB33" s="36">
        <v>1.8560000000002147E-5</v>
      </c>
      <c r="AC33" s="36">
        <v>0.10874962000000001</v>
      </c>
    </row>
    <row r="34" spans="1:29" ht="15.75" customHeight="1" x14ac:dyDescent="0.2">
      <c r="A34" s="52"/>
      <c r="B34" s="49"/>
      <c r="C34" s="49"/>
      <c r="D34" s="49"/>
      <c r="E34" s="50"/>
      <c r="F34" s="50"/>
      <c r="G34" s="50"/>
      <c r="H34" s="50"/>
      <c r="I34" s="50"/>
      <c r="J34" s="49"/>
      <c r="K34" s="50"/>
      <c r="L34" s="50"/>
      <c r="M34" s="50"/>
      <c r="N34" s="49"/>
      <c r="O34" s="49"/>
      <c r="P34" s="36">
        <v>0</v>
      </c>
      <c r="Q34" s="36" t="s">
        <v>485</v>
      </c>
      <c r="R34" s="36" t="e">
        <v>#NUM!</v>
      </c>
      <c r="S34" s="36">
        <v>0</v>
      </c>
      <c r="T34" s="36">
        <v>0</v>
      </c>
      <c r="U34" s="38">
        <v>0</v>
      </c>
      <c r="V34" s="38">
        <v>0</v>
      </c>
      <c r="W34" s="36">
        <v>-1.1999999999997852E-5</v>
      </c>
      <c r="X34" s="36">
        <v>0</v>
      </c>
      <c r="Y34" s="36">
        <v>-3.0559999999999999E-5</v>
      </c>
      <c r="Z34" s="36">
        <v>0</v>
      </c>
      <c r="AA34" s="38" t="s">
        <v>486</v>
      </c>
      <c r="AB34" s="36">
        <v>1.8560000000002147E-5</v>
      </c>
      <c r="AC34" s="36">
        <v>0.10874962000000001</v>
      </c>
    </row>
    <row r="35" spans="1:29" ht="15.75" customHeight="1" x14ac:dyDescent="0.2">
      <c r="A35" s="52"/>
      <c r="B35" s="49"/>
      <c r="C35" s="49"/>
      <c r="D35" s="49"/>
      <c r="E35" s="50"/>
      <c r="F35" s="50"/>
      <c r="G35" s="50"/>
      <c r="H35" s="50"/>
      <c r="I35" s="50"/>
      <c r="J35" s="49"/>
      <c r="K35" s="50"/>
      <c r="L35" s="50"/>
      <c r="M35" s="50"/>
      <c r="N35" s="49"/>
      <c r="O35" s="49"/>
      <c r="P35" s="36">
        <v>0</v>
      </c>
      <c r="Q35" s="36" t="s">
        <v>485</v>
      </c>
      <c r="R35" s="36" t="e">
        <v>#NUM!</v>
      </c>
      <c r="S35" s="36">
        <v>0</v>
      </c>
      <c r="T35" s="36">
        <v>0</v>
      </c>
      <c r="U35" s="38">
        <v>0</v>
      </c>
      <c r="V35" s="38">
        <v>0</v>
      </c>
      <c r="W35" s="36">
        <v>-1.1999999999997852E-5</v>
      </c>
      <c r="X35" s="36">
        <v>0</v>
      </c>
      <c r="Y35" s="36">
        <v>-3.0559999999999999E-5</v>
      </c>
      <c r="Z35" s="36">
        <v>0</v>
      </c>
      <c r="AA35" s="38" t="s">
        <v>486</v>
      </c>
      <c r="AB35" s="36">
        <v>1.8560000000002147E-5</v>
      </c>
      <c r="AC35" s="36">
        <v>0.10874962000000001</v>
      </c>
    </row>
    <row r="36" spans="1:29" ht="15.75" customHeight="1" x14ac:dyDescent="0.2">
      <c r="A36" s="52"/>
      <c r="B36" s="49"/>
      <c r="C36" s="49"/>
      <c r="D36" s="49"/>
      <c r="E36" s="50"/>
      <c r="F36" s="50"/>
      <c r="G36" s="50"/>
      <c r="H36" s="50"/>
      <c r="I36" s="50"/>
      <c r="J36" s="49"/>
      <c r="K36" s="50"/>
      <c r="L36" s="50"/>
      <c r="M36" s="50"/>
      <c r="N36" s="49"/>
      <c r="O36" s="49"/>
      <c r="P36" s="36">
        <v>0</v>
      </c>
      <c r="Q36" s="36" t="s">
        <v>485</v>
      </c>
      <c r="R36" s="36" t="e">
        <v>#NUM!</v>
      </c>
      <c r="S36" s="36">
        <v>0</v>
      </c>
      <c r="T36" s="36">
        <v>0</v>
      </c>
      <c r="U36" s="38">
        <v>0</v>
      </c>
      <c r="V36" s="38">
        <v>0</v>
      </c>
      <c r="W36" s="36">
        <v>-1.1999999999997852E-5</v>
      </c>
      <c r="X36" s="36">
        <v>0</v>
      </c>
      <c r="Y36" s="36">
        <v>-3.0559999999999999E-5</v>
      </c>
      <c r="Z36" s="36">
        <v>0</v>
      </c>
      <c r="AA36" s="38" t="s">
        <v>486</v>
      </c>
      <c r="AB36" s="36">
        <v>1.8560000000002147E-5</v>
      </c>
      <c r="AC36" s="36">
        <v>0.10874962000000001</v>
      </c>
    </row>
    <row r="37" spans="1:29" ht="15.75" customHeight="1" x14ac:dyDescent="0.2">
      <c r="A37" s="52"/>
      <c r="B37" s="49"/>
      <c r="C37" s="49"/>
      <c r="D37" s="49"/>
      <c r="E37" s="50"/>
      <c r="F37" s="50"/>
      <c r="G37" s="50"/>
      <c r="H37" s="50"/>
      <c r="I37" s="50"/>
      <c r="J37" s="49"/>
      <c r="K37" s="50"/>
      <c r="L37" s="50"/>
      <c r="M37" s="50"/>
      <c r="N37" s="49"/>
      <c r="O37" s="49"/>
      <c r="P37" s="36">
        <v>0</v>
      </c>
      <c r="Q37" s="36" t="s">
        <v>485</v>
      </c>
      <c r="R37" s="36" t="e">
        <v>#NUM!</v>
      </c>
      <c r="S37" s="36">
        <v>0</v>
      </c>
      <c r="T37" s="36">
        <v>0</v>
      </c>
      <c r="U37" s="38">
        <v>0</v>
      </c>
      <c r="V37" s="38">
        <v>0</v>
      </c>
      <c r="W37" s="36">
        <v>-1.1999999999997852E-5</v>
      </c>
      <c r="X37" s="36">
        <v>0</v>
      </c>
      <c r="Y37" s="36">
        <v>-3.0559999999999999E-5</v>
      </c>
      <c r="Z37" s="36">
        <v>0</v>
      </c>
      <c r="AA37" s="38" t="s">
        <v>486</v>
      </c>
      <c r="AB37" s="36">
        <v>1.8560000000002147E-5</v>
      </c>
      <c r="AC37" s="36">
        <v>0.10874962000000001</v>
      </c>
    </row>
    <row r="38" spans="1:29" ht="15.75" customHeight="1" x14ac:dyDescent="0.2">
      <c r="A38" s="52"/>
      <c r="B38" s="49"/>
      <c r="C38" s="49"/>
      <c r="D38" s="49"/>
      <c r="E38" s="50"/>
      <c r="F38" s="50"/>
      <c r="G38" s="50"/>
      <c r="H38" s="50"/>
      <c r="I38" s="50"/>
      <c r="J38" s="49"/>
      <c r="K38" s="50"/>
      <c r="L38" s="50"/>
      <c r="M38" s="50"/>
      <c r="N38" s="49"/>
      <c r="O38" s="49"/>
      <c r="P38" s="36">
        <v>0</v>
      </c>
      <c r="Q38" s="36" t="s">
        <v>485</v>
      </c>
      <c r="R38" s="36" t="e">
        <v>#NUM!</v>
      </c>
      <c r="S38" s="36">
        <v>0</v>
      </c>
      <c r="T38" s="36">
        <v>0</v>
      </c>
      <c r="U38" s="38">
        <v>0</v>
      </c>
      <c r="V38" s="38">
        <v>0</v>
      </c>
      <c r="W38" s="36">
        <v>-1.1999999999997852E-5</v>
      </c>
      <c r="X38" s="36">
        <v>0</v>
      </c>
      <c r="Y38" s="36">
        <v>-3.0559999999999999E-5</v>
      </c>
      <c r="Z38" s="36">
        <v>0</v>
      </c>
      <c r="AA38" s="38" t="s">
        <v>486</v>
      </c>
      <c r="AB38" s="36">
        <v>1.8560000000002147E-5</v>
      </c>
      <c r="AC38" s="36">
        <v>0.10874962000000001</v>
      </c>
    </row>
    <row r="39" spans="1:29" ht="15.75" customHeight="1" x14ac:dyDescent="0.2">
      <c r="A39" s="52"/>
      <c r="B39" s="49"/>
      <c r="C39" s="49"/>
      <c r="D39" s="49"/>
      <c r="E39" s="50"/>
      <c r="F39" s="50"/>
      <c r="G39" s="50"/>
      <c r="H39" s="50"/>
      <c r="I39" s="50"/>
      <c r="J39" s="49"/>
      <c r="K39" s="50"/>
      <c r="L39" s="50"/>
      <c r="M39" s="50"/>
      <c r="N39" s="49"/>
      <c r="O39" s="49"/>
      <c r="P39" s="36">
        <v>0</v>
      </c>
      <c r="Q39" s="36" t="s">
        <v>485</v>
      </c>
      <c r="R39" s="36" t="e">
        <v>#NUM!</v>
      </c>
      <c r="S39" s="36">
        <v>0</v>
      </c>
      <c r="T39" s="36">
        <v>0</v>
      </c>
      <c r="U39" s="38">
        <v>0</v>
      </c>
      <c r="V39" s="38">
        <v>0</v>
      </c>
      <c r="W39" s="36">
        <v>-1.1999999999997852E-5</v>
      </c>
      <c r="X39" s="36">
        <v>0</v>
      </c>
      <c r="Y39" s="36">
        <v>-3.0559999999999999E-5</v>
      </c>
      <c r="Z39" s="36">
        <v>0</v>
      </c>
      <c r="AA39" s="38" t="s">
        <v>486</v>
      </c>
      <c r="AB39" s="36">
        <v>1.8560000000002147E-5</v>
      </c>
      <c r="AC39" s="36">
        <v>0.10874962000000001</v>
      </c>
    </row>
    <row r="40" spans="1:29" ht="15.75" customHeight="1" x14ac:dyDescent="0.2">
      <c r="A40" s="52"/>
      <c r="B40" s="49"/>
      <c r="C40" s="49"/>
      <c r="D40" s="49"/>
      <c r="E40" s="50"/>
      <c r="F40" s="50"/>
      <c r="G40" s="50"/>
      <c r="H40" s="50"/>
      <c r="I40" s="50"/>
      <c r="J40" s="49"/>
      <c r="K40" s="50"/>
      <c r="L40" s="50"/>
      <c r="M40" s="50"/>
      <c r="N40" s="49"/>
      <c r="O40" s="49"/>
      <c r="P40" s="36">
        <v>0</v>
      </c>
      <c r="Q40" s="36" t="s">
        <v>485</v>
      </c>
      <c r="R40" s="36" t="e">
        <v>#NUM!</v>
      </c>
      <c r="S40" s="36">
        <v>0</v>
      </c>
      <c r="T40" s="36">
        <v>0</v>
      </c>
      <c r="U40" s="38">
        <v>0</v>
      </c>
      <c r="V40" s="38">
        <v>0</v>
      </c>
      <c r="W40" s="36">
        <v>-1.1999999999997852E-5</v>
      </c>
      <c r="X40" s="36">
        <v>0</v>
      </c>
      <c r="Y40" s="36">
        <v>-3.0559999999999999E-5</v>
      </c>
      <c r="Z40" s="36">
        <v>0</v>
      </c>
      <c r="AA40" s="38" t="s">
        <v>486</v>
      </c>
      <c r="AB40" s="36">
        <v>1.8560000000002147E-5</v>
      </c>
      <c r="AC40" s="36">
        <v>0.10874962000000001</v>
      </c>
    </row>
    <row r="41" spans="1:29" ht="15.75" customHeight="1" x14ac:dyDescent="0.2">
      <c r="A41" s="52"/>
      <c r="B41" s="49"/>
      <c r="C41" s="49"/>
      <c r="D41" s="49"/>
      <c r="E41" s="50"/>
      <c r="F41" s="50"/>
      <c r="G41" s="50"/>
      <c r="H41" s="50"/>
      <c r="I41" s="50"/>
      <c r="J41" s="49"/>
      <c r="K41" s="50"/>
      <c r="L41" s="50"/>
      <c r="M41" s="50"/>
      <c r="N41" s="49"/>
      <c r="O41" s="49"/>
      <c r="P41" s="36">
        <v>0</v>
      </c>
      <c r="Q41" s="36" t="s">
        <v>485</v>
      </c>
      <c r="R41" s="36" t="e">
        <v>#NUM!</v>
      </c>
      <c r="S41" s="36">
        <v>0</v>
      </c>
      <c r="T41" s="36">
        <v>0</v>
      </c>
      <c r="U41" s="38">
        <v>0</v>
      </c>
      <c r="V41" s="38">
        <v>0</v>
      </c>
      <c r="W41" s="36">
        <v>-1.1999999999997852E-5</v>
      </c>
      <c r="X41" s="36">
        <v>0</v>
      </c>
      <c r="Y41" s="36">
        <v>-3.0559999999999999E-5</v>
      </c>
      <c r="Z41" s="36">
        <v>0</v>
      </c>
      <c r="AA41" s="38" t="s">
        <v>486</v>
      </c>
      <c r="AB41" s="36">
        <v>1.8560000000002147E-5</v>
      </c>
      <c r="AC41" s="36">
        <v>0.10874962000000001</v>
      </c>
    </row>
    <row r="42" spans="1:29" ht="15.75" customHeight="1" x14ac:dyDescent="0.2">
      <c r="A42" s="52"/>
      <c r="B42" s="49"/>
      <c r="C42" s="49"/>
      <c r="D42" s="49"/>
      <c r="E42" s="50"/>
      <c r="F42" s="50"/>
      <c r="G42" s="50"/>
      <c r="H42" s="50"/>
      <c r="I42" s="50"/>
      <c r="J42" s="49"/>
      <c r="K42" s="50"/>
      <c r="L42" s="50"/>
      <c r="M42" s="50"/>
      <c r="N42" s="49"/>
      <c r="O42" s="49"/>
      <c r="P42" s="36">
        <v>0</v>
      </c>
      <c r="Q42" s="36" t="s">
        <v>485</v>
      </c>
      <c r="R42" s="36" t="e">
        <v>#NUM!</v>
      </c>
      <c r="S42" s="36">
        <v>0</v>
      </c>
      <c r="T42" s="36">
        <v>0</v>
      </c>
      <c r="U42" s="38">
        <v>0</v>
      </c>
      <c r="V42" s="38">
        <v>0</v>
      </c>
      <c r="W42" s="36">
        <v>-1.1999999999997852E-5</v>
      </c>
      <c r="X42" s="36">
        <v>0</v>
      </c>
      <c r="Y42" s="36">
        <v>-3.0559999999999999E-5</v>
      </c>
      <c r="Z42" s="36">
        <v>0</v>
      </c>
      <c r="AA42" s="38" t="s">
        <v>486</v>
      </c>
      <c r="AB42" s="36">
        <v>1.8560000000002147E-5</v>
      </c>
      <c r="AC42" s="36">
        <v>0.10874962000000001</v>
      </c>
    </row>
    <row r="43" spans="1:29" ht="15.75" customHeight="1" x14ac:dyDescent="0.2">
      <c r="A43" s="52"/>
      <c r="B43" s="49"/>
      <c r="C43" s="49"/>
      <c r="D43" s="49"/>
      <c r="E43" s="50"/>
      <c r="F43" s="50"/>
      <c r="G43" s="50"/>
      <c r="H43" s="50"/>
      <c r="I43" s="50"/>
      <c r="J43" s="49"/>
      <c r="K43" s="50"/>
      <c r="L43" s="50"/>
      <c r="M43" s="50"/>
      <c r="N43" s="49"/>
      <c r="O43" s="49"/>
      <c r="P43" s="36">
        <v>0</v>
      </c>
      <c r="Q43" s="36" t="s">
        <v>485</v>
      </c>
      <c r="R43" s="36" t="e">
        <v>#NUM!</v>
      </c>
      <c r="S43" s="36">
        <v>0</v>
      </c>
      <c r="T43" s="36">
        <v>0</v>
      </c>
      <c r="U43" s="38">
        <v>0</v>
      </c>
      <c r="V43" s="38">
        <v>0</v>
      </c>
      <c r="W43" s="36">
        <v>-1.1999999999997852E-5</v>
      </c>
      <c r="X43" s="36">
        <v>0</v>
      </c>
      <c r="Y43" s="36">
        <v>-3.0559999999999999E-5</v>
      </c>
      <c r="Z43" s="36">
        <v>0</v>
      </c>
      <c r="AA43" s="38" t="s">
        <v>486</v>
      </c>
      <c r="AB43" s="36">
        <v>1.8560000000002147E-5</v>
      </c>
      <c r="AC43" s="36">
        <v>0.10874962000000001</v>
      </c>
    </row>
    <row r="44" spans="1:29" ht="15.75" customHeight="1" x14ac:dyDescent="0.2">
      <c r="A44" s="52"/>
      <c r="B44" s="49"/>
      <c r="C44" s="49"/>
      <c r="D44" s="49"/>
      <c r="E44" s="50"/>
      <c r="F44" s="50"/>
      <c r="G44" s="50"/>
      <c r="H44" s="50"/>
      <c r="I44" s="50"/>
      <c r="J44" s="49"/>
      <c r="K44" s="50"/>
      <c r="L44" s="50"/>
      <c r="M44" s="50"/>
      <c r="N44" s="49"/>
      <c r="O44" s="49"/>
      <c r="P44" s="36">
        <v>0</v>
      </c>
      <c r="Q44" s="36" t="s">
        <v>485</v>
      </c>
      <c r="R44" s="36" t="e">
        <v>#NUM!</v>
      </c>
      <c r="S44" s="36">
        <v>0</v>
      </c>
      <c r="T44" s="36">
        <v>0</v>
      </c>
      <c r="U44" s="38">
        <v>0</v>
      </c>
      <c r="V44" s="38">
        <v>0</v>
      </c>
      <c r="W44" s="36">
        <v>-1.1999999999997852E-5</v>
      </c>
      <c r="X44" s="36">
        <v>0</v>
      </c>
      <c r="Y44" s="36">
        <v>-3.0559999999999999E-5</v>
      </c>
      <c r="Z44" s="36">
        <v>0</v>
      </c>
      <c r="AA44" s="38" t="s">
        <v>486</v>
      </c>
      <c r="AB44" s="36">
        <v>1.8560000000002147E-5</v>
      </c>
      <c r="AC44" s="36">
        <v>0.10874962000000001</v>
      </c>
    </row>
    <row r="45" spans="1:29" ht="15.75" customHeight="1" x14ac:dyDescent="0.2">
      <c r="A45" s="52"/>
      <c r="B45" s="49"/>
      <c r="C45" s="49"/>
      <c r="D45" s="49"/>
      <c r="E45" s="50"/>
      <c r="F45" s="50"/>
      <c r="G45" s="50"/>
      <c r="H45" s="50"/>
      <c r="I45" s="50"/>
      <c r="J45" s="49"/>
      <c r="K45" s="50"/>
      <c r="L45" s="50"/>
      <c r="M45" s="50"/>
      <c r="N45" s="49"/>
      <c r="O45" s="49"/>
      <c r="P45" s="36">
        <v>0</v>
      </c>
      <c r="Q45" s="36" t="s">
        <v>485</v>
      </c>
      <c r="R45" s="36" t="e">
        <v>#NUM!</v>
      </c>
      <c r="S45" s="36">
        <v>0</v>
      </c>
      <c r="T45" s="36">
        <v>0</v>
      </c>
      <c r="U45" s="38">
        <v>0</v>
      </c>
      <c r="V45" s="38">
        <v>0</v>
      </c>
      <c r="W45" s="36">
        <v>-1.1999999999997852E-5</v>
      </c>
      <c r="X45" s="36">
        <v>0</v>
      </c>
      <c r="Y45" s="36">
        <v>-3.0559999999999999E-5</v>
      </c>
      <c r="Z45" s="36">
        <v>0</v>
      </c>
      <c r="AA45" s="38" t="s">
        <v>486</v>
      </c>
      <c r="AB45" s="36">
        <v>1.8560000000002147E-5</v>
      </c>
      <c r="AC45" s="36">
        <v>0.10874962000000001</v>
      </c>
    </row>
    <row r="46" spans="1:29" ht="15.75" customHeight="1" x14ac:dyDescent="0.2">
      <c r="A46" s="52"/>
      <c r="B46" s="49"/>
      <c r="C46" s="49"/>
      <c r="D46" s="49"/>
      <c r="E46" s="50"/>
      <c r="F46" s="50"/>
      <c r="G46" s="50"/>
      <c r="H46" s="50"/>
      <c r="I46" s="50"/>
      <c r="J46" s="49"/>
      <c r="K46" s="50"/>
      <c r="L46" s="50"/>
      <c r="M46" s="50"/>
      <c r="N46" s="49"/>
      <c r="O46" s="49"/>
      <c r="P46" s="36">
        <v>0</v>
      </c>
      <c r="Q46" s="36" t="s">
        <v>485</v>
      </c>
      <c r="R46" s="36" t="e">
        <v>#NUM!</v>
      </c>
      <c r="S46" s="36">
        <v>0</v>
      </c>
      <c r="T46" s="36">
        <v>0</v>
      </c>
      <c r="U46" s="38">
        <v>0</v>
      </c>
      <c r="V46" s="38">
        <v>0</v>
      </c>
      <c r="W46" s="36">
        <v>-1.1999999999997852E-5</v>
      </c>
      <c r="X46" s="36">
        <v>0</v>
      </c>
      <c r="Y46" s="36">
        <v>-3.0559999999999999E-5</v>
      </c>
      <c r="Z46" s="36">
        <v>0</v>
      </c>
      <c r="AA46" s="38" t="s">
        <v>486</v>
      </c>
      <c r="AB46" s="36">
        <v>1.8560000000002147E-5</v>
      </c>
      <c r="AC46" s="36">
        <v>0.10874962000000001</v>
      </c>
    </row>
    <row r="47" spans="1:29" ht="15.75" customHeight="1" x14ac:dyDescent="0.2">
      <c r="A47" s="52"/>
      <c r="B47" s="49"/>
      <c r="C47" s="49"/>
      <c r="D47" s="49"/>
      <c r="E47" s="50"/>
      <c r="F47" s="50"/>
      <c r="G47" s="50"/>
      <c r="H47" s="50"/>
      <c r="I47" s="50"/>
      <c r="J47" s="49"/>
      <c r="K47" s="50"/>
      <c r="L47" s="50"/>
      <c r="M47" s="50"/>
      <c r="N47" s="49"/>
      <c r="O47" s="49"/>
      <c r="P47" s="36">
        <v>0</v>
      </c>
      <c r="Q47" s="36" t="s">
        <v>485</v>
      </c>
      <c r="R47" s="36" t="e">
        <v>#NUM!</v>
      </c>
      <c r="S47" s="36">
        <v>0</v>
      </c>
      <c r="T47" s="36">
        <v>0</v>
      </c>
      <c r="U47" s="38">
        <v>0</v>
      </c>
      <c r="V47" s="38">
        <v>0</v>
      </c>
      <c r="W47" s="36">
        <v>-1.1999999999997852E-5</v>
      </c>
      <c r="X47" s="36">
        <v>0</v>
      </c>
      <c r="Y47" s="36">
        <v>-3.0559999999999999E-5</v>
      </c>
      <c r="Z47" s="36">
        <v>0</v>
      </c>
      <c r="AA47" s="38" t="s">
        <v>486</v>
      </c>
      <c r="AB47" s="36">
        <v>1.8560000000002147E-5</v>
      </c>
      <c r="AC47" s="36">
        <v>0.10874962000000001</v>
      </c>
    </row>
    <row r="48" spans="1:29" ht="15.75" customHeight="1" x14ac:dyDescent="0.2">
      <c r="A48" s="52"/>
      <c r="B48" s="49"/>
      <c r="C48" s="49"/>
      <c r="D48" s="49"/>
      <c r="E48" s="50"/>
      <c r="F48" s="50"/>
      <c r="G48" s="50"/>
      <c r="H48" s="50"/>
      <c r="I48" s="50"/>
      <c r="J48" s="49"/>
      <c r="K48" s="50"/>
      <c r="L48" s="50"/>
      <c r="M48" s="50"/>
      <c r="N48" s="49"/>
      <c r="O48" s="49"/>
      <c r="P48" s="36">
        <v>0</v>
      </c>
      <c r="Q48" s="36" t="s">
        <v>485</v>
      </c>
      <c r="R48" s="36" t="e">
        <v>#NUM!</v>
      </c>
      <c r="S48" s="36">
        <v>0</v>
      </c>
      <c r="T48" s="36">
        <v>0</v>
      </c>
      <c r="U48" s="38">
        <v>0</v>
      </c>
      <c r="V48" s="38">
        <v>0</v>
      </c>
      <c r="W48" s="36">
        <v>-1.1999999999997852E-5</v>
      </c>
      <c r="X48" s="36">
        <v>0</v>
      </c>
      <c r="Y48" s="36">
        <v>-3.0559999999999999E-5</v>
      </c>
      <c r="Z48" s="36">
        <v>0</v>
      </c>
      <c r="AA48" s="38" t="s">
        <v>486</v>
      </c>
      <c r="AB48" s="36">
        <v>1.8560000000002147E-5</v>
      </c>
      <c r="AC48" s="36">
        <v>0.10874962000000001</v>
      </c>
    </row>
    <row r="49" spans="1:29" ht="15.75" customHeight="1" x14ac:dyDescent="0.2">
      <c r="A49" s="52"/>
      <c r="B49" s="49"/>
      <c r="C49" s="49"/>
      <c r="D49" s="49"/>
      <c r="E49" s="50"/>
      <c r="F49" s="50"/>
      <c r="G49" s="50"/>
      <c r="H49" s="50"/>
      <c r="I49" s="50"/>
      <c r="J49" s="49"/>
      <c r="K49" s="50"/>
      <c r="L49" s="50"/>
      <c r="M49" s="50"/>
      <c r="N49" s="49"/>
      <c r="O49" s="49"/>
      <c r="P49" s="36">
        <v>0</v>
      </c>
      <c r="Q49" s="36" t="s">
        <v>485</v>
      </c>
      <c r="R49" s="36" t="e">
        <v>#NUM!</v>
      </c>
      <c r="S49" s="36">
        <v>0</v>
      </c>
      <c r="T49" s="36">
        <v>0</v>
      </c>
      <c r="U49" s="38">
        <v>0</v>
      </c>
      <c r="V49" s="38">
        <v>0</v>
      </c>
      <c r="W49" s="36">
        <v>-1.1999999999997852E-5</v>
      </c>
      <c r="X49" s="36">
        <v>0</v>
      </c>
      <c r="Y49" s="36">
        <v>-3.0559999999999999E-5</v>
      </c>
      <c r="Z49" s="36">
        <v>0</v>
      </c>
      <c r="AA49" s="38" t="s">
        <v>486</v>
      </c>
      <c r="AB49" s="36">
        <v>1.8560000000002147E-5</v>
      </c>
      <c r="AC49" s="36">
        <v>0.10874962000000001</v>
      </c>
    </row>
    <row r="50" spans="1:29" ht="15.75" customHeight="1" x14ac:dyDescent="0.2">
      <c r="A50" s="52"/>
      <c r="B50" s="49"/>
      <c r="C50" s="49"/>
      <c r="D50" s="49"/>
      <c r="E50" s="50"/>
      <c r="F50" s="50"/>
      <c r="G50" s="50"/>
      <c r="H50" s="50"/>
      <c r="I50" s="50"/>
      <c r="J50" s="49"/>
      <c r="K50" s="50"/>
      <c r="L50" s="50"/>
      <c r="M50" s="50"/>
      <c r="N50" s="49"/>
      <c r="O50" s="49"/>
      <c r="P50" s="36">
        <v>0</v>
      </c>
      <c r="Q50" s="36" t="s">
        <v>485</v>
      </c>
      <c r="R50" s="36" t="e">
        <v>#NUM!</v>
      </c>
      <c r="S50" s="36">
        <v>0</v>
      </c>
      <c r="T50" s="36">
        <v>0</v>
      </c>
      <c r="U50" s="38">
        <v>0</v>
      </c>
      <c r="V50" s="38">
        <v>0</v>
      </c>
      <c r="W50" s="36">
        <v>-1.1999999999997852E-5</v>
      </c>
      <c r="X50" s="36">
        <v>0</v>
      </c>
      <c r="Y50" s="36">
        <v>-3.0559999999999999E-5</v>
      </c>
      <c r="Z50" s="36">
        <v>0</v>
      </c>
      <c r="AA50" s="38" t="s">
        <v>486</v>
      </c>
      <c r="AB50" s="36">
        <v>1.8560000000002147E-5</v>
      </c>
      <c r="AC50" s="36">
        <v>0.10874962000000001</v>
      </c>
    </row>
    <row r="51" spans="1:29" ht="15.75" customHeight="1" x14ac:dyDescent="0.2">
      <c r="A51" s="52"/>
      <c r="B51" s="49"/>
      <c r="C51" s="49"/>
      <c r="D51" s="49"/>
      <c r="E51" s="50"/>
      <c r="F51" s="50"/>
      <c r="G51" s="50"/>
      <c r="H51" s="50"/>
      <c r="I51" s="50"/>
      <c r="J51" s="49"/>
      <c r="K51" s="50"/>
      <c r="L51" s="50"/>
      <c r="M51" s="50"/>
      <c r="N51" s="49"/>
      <c r="O51" s="49"/>
      <c r="P51" s="36">
        <v>0</v>
      </c>
      <c r="Q51" s="36" t="s">
        <v>485</v>
      </c>
      <c r="R51" s="36" t="e">
        <v>#NUM!</v>
      </c>
      <c r="S51" s="36">
        <v>0</v>
      </c>
      <c r="T51" s="36">
        <v>0</v>
      </c>
      <c r="U51" s="38">
        <v>0</v>
      </c>
      <c r="V51" s="38">
        <v>0</v>
      </c>
      <c r="W51" s="36">
        <v>-1.1999999999997852E-5</v>
      </c>
      <c r="X51" s="36">
        <v>0</v>
      </c>
      <c r="Y51" s="36">
        <v>-3.0559999999999999E-5</v>
      </c>
      <c r="Z51" s="36">
        <v>0</v>
      </c>
      <c r="AA51" s="38" t="s">
        <v>486</v>
      </c>
      <c r="AB51" s="36">
        <v>1.8560000000002147E-5</v>
      </c>
      <c r="AC51" s="36">
        <v>0.10874962000000001</v>
      </c>
    </row>
    <row r="52" spans="1:29" ht="15.75" customHeight="1" x14ac:dyDescent="0.2">
      <c r="A52" s="52"/>
      <c r="B52" s="49"/>
      <c r="C52" s="49"/>
      <c r="D52" s="49"/>
      <c r="E52" s="50"/>
      <c r="F52" s="50"/>
      <c r="G52" s="50"/>
      <c r="H52" s="50"/>
      <c r="I52" s="50"/>
      <c r="J52" s="49"/>
      <c r="K52" s="50"/>
      <c r="L52" s="50"/>
      <c r="M52" s="50"/>
      <c r="N52" s="49"/>
      <c r="O52" s="49"/>
      <c r="P52" s="36">
        <v>0</v>
      </c>
      <c r="Q52" s="36" t="s">
        <v>485</v>
      </c>
      <c r="R52" s="36" t="e">
        <v>#NUM!</v>
      </c>
      <c r="S52" s="36">
        <v>0</v>
      </c>
      <c r="T52" s="36">
        <v>0</v>
      </c>
      <c r="U52" s="38">
        <v>0</v>
      </c>
      <c r="V52" s="38">
        <v>0</v>
      </c>
      <c r="W52" s="36">
        <v>-1.1999999999997852E-5</v>
      </c>
      <c r="X52" s="36">
        <v>0</v>
      </c>
      <c r="Y52" s="36">
        <v>-3.0559999999999999E-5</v>
      </c>
      <c r="Z52" s="36">
        <v>0</v>
      </c>
      <c r="AA52" s="38" t="s">
        <v>486</v>
      </c>
      <c r="AB52" s="36">
        <v>1.8560000000002147E-5</v>
      </c>
      <c r="AC52" s="36">
        <v>0.10874962000000001</v>
      </c>
    </row>
    <row r="53" spans="1:29" ht="15.75" customHeight="1" x14ac:dyDescent="0.2">
      <c r="A53" s="52"/>
      <c r="B53" s="49"/>
      <c r="C53" s="49"/>
      <c r="D53" s="49"/>
      <c r="E53" s="50"/>
      <c r="F53" s="50"/>
      <c r="G53" s="50"/>
      <c r="H53" s="50"/>
      <c r="I53" s="50"/>
      <c r="J53" s="49"/>
      <c r="K53" s="50"/>
      <c r="L53" s="50"/>
      <c r="M53" s="50"/>
      <c r="N53" s="49"/>
      <c r="O53" s="49"/>
      <c r="P53" s="36">
        <v>0</v>
      </c>
      <c r="Q53" s="36" t="s">
        <v>485</v>
      </c>
      <c r="R53" s="36" t="e">
        <v>#NUM!</v>
      </c>
      <c r="S53" s="36">
        <v>0</v>
      </c>
      <c r="T53" s="36">
        <v>0</v>
      </c>
      <c r="U53" s="38">
        <v>0</v>
      </c>
      <c r="V53" s="38">
        <v>0</v>
      </c>
      <c r="W53" s="36">
        <v>-1.1999999999997852E-5</v>
      </c>
      <c r="X53" s="36">
        <v>0</v>
      </c>
      <c r="Y53" s="36">
        <v>-3.0559999999999999E-5</v>
      </c>
      <c r="Z53" s="36">
        <v>0</v>
      </c>
      <c r="AA53" s="38" t="s">
        <v>486</v>
      </c>
      <c r="AB53" s="36">
        <v>1.8560000000002147E-5</v>
      </c>
      <c r="AC53" s="36">
        <v>0.10874962000000001</v>
      </c>
    </row>
    <row r="54" spans="1:29" ht="15.75" customHeight="1" x14ac:dyDescent="0.2">
      <c r="A54" s="52"/>
      <c r="B54" s="49"/>
      <c r="C54" s="49"/>
      <c r="D54" s="49"/>
      <c r="E54" s="50"/>
      <c r="F54" s="50"/>
      <c r="G54" s="50"/>
      <c r="H54" s="50"/>
      <c r="I54" s="50"/>
      <c r="J54" s="49"/>
      <c r="K54" s="50"/>
      <c r="L54" s="50"/>
      <c r="M54" s="50"/>
      <c r="N54" s="49"/>
      <c r="O54" s="49"/>
      <c r="P54" s="36">
        <v>0</v>
      </c>
      <c r="Q54" s="36" t="s">
        <v>485</v>
      </c>
      <c r="R54" s="36" t="e">
        <v>#NUM!</v>
      </c>
      <c r="S54" s="36">
        <v>0</v>
      </c>
      <c r="T54" s="36">
        <v>0</v>
      </c>
      <c r="U54" s="38">
        <v>0</v>
      </c>
      <c r="V54" s="38">
        <v>0</v>
      </c>
      <c r="W54" s="36">
        <v>-1.1999999999997852E-5</v>
      </c>
      <c r="X54" s="36">
        <v>0</v>
      </c>
      <c r="Y54" s="36">
        <v>-3.0559999999999999E-5</v>
      </c>
      <c r="Z54" s="36">
        <v>0</v>
      </c>
      <c r="AA54" s="38" t="s">
        <v>486</v>
      </c>
      <c r="AB54" s="36">
        <v>1.8560000000002147E-5</v>
      </c>
      <c r="AC54" s="36">
        <v>0.10874962000000001</v>
      </c>
    </row>
    <row r="55" spans="1:29" ht="15.75" customHeight="1" x14ac:dyDescent="0.2">
      <c r="A55" s="52"/>
      <c r="B55" s="49"/>
      <c r="C55" s="49"/>
      <c r="D55" s="49"/>
      <c r="E55" s="50"/>
      <c r="F55" s="50"/>
      <c r="G55" s="50"/>
      <c r="H55" s="50"/>
      <c r="I55" s="50"/>
      <c r="J55" s="49"/>
      <c r="K55" s="50"/>
      <c r="L55" s="50"/>
      <c r="M55" s="50"/>
      <c r="N55" s="49"/>
      <c r="O55" s="49"/>
      <c r="P55" s="36">
        <v>0</v>
      </c>
      <c r="Q55" s="36" t="s">
        <v>485</v>
      </c>
      <c r="R55" s="36" t="e">
        <v>#NUM!</v>
      </c>
      <c r="S55" s="36">
        <v>0</v>
      </c>
      <c r="T55" s="36">
        <v>0</v>
      </c>
      <c r="U55" s="38">
        <v>0</v>
      </c>
      <c r="V55" s="38">
        <v>0</v>
      </c>
      <c r="W55" s="36">
        <v>-1.1999999999997852E-5</v>
      </c>
      <c r="X55" s="36">
        <v>0</v>
      </c>
      <c r="Y55" s="36">
        <v>-3.0559999999999999E-5</v>
      </c>
      <c r="Z55" s="36">
        <v>0</v>
      </c>
      <c r="AA55" s="38" t="s">
        <v>486</v>
      </c>
      <c r="AB55" s="36">
        <v>1.8560000000002147E-5</v>
      </c>
      <c r="AC55" s="36">
        <v>0.10874962000000001</v>
      </c>
    </row>
    <row r="56" spans="1:29" ht="15.75" customHeight="1" x14ac:dyDescent="0.2">
      <c r="A56" s="52"/>
      <c r="B56" s="49"/>
      <c r="C56" s="49"/>
      <c r="D56" s="49"/>
      <c r="E56" s="50"/>
      <c r="F56" s="50"/>
      <c r="G56" s="50"/>
      <c r="H56" s="50"/>
      <c r="I56" s="50"/>
      <c r="J56" s="49"/>
      <c r="K56" s="50"/>
      <c r="L56" s="50"/>
      <c r="M56" s="50"/>
      <c r="N56" s="49"/>
      <c r="O56" s="49"/>
      <c r="P56" s="36">
        <v>0</v>
      </c>
      <c r="Q56" s="36" t="s">
        <v>485</v>
      </c>
      <c r="R56" s="36" t="e">
        <v>#NUM!</v>
      </c>
      <c r="S56" s="36">
        <v>0</v>
      </c>
      <c r="T56" s="36">
        <v>0</v>
      </c>
      <c r="U56" s="38">
        <v>0</v>
      </c>
      <c r="V56" s="38">
        <v>0</v>
      </c>
      <c r="W56" s="36">
        <v>-1.1999999999997852E-5</v>
      </c>
      <c r="X56" s="36">
        <v>0</v>
      </c>
      <c r="Y56" s="36">
        <v>-3.0559999999999999E-5</v>
      </c>
      <c r="Z56" s="36">
        <v>0</v>
      </c>
      <c r="AA56" s="38" t="s">
        <v>486</v>
      </c>
      <c r="AB56" s="36">
        <v>1.8560000000002147E-5</v>
      </c>
      <c r="AC56" s="36">
        <v>0.10874962000000001</v>
      </c>
    </row>
    <row r="57" spans="1:29" ht="15.75" customHeight="1" x14ac:dyDescent="0.2">
      <c r="A57" s="52"/>
      <c r="B57" s="49"/>
      <c r="C57" s="49"/>
      <c r="D57" s="49"/>
      <c r="E57" s="50"/>
      <c r="F57" s="50"/>
      <c r="G57" s="50"/>
      <c r="H57" s="50"/>
      <c r="I57" s="50"/>
      <c r="J57" s="49"/>
      <c r="K57" s="50"/>
      <c r="L57" s="50"/>
      <c r="M57" s="50"/>
      <c r="N57" s="49"/>
      <c r="O57" s="49"/>
      <c r="P57" s="36">
        <v>0</v>
      </c>
      <c r="Q57" s="36" t="s">
        <v>485</v>
      </c>
      <c r="R57" s="36" t="e">
        <v>#NUM!</v>
      </c>
      <c r="S57" s="36">
        <v>0</v>
      </c>
      <c r="T57" s="36">
        <v>0</v>
      </c>
      <c r="U57" s="38">
        <v>0</v>
      </c>
      <c r="V57" s="38">
        <v>0</v>
      </c>
      <c r="W57" s="36">
        <v>-1.1999999999997852E-5</v>
      </c>
      <c r="X57" s="36">
        <v>0</v>
      </c>
      <c r="Y57" s="36">
        <v>-3.0559999999999999E-5</v>
      </c>
      <c r="Z57" s="36">
        <v>0</v>
      </c>
      <c r="AA57" s="38" t="s">
        <v>486</v>
      </c>
      <c r="AB57" s="36">
        <v>1.8560000000002147E-5</v>
      </c>
      <c r="AC57" s="36">
        <v>0.10874962000000001</v>
      </c>
    </row>
    <row r="58" spans="1:29" ht="15.75" customHeight="1" x14ac:dyDescent="0.2">
      <c r="A58" s="52"/>
      <c r="B58" s="49"/>
      <c r="C58" s="49"/>
      <c r="D58" s="49"/>
      <c r="E58" s="50"/>
      <c r="F58" s="50"/>
      <c r="G58" s="50"/>
      <c r="H58" s="50"/>
      <c r="I58" s="50"/>
      <c r="J58" s="49"/>
      <c r="K58" s="50"/>
      <c r="L58" s="50"/>
      <c r="M58" s="50"/>
      <c r="N58" s="49"/>
      <c r="O58" s="49"/>
      <c r="P58" s="36">
        <v>0</v>
      </c>
      <c r="Q58" s="36" t="s">
        <v>485</v>
      </c>
      <c r="R58" s="36" t="e">
        <v>#NUM!</v>
      </c>
      <c r="S58" s="36">
        <v>0</v>
      </c>
      <c r="T58" s="36">
        <v>0</v>
      </c>
      <c r="U58" s="38">
        <v>0</v>
      </c>
      <c r="V58" s="38">
        <v>0</v>
      </c>
      <c r="W58" s="36">
        <v>-1.1999999999997852E-5</v>
      </c>
      <c r="X58" s="36">
        <v>0</v>
      </c>
      <c r="Y58" s="36">
        <v>-3.0559999999999999E-5</v>
      </c>
      <c r="Z58" s="36">
        <v>0</v>
      </c>
      <c r="AA58" s="38" t="s">
        <v>486</v>
      </c>
      <c r="AB58" s="36">
        <v>1.8560000000002147E-5</v>
      </c>
      <c r="AC58" s="36">
        <v>0.10874962000000001</v>
      </c>
    </row>
    <row r="59" spans="1:29" ht="15.75" customHeight="1" x14ac:dyDescent="0.2">
      <c r="A59" s="52"/>
      <c r="B59" s="49"/>
      <c r="C59" s="49"/>
      <c r="D59" s="49"/>
      <c r="E59" s="50"/>
      <c r="F59" s="50"/>
      <c r="G59" s="50"/>
      <c r="H59" s="50"/>
      <c r="I59" s="50"/>
      <c r="J59" s="49"/>
      <c r="K59" s="50"/>
      <c r="L59" s="50"/>
      <c r="M59" s="50"/>
      <c r="N59" s="49"/>
      <c r="O59" s="49"/>
      <c r="P59" s="36">
        <v>0</v>
      </c>
      <c r="Q59" s="36" t="s">
        <v>485</v>
      </c>
      <c r="R59" s="36" t="e">
        <v>#NUM!</v>
      </c>
      <c r="S59" s="36">
        <v>0</v>
      </c>
      <c r="T59" s="36">
        <v>0</v>
      </c>
      <c r="U59" s="38">
        <v>0</v>
      </c>
      <c r="V59" s="38">
        <v>0</v>
      </c>
      <c r="W59" s="36">
        <v>-1.1999999999997852E-5</v>
      </c>
      <c r="X59" s="36">
        <v>0</v>
      </c>
      <c r="Y59" s="36">
        <v>-3.0559999999999999E-5</v>
      </c>
      <c r="Z59" s="36">
        <v>0</v>
      </c>
      <c r="AA59" s="38" t="s">
        <v>486</v>
      </c>
      <c r="AB59" s="36">
        <v>1.8560000000002147E-5</v>
      </c>
      <c r="AC59" s="36">
        <v>0.10874962000000001</v>
      </c>
    </row>
    <row r="60" spans="1:29" ht="15.75" customHeight="1" x14ac:dyDescent="0.2">
      <c r="A60" s="52"/>
      <c r="B60" s="49"/>
      <c r="C60" s="49"/>
      <c r="D60" s="49"/>
      <c r="E60" s="50"/>
      <c r="F60" s="50"/>
      <c r="G60" s="50"/>
      <c r="H60" s="50"/>
      <c r="I60" s="50"/>
      <c r="J60" s="49"/>
      <c r="K60" s="50"/>
      <c r="L60" s="50"/>
      <c r="M60" s="50"/>
      <c r="N60" s="49"/>
      <c r="O60" s="49"/>
      <c r="P60" s="36">
        <v>0</v>
      </c>
      <c r="Q60" s="36" t="s">
        <v>485</v>
      </c>
      <c r="R60" s="36" t="e">
        <v>#NUM!</v>
      </c>
      <c r="S60" s="36">
        <v>0</v>
      </c>
      <c r="T60" s="36">
        <v>0</v>
      </c>
      <c r="U60" s="38">
        <v>0</v>
      </c>
      <c r="V60" s="38">
        <v>0</v>
      </c>
      <c r="W60" s="36">
        <v>-1.1999999999997852E-5</v>
      </c>
      <c r="X60" s="36">
        <v>0</v>
      </c>
      <c r="Y60" s="36">
        <v>-3.0559999999999999E-5</v>
      </c>
      <c r="Z60" s="36">
        <v>0</v>
      </c>
      <c r="AA60" s="38" t="s">
        <v>486</v>
      </c>
      <c r="AB60" s="36">
        <v>1.8560000000002147E-5</v>
      </c>
      <c r="AC60" s="36">
        <v>0.10874962000000001</v>
      </c>
    </row>
    <row r="61" spans="1:29" ht="15.75" customHeight="1" x14ac:dyDescent="0.2">
      <c r="A61" s="52"/>
      <c r="B61" s="49"/>
      <c r="C61" s="49"/>
      <c r="D61" s="49"/>
      <c r="E61" s="50"/>
      <c r="F61" s="50"/>
      <c r="G61" s="50"/>
      <c r="H61" s="50"/>
      <c r="I61" s="50"/>
      <c r="J61" s="49"/>
      <c r="K61" s="50"/>
      <c r="L61" s="50"/>
      <c r="M61" s="50"/>
      <c r="N61" s="49"/>
      <c r="O61" s="49"/>
      <c r="P61" s="36">
        <v>0</v>
      </c>
      <c r="Q61" s="36" t="s">
        <v>485</v>
      </c>
      <c r="R61" s="36" t="e">
        <v>#NUM!</v>
      </c>
      <c r="S61" s="36">
        <v>0</v>
      </c>
      <c r="T61" s="36">
        <v>0</v>
      </c>
      <c r="U61" s="38">
        <v>0</v>
      </c>
      <c r="V61" s="38">
        <v>0</v>
      </c>
      <c r="W61" s="36">
        <v>-1.1999999999997852E-5</v>
      </c>
      <c r="X61" s="36">
        <v>0</v>
      </c>
      <c r="Y61" s="36">
        <v>-3.0559999999999999E-5</v>
      </c>
      <c r="Z61" s="36">
        <v>0</v>
      </c>
      <c r="AA61" s="38" t="s">
        <v>486</v>
      </c>
      <c r="AB61" s="36">
        <v>1.8560000000002147E-5</v>
      </c>
      <c r="AC61" s="36">
        <v>0.10874962000000001</v>
      </c>
    </row>
    <row r="62" spans="1:29" ht="15.75" customHeight="1" x14ac:dyDescent="0.2">
      <c r="A62" s="52"/>
      <c r="B62" s="49"/>
      <c r="C62" s="49"/>
      <c r="D62" s="49"/>
      <c r="E62" s="50"/>
      <c r="F62" s="50"/>
      <c r="G62" s="50"/>
      <c r="H62" s="50"/>
      <c r="I62" s="50"/>
      <c r="J62" s="49"/>
      <c r="K62" s="50"/>
      <c r="L62" s="50"/>
      <c r="M62" s="50"/>
      <c r="N62" s="49"/>
      <c r="O62" s="49"/>
      <c r="P62" s="36">
        <v>0</v>
      </c>
      <c r="Q62" s="36" t="s">
        <v>485</v>
      </c>
      <c r="R62" s="36" t="e">
        <v>#NUM!</v>
      </c>
      <c r="S62" s="36">
        <v>0</v>
      </c>
      <c r="T62" s="36">
        <v>0</v>
      </c>
      <c r="U62" s="38">
        <v>0</v>
      </c>
      <c r="V62" s="38">
        <v>0</v>
      </c>
      <c r="W62" s="36">
        <v>-1.1999999999997852E-5</v>
      </c>
      <c r="X62" s="36">
        <v>0</v>
      </c>
      <c r="Y62" s="36">
        <v>-3.0559999999999999E-5</v>
      </c>
      <c r="Z62" s="36">
        <v>0</v>
      </c>
      <c r="AA62" s="38" t="s">
        <v>486</v>
      </c>
      <c r="AB62" s="36">
        <v>1.8560000000002147E-5</v>
      </c>
      <c r="AC62" s="36">
        <v>0.10874962000000001</v>
      </c>
    </row>
    <row r="63" spans="1:29" ht="15.75" customHeight="1" x14ac:dyDescent="0.2">
      <c r="A63" s="52"/>
      <c r="B63" s="49"/>
      <c r="C63" s="49"/>
      <c r="D63" s="49"/>
      <c r="E63" s="50"/>
      <c r="F63" s="50"/>
      <c r="G63" s="50"/>
      <c r="H63" s="50"/>
      <c r="I63" s="50"/>
      <c r="J63" s="49"/>
      <c r="K63" s="50"/>
      <c r="L63" s="50"/>
      <c r="M63" s="50"/>
      <c r="N63" s="49"/>
      <c r="O63" s="49"/>
      <c r="P63" s="36">
        <v>0</v>
      </c>
      <c r="Q63" s="36" t="s">
        <v>485</v>
      </c>
      <c r="R63" s="36" t="e">
        <v>#NUM!</v>
      </c>
      <c r="S63" s="36">
        <v>0</v>
      </c>
      <c r="T63" s="36">
        <v>0</v>
      </c>
      <c r="U63" s="38">
        <v>0</v>
      </c>
      <c r="V63" s="38">
        <v>0</v>
      </c>
      <c r="W63" s="36">
        <v>-1.1999999999997852E-5</v>
      </c>
      <c r="X63" s="36">
        <v>0</v>
      </c>
      <c r="Y63" s="36">
        <v>-3.0559999999999999E-5</v>
      </c>
      <c r="Z63" s="36">
        <v>0</v>
      </c>
      <c r="AA63" s="38" t="s">
        <v>486</v>
      </c>
      <c r="AB63" s="36">
        <v>1.8560000000002147E-5</v>
      </c>
      <c r="AC63" s="36">
        <v>0.10874962000000001</v>
      </c>
    </row>
    <row r="64" spans="1:29" ht="15.75" customHeight="1" x14ac:dyDescent="0.2">
      <c r="A64" s="52"/>
      <c r="B64" s="49"/>
      <c r="C64" s="49"/>
      <c r="D64" s="49"/>
      <c r="E64" s="50"/>
      <c r="F64" s="50"/>
      <c r="G64" s="50"/>
      <c r="H64" s="50"/>
      <c r="I64" s="50"/>
      <c r="J64" s="49"/>
      <c r="K64" s="50"/>
      <c r="L64" s="50"/>
      <c r="M64" s="50"/>
      <c r="N64" s="49"/>
      <c r="O64" s="49"/>
      <c r="P64" s="36">
        <v>0</v>
      </c>
      <c r="Q64" s="36" t="s">
        <v>485</v>
      </c>
      <c r="R64" s="36" t="e">
        <v>#NUM!</v>
      </c>
      <c r="S64" s="36">
        <v>0</v>
      </c>
      <c r="T64" s="36">
        <v>0</v>
      </c>
      <c r="U64" s="38">
        <v>0</v>
      </c>
      <c r="V64" s="38">
        <v>0</v>
      </c>
      <c r="W64" s="36">
        <v>-1.1999999999997852E-5</v>
      </c>
      <c r="X64" s="36">
        <v>0</v>
      </c>
      <c r="Y64" s="36">
        <v>-3.0559999999999999E-5</v>
      </c>
      <c r="Z64" s="36">
        <v>0</v>
      </c>
      <c r="AA64" s="38" t="s">
        <v>486</v>
      </c>
      <c r="AB64" s="36">
        <v>1.8560000000002147E-5</v>
      </c>
      <c r="AC64" s="36">
        <v>0.10874962000000001</v>
      </c>
    </row>
    <row r="65" spans="1:29" ht="15.75" customHeight="1" x14ac:dyDescent="0.2">
      <c r="A65" s="52"/>
      <c r="B65" s="49"/>
      <c r="C65" s="49"/>
      <c r="D65" s="49"/>
      <c r="E65" s="50"/>
      <c r="F65" s="50"/>
      <c r="G65" s="50"/>
      <c r="H65" s="50"/>
      <c r="I65" s="50"/>
      <c r="J65" s="49"/>
      <c r="K65" s="50"/>
      <c r="L65" s="50"/>
      <c r="M65" s="50"/>
      <c r="N65" s="49"/>
      <c r="O65" s="49"/>
      <c r="P65" s="36">
        <v>0</v>
      </c>
      <c r="Q65" s="36" t="s">
        <v>485</v>
      </c>
      <c r="R65" s="36" t="e">
        <v>#NUM!</v>
      </c>
      <c r="S65" s="36">
        <v>0</v>
      </c>
      <c r="T65" s="36">
        <v>0</v>
      </c>
      <c r="U65" s="38">
        <v>0</v>
      </c>
      <c r="V65" s="38">
        <v>0</v>
      </c>
      <c r="W65" s="36">
        <v>-1.1999999999997852E-5</v>
      </c>
      <c r="X65" s="36">
        <v>0</v>
      </c>
      <c r="Y65" s="36">
        <v>-3.0559999999999999E-5</v>
      </c>
      <c r="Z65" s="36">
        <v>0</v>
      </c>
      <c r="AA65" s="38" t="s">
        <v>486</v>
      </c>
      <c r="AB65" s="36">
        <v>1.8560000000002147E-5</v>
      </c>
      <c r="AC65" s="36">
        <v>0.10874962000000001</v>
      </c>
    </row>
    <row r="66" spans="1:29" ht="15.75" customHeight="1" x14ac:dyDescent="0.2">
      <c r="A66" s="52"/>
      <c r="B66" s="49"/>
      <c r="C66" s="49"/>
      <c r="D66" s="49"/>
      <c r="E66" s="50"/>
      <c r="F66" s="50"/>
      <c r="G66" s="50"/>
      <c r="H66" s="50"/>
      <c r="I66" s="50"/>
      <c r="J66" s="49"/>
      <c r="K66" s="50"/>
      <c r="L66" s="50"/>
      <c r="M66" s="50"/>
      <c r="N66" s="49"/>
      <c r="O66" s="49"/>
      <c r="P66" s="36">
        <v>0</v>
      </c>
      <c r="Q66" s="36" t="s">
        <v>485</v>
      </c>
      <c r="R66" s="36" t="e">
        <v>#NUM!</v>
      </c>
      <c r="S66" s="36">
        <v>0</v>
      </c>
      <c r="T66" s="36">
        <v>0</v>
      </c>
      <c r="U66" s="38">
        <v>0</v>
      </c>
      <c r="V66" s="38">
        <v>0</v>
      </c>
      <c r="W66" s="36">
        <v>-1.1999999999997852E-5</v>
      </c>
      <c r="X66" s="36">
        <v>0</v>
      </c>
      <c r="Y66" s="36">
        <v>-3.0559999999999999E-5</v>
      </c>
      <c r="Z66" s="36">
        <v>0</v>
      </c>
      <c r="AA66" s="38" t="s">
        <v>486</v>
      </c>
      <c r="AB66" s="36">
        <v>1.8560000000002147E-5</v>
      </c>
      <c r="AC66" s="36">
        <v>0.10874962000000001</v>
      </c>
    </row>
    <row r="67" spans="1:29" ht="15.75" customHeight="1" x14ac:dyDescent="0.2">
      <c r="A67" s="52"/>
      <c r="B67" s="49"/>
      <c r="C67" s="49"/>
      <c r="D67" s="49"/>
      <c r="E67" s="50"/>
      <c r="F67" s="50"/>
      <c r="G67" s="50"/>
      <c r="H67" s="50"/>
      <c r="I67" s="50"/>
      <c r="J67" s="49"/>
      <c r="K67" s="50"/>
      <c r="L67" s="50"/>
      <c r="M67" s="50"/>
      <c r="N67" s="49"/>
      <c r="O67" s="49"/>
      <c r="P67" s="36">
        <v>0</v>
      </c>
      <c r="Q67" s="36" t="s">
        <v>485</v>
      </c>
      <c r="R67" s="36" t="e">
        <v>#NUM!</v>
      </c>
      <c r="S67" s="36">
        <v>0</v>
      </c>
      <c r="T67" s="36">
        <v>0</v>
      </c>
      <c r="U67" s="38">
        <v>0</v>
      </c>
      <c r="V67" s="38">
        <v>0</v>
      </c>
      <c r="W67" s="36">
        <v>-1.1999999999997852E-5</v>
      </c>
      <c r="X67" s="36">
        <v>0</v>
      </c>
      <c r="Y67" s="36">
        <v>-3.0559999999999999E-5</v>
      </c>
      <c r="Z67" s="36">
        <v>0</v>
      </c>
      <c r="AA67" s="38" t="s">
        <v>486</v>
      </c>
      <c r="AB67" s="36">
        <v>1.8560000000002147E-5</v>
      </c>
      <c r="AC67" s="36">
        <v>0.10874962000000001</v>
      </c>
    </row>
    <row r="68" spans="1:29" ht="15.75" customHeight="1" x14ac:dyDescent="0.2">
      <c r="A68" s="52"/>
      <c r="B68" s="49"/>
      <c r="C68" s="49"/>
      <c r="D68" s="49"/>
      <c r="E68" s="50"/>
      <c r="F68" s="50"/>
      <c r="G68" s="50"/>
      <c r="H68" s="50"/>
      <c r="I68" s="50"/>
      <c r="J68" s="49"/>
      <c r="K68" s="50"/>
      <c r="L68" s="50"/>
      <c r="M68" s="50"/>
      <c r="N68" s="49"/>
      <c r="O68" s="49"/>
      <c r="P68" s="36">
        <v>0</v>
      </c>
      <c r="Q68" s="36" t="s">
        <v>485</v>
      </c>
      <c r="R68" s="36" t="e">
        <v>#NUM!</v>
      </c>
      <c r="S68" s="36">
        <v>0</v>
      </c>
      <c r="T68" s="36">
        <v>0</v>
      </c>
      <c r="U68" s="38">
        <v>0</v>
      </c>
      <c r="V68" s="38">
        <v>0</v>
      </c>
      <c r="W68" s="36">
        <v>-1.1999999999997852E-5</v>
      </c>
      <c r="X68" s="36">
        <v>0</v>
      </c>
      <c r="Y68" s="36">
        <v>-3.0559999999999999E-5</v>
      </c>
      <c r="Z68" s="36">
        <v>0</v>
      </c>
      <c r="AA68" s="38" t="s">
        <v>486</v>
      </c>
      <c r="AB68" s="36">
        <v>1.8560000000002147E-5</v>
      </c>
      <c r="AC68" s="36">
        <v>0.10874962000000001</v>
      </c>
    </row>
    <row r="69" spans="1:29" ht="15.75" customHeight="1" x14ac:dyDescent="0.2">
      <c r="A69" s="52"/>
      <c r="B69" s="49"/>
      <c r="C69" s="49"/>
      <c r="D69" s="49"/>
      <c r="E69" s="50"/>
      <c r="F69" s="50"/>
      <c r="G69" s="50"/>
      <c r="H69" s="50"/>
      <c r="I69" s="50"/>
      <c r="J69" s="49"/>
      <c r="K69" s="50"/>
      <c r="L69" s="50"/>
      <c r="M69" s="50"/>
      <c r="N69" s="49"/>
      <c r="O69" s="49"/>
      <c r="P69" s="36">
        <v>0</v>
      </c>
      <c r="Q69" s="36" t="s">
        <v>485</v>
      </c>
      <c r="R69" s="36" t="e">
        <v>#NUM!</v>
      </c>
      <c r="S69" s="36">
        <v>0</v>
      </c>
      <c r="T69" s="36">
        <v>0</v>
      </c>
      <c r="U69" s="38">
        <v>0</v>
      </c>
      <c r="V69" s="38">
        <v>0</v>
      </c>
      <c r="W69" s="36">
        <v>-1.1999999999997852E-5</v>
      </c>
      <c r="X69" s="36">
        <v>0</v>
      </c>
      <c r="Y69" s="36">
        <v>-3.0559999999999999E-5</v>
      </c>
      <c r="Z69" s="36">
        <v>0</v>
      </c>
      <c r="AA69" s="38" t="s">
        <v>486</v>
      </c>
      <c r="AB69" s="36">
        <v>1.8560000000002147E-5</v>
      </c>
      <c r="AC69" s="36">
        <v>0.10874962000000001</v>
      </c>
    </row>
    <row r="70" spans="1:29" ht="15.75" customHeight="1" x14ac:dyDescent="0.2">
      <c r="A70" s="52"/>
      <c r="B70" s="49"/>
      <c r="C70" s="49"/>
      <c r="D70" s="49"/>
      <c r="E70" s="50"/>
      <c r="F70" s="50"/>
      <c r="G70" s="50"/>
      <c r="H70" s="50"/>
      <c r="I70" s="50"/>
      <c r="J70" s="49"/>
      <c r="K70" s="50"/>
      <c r="L70" s="50"/>
      <c r="M70" s="50"/>
      <c r="N70" s="49"/>
      <c r="O70" s="49"/>
      <c r="P70" s="36">
        <v>0</v>
      </c>
      <c r="Q70" s="36" t="s">
        <v>485</v>
      </c>
      <c r="R70" s="36" t="e">
        <v>#NUM!</v>
      </c>
      <c r="S70" s="36">
        <v>0</v>
      </c>
      <c r="T70" s="36">
        <v>0</v>
      </c>
      <c r="U70" s="38">
        <v>0</v>
      </c>
      <c r="V70" s="38">
        <v>0</v>
      </c>
      <c r="W70" s="36">
        <v>-1.1999999999997852E-5</v>
      </c>
      <c r="X70" s="36">
        <v>0</v>
      </c>
      <c r="Y70" s="36">
        <v>-3.0559999999999999E-5</v>
      </c>
      <c r="Z70" s="36">
        <v>0</v>
      </c>
      <c r="AA70" s="38" t="s">
        <v>486</v>
      </c>
      <c r="AB70" s="36">
        <v>1.8560000000002147E-5</v>
      </c>
      <c r="AC70" s="36">
        <v>0.10874962000000001</v>
      </c>
    </row>
    <row r="71" spans="1:29" ht="15.75" customHeight="1" x14ac:dyDescent="0.2">
      <c r="A71" s="52"/>
      <c r="B71" s="49"/>
      <c r="C71" s="49"/>
      <c r="D71" s="49"/>
      <c r="E71" s="50"/>
      <c r="F71" s="50"/>
      <c r="G71" s="50"/>
      <c r="H71" s="50"/>
      <c r="I71" s="50"/>
      <c r="J71" s="49"/>
      <c r="K71" s="50"/>
      <c r="L71" s="50"/>
      <c r="M71" s="50"/>
      <c r="N71" s="49"/>
      <c r="O71" s="49"/>
      <c r="P71" s="36">
        <v>0</v>
      </c>
      <c r="Q71" s="36" t="s">
        <v>485</v>
      </c>
      <c r="R71" s="36" t="e">
        <v>#NUM!</v>
      </c>
      <c r="S71" s="36">
        <v>0</v>
      </c>
      <c r="T71" s="36">
        <v>0</v>
      </c>
      <c r="U71" s="38">
        <v>0</v>
      </c>
      <c r="V71" s="38">
        <v>0</v>
      </c>
      <c r="W71" s="36">
        <v>-1.1999999999997852E-5</v>
      </c>
      <c r="X71" s="36">
        <v>0</v>
      </c>
      <c r="Y71" s="36">
        <v>-3.0559999999999999E-5</v>
      </c>
      <c r="Z71" s="36">
        <v>0</v>
      </c>
      <c r="AA71" s="38" t="s">
        <v>486</v>
      </c>
      <c r="AB71" s="36">
        <v>1.8560000000002147E-5</v>
      </c>
      <c r="AC71" s="36">
        <v>0.10874962000000001</v>
      </c>
    </row>
    <row r="72" spans="1:29" ht="15.75" customHeight="1" x14ac:dyDescent="0.2">
      <c r="A72" s="52"/>
      <c r="B72" s="49"/>
      <c r="C72" s="49"/>
      <c r="D72" s="49"/>
      <c r="E72" s="50"/>
      <c r="F72" s="50"/>
      <c r="G72" s="50"/>
      <c r="H72" s="50"/>
      <c r="I72" s="50"/>
      <c r="J72" s="49"/>
      <c r="K72" s="50"/>
      <c r="L72" s="50"/>
      <c r="M72" s="50"/>
      <c r="N72" s="49"/>
      <c r="O72" s="49"/>
      <c r="P72" s="36">
        <v>0</v>
      </c>
      <c r="Q72" s="36" t="s">
        <v>485</v>
      </c>
      <c r="R72" s="36" t="e">
        <v>#NUM!</v>
      </c>
      <c r="S72" s="36">
        <v>0</v>
      </c>
      <c r="T72" s="36">
        <v>0</v>
      </c>
      <c r="U72" s="38">
        <v>0</v>
      </c>
      <c r="V72" s="38">
        <v>0</v>
      </c>
      <c r="W72" s="36">
        <v>-1.1999999999997852E-5</v>
      </c>
      <c r="X72" s="36">
        <v>0</v>
      </c>
      <c r="Y72" s="36">
        <v>-3.0559999999999999E-5</v>
      </c>
      <c r="Z72" s="36">
        <v>0</v>
      </c>
      <c r="AA72" s="38" t="s">
        <v>486</v>
      </c>
      <c r="AB72" s="36">
        <v>1.8560000000002147E-5</v>
      </c>
      <c r="AC72" s="36">
        <v>0.10874962000000001</v>
      </c>
    </row>
    <row r="73" spans="1:29" ht="15.75" customHeight="1" x14ac:dyDescent="0.2">
      <c r="A73" s="52"/>
      <c r="B73" s="49"/>
      <c r="C73" s="49"/>
      <c r="D73" s="49"/>
      <c r="E73" s="50"/>
      <c r="F73" s="50"/>
      <c r="G73" s="50"/>
      <c r="H73" s="50"/>
      <c r="I73" s="50"/>
      <c r="J73" s="49"/>
      <c r="K73" s="50"/>
      <c r="L73" s="50"/>
      <c r="M73" s="50"/>
      <c r="N73" s="49"/>
      <c r="O73" s="49"/>
      <c r="P73" s="36">
        <v>0</v>
      </c>
      <c r="Q73" s="36" t="s">
        <v>485</v>
      </c>
      <c r="R73" s="36" t="e">
        <v>#NUM!</v>
      </c>
      <c r="S73" s="36">
        <v>0</v>
      </c>
      <c r="T73" s="36">
        <v>0</v>
      </c>
      <c r="U73" s="38">
        <v>0</v>
      </c>
      <c r="V73" s="38">
        <v>0</v>
      </c>
      <c r="W73" s="36">
        <v>-1.1999999999997852E-5</v>
      </c>
      <c r="X73" s="36">
        <v>0</v>
      </c>
      <c r="Y73" s="36">
        <v>-3.0559999999999999E-5</v>
      </c>
      <c r="Z73" s="36">
        <v>0</v>
      </c>
      <c r="AA73" s="38" t="s">
        <v>486</v>
      </c>
      <c r="AB73" s="36">
        <v>1.8560000000002147E-5</v>
      </c>
      <c r="AC73" s="36">
        <v>0.10874962000000001</v>
      </c>
    </row>
    <row r="74" spans="1:29" ht="15.75" customHeight="1" x14ac:dyDescent="0.2">
      <c r="A74" s="52"/>
      <c r="B74" s="49"/>
      <c r="C74" s="49"/>
      <c r="D74" s="49"/>
      <c r="E74" s="50"/>
      <c r="F74" s="50"/>
      <c r="G74" s="50"/>
      <c r="H74" s="50"/>
      <c r="I74" s="50"/>
      <c r="J74" s="49"/>
      <c r="K74" s="50"/>
      <c r="L74" s="50"/>
      <c r="M74" s="50"/>
      <c r="N74" s="49"/>
      <c r="O74" s="49"/>
      <c r="P74" s="36">
        <v>0</v>
      </c>
      <c r="Q74" s="36" t="s">
        <v>485</v>
      </c>
      <c r="R74" s="36" t="e">
        <v>#NUM!</v>
      </c>
      <c r="S74" s="36">
        <v>0</v>
      </c>
      <c r="T74" s="36">
        <v>0</v>
      </c>
      <c r="U74" s="38">
        <v>0</v>
      </c>
      <c r="V74" s="38">
        <v>0</v>
      </c>
      <c r="W74" s="36">
        <v>-1.1999999999997852E-5</v>
      </c>
      <c r="X74" s="36">
        <v>0</v>
      </c>
      <c r="Y74" s="36">
        <v>-3.0559999999999999E-5</v>
      </c>
      <c r="Z74" s="36">
        <v>0</v>
      </c>
      <c r="AA74" s="38" t="s">
        <v>486</v>
      </c>
      <c r="AB74" s="36">
        <v>1.8560000000002147E-5</v>
      </c>
      <c r="AC74" s="36">
        <v>0.10874962000000001</v>
      </c>
    </row>
    <row r="75" spans="1:29" ht="15.75" customHeight="1" x14ac:dyDescent="0.2">
      <c r="A75" s="52"/>
      <c r="B75" s="49"/>
      <c r="C75" s="49"/>
      <c r="D75" s="49"/>
      <c r="E75" s="50"/>
      <c r="F75" s="50"/>
      <c r="G75" s="50"/>
      <c r="H75" s="50"/>
      <c r="I75" s="50"/>
      <c r="J75" s="49"/>
      <c r="K75" s="50"/>
      <c r="L75" s="50"/>
      <c r="M75" s="50"/>
      <c r="N75" s="49"/>
      <c r="O75" s="49"/>
      <c r="P75" s="36">
        <v>0</v>
      </c>
      <c r="Q75" s="36" t="s">
        <v>485</v>
      </c>
      <c r="R75" s="36" t="e">
        <v>#NUM!</v>
      </c>
      <c r="S75" s="36">
        <v>0</v>
      </c>
      <c r="T75" s="36">
        <v>0</v>
      </c>
      <c r="U75" s="38">
        <v>0</v>
      </c>
      <c r="V75" s="38">
        <v>0</v>
      </c>
      <c r="W75" s="36">
        <v>-1.1999999999997852E-5</v>
      </c>
      <c r="X75" s="36">
        <v>0</v>
      </c>
      <c r="Y75" s="36">
        <v>-3.0559999999999999E-5</v>
      </c>
      <c r="Z75" s="36">
        <v>0</v>
      </c>
      <c r="AA75" s="38" t="s">
        <v>486</v>
      </c>
      <c r="AB75" s="36">
        <v>1.8560000000002147E-5</v>
      </c>
      <c r="AC75" s="36">
        <v>0.10874962000000001</v>
      </c>
    </row>
    <row r="76" spans="1:29" ht="15.75" customHeight="1" x14ac:dyDescent="0.2">
      <c r="A76" s="52"/>
      <c r="B76" s="49"/>
      <c r="C76" s="49"/>
      <c r="D76" s="49"/>
      <c r="E76" s="50"/>
      <c r="F76" s="50"/>
      <c r="G76" s="50"/>
      <c r="H76" s="50"/>
      <c r="I76" s="50"/>
      <c r="J76" s="49"/>
      <c r="K76" s="50"/>
      <c r="L76" s="50"/>
      <c r="M76" s="50"/>
      <c r="N76" s="49"/>
      <c r="O76" s="49"/>
      <c r="P76" s="36">
        <v>0</v>
      </c>
      <c r="Q76" s="36" t="s">
        <v>485</v>
      </c>
      <c r="R76" s="36" t="e">
        <v>#NUM!</v>
      </c>
      <c r="S76" s="36">
        <v>0</v>
      </c>
      <c r="T76" s="36">
        <v>0</v>
      </c>
      <c r="U76" s="38">
        <v>0</v>
      </c>
      <c r="V76" s="38">
        <v>0</v>
      </c>
      <c r="W76" s="36">
        <v>-1.1999999999997852E-5</v>
      </c>
      <c r="X76" s="36">
        <v>0</v>
      </c>
      <c r="Y76" s="36">
        <v>-3.0559999999999999E-5</v>
      </c>
      <c r="Z76" s="36">
        <v>0</v>
      </c>
      <c r="AA76" s="38" t="s">
        <v>486</v>
      </c>
      <c r="AB76" s="36">
        <v>1.8560000000002147E-5</v>
      </c>
      <c r="AC76" s="36">
        <v>0.10874962000000001</v>
      </c>
    </row>
    <row r="77" spans="1:29" ht="15.75" customHeight="1" x14ac:dyDescent="0.2">
      <c r="A77" s="52"/>
      <c r="B77" s="49"/>
      <c r="C77" s="49"/>
      <c r="D77" s="49"/>
      <c r="E77" s="50"/>
      <c r="F77" s="50"/>
      <c r="G77" s="50"/>
      <c r="H77" s="50"/>
      <c r="I77" s="50"/>
      <c r="J77" s="49"/>
      <c r="K77" s="50"/>
      <c r="L77" s="50"/>
      <c r="M77" s="50"/>
      <c r="N77" s="49"/>
      <c r="O77" s="49"/>
      <c r="P77" s="36">
        <v>0</v>
      </c>
      <c r="Q77" s="36" t="s">
        <v>485</v>
      </c>
      <c r="R77" s="36" t="e">
        <v>#NUM!</v>
      </c>
      <c r="S77" s="36">
        <v>0</v>
      </c>
      <c r="T77" s="36">
        <v>0</v>
      </c>
      <c r="U77" s="38">
        <v>0</v>
      </c>
      <c r="V77" s="38">
        <v>0</v>
      </c>
      <c r="W77" s="36">
        <v>-1.1999999999997852E-5</v>
      </c>
      <c r="X77" s="36">
        <v>0</v>
      </c>
      <c r="Y77" s="36">
        <v>-3.0559999999999999E-5</v>
      </c>
      <c r="Z77" s="36">
        <v>0</v>
      </c>
      <c r="AA77" s="38" t="s">
        <v>486</v>
      </c>
      <c r="AB77" s="36">
        <v>1.8560000000002147E-5</v>
      </c>
      <c r="AC77" s="36">
        <v>0.10874962000000001</v>
      </c>
    </row>
    <row r="78" spans="1:29" ht="15.75" customHeight="1" x14ac:dyDescent="0.2">
      <c r="A78" s="52"/>
      <c r="B78" s="49"/>
      <c r="C78" s="49"/>
      <c r="D78" s="49"/>
      <c r="E78" s="50"/>
      <c r="F78" s="50"/>
      <c r="G78" s="50"/>
      <c r="H78" s="50"/>
      <c r="I78" s="50"/>
      <c r="J78" s="49"/>
      <c r="K78" s="50"/>
      <c r="L78" s="50"/>
      <c r="M78" s="50"/>
      <c r="N78" s="49"/>
      <c r="O78" s="49"/>
      <c r="P78" s="36">
        <v>0</v>
      </c>
      <c r="Q78" s="36" t="s">
        <v>485</v>
      </c>
      <c r="R78" s="36" t="e">
        <v>#NUM!</v>
      </c>
      <c r="S78" s="36">
        <v>0</v>
      </c>
      <c r="T78" s="36">
        <v>0</v>
      </c>
      <c r="U78" s="38">
        <v>0</v>
      </c>
      <c r="V78" s="38">
        <v>0</v>
      </c>
      <c r="W78" s="36">
        <v>-1.1999999999997852E-5</v>
      </c>
      <c r="X78" s="36">
        <v>0</v>
      </c>
      <c r="Y78" s="36">
        <v>-3.0559999999999999E-5</v>
      </c>
      <c r="Z78" s="36">
        <v>0</v>
      </c>
      <c r="AA78" s="38" t="s">
        <v>486</v>
      </c>
      <c r="AB78" s="36">
        <v>1.8560000000002147E-5</v>
      </c>
      <c r="AC78" s="36">
        <v>0.10874962000000001</v>
      </c>
    </row>
    <row r="79" spans="1:29" ht="15.75" customHeight="1" x14ac:dyDescent="0.2">
      <c r="A79" s="52"/>
      <c r="B79" s="49"/>
      <c r="C79" s="49"/>
      <c r="D79" s="49"/>
      <c r="E79" s="50"/>
      <c r="F79" s="50"/>
      <c r="G79" s="50"/>
      <c r="H79" s="50"/>
      <c r="I79" s="50"/>
      <c r="J79" s="49"/>
      <c r="K79" s="50"/>
      <c r="L79" s="50"/>
      <c r="M79" s="50"/>
      <c r="N79" s="49"/>
      <c r="O79" s="49"/>
      <c r="P79" s="36">
        <v>0</v>
      </c>
      <c r="Q79" s="36" t="s">
        <v>485</v>
      </c>
      <c r="R79" s="36" t="e">
        <v>#NUM!</v>
      </c>
      <c r="S79" s="36">
        <v>0</v>
      </c>
      <c r="T79" s="36">
        <v>0</v>
      </c>
      <c r="U79" s="38">
        <v>0</v>
      </c>
      <c r="V79" s="38">
        <v>0</v>
      </c>
      <c r="W79" s="36">
        <v>-1.1999999999997852E-5</v>
      </c>
      <c r="X79" s="36">
        <v>0</v>
      </c>
      <c r="Y79" s="36">
        <v>-3.0559999999999999E-5</v>
      </c>
      <c r="Z79" s="36">
        <v>0</v>
      </c>
      <c r="AA79" s="38" t="s">
        <v>486</v>
      </c>
      <c r="AB79" s="36">
        <v>1.8560000000002147E-5</v>
      </c>
      <c r="AC79" s="36">
        <v>0.10874962000000001</v>
      </c>
    </row>
    <row r="80" spans="1:29" ht="15.75" customHeight="1" x14ac:dyDescent="0.2">
      <c r="A80" s="52"/>
      <c r="B80" s="49"/>
      <c r="C80" s="49"/>
      <c r="D80" s="49"/>
      <c r="E80" s="50"/>
      <c r="F80" s="50"/>
      <c r="G80" s="50"/>
      <c r="H80" s="50"/>
      <c r="I80" s="50"/>
      <c r="J80" s="49"/>
      <c r="K80" s="50"/>
      <c r="L80" s="50"/>
      <c r="M80" s="50"/>
      <c r="N80" s="49"/>
      <c r="O80" s="49"/>
      <c r="P80" s="36">
        <v>0</v>
      </c>
      <c r="Q80" s="36" t="s">
        <v>485</v>
      </c>
      <c r="R80" s="36" t="e">
        <v>#NUM!</v>
      </c>
      <c r="S80" s="36">
        <v>0</v>
      </c>
      <c r="T80" s="36">
        <v>0</v>
      </c>
      <c r="U80" s="38">
        <v>0</v>
      </c>
      <c r="V80" s="38">
        <v>0</v>
      </c>
      <c r="W80" s="36">
        <v>-1.1999999999997852E-5</v>
      </c>
      <c r="X80" s="36">
        <v>0</v>
      </c>
      <c r="Y80" s="36">
        <v>-3.0559999999999999E-5</v>
      </c>
      <c r="Z80" s="36">
        <v>0</v>
      </c>
      <c r="AA80" s="38" t="s">
        <v>486</v>
      </c>
      <c r="AB80" s="36">
        <v>1.8560000000002147E-5</v>
      </c>
      <c r="AC80" s="36">
        <v>0.10874962000000001</v>
      </c>
    </row>
    <row r="81" spans="1:29" ht="15.75" customHeight="1" x14ac:dyDescent="0.2">
      <c r="A81" s="52"/>
      <c r="B81" s="49"/>
      <c r="C81" s="49"/>
      <c r="D81" s="49"/>
      <c r="E81" s="50"/>
      <c r="F81" s="50"/>
      <c r="G81" s="50"/>
      <c r="H81" s="50"/>
      <c r="I81" s="50"/>
      <c r="J81" s="49"/>
      <c r="K81" s="50"/>
      <c r="L81" s="50"/>
      <c r="M81" s="50"/>
      <c r="N81" s="49"/>
      <c r="O81" s="49"/>
      <c r="P81" s="36">
        <v>0</v>
      </c>
      <c r="Q81" s="36" t="s">
        <v>485</v>
      </c>
      <c r="R81" s="36" t="e">
        <v>#NUM!</v>
      </c>
      <c r="S81" s="36">
        <v>0</v>
      </c>
      <c r="T81" s="36">
        <v>0</v>
      </c>
      <c r="U81" s="38">
        <v>0</v>
      </c>
      <c r="V81" s="38">
        <v>0</v>
      </c>
      <c r="W81" s="36">
        <v>-1.1999999999997852E-5</v>
      </c>
      <c r="X81" s="36">
        <v>0</v>
      </c>
      <c r="Y81" s="36">
        <v>-3.0559999999999999E-5</v>
      </c>
      <c r="Z81" s="36">
        <v>0</v>
      </c>
      <c r="AA81" s="38" t="s">
        <v>486</v>
      </c>
      <c r="AB81" s="36">
        <v>1.8560000000002147E-5</v>
      </c>
      <c r="AC81" s="36">
        <v>0.10874962000000001</v>
      </c>
    </row>
    <row r="82" spans="1:29" ht="15.75" customHeight="1" x14ac:dyDescent="0.2">
      <c r="A82" s="52"/>
      <c r="B82" s="49"/>
      <c r="C82" s="49"/>
      <c r="D82" s="49"/>
      <c r="E82" s="50"/>
      <c r="F82" s="50"/>
      <c r="G82" s="50"/>
      <c r="H82" s="50"/>
      <c r="I82" s="50"/>
      <c r="J82" s="49"/>
      <c r="K82" s="50"/>
      <c r="L82" s="50"/>
      <c r="M82" s="50"/>
      <c r="N82" s="49"/>
      <c r="O82" s="49"/>
      <c r="P82" s="36">
        <v>0</v>
      </c>
      <c r="Q82" s="36" t="s">
        <v>485</v>
      </c>
      <c r="R82" s="36" t="e">
        <v>#NUM!</v>
      </c>
      <c r="S82" s="36">
        <v>0</v>
      </c>
      <c r="T82" s="36">
        <v>0</v>
      </c>
      <c r="U82" s="38">
        <v>0</v>
      </c>
      <c r="V82" s="38">
        <v>0</v>
      </c>
      <c r="W82" s="36">
        <v>-1.1999999999997852E-5</v>
      </c>
      <c r="X82" s="36">
        <v>0</v>
      </c>
      <c r="Y82" s="36">
        <v>-3.0559999999999999E-5</v>
      </c>
      <c r="Z82" s="36">
        <v>0</v>
      </c>
      <c r="AA82" s="38" t="s">
        <v>486</v>
      </c>
      <c r="AB82" s="36">
        <v>1.8560000000002147E-5</v>
      </c>
      <c r="AC82" s="36">
        <v>0.10874962000000001</v>
      </c>
    </row>
    <row r="83" spans="1:29" ht="15.75" customHeight="1" x14ac:dyDescent="0.2">
      <c r="A83" s="52"/>
      <c r="B83" s="49"/>
      <c r="C83" s="49"/>
      <c r="D83" s="49"/>
      <c r="E83" s="50"/>
      <c r="F83" s="50"/>
      <c r="G83" s="50"/>
      <c r="H83" s="50"/>
      <c r="I83" s="50"/>
      <c r="J83" s="49"/>
      <c r="K83" s="50"/>
      <c r="L83" s="50"/>
      <c r="M83" s="50"/>
      <c r="N83" s="49"/>
      <c r="O83" s="49"/>
      <c r="P83" s="36">
        <v>0</v>
      </c>
      <c r="Q83" s="36" t="s">
        <v>485</v>
      </c>
      <c r="R83" s="36" t="e">
        <v>#NUM!</v>
      </c>
      <c r="S83" s="36">
        <v>0</v>
      </c>
      <c r="T83" s="36">
        <v>0</v>
      </c>
      <c r="U83" s="38">
        <v>0</v>
      </c>
      <c r="V83" s="38">
        <v>0</v>
      </c>
      <c r="W83" s="36">
        <v>-1.1999999999997852E-5</v>
      </c>
      <c r="X83" s="36">
        <v>0</v>
      </c>
      <c r="Y83" s="36">
        <v>-3.0559999999999999E-5</v>
      </c>
      <c r="Z83" s="36">
        <v>0</v>
      </c>
      <c r="AA83" s="38" t="s">
        <v>486</v>
      </c>
      <c r="AB83" s="36">
        <v>1.8560000000002147E-5</v>
      </c>
      <c r="AC83" s="36">
        <v>0.10874962000000001</v>
      </c>
    </row>
    <row r="84" spans="1:29" ht="15.75" customHeight="1" x14ac:dyDescent="0.2">
      <c r="A84" s="52"/>
      <c r="B84" s="49"/>
      <c r="C84" s="49"/>
      <c r="D84" s="49"/>
      <c r="E84" s="50"/>
      <c r="F84" s="50"/>
      <c r="G84" s="50"/>
      <c r="H84" s="50"/>
      <c r="I84" s="50"/>
      <c r="J84" s="49"/>
      <c r="K84" s="50"/>
      <c r="L84" s="50"/>
      <c r="M84" s="50"/>
      <c r="N84" s="49"/>
      <c r="O84" s="49"/>
      <c r="P84" s="36">
        <v>0</v>
      </c>
      <c r="Q84" s="36" t="s">
        <v>485</v>
      </c>
      <c r="R84" s="36" t="e">
        <v>#NUM!</v>
      </c>
      <c r="S84" s="36">
        <v>0</v>
      </c>
      <c r="T84" s="36">
        <v>0</v>
      </c>
      <c r="U84" s="38">
        <v>0</v>
      </c>
      <c r="V84" s="38">
        <v>0</v>
      </c>
      <c r="W84" s="36">
        <v>-1.1999999999997852E-5</v>
      </c>
      <c r="X84" s="36">
        <v>0</v>
      </c>
      <c r="Y84" s="36">
        <v>-3.0559999999999999E-5</v>
      </c>
      <c r="Z84" s="36">
        <v>0</v>
      </c>
      <c r="AA84" s="38" t="s">
        <v>486</v>
      </c>
      <c r="AB84" s="36">
        <v>1.8560000000002147E-5</v>
      </c>
      <c r="AC84" s="36">
        <v>0.10874962000000001</v>
      </c>
    </row>
    <row r="85" spans="1:29" ht="15.75" customHeight="1" x14ac:dyDescent="0.2">
      <c r="A85" s="52"/>
      <c r="B85" s="49"/>
      <c r="C85" s="49"/>
      <c r="D85" s="49"/>
      <c r="E85" s="50"/>
      <c r="F85" s="50"/>
      <c r="G85" s="50"/>
      <c r="H85" s="50"/>
      <c r="I85" s="50"/>
      <c r="J85" s="49"/>
      <c r="K85" s="50"/>
      <c r="L85" s="50"/>
      <c r="M85" s="50"/>
      <c r="N85" s="49"/>
      <c r="O85" s="49"/>
      <c r="P85" s="36">
        <v>0</v>
      </c>
      <c r="Q85" s="36" t="s">
        <v>485</v>
      </c>
      <c r="R85" s="36" t="e">
        <v>#NUM!</v>
      </c>
      <c r="S85" s="36">
        <v>0</v>
      </c>
      <c r="T85" s="36">
        <v>0</v>
      </c>
      <c r="U85" s="38">
        <v>0</v>
      </c>
      <c r="V85" s="38">
        <v>0</v>
      </c>
      <c r="W85" s="36">
        <v>-1.1999999999997852E-5</v>
      </c>
      <c r="X85" s="36">
        <v>0</v>
      </c>
      <c r="Y85" s="36">
        <v>-3.0559999999999999E-5</v>
      </c>
      <c r="Z85" s="36">
        <v>0</v>
      </c>
      <c r="AA85" s="38" t="s">
        <v>486</v>
      </c>
      <c r="AB85" s="36">
        <v>1.8560000000002147E-5</v>
      </c>
      <c r="AC85" s="36">
        <v>0.10874962000000001</v>
      </c>
    </row>
    <row r="86" spans="1:29" ht="15.75" customHeight="1" x14ac:dyDescent="0.2">
      <c r="A86" s="52"/>
      <c r="B86" s="49"/>
      <c r="C86" s="49"/>
      <c r="D86" s="49"/>
      <c r="E86" s="50"/>
      <c r="F86" s="50"/>
      <c r="G86" s="50"/>
      <c r="H86" s="50"/>
      <c r="I86" s="50"/>
      <c r="J86" s="49"/>
      <c r="K86" s="50"/>
      <c r="L86" s="50"/>
      <c r="M86" s="50"/>
      <c r="N86" s="49"/>
      <c r="O86" s="49"/>
      <c r="P86" s="36">
        <v>0</v>
      </c>
      <c r="Q86" s="36" t="s">
        <v>485</v>
      </c>
      <c r="R86" s="36" t="e">
        <v>#NUM!</v>
      </c>
      <c r="S86" s="36">
        <v>0</v>
      </c>
      <c r="T86" s="36">
        <v>0</v>
      </c>
      <c r="U86" s="38">
        <v>0</v>
      </c>
      <c r="V86" s="38">
        <v>0</v>
      </c>
      <c r="W86" s="36">
        <v>-1.1999999999997852E-5</v>
      </c>
      <c r="X86" s="36">
        <v>0</v>
      </c>
      <c r="Y86" s="36">
        <v>-3.0559999999999999E-5</v>
      </c>
      <c r="Z86" s="36">
        <v>0</v>
      </c>
      <c r="AA86" s="38" t="s">
        <v>486</v>
      </c>
      <c r="AB86" s="36">
        <v>1.8560000000002147E-5</v>
      </c>
      <c r="AC86" s="36">
        <v>0.10874962000000001</v>
      </c>
    </row>
    <row r="87" spans="1:29" ht="15.75" customHeight="1" x14ac:dyDescent="0.2">
      <c r="A87" s="52"/>
      <c r="B87" s="49"/>
      <c r="C87" s="49"/>
      <c r="D87" s="49"/>
      <c r="E87" s="50"/>
      <c r="F87" s="50"/>
      <c r="G87" s="50"/>
      <c r="H87" s="50"/>
      <c r="I87" s="50"/>
      <c r="J87" s="49"/>
      <c r="K87" s="50"/>
      <c r="L87" s="50"/>
      <c r="M87" s="50"/>
      <c r="N87" s="49"/>
      <c r="O87" s="49"/>
      <c r="P87" s="36">
        <v>0</v>
      </c>
      <c r="Q87" s="36" t="s">
        <v>485</v>
      </c>
      <c r="R87" s="36" t="e">
        <v>#NUM!</v>
      </c>
      <c r="S87" s="36">
        <v>0</v>
      </c>
      <c r="T87" s="36">
        <v>0</v>
      </c>
      <c r="U87" s="38">
        <v>0</v>
      </c>
      <c r="V87" s="38">
        <v>0</v>
      </c>
      <c r="W87" s="36">
        <v>-1.1999999999997852E-5</v>
      </c>
      <c r="X87" s="36">
        <v>0</v>
      </c>
      <c r="Y87" s="36">
        <v>-3.0559999999999999E-5</v>
      </c>
      <c r="Z87" s="36">
        <v>0</v>
      </c>
      <c r="AA87" s="38" t="s">
        <v>486</v>
      </c>
      <c r="AB87" s="36">
        <v>1.8560000000002147E-5</v>
      </c>
      <c r="AC87" s="36">
        <v>0.10874962000000001</v>
      </c>
    </row>
    <row r="88" spans="1:29" ht="15.75" customHeight="1" x14ac:dyDescent="0.2">
      <c r="A88" s="52"/>
      <c r="B88" s="49"/>
      <c r="C88" s="49"/>
      <c r="D88" s="49"/>
      <c r="E88" s="50"/>
      <c r="F88" s="50"/>
      <c r="G88" s="50"/>
      <c r="H88" s="50"/>
      <c r="I88" s="50"/>
      <c r="J88" s="49"/>
      <c r="K88" s="50"/>
      <c r="L88" s="50"/>
      <c r="M88" s="50"/>
      <c r="N88" s="49"/>
      <c r="O88" s="49"/>
      <c r="P88" s="36">
        <v>0</v>
      </c>
      <c r="Q88" s="36" t="s">
        <v>485</v>
      </c>
      <c r="R88" s="36" t="e">
        <v>#NUM!</v>
      </c>
      <c r="S88" s="36">
        <v>0</v>
      </c>
      <c r="T88" s="36">
        <v>0</v>
      </c>
      <c r="U88" s="38">
        <v>0</v>
      </c>
      <c r="V88" s="38">
        <v>0</v>
      </c>
      <c r="W88" s="36">
        <v>-1.1999999999997852E-5</v>
      </c>
      <c r="X88" s="36">
        <v>0</v>
      </c>
      <c r="Y88" s="36">
        <v>-3.0559999999999999E-5</v>
      </c>
      <c r="Z88" s="36">
        <v>0</v>
      </c>
      <c r="AA88" s="38" t="s">
        <v>486</v>
      </c>
      <c r="AB88" s="36">
        <v>1.8560000000002147E-5</v>
      </c>
      <c r="AC88" s="36">
        <v>0.10874962000000001</v>
      </c>
    </row>
    <row r="89" spans="1:29" ht="15.75" customHeight="1" x14ac:dyDescent="0.2">
      <c r="A89" s="52"/>
      <c r="B89" s="49"/>
      <c r="C89" s="49"/>
      <c r="D89" s="49"/>
      <c r="E89" s="50"/>
      <c r="F89" s="50"/>
      <c r="G89" s="50"/>
      <c r="H89" s="50"/>
      <c r="I89" s="50"/>
      <c r="J89" s="49"/>
      <c r="K89" s="50"/>
      <c r="L89" s="50"/>
      <c r="M89" s="50"/>
      <c r="N89" s="49"/>
      <c r="O89" s="49"/>
      <c r="P89" s="36">
        <v>0</v>
      </c>
      <c r="Q89" s="36" t="s">
        <v>485</v>
      </c>
      <c r="R89" s="36" t="e">
        <v>#NUM!</v>
      </c>
      <c r="S89" s="36">
        <v>0</v>
      </c>
      <c r="T89" s="36">
        <v>0</v>
      </c>
      <c r="U89" s="38">
        <v>0</v>
      </c>
      <c r="V89" s="38">
        <v>0</v>
      </c>
      <c r="W89" s="36">
        <v>-1.1999999999997852E-5</v>
      </c>
      <c r="X89" s="36">
        <v>0</v>
      </c>
      <c r="Y89" s="36">
        <v>-3.0559999999999999E-5</v>
      </c>
      <c r="Z89" s="36">
        <v>0</v>
      </c>
      <c r="AA89" s="38" t="s">
        <v>486</v>
      </c>
      <c r="AB89" s="36">
        <v>1.8560000000002147E-5</v>
      </c>
      <c r="AC89" s="36">
        <v>0.10874962000000001</v>
      </c>
    </row>
    <row r="90" spans="1:29" ht="15.75" customHeight="1" x14ac:dyDescent="0.2">
      <c r="A90" s="52"/>
      <c r="B90" s="49"/>
      <c r="C90" s="49"/>
      <c r="D90" s="49"/>
      <c r="E90" s="50"/>
      <c r="F90" s="50"/>
      <c r="G90" s="50"/>
      <c r="H90" s="50"/>
      <c r="I90" s="50"/>
      <c r="J90" s="49"/>
      <c r="K90" s="50"/>
      <c r="L90" s="50"/>
      <c r="M90" s="50"/>
      <c r="N90" s="49"/>
      <c r="O90" s="49"/>
      <c r="P90" s="36">
        <v>0</v>
      </c>
      <c r="Q90" s="36" t="s">
        <v>485</v>
      </c>
      <c r="R90" s="36" t="e">
        <v>#NUM!</v>
      </c>
      <c r="S90" s="36">
        <v>0</v>
      </c>
      <c r="T90" s="36">
        <v>0</v>
      </c>
      <c r="U90" s="38">
        <v>0</v>
      </c>
      <c r="V90" s="38">
        <v>0</v>
      </c>
      <c r="W90" s="36">
        <v>-1.1999999999997852E-5</v>
      </c>
      <c r="X90" s="36">
        <v>0</v>
      </c>
      <c r="Y90" s="36">
        <v>-3.0559999999999999E-5</v>
      </c>
      <c r="Z90" s="36">
        <v>0</v>
      </c>
      <c r="AA90" s="38" t="s">
        <v>486</v>
      </c>
      <c r="AB90" s="36">
        <v>1.8560000000002147E-5</v>
      </c>
      <c r="AC90" s="36">
        <v>0.10874962000000001</v>
      </c>
    </row>
    <row r="91" spans="1:29" ht="15.75" customHeight="1" x14ac:dyDescent="0.2">
      <c r="A91" s="52"/>
      <c r="B91" s="49"/>
      <c r="C91" s="49"/>
      <c r="D91" s="49"/>
      <c r="E91" s="50"/>
      <c r="F91" s="50"/>
      <c r="G91" s="50"/>
      <c r="H91" s="50"/>
      <c r="I91" s="50"/>
      <c r="J91" s="49"/>
      <c r="K91" s="50"/>
      <c r="L91" s="50"/>
      <c r="M91" s="50"/>
      <c r="N91" s="49"/>
      <c r="O91" s="49"/>
      <c r="P91" s="36">
        <v>0</v>
      </c>
      <c r="Q91" s="36" t="s">
        <v>485</v>
      </c>
      <c r="R91" s="36" t="e">
        <v>#NUM!</v>
      </c>
      <c r="S91" s="36">
        <v>0</v>
      </c>
      <c r="T91" s="36">
        <v>0</v>
      </c>
      <c r="U91" s="38">
        <v>0</v>
      </c>
      <c r="V91" s="38">
        <v>0</v>
      </c>
      <c r="W91" s="36">
        <v>-1.1999999999997852E-5</v>
      </c>
      <c r="X91" s="36">
        <v>0</v>
      </c>
      <c r="Y91" s="36">
        <v>-3.0559999999999999E-5</v>
      </c>
      <c r="Z91" s="36">
        <v>0</v>
      </c>
      <c r="AA91" s="38" t="s">
        <v>486</v>
      </c>
      <c r="AB91" s="36">
        <v>1.8560000000002147E-5</v>
      </c>
      <c r="AC91" s="36">
        <v>0.10874962000000001</v>
      </c>
    </row>
    <row r="92" spans="1:29" ht="15.75" customHeight="1" x14ac:dyDescent="0.2">
      <c r="A92" s="52"/>
      <c r="B92" s="49"/>
      <c r="C92" s="49"/>
      <c r="D92" s="49"/>
      <c r="E92" s="50"/>
      <c r="F92" s="50"/>
      <c r="G92" s="50"/>
      <c r="H92" s="50"/>
      <c r="I92" s="50"/>
      <c r="J92" s="49"/>
      <c r="K92" s="50"/>
      <c r="L92" s="50"/>
      <c r="M92" s="50"/>
      <c r="N92" s="49"/>
      <c r="O92" s="49"/>
      <c r="P92" s="36">
        <v>0</v>
      </c>
      <c r="Q92" s="36" t="s">
        <v>485</v>
      </c>
      <c r="R92" s="36" t="e">
        <v>#NUM!</v>
      </c>
      <c r="S92" s="36">
        <v>0</v>
      </c>
      <c r="T92" s="36">
        <v>0</v>
      </c>
      <c r="U92" s="38">
        <v>0</v>
      </c>
      <c r="V92" s="38">
        <v>0</v>
      </c>
      <c r="W92" s="36">
        <v>-1.1999999999997852E-5</v>
      </c>
      <c r="X92" s="36">
        <v>0</v>
      </c>
      <c r="Y92" s="36">
        <v>-3.0559999999999999E-5</v>
      </c>
      <c r="Z92" s="36">
        <v>0</v>
      </c>
      <c r="AA92" s="38" t="s">
        <v>486</v>
      </c>
      <c r="AB92" s="36">
        <v>1.8560000000002147E-5</v>
      </c>
      <c r="AC92" s="36">
        <v>0.10874962000000001</v>
      </c>
    </row>
    <row r="93" spans="1:29" ht="15.75" customHeight="1" x14ac:dyDescent="0.2">
      <c r="A93" s="52"/>
      <c r="B93" s="49"/>
      <c r="C93" s="49"/>
      <c r="D93" s="49"/>
      <c r="E93" s="50"/>
      <c r="F93" s="50"/>
      <c r="G93" s="50"/>
      <c r="H93" s="50"/>
      <c r="I93" s="50"/>
      <c r="J93" s="49"/>
      <c r="K93" s="50"/>
      <c r="L93" s="50"/>
      <c r="M93" s="50"/>
      <c r="N93" s="49"/>
      <c r="O93" s="49"/>
      <c r="P93" s="36">
        <v>0</v>
      </c>
      <c r="Q93" s="36" t="s">
        <v>485</v>
      </c>
      <c r="R93" s="36" t="e">
        <v>#NUM!</v>
      </c>
      <c r="S93" s="36">
        <v>0</v>
      </c>
      <c r="T93" s="36">
        <v>0</v>
      </c>
      <c r="U93" s="38">
        <v>0</v>
      </c>
      <c r="V93" s="38">
        <v>0</v>
      </c>
      <c r="W93" s="36">
        <v>-1.1999999999997852E-5</v>
      </c>
      <c r="X93" s="36">
        <v>0</v>
      </c>
      <c r="Y93" s="36">
        <v>-3.0559999999999999E-5</v>
      </c>
      <c r="Z93" s="36">
        <v>0</v>
      </c>
      <c r="AA93" s="38" t="s">
        <v>486</v>
      </c>
      <c r="AB93" s="36">
        <v>1.8560000000002147E-5</v>
      </c>
      <c r="AC93" s="36">
        <v>0.10874962000000001</v>
      </c>
    </row>
    <row r="94" spans="1:29" ht="15.75" customHeight="1" x14ac:dyDescent="0.2">
      <c r="A94" s="52"/>
      <c r="B94" s="49"/>
      <c r="C94" s="49"/>
      <c r="D94" s="49"/>
      <c r="E94" s="50"/>
      <c r="F94" s="50"/>
      <c r="G94" s="50"/>
      <c r="H94" s="50"/>
      <c r="I94" s="50"/>
      <c r="J94" s="49"/>
      <c r="K94" s="50"/>
      <c r="L94" s="50"/>
      <c r="M94" s="50"/>
      <c r="N94" s="49"/>
      <c r="O94" s="49"/>
      <c r="P94" s="36">
        <v>0</v>
      </c>
      <c r="Q94" s="36" t="s">
        <v>485</v>
      </c>
      <c r="R94" s="36" t="e">
        <v>#NUM!</v>
      </c>
      <c r="S94" s="36">
        <v>0</v>
      </c>
      <c r="T94" s="36">
        <v>0</v>
      </c>
      <c r="U94" s="38">
        <v>0</v>
      </c>
      <c r="V94" s="38">
        <v>0</v>
      </c>
      <c r="W94" s="36">
        <v>-1.1999999999997852E-5</v>
      </c>
      <c r="X94" s="36">
        <v>0</v>
      </c>
      <c r="Y94" s="36">
        <v>-3.0559999999999999E-5</v>
      </c>
      <c r="Z94" s="36">
        <v>0</v>
      </c>
      <c r="AA94" s="38" t="s">
        <v>486</v>
      </c>
      <c r="AB94" s="36">
        <v>1.8560000000002147E-5</v>
      </c>
      <c r="AC94" s="36">
        <v>0.10874962000000001</v>
      </c>
    </row>
    <row r="95" spans="1:29" ht="15.75" customHeight="1" x14ac:dyDescent="0.2">
      <c r="A95" s="52"/>
      <c r="B95" s="49"/>
      <c r="C95" s="49"/>
      <c r="D95" s="49"/>
      <c r="E95" s="50"/>
      <c r="F95" s="50"/>
      <c r="G95" s="50"/>
      <c r="H95" s="50"/>
      <c r="I95" s="50"/>
      <c r="J95" s="49"/>
      <c r="K95" s="50"/>
      <c r="L95" s="50"/>
      <c r="M95" s="50"/>
      <c r="N95" s="49"/>
      <c r="O95" s="49"/>
      <c r="P95" s="36">
        <v>0</v>
      </c>
      <c r="Q95" s="36" t="s">
        <v>485</v>
      </c>
      <c r="R95" s="36" t="e">
        <v>#NUM!</v>
      </c>
      <c r="S95" s="36">
        <v>0</v>
      </c>
      <c r="T95" s="36">
        <v>0</v>
      </c>
      <c r="U95" s="38">
        <v>0</v>
      </c>
      <c r="V95" s="38">
        <v>0</v>
      </c>
      <c r="W95" s="36">
        <v>-1.1999999999997852E-5</v>
      </c>
      <c r="X95" s="36">
        <v>0</v>
      </c>
      <c r="Y95" s="36">
        <v>-3.0559999999999999E-5</v>
      </c>
      <c r="Z95" s="36">
        <v>0</v>
      </c>
      <c r="AA95" s="38" t="s">
        <v>486</v>
      </c>
      <c r="AB95" s="36">
        <v>1.8560000000002147E-5</v>
      </c>
      <c r="AC95" s="36">
        <v>0.10874962000000001</v>
      </c>
    </row>
    <row r="96" spans="1:29" ht="15.75" customHeight="1" x14ac:dyDescent="0.2">
      <c r="A96" s="52"/>
      <c r="B96" s="49"/>
      <c r="C96" s="49"/>
      <c r="D96" s="49"/>
      <c r="E96" s="50"/>
      <c r="F96" s="50"/>
      <c r="G96" s="50"/>
      <c r="H96" s="50"/>
      <c r="I96" s="50"/>
      <c r="J96" s="49"/>
      <c r="K96" s="50"/>
      <c r="L96" s="50"/>
      <c r="M96" s="50"/>
      <c r="N96" s="49"/>
      <c r="O96" s="49"/>
      <c r="P96" s="36">
        <v>0</v>
      </c>
      <c r="Q96" s="36" t="s">
        <v>485</v>
      </c>
      <c r="R96" s="36" t="e">
        <v>#NUM!</v>
      </c>
      <c r="S96" s="36">
        <v>0</v>
      </c>
      <c r="T96" s="36">
        <v>0</v>
      </c>
      <c r="U96" s="38">
        <v>0</v>
      </c>
      <c r="V96" s="38">
        <v>0</v>
      </c>
      <c r="W96" s="36">
        <v>-1.1999999999997852E-5</v>
      </c>
      <c r="X96" s="36">
        <v>0</v>
      </c>
      <c r="Y96" s="36">
        <v>-3.0559999999999999E-5</v>
      </c>
      <c r="Z96" s="36">
        <v>0</v>
      </c>
      <c r="AA96" s="38" t="s">
        <v>486</v>
      </c>
      <c r="AB96" s="36">
        <v>1.8560000000002147E-5</v>
      </c>
      <c r="AC96" s="36">
        <v>0.10874962000000001</v>
      </c>
    </row>
    <row r="97" spans="1:29" ht="15.75" customHeight="1" x14ac:dyDescent="0.2">
      <c r="A97" s="52"/>
      <c r="B97" s="49"/>
      <c r="C97" s="49"/>
      <c r="D97" s="49"/>
      <c r="E97" s="50"/>
      <c r="F97" s="50"/>
      <c r="G97" s="50"/>
      <c r="H97" s="50"/>
      <c r="I97" s="50"/>
      <c r="J97" s="49"/>
      <c r="K97" s="50"/>
      <c r="L97" s="50"/>
      <c r="M97" s="50"/>
      <c r="N97" s="49"/>
      <c r="O97" s="49"/>
      <c r="P97" s="36">
        <v>0</v>
      </c>
      <c r="Q97" s="36" t="s">
        <v>485</v>
      </c>
      <c r="R97" s="36" t="e">
        <v>#NUM!</v>
      </c>
      <c r="S97" s="36">
        <v>0</v>
      </c>
      <c r="T97" s="36">
        <v>0</v>
      </c>
      <c r="U97" s="38">
        <v>0</v>
      </c>
      <c r="V97" s="38">
        <v>0</v>
      </c>
      <c r="W97" s="36">
        <v>-1.1999999999997852E-5</v>
      </c>
      <c r="X97" s="36">
        <v>0</v>
      </c>
      <c r="Y97" s="36">
        <v>-3.0559999999999999E-5</v>
      </c>
      <c r="Z97" s="36">
        <v>0</v>
      </c>
      <c r="AA97" s="38" t="s">
        <v>486</v>
      </c>
      <c r="AB97" s="36">
        <v>1.8560000000002147E-5</v>
      </c>
      <c r="AC97" s="36">
        <v>0.10874962000000001</v>
      </c>
    </row>
    <row r="98" spans="1:29" ht="15.75" customHeight="1" x14ac:dyDescent="0.2">
      <c r="A98" s="52"/>
      <c r="B98" s="49"/>
      <c r="C98" s="49"/>
      <c r="D98" s="49"/>
      <c r="E98" s="50"/>
      <c r="F98" s="50"/>
      <c r="G98" s="50"/>
      <c r="H98" s="50"/>
      <c r="I98" s="50"/>
      <c r="J98" s="49"/>
      <c r="K98" s="50"/>
      <c r="L98" s="50"/>
      <c r="M98" s="50"/>
      <c r="N98" s="49"/>
      <c r="O98" s="49"/>
      <c r="P98" s="36">
        <v>0</v>
      </c>
      <c r="Q98" s="36" t="s">
        <v>485</v>
      </c>
      <c r="R98" s="36" t="e">
        <v>#NUM!</v>
      </c>
      <c r="S98" s="36">
        <v>0</v>
      </c>
      <c r="T98" s="36">
        <v>0</v>
      </c>
      <c r="U98" s="38">
        <v>0</v>
      </c>
      <c r="V98" s="38">
        <v>0</v>
      </c>
      <c r="W98" s="36">
        <v>-1.1999999999997852E-5</v>
      </c>
      <c r="X98" s="36">
        <v>0</v>
      </c>
      <c r="Y98" s="36">
        <v>-3.0559999999999999E-5</v>
      </c>
      <c r="Z98" s="36">
        <v>0</v>
      </c>
      <c r="AA98" s="38" t="s">
        <v>486</v>
      </c>
      <c r="AB98" s="36">
        <v>1.8560000000002147E-5</v>
      </c>
      <c r="AC98" s="36">
        <v>0.10874962000000001</v>
      </c>
    </row>
    <row r="99" spans="1:29" ht="15.75" customHeight="1" x14ac:dyDescent="0.2">
      <c r="A99" s="52"/>
      <c r="B99" s="49"/>
      <c r="C99" s="49"/>
      <c r="D99" s="49"/>
      <c r="E99" s="50"/>
      <c r="F99" s="50"/>
      <c r="G99" s="50"/>
      <c r="H99" s="50"/>
      <c r="I99" s="50"/>
      <c r="J99" s="49"/>
      <c r="K99" s="50"/>
      <c r="L99" s="50"/>
      <c r="M99" s="50"/>
      <c r="N99" s="49"/>
      <c r="O99" s="49"/>
      <c r="P99" s="36">
        <v>0</v>
      </c>
      <c r="Q99" s="36" t="s">
        <v>485</v>
      </c>
      <c r="R99" s="36" t="e">
        <v>#NUM!</v>
      </c>
      <c r="S99" s="36">
        <v>0</v>
      </c>
      <c r="T99" s="36">
        <v>0</v>
      </c>
      <c r="U99" s="38">
        <v>0</v>
      </c>
      <c r="V99" s="38">
        <v>0</v>
      </c>
      <c r="W99" s="36">
        <v>-1.1999999999997852E-5</v>
      </c>
      <c r="X99" s="36">
        <v>0</v>
      </c>
      <c r="Y99" s="36">
        <v>-3.0559999999999999E-5</v>
      </c>
      <c r="Z99" s="36">
        <v>0</v>
      </c>
      <c r="AA99" s="38" t="s">
        <v>486</v>
      </c>
      <c r="AB99" s="36">
        <v>1.8560000000002147E-5</v>
      </c>
      <c r="AC99" s="36">
        <v>0.10874962000000001</v>
      </c>
    </row>
    <row r="100" spans="1:29" ht="15.75" customHeight="1" x14ac:dyDescent="0.2">
      <c r="A100" s="52"/>
      <c r="B100" s="49"/>
      <c r="C100" s="49"/>
      <c r="D100" s="49"/>
      <c r="E100" s="50"/>
      <c r="F100" s="50"/>
      <c r="G100" s="50"/>
      <c r="H100" s="50"/>
      <c r="I100" s="50"/>
      <c r="J100" s="49"/>
      <c r="K100" s="50"/>
      <c r="L100" s="50"/>
      <c r="M100" s="50"/>
      <c r="N100" s="49"/>
      <c r="O100" s="49"/>
      <c r="P100" s="36">
        <v>0</v>
      </c>
      <c r="Q100" s="36" t="s">
        <v>485</v>
      </c>
      <c r="R100" s="36" t="e">
        <v>#NUM!</v>
      </c>
      <c r="S100" s="36">
        <v>0</v>
      </c>
      <c r="T100" s="36">
        <v>0</v>
      </c>
      <c r="U100" s="38">
        <v>0</v>
      </c>
      <c r="V100" s="38">
        <v>0</v>
      </c>
      <c r="W100" s="36">
        <v>-1.1999999999997852E-5</v>
      </c>
      <c r="X100" s="36">
        <v>0</v>
      </c>
      <c r="Y100" s="36">
        <v>-3.0559999999999999E-5</v>
      </c>
      <c r="Z100" s="36">
        <v>0</v>
      </c>
      <c r="AA100" s="38" t="s">
        <v>486</v>
      </c>
      <c r="AB100" s="36">
        <v>1.8560000000002147E-5</v>
      </c>
      <c r="AC100" s="36">
        <v>0.10874962000000001</v>
      </c>
    </row>
    <row r="101" spans="1:29" ht="15.75" customHeight="1" x14ac:dyDescent="0.2">
      <c r="A101" s="52"/>
      <c r="B101" s="49"/>
      <c r="C101" s="49"/>
      <c r="D101" s="49"/>
      <c r="E101" s="50"/>
      <c r="F101" s="50"/>
      <c r="G101" s="50"/>
      <c r="H101" s="50"/>
      <c r="I101" s="50"/>
      <c r="J101" s="49"/>
      <c r="K101" s="50"/>
      <c r="L101" s="50"/>
      <c r="M101" s="50"/>
      <c r="N101" s="49"/>
      <c r="O101" s="49"/>
      <c r="P101" s="36">
        <v>0</v>
      </c>
      <c r="Q101" s="36" t="s">
        <v>485</v>
      </c>
      <c r="R101" s="36" t="e">
        <v>#NUM!</v>
      </c>
      <c r="S101" s="36">
        <v>0</v>
      </c>
      <c r="T101" s="36">
        <v>0</v>
      </c>
      <c r="U101" s="38">
        <v>0</v>
      </c>
      <c r="V101" s="38">
        <v>0</v>
      </c>
      <c r="W101" s="36">
        <v>-1.1999999999997852E-5</v>
      </c>
      <c r="X101" s="36">
        <v>0</v>
      </c>
      <c r="Y101" s="36">
        <v>-3.0559999999999999E-5</v>
      </c>
      <c r="Z101" s="36">
        <v>0</v>
      </c>
      <c r="AA101" s="38" t="s">
        <v>486</v>
      </c>
      <c r="AB101" s="36">
        <v>1.8560000000002147E-5</v>
      </c>
      <c r="AC101" s="36">
        <v>0.10874962000000001</v>
      </c>
    </row>
    <row r="102" spans="1:29" ht="15.75" customHeight="1" x14ac:dyDescent="0.2">
      <c r="A102" s="52"/>
      <c r="B102" s="49"/>
      <c r="C102" s="49"/>
      <c r="D102" s="49"/>
      <c r="E102" s="50"/>
      <c r="F102" s="50"/>
      <c r="G102" s="50"/>
      <c r="H102" s="50"/>
      <c r="I102" s="50"/>
      <c r="J102" s="49"/>
      <c r="K102" s="50"/>
      <c r="L102" s="50"/>
      <c r="M102" s="50"/>
      <c r="N102" s="49"/>
      <c r="O102" s="49"/>
      <c r="P102" s="36">
        <v>0</v>
      </c>
      <c r="Q102" s="36" t="s">
        <v>485</v>
      </c>
      <c r="R102" s="36" t="e">
        <v>#NUM!</v>
      </c>
      <c r="S102" s="36">
        <v>0</v>
      </c>
      <c r="T102" s="36">
        <v>0</v>
      </c>
      <c r="U102" s="38">
        <v>0</v>
      </c>
      <c r="V102" s="38">
        <v>0</v>
      </c>
      <c r="W102" s="36">
        <v>-1.1999999999997852E-5</v>
      </c>
      <c r="X102" s="36">
        <v>0</v>
      </c>
      <c r="Y102" s="36">
        <v>-3.0559999999999999E-5</v>
      </c>
      <c r="Z102" s="36">
        <v>0</v>
      </c>
      <c r="AA102" s="38" t="s">
        <v>486</v>
      </c>
      <c r="AB102" s="36">
        <v>1.8560000000002147E-5</v>
      </c>
      <c r="AC102" s="36">
        <v>0.10874962000000001</v>
      </c>
    </row>
    <row r="103" spans="1:29" ht="15.75" customHeight="1" x14ac:dyDescent="0.2">
      <c r="A103" s="52"/>
      <c r="B103" s="49"/>
      <c r="C103" s="49"/>
      <c r="D103" s="49"/>
      <c r="E103" s="50"/>
      <c r="F103" s="50"/>
      <c r="G103" s="50"/>
      <c r="H103" s="50"/>
      <c r="I103" s="50"/>
      <c r="J103" s="49"/>
      <c r="K103" s="50"/>
      <c r="L103" s="50"/>
      <c r="M103" s="50"/>
      <c r="N103" s="49"/>
      <c r="O103" s="49"/>
      <c r="P103" s="36">
        <v>0</v>
      </c>
      <c r="Q103" s="36" t="s">
        <v>485</v>
      </c>
      <c r="R103" s="36" t="e">
        <v>#NUM!</v>
      </c>
      <c r="S103" s="36">
        <v>0</v>
      </c>
      <c r="T103" s="36">
        <v>0</v>
      </c>
      <c r="U103" s="38">
        <v>0</v>
      </c>
      <c r="V103" s="38">
        <v>0</v>
      </c>
      <c r="W103" s="36">
        <v>-1.1999999999997852E-5</v>
      </c>
      <c r="X103" s="36">
        <v>0</v>
      </c>
      <c r="Y103" s="36">
        <v>-3.0559999999999999E-5</v>
      </c>
      <c r="Z103" s="36">
        <v>0</v>
      </c>
      <c r="AA103" s="38" t="s">
        <v>486</v>
      </c>
      <c r="AB103" s="36">
        <v>1.8560000000002147E-5</v>
      </c>
      <c r="AC103" s="36">
        <v>0.10874962000000001</v>
      </c>
    </row>
    <row r="104" spans="1:29" ht="15.75" customHeight="1" x14ac:dyDescent="0.2">
      <c r="A104" s="52"/>
      <c r="B104" s="49"/>
      <c r="C104" s="49"/>
      <c r="D104" s="49"/>
      <c r="E104" s="50"/>
      <c r="F104" s="50"/>
      <c r="G104" s="50"/>
      <c r="H104" s="50"/>
      <c r="I104" s="50"/>
      <c r="J104" s="49"/>
      <c r="K104" s="50"/>
      <c r="L104" s="50"/>
      <c r="M104" s="50"/>
      <c r="N104" s="49"/>
      <c r="O104" s="49"/>
      <c r="P104" s="36">
        <v>0</v>
      </c>
      <c r="Q104" s="36" t="s">
        <v>485</v>
      </c>
      <c r="R104" s="36" t="e">
        <v>#NUM!</v>
      </c>
      <c r="S104" s="36">
        <v>0</v>
      </c>
      <c r="T104" s="36">
        <v>0</v>
      </c>
      <c r="U104" s="38">
        <v>0</v>
      </c>
      <c r="V104" s="38">
        <v>0</v>
      </c>
      <c r="W104" s="36">
        <v>-1.1999999999997852E-5</v>
      </c>
      <c r="X104" s="36">
        <v>0</v>
      </c>
      <c r="Y104" s="36">
        <v>-3.0559999999999999E-5</v>
      </c>
      <c r="Z104" s="36">
        <v>0</v>
      </c>
      <c r="AA104" s="38" t="s">
        <v>486</v>
      </c>
      <c r="AB104" s="36">
        <v>1.8560000000002147E-5</v>
      </c>
      <c r="AC104" s="36">
        <v>0.10874962000000001</v>
      </c>
    </row>
    <row r="105" spans="1:29" ht="15.75" customHeight="1" x14ac:dyDescent="0.2">
      <c r="A105" s="52"/>
      <c r="B105" s="49"/>
      <c r="C105" s="49"/>
      <c r="D105" s="49"/>
      <c r="E105" s="50"/>
      <c r="F105" s="50"/>
      <c r="G105" s="50"/>
      <c r="H105" s="50"/>
      <c r="I105" s="50"/>
      <c r="J105" s="49"/>
      <c r="K105" s="50"/>
      <c r="L105" s="50"/>
      <c r="M105" s="50"/>
      <c r="N105" s="49"/>
      <c r="O105" s="49"/>
      <c r="P105" s="36">
        <v>0</v>
      </c>
      <c r="Q105" s="36" t="s">
        <v>485</v>
      </c>
      <c r="R105" s="36" t="e">
        <v>#NUM!</v>
      </c>
      <c r="S105" s="36">
        <v>0</v>
      </c>
      <c r="T105" s="36">
        <v>0</v>
      </c>
      <c r="U105" s="38">
        <v>0</v>
      </c>
      <c r="V105" s="38">
        <v>0</v>
      </c>
      <c r="W105" s="36">
        <v>-1.1999999999997852E-5</v>
      </c>
      <c r="X105" s="36">
        <v>0</v>
      </c>
      <c r="Y105" s="36">
        <v>-3.0559999999999999E-5</v>
      </c>
      <c r="Z105" s="36">
        <v>0</v>
      </c>
      <c r="AA105" s="38" t="s">
        <v>486</v>
      </c>
      <c r="AB105" s="36">
        <v>1.8560000000002147E-5</v>
      </c>
      <c r="AC105" s="36">
        <v>0.10874962000000001</v>
      </c>
    </row>
    <row r="106" spans="1:29" ht="15.75" customHeight="1" x14ac:dyDescent="0.2">
      <c r="A106" s="52"/>
      <c r="B106" s="49"/>
      <c r="C106" s="49"/>
      <c r="D106" s="49"/>
      <c r="E106" s="50"/>
      <c r="F106" s="50"/>
      <c r="G106" s="50"/>
      <c r="H106" s="50"/>
      <c r="I106" s="50"/>
      <c r="J106" s="49"/>
      <c r="K106" s="50"/>
      <c r="L106" s="50"/>
      <c r="M106" s="50"/>
      <c r="N106" s="49"/>
      <c r="O106" s="49"/>
      <c r="P106" s="36">
        <v>0</v>
      </c>
      <c r="Q106" s="36" t="s">
        <v>485</v>
      </c>
      <c r="R106" s="36" t="e">
        <v>#NUM!</v>
      </c>
      <c r="S106" s="36">
        <v>0</v>
      </c>
      <c r="T106" s="36">
        <v>0</v>
      </c>
      <c r="U106" s="38">
        <v>0</v>
      </c>
      <c r="V106" s="38">
        <v>0</v>
      </c>
      <c r="W106" s="36">
        <v>-1.1999999999997852E-5</v>
      </c>
      <c r="X106" s="36">
        <v>0</v>
      </c>
      <c r="Y106" s="36">
        <v>-3.0559999999999999E-5</v>
      </c>
      <c r="Z106" s="36">
        <v>0</v>
      </c>
      <c r="AA106" s="38" t="s">
        <v>486</v>
      </c>
      <c r="AB106" s="36">
        <v>1.8560000000002147E-5</v>
      </c>
      <c r="AC106" s="36">
        <v>0.10874962000000001</v>
      </c>
    </row>
    <row r="107" spans="1:29" ht="15.75" customHeight="1" x14ac:dyDescent="0.2">
      <c r="A107" s="52"/>
      <c r="B107" s="49"/>
      <c r="C107" s="49"/>
      <c r="D107" s="49"/>
      <c r="E107" s="50"/>
      <c r="F107" s="50"/>
      <c r="G107" s="50"/>
      <c r="H107" s="50"/>
      <c r="I107" s="50"/>
      <c r="J107" s="49"/>
      <c r="K107" s="50"/>
      <c r="L107" s="50"/>
      <c r="M107" s="50"/>
      <c r="N107" s="49"/>
      <c r="O107" s="49"/>
      <c r="P107" s="36">
        <v>0</v>
      </c>
      <c r="Q107" s="36" t="s">
        <v>485</v>
      </c>
      <c r="R107" s="36" t="e">
        <v>#NUM!</v>
      </c>
      <c r="S107" s="36">
        <v>0</v>
      </c>
      <c r="T107" s="36">
        <v>0</v>
      </c>
      <c r="U107" s="38">
        <v>0</v>
      </c>
      <c r="V107" s="38">
        <v>0</v>
      </c>
      <c r="W107" s="36">
        <v>-1.1999999999997852E-5</v>
      </c>
      <c r="X107" s="36">
        <v>0</v>
      </c>
      <c r="Y107" s="36">
        <v>-3.0559999999999999E-5</v>
      </c>
      <c r="Z107" s="36">
        <v>0</v>
      </c>
      <c r="AA107" s="38" t="s">
        <v>486</v>
      </c>
      <c r="AB107" s="36">
        <v>1.8560000000002147E-5</v>
      </c>
      <c r="AC107" s="36">
        <v>0.10874962000000001</v>
      </c>
    </row>
    <row r="108" spans="1:29" ht="15.75" customHeight="1" x14ac:dyDescent="0.2">
      <c r="A108" s="52"/>
      <c r="B108" s="49"/>
      <c r="C108" s="49"/>
      <c r="D108" s="49"/>
      <c r="E108" s="50"/>
      <c r="F108" s="50"/>
      <c r="G108" s="50"/>
      <c r="H108" s="50"/>
      <c r="I108" s="50"/>
      <c r="J108" s="49"/>
      <c r="K108" s="50"/>
      <c r="L108" s="50"/>
      <c r="M108" s="50"/>
      <c r="N108" s="49"/>
      <c r="O108" s="49"/>
      <c r="P108" s="36">
        <v>0</v>
      </c>
      <c r="Q108" s="36" t="s">
        <v>485</v>
      </c>
      <c r="R108" s="36" t="e">
        <v>#NUM!</v>
      </c>
      <c r="S108" s="36">
        <v>0</v>
      </c>
      <c r="T108" s="36">
        <v>0</v>
      </c>
      <c r="U108" s="38">
        <v>0</v>
      </c>
      <c r="V108" s="38">
        <v>0</v>
      </c>
      <c r="W108" s="36">
        <v>-1.1999999999997852E-5</v>
      </c>
      <c r="X108" s="36">
        <v>0</v>
      </c>
      <c r="Y108" s="36">
        <v>-3.0559999999999999E-5</v>
      </c>
      <c r="Z108" s="36">
        <v>0</v>
      </c>
      <c r="AA108" s="38" t="s">
        <v>486</v>
      </c>
      <c r="AB108" s="36">
        <v>1.8560000000002147E-5</v>
      </c>
      <c r="AC108" s="36">
        <v>0.10874962000000001</v>
      </c>
    </row>
    <row r="109" spans="1:29" ht="15.75" customHeight="1" x14ac:dyDescent="0.2">
      <c r="A109" s="52"/>
      <c r="B109" s="49"/>
      <c r="C109" s="49"/>
      <c r="D109" s="49"/>
      <c r="E109" s="50"/>
      <c r="F109" s="50"/>
      <c r="G109" s="50"/>
      <c r="H109" s="50"/>
      <c r="I109" s="50"/>
      <c r="J109" s="49"/>
      <c r="K109" s="50"/>
      <c r="L109" s="50"/>
      <c r="M109" s="50"/>
      <c r="N109" s="49"/>
      <c r="O109" s="49"/>
      <c r="P109" s="36">
        <v>0</v>
      </c>
      <c r="Q109" s="36" t="s">
        <v>485</v>
      </c>
      <c r="R109" s="36" t="e">
        <v>#NUM!</v>
      </c>
      <c r="S109" s="36">
        <v>0</v>
      </c>
      <c r="T109" s="36">
        <v>0</v>
      </c>
      <c r="U109" s="38">
        <v>0</v>
      </c>
      <c r="V109" s="38">
        <v>0</v>
      </c>
      <c r="W109" s="36">
        <v>-1.1999999999997852E-5</v>
      </c>
      <c r="X109" s="36">
        <v>0</v>
      </c>
      <c r="Y109" s="36">
        <v>-3.0559999999999999E-5</v>
      </c>
      <c r="Z109" s="36">
        <v>0</v>
      </c>
      <c r="AA109" s="38" t="s">
        <v>486</v>
      </c>
      <c r="AB109" s="36">
        <v>1.8560000000002147E-5</v>
      </c>
      <c r="AC109" s="36">
        <v>0.10874962000000001</v>
      </c>
    </row>
    <row r="110" spans="1:29" ht="15.75" customHeight="1" x14ac:dyDescent="0.2">
      <c r="A110" s="52"/>
      <c r="B110" s="49"/>
      <c r="C110" s="49"/>
      <c r="D110" s="49"/>
      <c r="E110" s="50"/>
      <c r="F110" s="50"/>
      <c r="G110" s="50"/>
      <c r="H110" s="50"/>
      <c r="I110" s="50"/>
      <c r="J110" s="49"/>
      <c r="K110" s="50"/>
      <c r="L110" s="50"/>
      <c r="M110" s="50"/>
      <c r="N110" s="49"/>
      <c r="O110" s="49"/>
      <c r="P110" s="36">
        <v>0</v>
      </c>
      <c r="Q110" s="36" t="s">
        <v>485</v>
      </c>
      <c r="R110" s="36" t="e">
        <v>#NUM!</v>
      </c>
      <c r="S110" s="36">
        <v>0</v>
      </c>
      <c r="T110" s="36">
        <v>0</v>
      </c>
      <c r="U110" s="38">
        <v>0</v>
      </c>
      <c r="V110" s="38">
        <v>0</v>
      </c>
      <c r="W110" s="36">
        <v>-1.1999999999997852E-5</v>
      </c>
      <c r="X110" s="36">
        <v>0</v>
      </c>
      <c r="Y110" s="36">
        <v>-3.0559999999999999E-5</v>
      </c>
      <c r="Z110" s="36">
        <v>0</v>
      </c>
      <c r="AA110" s="38" t="s">
        <v>486</v>
      </c>
      <c r="AB110" s="36">
        <v>1.8560000000002147E-5</v>
      </c>
      <c r="AC110" s="36">
        <v>0.10874962000000001</v>
      </c>
    </row>
    <row r="111" spans="1:29" ht="15.75" customHeight="1" x14ac:dyDescent="0.2">
      <c r="A111" s="52"/>
      <c r="B111" s="49"/>
      <c r="C111" s="49"/>
      <c r="D111" s="49"/>
      <c r="E111" s="50"/>
      <c r="F111" s="50"/>
      <c r="G111" s="50"/>
      <c r="H111" s="50"/>
      <c r="I111" s="50"/>
      <c r="J111" s="49"/>
      <c r="K111" s="50"/>
      <c r="L111" s="50"/>
      <c r="M111" s="50"/>
      <c r="N111" s="49"/>
      <c r="O111" s="49"/>
      <c r="P111" s="36">
        <v>0</v>
      </c>
      <c r="Q111" s="36" t="s">
        <v>485</v>
      </c>
      <c r="R111" s="36" t="e">
        <v>#NUM!</v>
      </c>
      <c r="S111" s="36">
        <v>0</v>
      </c>
      <c r="T111" s="36">
        <v>0</v>
      </c>
      <c r="U111" s="38">
        <v>0</v>
      </c>
      <c r="V111" s="38">
        <v>0</v>
      </c>
      <c r="W111" s="36">
        <v>-1.1999999999997852E-5</v>
      </c>
      <c r="X111" s="36">
        <v>0</v>
      </c>
      <c r="Y111" s="36">
        <v>-3.0559999999999999E-5</v>
      </c>
      <c r="Z111" s="36">
        <v>0</v>
      </c>
      <c r="AA111" s="38" t="s">
        <v>486</v>
      </c>
      <c r="AB111" s="36">
        <v>1.8560000000002147E-5</v>
      </c>
      <c r="AC111" s="36">
        <v>0.10874962000000001</v>
      </c>
    </row>
    <row r="112" spans="1:29" ht="15.75" customHeight="1" x14ac:dyDescent="0.2">
      <c r="A112" s="52"/>
      <c r="B112" s="49"/>
      <c r="C112" s="49"/>
      <c r="D112" s="49"/>
      <c r="E112" s="50"/>
      <c r="F112" s="50"/>
      <c r="G112" s="50"/>
      <c r="H112" s="50"/>
      <c r="I112" s="50"/>
      <c r="J112" s="49"/>
      <c r="K112" s="50"/>
      <c r="L112" s="50"/>
      <c r="M112" s="50"/>
      <c r="N112" s="49"/>
      <c r="O112" s="49"/>
      <c r="P112" s="36">
        <v>0</v>
      </c>
      <c r="Q112" s="36" t="s">
        <v>485</v>
      </c>
      <c r="R112" s="36" t="e">
        <v>#NUM!</v>
      </c>
      <c r="S112" s="36">
        <v>0</v>
      </c>
      <c r="T112" s="36">
        <v>0</v>
      </c>
      <c r="U112" s="38">
        <v>0</v>
      </c>
      <c r="V112" s="38">
        <v>0</v>
      </c>
      <c r="W112" s="36">
        <v>-1.1999999999997852E-5</v>
      </c>
      <c r="X112" s="36">
        <v>0</v>
      </c>
      <c r="Y112" s="36">
        <v>-3.0559999999999999E-5</v>
      </c>
      <c r="Z112" s="36">
        <v>0</v>
      </c>
      <c r="AA112" s="38" t="s">
        <v>486</v>
      </c>
      <c r="AB112" s="36">
        <v>1.8560000000002147E-5</v>
      </c>
      <c r="AC112" s="36">
        <v>0.10874962000000001</v>
      </c>
    </row>
    <row r="113" spans="1:29" ht="15.75" customHeight="1" x14ac:dyDescent="0.2">
      <c r="A113" s="52"/>
      <c r="B113" s="49"/>
      <c r="C113" s="49"/>
      <c r="D113" s="49"/>
      <c r="E113" s="50"/>
      <c r="F113" s="50"/>
      <c r="G113" s="50"/>
      <c r="H113" s="50"/>
      <c r="I113" s="50"/>
      <c r="J113" s="49"/>
      <c r="K113" s="50"/>
      <c r="L113" s="50"/>
      <c r="M113" s="50"/>
      <c r="N113" s="49"/>
      <c r="O113" s="49"/>
      <c r="P113" s="36">
        <v>0</v>
      </c>
      <c r="Q113" s="36" t="s">
        <v>485</v>
      </c>
      <c r="R113" s="36" t="e">
        <v>#NUM!</v>
      </c>
      <c r="S113" s="36">
        <v>0</v>
      </c>
      <c r="T113" s="36">
        <v>0</v>
      </c>
      <c r="U113" s="38">
        <v>0</v>
      </c>
      <c r="V113" s="38">
        <v>0</v>
      </c>
      <c r="W113" s="36">
        <v>-1.1999999999997852E-5</v>
      </c>
      <c r="X113" s="36">
        <v>0</v>
      </c>
      <c r="Y113" s="36">
        <v>-3.0559999999999999E-5</v>
      </c>
      <c r="Z113" s="36">
        <v>0</v>
      </c>
      <c r="AA113" s="38" t="s">
        <v>486</v>
      </c>
      <c r="AB113" s="36">
        <v>1.8560000000002147E-5</v>
      </c>
      <c r="AC113" s="36">
        <v>0.10874962000000001</v>
      </c>
    </row>
    <row r="114" spans="1:29" ht="15.75" customHeight="1" x14ac:dyDescent="0.2">
      <c r="A114" s="52"/>
      <c r="B114" s="49"/>
      <c r="C114" s="49"/>
      <c r="D114" s="49"/>
      <c r="E114" s="50"/>
      <c r="F114" s="50"/>
      <c r="G114" s="50"/>
      <c r="H114" s="50"/>
      <c r="I114" s="50"/>
      <c r="J114" s="49"/>
      <c r="K114" s="50"/>
      <c r="L114" s="50"/>
      <c r="M114" s="50"/>
      <c r="N114" s="49"/>
      <c r="O114" s="49"/>
      <c r="P114" s="36">
        <v>0</v>
      </c>
      <c r="Q114" s="36" t="s">
        <v>485</v>
      </c>
      <c r="R114" s="36" t="e">
        <v>#NUM!</v>
      </c>
      <c r="S114" s="36">
        <v>0</v>
      </c>
      <c r="T114" s="36">
        <v>0</v>
      </c>
      <c r="U114" s="38">
        <v>0</v>
      </c>
      <c r="V114" s="38">
        <v>0</v>
      </c>
      <c r="W114" s="36">
        <v>-1.1999999999997852E-5</v>
      </c>
      <c r="X114" s="36">
        <v>0</v>
      </c>
      <c r="Y114" s="36">
        <v>-3.0559999999999999E-5</v>
      </c>
      <c r="Z114" s="36">
        <v>0</v>
      </c>
      <c r="AA114" s="38" t="s">
        <v>486</v>
      </c>
      <c r="AB114" s="36">
        <v>1.8560000000002147E-5</v>
      </c>
      <c r="AC114" s="36">
        <v>0.10874962000000001</v>
      </c>
    </row>
    <row r="115" spans="1:29" ht="15.75" customHeight="1" x14ac:dyDescent="0.2">
      <c r="A115" s="52"/>
      <c r="B115" s="49"/>
      <c r="C115" s="49"/>
      <c r="D115" s="49"/>
      <c r="E115" s="50"/>
      <c r="F115" s="50"/>
      <c r="G115" s="50"/>
      <c r="H115" s="50"/>
      <c r="I115" s="50"/>
      <c r="J115" s="49"/>
      <c r="K115" s="50"/>
      <c r="L115" s="50"/>
      <c r="M115" s="50"/>
      <c r="N115" s="49"/>
      <c r="O115" s="49"/>
      <c r="P115" s="36">
        <v>0</v>
      </c>
      <c r="Q115" s="36" t="s">
        <v>485</v>
      </c>
      <c r="R115" s="36" t="e">
        <v>#NUM!</v>
      </c>
      <c r="S115" s="36">
        <v>0</v>
      </c>
      <c r="T115" s="36">
        <v>0</v>
      </c>
      <c r="U115" s="38">
        <v>0</v>
      </c>
      <c r="V115" s="38">
        <v>0</v>
      </c>
      <c r="W115" s="36">
        <v>-1.1999999999997852E-5</v>
      </c>
      <c r="X115" s="36">
        <v>0</v>
      </c>
      <c r="Y115" s="36">
        <v>-3.0559999999999999E-5</v>
      </c>
      <c r="Z115" s="36">
        <v>0</v>
      </c>
      <c r="AA115" s="38" t="s">
        <v>486</v>
      </c>
      <c r="AB115" s="36">
        <v>1.8560000000002147E-5</v>
      </c>
      <c r="AC115" s="36">
        <v>0.10874962000000001</v>
      </c>
    </row>
    <row r="116" spans="1:29" ht="15.75" customHeight="1" x14ac:dyDescent="0.2">
      <c r="A116" s="52"/>
      <c r="B116" s="49"/>
      <c r="C116" s="49"/>
      <c r="D116" s="49"/>
      <c r="E116" s="50"/>
      <c r="F116" s="50"/>
      <c r="G116" s="50"/>
      <c r="H116" s="50"/>
      <c r="I116" s="50"/>
      <c r="J116" s="49"/>
      <c r="K116" s="50"/>
      <c r="L116" s="50"/>
      <c r="M116" s="50"/>
      <c r="N116" s="49"/>
      <c r="O116" s="49"/>
      <c r="P116" s="36">
        <v>0</v>
      </c>
      <c r="Q116" s="36" t="s">
        <v>485</v>
      </c>
      <c r="R116" s="36" t="e">
        <v>#NUM!</v>
      </c>
      <c r="S116" s="36">
        <v>0</v>
      </c>
      <c r="T116" s="36">
        <v>0</v>
      </c>
      <c r="U116" s="38">
        <v>0</v>
      </c>
      <c r="V116" s="38">
        <v>0</v>
      </c>
      <c r="W116" s="36">
        <v>-1.1999999999997852E-5</v>
      </c>
      <c r="X116" s="36">
        <v>0</v>
      </c>
      <c r="Y116" s="36">
        <v>-3.0559999999999999E-5</v>
      </c>
      <c r="Z116" s="36">
        <v>0</v>
      </c>
      <c r="AA116" s="38" t="s">
        <v>486</v>
      </c>
      <c r="AB116" s="36">
        <v>1.8560000000002147E-5</v>
      </c>
      <c r="AC116" s="36">
        <v>0.10874962000000001</v>
      </c>
    </row>
    <row r="117" spans="1:29" ht="15.75" customHeight="1" x14ac:dyDescent="0.2">
      <c r="A117" s="52"/>
      <c r="B117" s="49"/>
      <c r="C117" s="49"/>
      <c r="D117" s="49"/>
      <c r="E117" s="50"/>
      <c r="F117" s="50"/>
      <c r="G117" s="50"/>
      <c r="H117" s="50"/>
      <c r="I117" s="50"/>
      <c r="J117" s="49"/>
      <c r="K117" s="50"/>
      <c r="L117" s="50"/>
      <c r="M117" s="50"/>
      <c r="N117" s="49"/>
      <c r="O117" s="49"/>
      <c r="P117" s="36">
        <v>0</v>
      </c>
      <c r="Q117" s="36" t="s">
        <v>485</v>
      </c>
      <c r="R117" s="36" t="e">
        <v>#NUM!</v>
      </c>
      <c r="S117" s="36">
        <v>0</v>
      </c>
      <c r="T117" s="36">
        <v>0</v>
      </c>
      <c r="U117" s="38">
        <v>0</v>
      </c>
      <c r="V117" s="38">
        <v>0</v>
      </c>
      <c r="W117" s="36">
        <v>-1.1999999999997852E-5</v>
      </c>
      <c r="X117" s="36">
        <v>0</v>
      </c>
      <c r="Y117" s="36">
        <v>-3.0559999999999999E-5</v>
      </c>
      <c r="Z117" s="36">
        <v>0</v>
      </c>
      <c r="AA117" s="38" t="s">
        <v>486</v>
      </c>
      <c r="AB117" s="36">
        <v>1.8560000000002147E-5</v>
      </c>
      <c r="AC117" s="36">
        <v>0.10874962000000001</v>
      </c>
    </row>
    <row r="118" spans="1:29" ht="15.75" customHeight="1" x14ac:dyDescent="0.2">
      <c r="A118" s="52"/>
      <c r="B118" s="49"/>
      <c r="C118" s="49"/>
      <c r="D118" s="49"/>
      <c r="E118" s="50"/>
      <c r="F118" s="50"/>
      <c r="G118" s="50"/>
      <c r="H118" s="50"/>
      <c r="I118" s="50"/>
      <c r="J118" s="49"/>
      <c r="K118" s="50"/>
      <c r="L118" s="50"/>
      <c r="M118" s="50"/>
      <c r="N118" s="49"/>
      <c r="O118" s="49"/>
      <c r="P118" s="36">
        <v>0</v>
      </c>
      <c r="Q118" s="36" t="s">
        <v>485</v>
      </c>
      <c r="R118" s="36" t="e">
        <v>#NUM!</v>
      </c>
      <c r="S118" s="36">
        <v>0</v>
      </c>
      <c r="T118" s="36">
        <v>0</v>
      </c>
      <c r="U118" s="38">
        <v>0</v>
      </c>
      <c r="V118" s="38">
        <v>0</v>
      </c>
      <c r="W118" s="36">
        <v>-1.1999999999997852E-5</v>
      </c>
      <c r="X118" s="36">
        <v>0</v>
      </c>
      <c r="Y118" s="36">
        <v>-3.0559999999999999E-5</v>
      </c>
      <c r="Z118" s="36">
        <v>0</v>
      </c>
      <c r="AA118" s="38" t="s">
        <v>486</v>
      </c>
      <c r="AB118" s="36">
        <v>1.8560000000002147E-5</v>
      </c>
      <c r="AC118" s="36">
        <v>0.10874962000000001</v>
      </c>
    </row>
    <row r="119" spans="1:29" ht="15.75" customHeight="1" x14ac:dyDescent="0.2">
      <c r="A119" s="52"/>
      <c r="B119" s="49"/>
      <c r="C119" s="49"/>
      <c r="D119" s="49"/>
      <c r="E119" s="50"/>
      <c r="F119" s="50"/>
      <c r="G119" s="50"/>
      <c r="H119" s="50"/>
      <c r="I119" s="50"/>
      <c r="J119" s="49"/>
      <c r="K119" s="50"/>
      <c r="L119" s="50"/>
      <c r="M119" s="50"/>
      <c r="N119" s="49"/>
      <c r="O119" s="49"/>
      <c r="P119" s="36">
        <v>0</v>
      </c>
      <c r="Q119" s="36" t="s">
        <v>485</v>
      </c>
      <c r="R119" s="36" t="e">
        <v>#NUM!</v>
      </c>
      <c r="S119" s="36">
        <v>0</v>
      </c>
      <c r="T119" s="36">
        <v>0</v>
      </c>
      <c r="U119" s="38">
        <v>0</v>
      </c>
      <c r="V119" s="38">
        <v>0</v>
      </c>
      <c r="W119" s="36">
        <v>-1.1999999999997852E-5</v>
      </c>
      <c r="X119" s="36">
        <v>0</v>
      </c>
      <c r="Y119" s="36">
        <v>-3.0559999999999999E-5</v>
      </c>
      <c r="Z119" s="36">
        <v>0</v>
      </c>
      <c r="AA119" s="38" t="s">
        <v>486</v>
      </c>
      <c r="AB119" s="36">
        <v>1.8560000000002147E-5</v>
      </c>
      <c r="AC119" s="36">
        <v>0.10874962000000001</v>
      </c>
    </row>
    <row r="120" spans="1:29" ht="15.75" customHeight="1" x14ac:dyDescent="0.2">
      <c r="A120" s="52"/>
      <c r="B120" s="49"/>
      <c r="C120" s="49"/>
      <c r="D120" s="49"/>
      <c r="E120" s="50"/>
      <c r="F120" s="50"/>
      <c r="G120" s="50"/>
      <c r="H120" s="50"/>
      <c r="I120" s="50"/>
      <c r="J120" s="49"/>
      <c r="K120" s="50"/>
      <c r="L120" s="50"/>
      <c r="M120" s="50"/>
      <c r="N120" s="49"/>
      <c r="O120" s="49"/>
      <c r="P120" s="36">
        <v>0</v>
      </c>
      <c r="Q120" s="36" t="s">
        <v>485</v>
      </c>
      <c r="R120" s="36" t="e">
        <v>#NUM!</v>
      </c>
      <c r="S120" s="36">
        <v>0</v>
      </c>
      <c r="T120" s="36">
        <v>0</v>
      </c>
      <c r="U120" s="38">
        <v>0</v>
      </c>
      <c r="V120" s="38">
        <v>0</v>
      </c>
      <c r="W120" s="36">
        <v>-1.1999999999997852E-5</v>
      </c>
      <c r="X120" s="36">
        <v>0</v>
      </c>
      <c r="Y120" s="36">
        <v>-3.0559999999999999E-5</v>
      </c>
      <c r="Z120" s="36">
        <v>0</v>
      </c>
      <c r="AA120" s="38" t="s">
        <v>486</v>
      </c>
      <c r="AB120" s="36">
        <v>1.8560000000002147E-5</v>
      </c>
      <c r="AC120" s="36">
        <v>0.10874962000000001</v>
      </c>
    </row>
    <row r="121" spans="1:29" ht="15.75" customHeight="1" x14ac:dyDescent="0.2">
      <c r="A121" s="52"/>
      <c r="B121" s="49"/>
      <c r="C121" s="49"/>
      <c r="D121" s="49"/>
      <c r="E121" s="50"/>
      <c r="F121" s="50"/>
      <c r="G121" s="50"/>
      <c r="H121" s="50"/>
      <c r="I121" s="50"/>
      <c r="J121" s="49"/>
      <c r="K121" s="50"/>
      <c r="L121" s="50"/>
      <c r="M121" s="50"/>
      <c r="N121" s="49"/>
      <c r="O121" s="49"/>
      <c r="P121" s="36">
        <v>0</v>
      </c>
      <c r="Q121" s="36" t="s">
        <v>485</v>
      </c>
      <c r="R121" s="36" t="e">
        <v>#NUM!</v>
      </c>
      <c r="S121" s="36">
        <v>0</v>
      </c>
      <c r="T121" s="36">
        <v>0</v>
      </c>
      <c r="U121" s="38">
        <v>0</v>
      </c>
      <c r="V121" s="38">
        <v>0</v>
      </c>
      <c r="W121" s="36">
        <v>-1.1999999999997852E-5</v>
      </c>
      <c r="X121" s="36">
        <v>0</v>
      </c>
      <c r="Y121" s="36">
        <v>-3.0559999999999999E-5</v>
      </c>
      <c r="Z121" s="36">
        <v>0</v>
      </c>
      <c r="AA121" s="38" t="s">
        <v>486</v>
      </c>
      <c r="AB121" s="36">
        <v>1.8560000000002147E-5</v>
      </c>
      <c r="AC121" s="36">
        <v>0.10874962000000001</v>
      </c>
    </row>
    <row r="122" spans="1:29" ht="15.75" customHeight="1" x14ac:dyDescent="0.2">
      <c r="A122" s="52"/>
      <c r="B122" s="49"/>
      <c r="C122" s="49"/>
      <c r="D122" s="49"/>
      <c r="E122" s="50"/>
      <c r="F122" s="50"/>
      <c r="G122" s="50"/>
      <c r="H122" s="50"/>
      <c r="I122" s="50"/>
      <c r="J122" s="49"/>
      <c r="K122" s="50"/>
      <c r="L122" s="50"/>
      <c r="M122" s="50"/>
      <c r="N122" s="49"/>
      <c r="O122" s="49"/>
      <c r="P122" s="36">
        <v>0</v>
      </c>
      <c r="Q122" s="36" t="s">
        <v>485</v>
      </c>
      <c r="R122" s="36" t="e">
        <v>#NUM!</v>
      </c>
      <c r="S122" s="36">
        <v>0</v>
      </c>
      <c r="T122" s="36">
        <v>0</v>
      </c>
      <c r="U122" s="38">
        <v>0</v>
      </c>
      <c r="V122" s="38">
        <v>0</v>
      </c>
      <c r="W122" s="36">
        <v>-1.1999999999997852E-5</v>
      </c>
      <c r="X122" s="36">
        <v>0</v>
      </c>
      <c r="Y122" s="36">
        <v>-3.0559999999999999E-5</v>
      </c>
      <c r="Z122" s="36">
        <v>0</v>
      </c>
      <c r="AA122" s="38" t="s">
        <v>486</v>
      </c>
      <c r="AB122" s="36">
        <v>1.8560000000002147E-5</v>
      </c>
      <c r="AC122" s="36">
        <v>0.10874962000000001</v>
      </c>
    </row>
    <row r="123" spans="1:29" ht="15.75" customHeight="1" x14ac:dyDescent="0.2">
      <c r="A123" s="52"/>
      <c r="B123" s="49"/>
      <c r="C123" s="49"/>
      <c r="D123" s="49"/>
      <c r="E123" s="50"/>
      <c r="F123" s="50"/>
      <c r="G123" s="50"/>
      <c r="H123" s="50"/>
      <c r="I123" s="50"/>
      <c r="J123" s="49"/>
      <c r="K123" s="50"/>
      <c r="L123" s="50"/>
      <c r="M123" s="50"/>
      <c r="N123" s="49"/>
      <c r="O123" s="49"/>
      <c r="P123" s="36">
        <v>0</v>
      </c>
      <c r="Q123" s="36" t="s">
        <v>485</v>
      </c>
      <c r="R123" s="36" t="e">
        <v>#NUM!</v>
      </c>
      <c r="S123" s="36">
        <v>0</v>
      </c>
      <c r="T123" s="36">
        <v>0</v>
      </c>
      <c r="U123" s="38">
        <v>0</v>
      </c>
      <c r="V123" s="38">
        <v>0</v>
      </c>
      <c r="W123" s="36">
        <v>-1.1999999999997852E-5</v>
      </c>
      <c r="X123" s="36">
        <v>0</v>
      </c>
      <c r="Y123" s="36">
        <v>-3.0559999999999999E-5</v>
      </c>
      <c r="Z123" s="36">
        <v>0</v>
      </c>
      <c r="AA123" s="38" t="s">
        <v>486</v>
      </c>
      <c r="AB123" s="36">
        <v>1.8560000000002147E-5</v>
      </c>
      <c r="AC123" s="36">
        <v>0.10874962000000001</v>
      </c>
    </row>
    <row r="124" spans="1:29" ht="15.75" customHeight="1" x14ac:dyDescent="0.2">
      <c r="A124" s="52"/>
      <c r="B124" s="49"/>
      <c r="C124" s="49"/>
      <c r="D124" s="49"/>
      <c r="E124" s="50"/>
      <c r="F124" s="50"/>
      <c r="G124" s="50"/>
      <c r="H124" s="50"/>
      <c r="I124" s="50"/>
      <c r="J124" s="49"/>
      <c r="K124" s="50"/>
      <c r="L124" s="50"/>
      <c r="M124" s="50"/>
      <c r="N124" s="49"/>
      <c r="O124" s="49"/>
      <c r="P124" s="36">
        <v>0</v>
      </c>
      <c r="Q124" s="36" t="s">
        <v>485</v>
      </c>
      <c r="R124" s="36" t="e">
        <v>#NUM!</v>
      </c>
      <c r="S124" s="36">
        <v>0</v>
      </c>
      <c r="T124" s="36">
        <v>0</v>
      </c>
      <c r="U124" s="38">
        <v>0</v>
      </c>
      <c r="V124" s="38">
        <v>0</v>
      </c>
      <c r="W124" s="36">
        <v>-1.1999999999997852E-5</v>
      </c>
      <c r="X124" s="36">
        <v>0</v>
      </c>
      <c r="Y124" s="36">
        <v>-3.0559999999999999E-5</v>
      </c>
      <c r="Z124" s="36">
        <v>0</v>
      </c>
      <c r="AA124" s="38" t="s">
        <v>486</v>
      </c>
      <c r="AB124" s="36">
        <v>1.8560000000002147E-5</v>
      </c>
      <c r="AC124" s="36">
        <v>0.10874962000000001</v>
      </c>
    </row>
    <row r="125" spans="1:29" ht="15.75" customHeight="1" x14ac:dyDescent="0.2">
      <c r="A125" s="52"/>
      <c r="B125" s="49"/>
      <c r="C125" s="49"/>
      <c r="D125" s="49"/>
      <c r="E125" s="50"/>
      <c r="F125" s="50"/>
      <c r="G125" s="50"/>
      <c r="H125" s="50"/>
      <c r="I125" s="50"/>
      <c r="J125" s="49"/>
      <c r="K125" s="50"/>
      <c r="L125" s="50"/>
      <c r="M125" s="50"/>
      <c r="N125" s="49"/>
      <c r="O125" s="49"/>
      <c r="P125" s="36">
        <v>0</v>
      </c>
      <c r="Q125" s="36" t="s">
        <v>485</v>
      </c>
      <c r="R125" s="36" t="e">
        <v>#NUM!</v>
      </c>
      <c r="S125" s="36">
        <v>0</v>
      </c>
      <c r="T125" s="36">
        <v>0</v>
      </c>
      <c r="U125" s="38">
        <v>0</v>
      </c>
      <c r="V125" s="38">
        <v>0</v>
      </c>
      <c r="W125" s="36">
        <v>-1.1999999999997852E-5</v>
      </c>
      <c r="X125" s="36">
        <v>0</v>
      </c>
      <c r="Y125" s="36">
        <v>-3.0559999999999999E-5</v>
      </c>
      <c r="Z125" s="36">
        <v>0</v>
      </c>
      <c r="AA125" s="38" t="s">
        <v>486</v>
      </c>
      <c r="AB125" s="36">
        <v>1.8560000000002147E-5</v>
      </c>
      <c r="AC125" s="36">
        <v>0.10874962000000001</v>
      </c>
    </row>
    <row r="126" spans="1:29" ht="15.75" customHeight="1" x14ac:dyDescent="0.2">
      <c r="A126" s="52"/>
      <c r="B126" s="49"/>
      <c r="C126" s="49"/>
      <c r="D126" s="49"/>
      <c r="E126" s="50"/>
      <c r="F126" s="50"/>
      <c r="G126" s="50"/>
      <c r="H126" s="50"/>
      <c r="I126" s="50"/>
      <c r="J126" s="49"/>
      <c r="K126" s="50"/>
      <c r="L126" s="50"/>
      <c r="M126" s="50"/>
      <c r="N126" s="49"/>
      <c r="O126" s="49"/>
      <c r="P126" s="36">
        <v>0</v>
      </c>
      <c r="Q126" s="36" t="s">
        <v>485</v>
      </c>
      <c r="R126" s="36" t="e">
        <v>#NUM!</v>
      </c>
      <c r="S126" s="36">
        <v>0</v>
      </c>
      <c r="T126" s="36">
        <v>0</v>
      </c>
      <c r="U126" s="38">
        <v>0</v>
      </c>
      <c r="V126" s="38">
        <v>0</v>
      </c>
      <c r="W126" s="36">
        <v>-1.1999999999997852E-5</v>
      </c>
      <c r="X126" s="36">
        <v>0</v>
      </c>
      <c r="Y126" s="36">
        <v>-3.0559999999999999E-5</v>
      </c>
      <c r="Z126" s="36">
        <v>0</v>
      </c>
      <c r="AA126" s="38" t="s">
        <v>486</v>
      </c>
      <c r="AB126" s="36">
        <v>1.8560000000002147E-5</v>
      </c>
      <c r="AC126" s="36">
        <v>0.10874962000000001</v>
      </c>
    </row>
    <row r="127" spans="1:29" ht="15.75" customHeight="1" x14ac:dyDescent="0.2">
      <c r="A127" s="52"/>
      <c r="B127" s="49"/>
      <c r="C127" s="49"/>
      <c r="D127" s="49"/>
      <c r="E127" s="50"/>
      <c r="F127" s="50"/>
      <c r="G127" s="50"/>
      <c r="H127" s="50"/>
      <c r="I127" s="50"/>
      <c r="J127" s="49"/>
      <c r="K127" s="50"/>
      <c r="L127" s="50"/>
      <c r="M127" s="50"/>
      <c r="N127" s="49"/>
      <c r="O127" s="49"/>
      <c r="P127" s="36">
        <v>0</v>
      </c>
      <c r="Q127" s="36" t="s">
        <v>485</v>
      </c>
      <c r="R127" s="36" t="e">
        <v>#NUM!</v>
      </c>
      <c r="S127" s="36">
        <v>0</v>
      </c>
      <c r="T127" s="36">
        <v>0</v>
      </c>
      <c r="U127" s="38">
        <v>0</v>
      </c>
      <c r="V127" s="38">
        <v>0</v>
      </c>
      <c r="W127" s="36">
        <v>-1.1999999999997852E-5</v>
      </c>
      <c r="X127" s="36">
        <v>0</v>
      </c>
      <c r="Y127" s="36">
        <v>-3.0559999999999999E-5</v>
      </c>
      <c r="Z127" s="36">
        <v>0</v>
      </c>
      <c r="AA127" s="38" t="s">
        <v>486</v>
      </c>
      <c r="AB127" s="36">
        <v>1.8560000000002147E-5</v>
      </c>
      <c r="AC127" s="36">
        <v>0.10874962000000001</v>
      </c>
    </row>
    <row r="128" spans="1:29" ht="15.75" customHeight="1" x14ac:dyDescent="0.2">
      <c r="A128" s="52"/>
      <c r="B128" s="49"/>
      <c r="C128" s="49"/>
      <c r="D128" s="49"/>
      <c r="E128" s="50"/>
      <c r="F128" s="50"/>
      <c r="G128" s="50"/>
      <c r="H128" s="50"/>
      <c r="I128" s="50"/>
      <c r="J128" s="49"/>
      <c r="K128" s="50"/>
      <c r="L128" s="50"/>
      <c r="M128" s="50"/>
      <c r="N128" s="49"/>
      <c r="O128" s="49"/>
      <c r="P128" s="36">
        <v>0</v>
      </c>
      <c r="Q128" s="36" t="s">
        <v>485</v>
      </c>
      <c r="R128" s="36" t="e">
        <v>#NUM!</v>
      </c>
      <c r="S128" s="36">
        <v>0</v>
      </c>
      <c r="T128" s="36">
        <v>0</v>
      </c>
      <c r="U128" s="38">
        <v>0</v>
      </c>
      <c r="V128" s="38">
        <v>0</v>
      </c>
      <c r="W128" s="36">
        <v>-1.1999999999997852E-5</v>
      </c>
      <c r="X128" s="36">
        <v>0</v>
      </c>
      <c r="Y128" s="36">
        <v>-3.0559999999999999E-5</v>
      </c>
      <c r="Z128" s="36">
        <v>0</v>
      </c>
      <c r="AA128" s="38" t="s">
        <v>486</v>
      </c>
      <c r="AB128" s="36">
        <v>1.8560000000002147E-5</v>
      </c>
      <c r="AC128" s="36">
        <v>0.10874962000000001</v>
      </c>
    </row>
    <row r="129" spans="1:29" ht="15.75" customHeight="1" x14ac:dyDescent="0.2">
      <c r="A129" s="52"/>
      <c r="B129" s="49"/>
      <c r="C129" s="49"/>
      <c r="D129" s="49"/>
      <c r="E129" s="50"/>
      <c r="F129" s="50"/>
      <c r="G129" s="50"/>
      <c r="H129" s="50"/>
      <c r="I129" s="50"/>
      <c r="J129" s="49"/>
      <c r="K129" s="50"/>
      <c r="L129" s="50"/>
      <c r="M129" s="50"/>
      <c r="N129" s="49"/>
      <c r="O129" s="49"/>
      <c r="P129" s="36">
        <v>0</v>
      </c>
      <c r="Q129" s="36" t="s">
        <v>485</v>
      </c>
      <c r="R129" s="36" t="e">
        <v>#NUM!</v>
      </c>
      <c r="S129" s="36">
        <v>0</v>
      </c>
      <c r="T129" s="36">
        <v>0</v>
      </c>
      <c r="U129" s="38">
        <v>0</v>
      </c>
      <c r="V129" s="38">
        <v>0</v>
      </c>
      <c r="W129" s="36">
        <v>-1.1999999999997852E-5</v>
      </c>
      <c r="X129" s="36">
        <v>0</v>
      </c>
      <c r="Y129" s="36">
        <v>-3.0559999999999999E-5</v>
      </c>
      <c r="Z129" s="36">
        <v>0</v>
      </c>
      <c r="AA129" s="38" t="s">
        <v>486</v>
      </c>
      <c r="AB129" s="36">
        <v>1.8560000000002147E-5</v>
      </c>
      <c r="AC129" s="36">
        <v>0.10874962000000001</v>
      </c>
    </row>
    <row r="130" spans="1:29" ht="15.75" customHeight="1" x14ac:dyDescent="0.2">
      <c r="A130" s="52"/>
      <c r="B130" s="49"/>
      <c r="C130" s="49"/>
      <c r="D130" s="49"/>
      <c r="E130" s="50"/>
      <c r="F130" s="50"/>
      <c r="G130" s="50"/>
      <c r="H130" s="50"/>
      <c r="I130" s="50"/>
      <c r="J130" s="49"/>
      <c r="K130" s="50"/>
      <c r="L130" s="50"/>
      <c r="M130" s="50"/>
      <c r="N130" s="49"/>
      <c r="O130" s="49"/>
      <c r="P130" s="36">
        <v>0</v>
      </c>
      <c r="Q130" s="36" t="s">
        <v>485</v>
      </c>
      <c r="R130" s="36" t="e">
        <v>#NUM!</v>
      </c>
      <c r="S130" s="36">
        <v>0</v>
      </c>
      <c r="T130" s="36">
        <v>0</v>
      </c>
      <c r="U130" s="38">
        <v>0</v>
      </c>
      <c r="V130" s="38">
        <v>0</v>
      </c>
      <c r="W130" s="36">
        <v>-1.1999999999997852E-5</v>
      </c>
      <c r="X130" s="36">
        <v>0</v>
      </c>
      <c r="Y130" s="36">
        <v>-3.0559999999999999E-5</v>
      </c>
      <c r="Z130" s="36">
        <v>0</v>
      </c>
      <c r="AA130" s="38" t="s">
        <v>486</v>
      </c>
      <c r="AB130" s="36">
        <v>1.8560000000002147E-5</v>
      </c>
      <c r="AC130" s="36">
        <v>0.10874962000000001</v>
      </c>
    </row>
    <row r="131" spans="1:29" ht="15.75" customHeight="1" x14ac:dyDescent="0.2">
      <c r="A131" s="52"/>
      <c r="B131" s="49"/>
      <c r="C131" s="49"/>
      <c r="D131" s="49"/>
      <c r="E131" s="50"/>
      <c r="F131" s="50"/>
      <c r="G131" s="50"/>
      <c r="H131" s="50"/>
      <c r="I131" s="50"/>
      <c r="J131" s="49"/>
      <c r="K131" s="50"/>
      <c r="L131" s="50"/>
      <c r="M131" s="50"/>
      <c r="N131" s="49"/>
      <c r="O131" s="49"/>
      <c r="P131" s="36">
        <v>0</v>
      </c>
      <c r="Q131" s="36" t="s">
        <v>485</v>
      </c>
      <c r="R131" s="36" t="e">
        <v>#NUM!</v>
      </c>
      <c r="S131" s="36">
        <v>0</v>
      </c>
      <c r="T131" s="36">
        <v>0</v>
      </c>
      <c r="U131" s="38">
        <v>0</v>
      </c>
      <c r="V131" s="38">
        <v>0</v>
      </c>
      <c r="W131" s="36">
        <v>-1.1999999999997852E-5</v>
      </c>
      <c r="X131" s="36">
        <v>0</v>
      </c>
      <c r="Y131" s="36">
        <v>-3.0559999999999999E-5</v>
      </c>
      <c r="Z131" s="36">
        <v>0</v>
      </c>
      <c r="AA131" s="38" t="s">
        <v>486</v>
      </c>
      <c r="AB131" s="36">
        <v>1.8560000000002147E-5</v>
      </c>
      <c r="AC131" s="36">
        <v>0.10874962000000001</v>
      </c>
    </row>
    <row r="132" spans="1:29" ht="15.75" customHeight="1" x14ac:dyDescent="0.2">
      <c r="A132" s="52"/>
      <c r="B132" s="49"/>
      <c r="C132" s="49"/>
      <c r="D132" s="49"/>
      <c r="E132" s="50"/>
      <c r="F132" s="50"/>
      <c r="G132" s="50"/>
      <c r="H132" s="50"/>
      <c r="I132" s="50"/>
      <c r="J132" s="49"/>
      <c r="K132" s="50"/>
      <c r="L132" s="50"/>
      <c r="M132" s="50"/>
      <c r="N132" s="49"/>
      <c r="O132" s="49"/>
      <c r="P132" s="36">
        <v>0</v>
      </c>
      <c r="Q132" s="36" t="s">
        <v>485</v>
      </c>
      <c r="R132" s="36" t="e">
        <v>#NUM!</v>
      </c>
      <c r="S132" s="36">
        <v>0</v>
      </c>
      <c r="T132" s="36">
        <v>0</v>
      </c>
      <c r="U132" s="38">
        <v>0</v>
      </c>
      <c r="V132" s="38">
        <v>0</v>
      </c>
      <c r="W132" s="36">
        <v>-1.1999999999997852E-5</v>
      </c>
      <c r="X132" s="36">
        <v>0</v>
      </c>
      <c r="Y132" s="36">
        <v>-3.0559999999999999E-5</v>
      </c>
      <c r="Z132" s="36">
        <v>0</v>
      </c>
      <c r="AA132" s="38" t="s">
        <v>486</v>
      </c>
      <c r="AB132" s="36">
        <v>1.8560000000002147E-5</v>
      </c>
      <c r="AC132" s="36">
        <v>0.10874962000000001</v>
      </c>
    </row>
    <row r="133" spans="1:29" ht="15.75" customHeight="1" x14ac:dyDescent="0.2">
      <c r="A133" s="52"/>
      <c r="B133" s="49"/>
      <c r="C133" s="49"/>
      <c r="D133" s="49"/>
      <c r="E133" s="50"/>
      <c r="F133" s="50"/>
      <c r="G133" s="50"/>
      <c r="H133" s="50"/>
      <c r="I133" s="50"/>
      <c r="J133" s="49"/>
      <c r="K133" s="50"/>
      <c r="L133" s="50"/>
      <c r="M133" s="50"/>
      <c r="N133" s="49"/>
      <c r="O133" s="49"/>
      <c r="P133" s="36">
        <v>0</v>
      </c>
      <c r="Q133" s="36" t="s">
        <v>485</v>
      </c>
      <c r="R133" s="36" t="e">
        <v>#NUM!</v>
      </c>
      <c r="S133" s="36">
        <v>0</v>
      </c>
      <c r="T133" s="36">
        <v>0</v>
      </c>
      <c r="U133" s="38">
        <v>0</v>
      </c>
      <c r="V133" s="38">
        <v>0</v>
      </c>
      <c r="W133" s="36">
        <v>-1.1999999999997852E-5</v>
      </c>
      <c r="X133" s="36">
        <v>0</v>
      </c>
      <c r="Y133" s="36">
        <v>-3.0559999999999999E-5</v>
      </c>
      <c r="Z133" s="36">
        <v>0</v>
      </c>
      <c r="AA133" s="38" t="s">
        <v>486</v>
      </c>
      <c r="AB133" s="36">
        <v>1.8560000000002147E-5</v>
      </c>
      <c r="AC133" s="36">
        <v>0.10874962000000001</v>
      </c>
    </row>
    <row r="134" spans="1:29" ht="15.75" customHeight="1" x14ac:dyDescent="0.2">
      <c r="A134" s="52"/>
      <c r="B134" s="49"/>
      <c r="C134" s="49"/>
      <c r="D134" s="49"/>
      <c r="E134" s="50"/>
      <c r="F134" s="50"/>
      <c r="G134" s="50"/>
      <c r="H134" s="50"/>
      <c r="I134" s="50"/>
      <c r="J134" s="49"/>
      <c r="K134" s="50"/>
      <c r="L134" s="50"/>
      <c r="M134" s="50"/>
      <c r="N134" s="49"/>
      <c r="O134" s="49"/>
      <c r="P134" s="36">
        <v>0</v>
      </c>
      <c r="Q134" s="36" t="s">
        <v>485</v>
      </c>
      <c r="R134" s="36" t="e">
        <v>#NUM!</v>
      </c>
      <c r="S134" s="36">
        <v>0</v>
      </c>
      <c r="T134" s="36">
        <v>0</v>
      </c>
      <c r="U134" s="38">
        <v>0</v>
      </c>
      <c r="V134" s="38">
        <v>0</v>
      </c>
      <c r="W134" s="36">
        <v>-1.1999999999997852E-5</v>
      </c>
      <c r="X134" s="36">
        <v>0</v>
      </c>
      <c r="Y134" s="36">
        <v>-3.0559999999999999E-5</v>
      </c>
      <c r="Z134" s="36">
        <v>0</v>
      </c>
      <c r="AA134" s="38" t="s">
        <v>486</v>
      </c>
      <c r="AB134" s="36">
        <v>1.8560000000002147E-5</v>
      </c>
      <c r="AC134" s="36">
        <v>0.10874962000000001</v>
      </c>
    </row>
    <row r="135" spans="1:29" ht="15.75" customHeight="1" x14ac:dyDescent="0.2">
      <c r="A135" s="52"/>
      <c r="B135" s="49"/>
      <c r="C135" s="49"/>
      <c r="D135" s="53"/>
      <c r="E135" s="50"/>
      <c r="F135" s="50"/>
      <c r="G135" s="50"/>
      <c r="H135" s="50"/>
      <c r="I135" s="50"/>
      <c r="J135" s="49"/>
      <c r="K135" s="50"/>
      <c r="L135" s="50"/>
      <c r="M135" s="50"/>
      <c r="N135" s="49"/>
      <c r="O135" s="49"/>
      <c r="P135" s="36">
        <v>0</v>
      </c>
      <c r="Q135" s="36" t="s">
        <v>485</v>
      </c>
      <c r="R135" s="36" t="e">
        <v>#NUM!</v>
      </c>
      <c r="S135" s="36">
        <v>0</v>
      </c>
      <c r="T135" s="36">
        <v>0</v>
      </c>
      <c r="U135" s="38">
        <v>0</v>
      </c>
      <c r="V135" s="38">
        <v>0</v>
      </c>
      <c r="W135" s="36">
        <v>-1.1999999999997852E-5</v>
      </c>
      <c r="X135" s="36">
        <v>0</v>
      </c>
      <c r="Y135" s="36">
        <v>-3.0559999999999999E-5</v>
      </c>
      <c r="Z135" s="36">
        <v>0</v>
      </c>
      <c r="AA135" s="38" t="s">
        <v>486</v>
      </c>
      <c r="AB135" s="36">
        <v>1.8560000000002147E-5</v>
      </c>
      <c r="AC135" s="36">
        <v>0.10874962000000001</v>
      </c>
    </row>
    <row r="136" spans="1:29" ht="15.75" customHeight="1" x14ac:dyDescent="0.2">
      <c r="A136" s="52"/>
      <c r="B136" s="49"/>
      <c r="C136" s="49"/>
      <c r="D136" s="49"/>
      <c r="E136" s="50"/>
      <c r="F136" s="50"/>
      <c r="G136" s="50"/>
      <c r="H136" s="50"/>
      <c r="I136" s="50"/>
      <c r="J136" s="49"/>
      <c r="K136" s="50"/>
      <c r="L136" s="50"/>
      <c r="M136" s="50"/>
      <c r="N136" s="49"/>
      <c r="O136" s="49"/>
      <c r="P136" s="36">
        <v>0</v>
      </c>
      <c r="Q136" s="36" t="s">
        <v>485</v>
      </c>
      <c r="R136" s="36" t="e">
        <v>#NUM!</v>
      </c>
      <c r="S136" s="36">
        <v>0</v>
      </c>
      <c r="T136" s="36">
        <v>0</v>
      </c>
      <c r="U136" s="38">
        <v>0</v>
      </c>
      <c r="V136" s="38">
        <v>0</v>
      </c>
      <c r="W136" s="36">
        <v>-1.1999999999997852E-5</v>
      </c>
      <c r="X136" s="36">
        <v>0</v>
      </c>
      <c r="Y136" s="36">
        <v>-3.0559999999999999E-5</v>
      </c>
      <c r="Z136" s="36">
        <v>0</v>
      </c>
      <c r="AA136" s="38" t="s">
        <v>486</v>
      </c>
      <c r="AB136" s="36">
        <v>1.8560000000002147E-5</v>
      </c>
      <c r="AC136" s="36">
        <v>0.10874962000000001</v>
      </c>
    </row>
    <row r="137" spans="1:29" ht="15.75" customHeight="1" x14ac:dyDescent="0.2">
      <c r="A137" s="52"/>
      <c r="B137" s="49"/>
      <c r="C137" s="49"/>
      <c r="D137" s="49"/>
      <c r="E137" s="50"/>
      <c r="F137" s="50"/>
      <c r="G137" s="50"/>
      <c r="H137" s="50"/>
      <c r="I137" s="50"/>
      <c r="J137" s="49"/>
      <c r="K137" s="50"/>
      <c r="L137" s="50"/>
      <c r="M137" s="50"/>
      <c r="N137" s="49"/>
      <c r="O137" s="49"/>
      <c r="P137" s="36">
        <v>0</v>
      </c>
      <c r="Q137" s="36" t="s">
        <v>485</v>
      </c>
      <c r="R137" s="36" t="e">
        <v>#NUM!</v>
      </c>
      <c r="S137" s="36">
        <v>0</v>
      </c>
      <c r="T137" s="36">
        <v>0</v>
      </c>
      <c r="U137" s="38">
        <v>0</v>
      </c>
      <c r="V137" s="38">
        <v>0</v>
      </c>
      <c r="W137" s="36">
        <v>-1.1999999999997852E-5</v>
      </c>
      <c r="X137" s="36">
        <v>0</v>
      </c>
      <c r="Y137" s="36">
        <v>-3.0559999999999999E-5</v>
      </c>
      <c r="Z137" s="36">
        <v>0</v>
      </c>
      <c r="AA137" s="38" t="s">
        <v>486</v>
      </c>
      <c r="AB137" s="36">
        <v>1.8560000000002147E-5</v>
      </c>
      <c r="AC137" s="36">
        <v>0.10874962000000001</v>
      </c>
    </row>
    <row r="138" spans="1:29" ht="15.75" customHeight="1" x14ac:dyDescent="0.2">
      <c r="A138" s="52"/>
      <c r="B138" s="49"/>
      <c r="C138" s="49"/>
      <c r="D138" s="49"/>
      <c r="E138" s="50"/>
      <c r="F138" s="50"/>
      <c r="G138" s="50"/>
      <c r="H138" s="50"/>
      <c r="I138" s="50"/>
      <c r="J138" s="49"/>
      <c r="K138" s="50"/>
      <c r="L138" s="50"/>
      <c r="M138" s="50"/>
      <c r="N138" s="49"/>
      <c r="O138" s="49"/>
      <c r="P138" s="36">
        <v>0</v>
      </c>
      <c r="Q138" s="36" t="s">
        <v>485</v>
      </c>
      <c r="R138" s="36" t="e">
        <v>#NUM!</v>
      </c>
      <c r="S138" s="36">
        <v>0</v>
      </c>
      <c r="T138" s="36">
        <v>0</v>
      </c>
      <c r="U138" s="38">
        <v>0</v>
      </c>
      <c r="V138" s="38">
        <v>0</v>
      </c>
      <c r="W138" s="36">
        <v>-1.1999999999997852E-5</v>
      </c>
      <c r="X138" s="36">
        <v>0</v>
      </c>
      <c r="Y138" s="36">
        <v>-3.0559999999999999E-5</v>
      </c>
      <c r="Z138" s="36">
        <v>0</v>
      </c>
      <c r="AA138" s="38" t="s">
        <v>486</v>
      </c>
      <c r="AB138" s="36">
        <v>1.8560000000002147E-5</v>
      </c>
      <c r="AC138" s="36">
        <v>0.10874962000000001</v>
      </c>
    </row>
    <row r="139" spans="1:29" ht="15.75" customHeight="1" x14ac:dyDescent="0.2">
      <c r="A139" s="52"/>
      <c r="B139" s="49"/>
      <c r="C139" s="49"/>
      <c r="D139" s="49"/>
      <c r="E139" s="50"/>
      <c r="F139" s="50"/>
      <c r="G139" s="50"/>
      <c r="H139" s="50"/>
      <c r="I139" s="50"/>
      <c r="J139" s="49"/>
      <c r="K139" s="50"/>
      <c r="L139" s="50"/>
      <c r="M139" s="50"/>
      <c r="N139" s="49"/>
      <c r="O139" s="49"/>
      <c r="P139" s="36">
        <v>0</v>
      </c>
      <c r="Q139" s="36" t="s">
        <v>485</v>
      </c>
      <c r="R139" s="36" t="e">
        <v>#NUM!</v>
      </c>
      <c r="S139" s="36">
        <v>0</v>
      </c>
      <c r="T139" s="36">
        <v>0</v>
      </c>
      <c r="U139" s="38">
        <v>0</v>
      </c>
      <c r="V139" s="38">
        <v>0</v>
      </c>
      <c r="W139" s="36">
        <v>-1.1999999999997852E-5</v>
      </c>
      <c r="X139" s="36">
        <v>0</v>
      </c>
      <c r="Y139" s="36">
        <v>-3.0559999999999999E-5</v>
      </c>
      <c r="Z139" s="36">
        <v>0</v>
      </c>
      <c r="AA139" s="38" t="s">
        <v>486</v>
      </c>
      <c r="AB139" s="36">
        <v>1.8560000000002147E-5</v>
      </c>
      <c r="AC139" s="36">
        <v>0.10874962000000001</v>
      </c>
    </row>
    <row r="140" spans="1:29" ht="15.75" customHeight="1" x14ac:dyDescent="0.2">
      <c r="A140" s="52"/>
      <c r="B140" s="49"/>
      <c r="C140" s="49"/>
      <c r="D140" s="49"/>
      <c r="E140" s="50"/>
      <c r="F140" s="50"/>
      <c r="G140" s="50"/>
      <c r="H140" s="50"/>
      <c r="I140" s="50"/>
      <c r="J140" s="49"/>
      <c r="K140" s="50"/>
      <c r="L140" s="50"/>
      <c r="M140" s="50"/>
      <c r="N140" s="49"/>
      <c r="O140" s="49"/>
      <c r="P140" s="36">
        <v>0</v>
      </c>
      <c r="Q140" s="36" t="s">
        <v>485</v>
      </c>
      <c r="R140" s="36" t="e">
        <v>#NUM!</v>
      </c>
      <c r="S140" s="36">
        <v>0</v>
      </c>
      <c r="T140" s="36">
        <v>0</v>
      </c>
      <c r="U140" s="38">
        <v>0</v>
      </c>
      <c r="V140" s="38">
        <v>0</v>
      </c>
      <c r="W140" s="36">
        <v>-1.1999999999997852E-5</v>
      </c>
      <c r="X140" s="36">
        <v>0</v>
      </c>
      <c r="Y140" s="36">
        <v>-3.0559999999999999E-5</v>
      </c>
      <c r="Z140" s="36">
        <v>0</v>
      </c>
      <c r="AA140" s="38" t="s">
        <v>486</v>
      </c>
      <c r="AB140" s="36">
        <v>1.8560000000002147E-5</v>
      </c>
      <c r="AC140" s="36">
        <v>0.10874962000000001</v>
      </c>
    </row>
    <row r="141" spans="1:29" ht="15.75" customHeight="1" x14ac:dyDescent="0.2">
      <c r="A141" s="52"/>
      <c r="B141" s="49"/>
      <c r="C141" s="49"/>
      <c r="D141" s="49"/>
      <c r="E141" s="50"/>
      <c r="F141" s="50"/>
      <c r="G141" s="50"/>
      <c r="H141" s="50"/>
      <c r="I141" s="50"/>
      <c r="J141" s="49"/>
      <c r="K141" s="50"/>
      <c r="L141" s="50"/>
      <c r="M141" s="50"/>
      <c r="N141" s="49"/>
      <c r="O141" s="49"/>
      <c r="P141" s="36">
        <v>0</v>
      </c>
      <c r="Q141" s="36" t="s">
        <v>485</v>
      </c>
      <c r="R141" s="36" t="e">
        <v>#NUM!</v>
      </c>
      <c r="S141" s="36">
        <v>0</v>
      </c>
      <c r="T141" s="36">
        <v>0</v>
      </c>
      <c r="U141" s="38">
        <v>0</v>
      </c>
      <c r="V141" s="38">
        <v>0</v>
      </c>
      <c r="W141" s="36">
        <v>-1.1999999999997852E-5</v>
      </c>
      <c r="X141" s="36">
        <v>0</v>
      </c>
      <c r="Y141" s="36">
        <v>-3.0559999999999999E-5</v>
      </c>
      <c r="Z141" s="36">
        <v>0</v>
      </c>
      <c r="AA141" s="38" t="s">
        <v>486</v>
      </c>
      <c r="AB141" s="36">
        <v>1.8560000000002147E-5</v>
      </c>
      <c r="AC141" s="36">
        <v>0.10874962000000001</v>
      </c>
    </row>
    <row r="142" spans="1:29" ht="15.75" customHeight="1" x14ac:dyDescent="0.2">
      <c r="A142" s="52"/>
      <c r="B142" s="49"/>
      <c r="C142" s="49"/>
      <c r="D142" s="49"/>
      <c r="E142" s="50"/>
      <c r="F142" s="50"/>
      <c r="G142" s="50"/>
      <c r="H142" s="50"/>
      <c r="I142" s="50"/>
      <c r="J142" s="49"/>
      <c r="K142" s="50"/>
      <c r="L142" s="50"/>
      <c r="M142" s="50"/>
      <c r="N142" s="49"/>
      <c r="O142" s="49"/>
      <c r="P142" s="36">
        <v>0</v>
      </c>
      <c r="Q142" s="36" t="s">
        <v>485</v>
      </c>
      <c r="R142" s="36" t="e">
        <v>#NUM!</v>
      </c>
      <c r="S142" s="36">
        <v>0</v>
      </c>
      <c r="T142" s="36">
        <v>0</v>
      </c>
      <c r="U142" s="38">
        <v>0</v>
      </c>
      <c r="V142" s="38">
        <v>0</v>
      </c>
      <c r="W142" s="36">
        <v>-1.1999999999997852E-5</v>
      </c>
      <c r="X142" s="36">
        <v>0</v>
      </c>
      <c r="Y142" s="36">
        <v>-3.0559999999999999E-5</v>
      </c>
      <c r="Z142" s="36">
        <v>0</v>
      </c>
      <c r="AA142" s="38" t="s">
        <v>486</v>
      </c>
      <c r="AB142" s="36">
        <v>1.8560000000002147E-5</v>
      </c>
      <c r="AC142" s="36">
        <v>0.10874962000000001</v>
      </c>
    </row>
    <row r="143" spans="1:29" ht="15.75" customHeight="1" x14ac:dyDescent="0.2">
      <c r="A143" s="52"/>
      <c r="B143" s="49"/>
      <c r="C143" s="49"/>
      <c r="D143" s="49"/>
      <c r="E143" s="50"/>
      <c r="F143" s="50"/>
      <c r="G143" s="50"/>
      <c r="H143" s="50"/>
      <c r="I143" s="50"/>
      <c r="J143" s="49"/>
      <c r="K143" s="50"/>
      <c r="L143" s="50"/>
      <c r="M143" s="50"/>
      <c r="N143" s="49"/>
      <c r="O143" s="49"/>
      <c r="P143" s="36">
        <v>0</v>
      </c>
      <c r="Q143" s="36" t="s">
        <v>485</v>
      </c>
      <c r="R143" s="36" t="e">
        <v>#NUM!</v>
      </c>
      <c r="S143" s="36">
        <v>0</v>
      </c>
      <c r="T143" s="36">
        <v>0</v>
      </c>
      <c r="U143" s="38">
        <v>0</v>
      </c>
      <c r="V143" s="38">
        <v>0</v>
      </c>
      <c r="W143" s="36">
        <v>-1.1999999999997852E-5</v>
      </c>
      <c r="X143" s="36">
        <v>0</v>
      </c>
      <c r="Y143" s="36">
        <v>-3.0559999999999999E-5</v>
      </c>
      <c r="Z143" s="36">
        <v>0</v>
      </c>
      <c r="AA143" s="38" t="s">
        <v>486</v>
      </c>
      <c r="AB143" s="36">
        <v>1.8560000000002147E-5</v>
      </c>
      <c r="AC143" s="36">
        <v>0.10874962000000001</v>
      </c>
    </row>
    <row r="144" spans="1:29" ht="15.75" customHeight="1" x14ac:dyDescent="0.2">
      <c r="A144" s="52"/>
      <c r="B144" s="49"/>
      <c r="C144" s="49"/>
      <c r="D144" s="49"/>
      <c r="E144" s="50"/>
      <c r="F144" s="50"/>
      <c r="G144" s="50"/>
      <c r="H144" s="50"/>
      <c r="I144" s="50"/>
      <c r="J144" s="49"/>
      <c r="K144" s="50"/>
      <c r="L144" s="50"/>
      <c r="M144" s="50"/>
      <c r="N144" s="49"/>
      <c r="O144" s="49"/>
      <c r="P144" s="36">
        <v>0</v>
      </c>
      <c r="Q144" s="36" t="s">
        <v>485</v>
      </c>
      <c r="R144" s="36" t="e">
        <v>#NUM!</v>
      </c>
      <c r="S144" s="36">
        <v>0</v>
      </c>
      <c r="T144" s="36">
        <v>0</v>
      </c>
      <c r="U144" s="38">
        <v>0</v>
      </c>
      <c r="V144" s="38">
        <v>0</v>
      </c>
      <c r="W144" s="36">
        <v>-1.1999999999997852E-5</v>
      </c>
      <c r="X144" s="36">
        <v>0</v>
      </c>
      <c r="Y144" s="36">
        <v>-3.0559999999999999E-5</v>
      </c>
      <c r="Z144" s="36">
        <v>0</v>
      </c>
      <c r="AA144" s="38" t="s">
        <v>486</v>
      </c>
      <c r="AB144" s="36">
        <v>1.8560000000002147E-5</v>
      </c>
      <c r="AC144" s="36">
        <v>0.10874962000000001</v>
      </c>
    </row>
    <row r="145" spans="1:29" ht="15.75" customHeight="1" x14ac:dyDescent="0.2">
      <c r="A145" s="52"/>
      <c r="B145" s="49"/>
      <c r="C145" s="49"/>
      <c r="D145" s="49"/>
      <c r="E145" s="50"/>
      <c r="F145" s="50"/>
      <c r="G145" s="50"/>
      <c r="H145" s="50"/>
      <c r="I145" s="50"/>
      <c r="J145" s="49"/>
      <c r="K145" s="50"/>
      <c r="L145" s="50"/>
      <c r="M145" s="50"/>
      <c r="N145" s="49"/>
      <c r="O145" s="49"/>
      <c r="P145" s="36">
        <v>0</v>
      </c>
      <c r="Q145" s="36" t="s">
        <v>485</v>
      </c>
      <c r="R145" s="36" t="e">
        <v>#NUM!</v>
      </c>
      <c r="S145" s="36">
        <v>0</v>
      </c>
      <c r="T145" s="36">
        <v>0</v>
      </c>
      <c r="U145" s="38">
        <v>0</v>
      </c>
      <c r="V145" s="38">
        <v>0</v>
      </c>
      <c r="W145" s="36">
        <v>-1.1999999999997852E-5</v>
      </c>
      <c r="X145" s="36">
        <v>0</v>
      </c>
      <c r="Y145" s="36">
        <v>-3.0559999999999999E-5</v>
      </c>
      <c r="Z145" s="36">
        <v>0</v>
      </c>
      <c r="AA145" s="38" t="s">
        <v>486</v>
      </c>
      <c r="AB145" s="36">
        <v>1.8560000000002147E-5</v>
      </c>
      <c r="AC145" s="36">
        <v>0.10874962000000001</v>
      </c>
    </row>
    <row r="146" spans="1:29" ht="15.75" customHeight="1" x14ac:dyDescent="0.2">
      <c r="A146" s="52"/>
      <c r="B146" s="49"/>
      <c r="C146" s="49"/>
      <c r="D146" s="49"/>
      <c r="E146" s="50"/>
      <c r="F146" s="50"/>
      <c r="G146" s="50"/>
      <c r="H146" s="50"/>
      <c r="I146" s="50"/>
      <c r="J146" s="49"/>
      <c r="K146" s="50"/>
      <c r="L146" s="50"/>
      <c r="M146" s="50"/>
      <c r="N146" s="49"/>
      <c r="O146" s="49"/>
      <c r="P146" s="36">
        <v>0</v>
      </c>
      <c r="Q146" s="36" t="s">
        <v>485</v>
      </c>
      <c r="R146" s="36" t="e">
        <v>#NUM!</v>
      </c>
      <c r="S146" s="36">
        <v>0</v>
      </c>
      <c r="T146" s="36">
        <v>0</v>
      </c>
      <c r="U146" s="38">
        <v>0</v>
      </c>
      <c r="V146" s="38">
        <v>0</v>
      </c>
      <c r="W146" s="36">
        <v>-1.1999999999997852E-5</v>
      </c>
      <c r="X146" s="36">
        <v>0</v>
      </c>
      <c r="Y146" s="36">
        <v>-3.0559999999999999E-5</v>
      </c>
      <c r="Z146" s="36">
        <v>0</v>
      </c>
      <c r="AA146" s="38" t="s">
        <v>486</v>
      </c>
      <c r="AB146" s="36">
        <v>1.8560000000002147E-5</v>
      </c>
      <c r="AC146" s="36">
        <v>0.10874962000000001</v>
      </c>
    </row>
    <row r="147" spans="1:29" ht="15.75" customHeight="1" x14ac:dyDescent="0.2">
      <c r="A147" s="52"/>
      <c r="B147" s="49"/>
      <c r="C147" s="49"/>
      <c r="D147" s="49"/>
      <c r="E147" s="50"/>
      <c r="F147" s="50"/>
      <c r="G147" s="50"/>
      <c r="H147" s="50"/>
      <c r="I147" s="50"/>
      <c r="J147" s="49"/>
      <c r="K147" s="50"/>
      <c r="L147" s="50"/>
      <c r="M147" s="50"/>
      <c r="N147" s="49"/>
      <c r="O147" s="49"/>
      <c r="P147" s="36">
        <v>0</v>
      </c>
      <c r="Q147" s="36" t="s">
        <v>485</v>
      </c>
      <c r="R147" s="36" t="e">
        <v>#NUM!</v>
      </c>
      <c r="S147" s="36">
        <v>0</v>
      </c>
      <c r="T147" s="36">
        <v>0</v>
      </c>
      <c r="U147" s="38">
        <v>0</v>
      </c>
      <c r="V147" s="38">
        <v>0</v>
      </c>
      <c r="W147" s="36">
        <v>-1.1999999999997852E-5</v>
      </c>
      <c r="X147" s="36">
        <v>0</v>
      </c>
      <c r="Y147" s="36">
        <v>-3.0559999999999999E-5</v>
      </c>
      <c r="Z147" s="36">
        <v>0</v>
      </c>
      <c r="AA147" s="38" t="s">
        <v>486</v>
      </c>
      <c r="AB147" s="36">
        <v>1.8560000000002147E-5</v>
      </c>
      <c r="AC147" s="36">
        <v>0.10874962000000001</v>
      </c>
    </row>
    <row r="148" spans="1:29" ht="15.75" customHeight="1" x14ac:dyDescent="0.2">
      <c r="A148" s="52"/>
      <c r="B148" s="49"/>
      <c r="C148" s="49"/>
      <c r="D148" s="49"/>
      <c r="E148" s="50"/>
      <c r="F148" s="50"/>
      <c r="G148" s="50"/>
      <c r="H148" s="50"/>
      <c r="I148" s="50"/>
      <c r="J148" s="49"/>
      <c r="K148" s="50"/>
      <c r="L148" s="50"/>
      <c r="M148" s="50"/>
      <c r="N148" s="49"/>
      <c r="O148" s="49"/>
      <c r="P148" s="36">
        <v>0</v>
      </c>
      <c r="Q148" s="36" t="s">
        <v>485</v>
      </c>
      <c r="R148" s="36" t="e">
        <v>#NUM!</v>
      </c>
      <c r="S148" s="36">
        <v>0</v>
      </c>
      <c r="T148" s="36">
        <v>0</v>
      </c>
      <c r="U148" s="38">
        <v>0</v>
      </c>
      <c r="V148" s="38">
        <v>0</v>
      </c>
      <c r="W148" s="36">
        <v>-1.1999999999997852E-5</v>
      </c>
      <c r="X148" s="36">
        <v>0</v>
      </c>
      <c r="Y148" s="36">
        <v>-3.0559999999999999E-5</v>
      </c>
      <c r="Z148" s="36">
        <v>0</v>
      </c>
      <c r="AA148" s="38" t="s">
        <v>486</v>
      </c>
      <c r="AB148" s="36">
        <v>1.8560000000002147E-5</v>
      </c>
      <c r="AC148" s="36">
        <v>0.10874962000000001</v>
      </c>
    </row>
    <row r="149" spans="1:29" ht="15.75" customHeight="1" x14ac:dyDescent="0.2">
      <c r="A149" s="52"/>
      <c r="B149" s="49"/>
      <c r="C149" s="49"/>
      <c r="D149" s="49"/>
      <c r="E149" s="50"/>
      <c r="F149" s="50"/>
      <c r="G149" s="50"/>
      <c r="H149" s="50"/>
      <c r="I149" s="50"/>
      <c r="J149" s="49"/>
      <c r="K149" s="50"/>
      <c r="L149" s="50"/>
      <c r="M149" s="50"/>
      <c r="N149" s="49"/>
      <c r="O149" s="49"/>
      <c r="P149" s="36">
        <v>0</v>
      </c>
      <c r="Q149" s="36" t="s">
        <v>485</v>
      </c>
      <c r="R149" s="36" t="e">
        <v>#NUM!</v>
      </c>
      <c r="S149" s="36">
        <v>0</v>
      </c>
      <c r="T149" s="36">
        <v>0</v>
      </c>
      <c r="U149" s="38">
        <v>0</v>
      </c>
      <c r="V149" s="38">
        <v>0</v>
      </c>
      <c r="W149" s="36">
        <v>-1.1999999999997852E-5</v>
      </c>
      <c r="X149" s="36">
        <v>0</v>
      </c>
      <c r="Y149" s="36">
        <v>-3.0559999999999999E-5</v>
      </c>
      <c r="Z149" s="36">
        <v>0</v>
      </c>
      <c r="AA149" s="38" t="s">
        <v>486</v>
      </c>
      <c r="AB149" s="36">
        <v>1.8560000000002147E-5</v>
      </c>
      <c r="AC149" s="36">
        <v>0.10874962000000001</v>
      </c>
    </row>
    <row r="150" spans="1:29" ht="15.75" customHeight="1" x14ac:dyDescent="0.2">
      <c r="A150" s="52"/>
      <c r="B150" s="49"/>
      <c r="C150" s="49"/>
      <c r="D150" s="49"/>
      <c r="E150" s="50"/>
      <c r="F150" s="50"/>
      <c r="G150" s="50"/>
      <c r="H150" s="50"/>
      <c r="I150" s="50"/>
      <c r="J150" s="49"/>
      <c r="K150" s="50"/>
      <c r="L150" s="50"/>
      <c r="M150" s="50"/>
      <c r="N150" s="49"/>
      <c r="O150" s="49"/>
      <c r="P150" s="36">
        <v>0</v>
      </c>
      <c r="Q150" s="36" t="s">
        <v>485</v>
      </c>
      <c r="R150" s="36" t="e">
        <v>#NUM!</v>
      </c>
      <c r="S150" s="36">
        <v>0</v>
      </c>
      <c r="T150" s="36">
        <v>0</v>
      </c>
      <c r="U150" s="38">
        <v>0</v>
      </c>
      <c r="V150" s="38">
        <v>0</v>
      </c>
      <c r="W150" s="36">
        <v>-1.1999999999997852E-5</v>
      </c>
      <c r="X150" s="36">
        <v>0</v>
      </c>
      <c r="Y150" s="36">
        <v>-3.0559999999999999E-5</v>
      </c>
      <c r="Z150" s="36">
        <v>0</v>
      </c>
      <c r="AA150" s="38" t="s">
        <v>486</v>
      </c>
      <c r="AB150" s="36">
        <v>1.8560000000002147E-5</v>
      </c>
      <c r="AC150" s="36">
        <v>0.10874962000000001</v>
      </c>
    </row>
    <row r="151" spans="1:29" ht="15.75" customHeight="1" x14ac:dyDescent="0.2">
      <c r="A151" s="52"/>
      <c r="B151" s="49"/>
      <c r="C151" s="49"/>
      <c r="D151" s="49"/>
      <c r="E151" s="50"/>
      <c r="F151" s="50"/>
      <c r="G151" s="50"/>
      <c r="H151" s="50"/>
      <c r="I151" s="50"/>
      <c r="J151" s="49"/>
      <c r="K151" s="50"/>
      <c r="L151" s="50"/>
      <c r="M151" s="50"/>
      <c r="N151" s="49"/>
      <c r="O151" s="49"/>
      <c r="P151" s="36">
        <v>0</v>
      </c>
      <c r="Q151" s="36" t="s">
        <v>485</v>
      </c>
      <c r="R151" s="36" t="e">
        <v>#NUM!</v>
      </c>
      <c r="S151" s="36">
        <v>0</v>
      </c>
      <c r="T151" s="36">
        <v>0</v>
      </c>
      <c r="U151" s="38">
        <v>0</v>
      </c>
      <c r="V151" s="38">
        <v>0</v>
      </c>
      <c r="W151" s="36">
        <v>-1.1999999999997852E-5</v>
      </c>
      <c r="X151" s="36">
        <v>0</v>
      </c>
      <c r="Y151" s="36">
        <v>-3.0559999999999999E-5</v>
      </c>
      <c r="Z151" s="36">
        <v>0</v>
      </c>
      <c r="AA151" s="38" t="s">
        <v>486</v>
      </c>
      <c r="AB151" s="36">
        <v>1.8560000000002147E-5</v>
      </c>
      <c r="AC151" s="36">
        <v>0.10874962000000001</v>
      </c>
    </row>
    <row r="152" spans="1:29" ht="15.75" customHeight="1" x14ac:dyDescent="0.2">
      <c r="A152" s="52"/>
      <c r="B152" s="49"/>
      <c r="C152" s="49"/>
      <c r="D152" s="49"/>
      <c r="E152" s="50"/>
      <c r="F152" s="50"/>
      <c r="G152" s="50"/>
      <c r="H152" s="50"/>
      <c r="I152" s="50"/>
      <c r="J152" s="49"/>
      <c r="K152" s="50"/>
      <c r="L152" s="50"/>
      <c r="M152" s="50"/>
      <c r="N152" s="49"/>
      <c r="O152" s="49"/>
      <c r="P152" s="36">
        <v>0</v>
      </c>
      <c r="Q152" s="36" t="s">
        <v>485</v>
      </c>
      <c r="R152" s="36" t="e">
        <v>#NUM!</v>
      </c>
      <c r="S152" s="36">
        <v>0</v>
      </c>
      <c r="T152" s="36">
        <v>0</v>
      </c>
      <c r="U152" s="38">
        <v>0</v>
      </c>
      <c r="V152" s="38">
        <v>0</v>
      </c>
      <c r="W152" s="36">
        <v>-1.1999999999997852E-5</v>
      </c>
      <c r="X152" s="36">
        <v>0</v>
      </c>
      <c r="Y152" s="36">
        <v>-3.0559999999999999E-5</v>
      </c>
      <c r="Z152" s="36">
        <v>0</v>
      </c>
      <c r="AA152" s="38" t="s">
        <v>486</v>
      </c>
      <c r="AB152" s="36">
        <v>1.8560000000002147E-5</v>
      </c>
      <c r="AC152" s="36">
        <v>0.10874962000000001</v>
      </c>
    </row>
    <row r="153" spans="1:29" ht="15.75" customHeight="1" x14ac:dyDescent="0.2">
      <c r="A153" s="52"/>
      <c r="B153" s="49"/>
      <c r="C153" s="49"/>
      <c r="D153" s="49"/>
      <c r="E153" s="50"/>
      <c r="F153" s="50"/>
      <c r="G153" s="50"/>
      <c r="H153" s="50"/>
      <c r="I153" s="50"/>
      <c r="J153" s="49"/>
      <c r="K153" s="50"/>
      <c r="L153" s="50"/>
      <c r="M153" s="50"/>
      <c r="N153" s="49"/>
      <c r="O153" s="49"/>
      <c r="P153" s="36">
        <v>0</v>
      </c>
      <c r="Q153" s="36" t="s">
        <v>485</v>
      </c>
      <c r="R153" s="36" t="e">
        <v>#NUM!</v>
      </c>
      <c r="S153" s="36">
        <v>0</v>
      </c>
      <c r="T153" s="36">
        <v>0</v>
      </c>
      <c r="U153" s="38">
        <v>0</v>
      </c>
      <c r="V153" s="38">
        <v>0</v>
      </c>
      <c r="W153" s="36">
        <v>-1.1999999999997852E-5</v>
      </c>
      <c r="X153" s="36">
        <v>0</v>
      </c>
      <c r="Y153" s="36">
        <v>-3.0559999999999999E-5</v>
      </c>
      <c r="Z153" s="36">
        <v>0</v>
      </c>
      <c r="AA153" s="38" t="s">
        <v>486</v>
      </c>
      <c r="AB153" s="36">
        <v>1.8560000000002147E-5</v>
      </c>
      <c r="AC153" s="36">
        <v>0.10874962000000001</v>
      </c>
    </row>
    <row r="154" spans="1:29" ht="15.75" customHeight="1" x14ac:dyDescent="0.2">
      <c r="A154" s="52"/>
      <c r="B154" s="49"/>
      <c r="C154" s="49"/>
      <c r="D154" s="49"/>
      <c r="E154" s="50"/>
      <c r="F154" s="50"/>
      <c r="G154" s="50"/>
      <c r="H154" s="50"/>
      <c r="I154" s="50"/>
      <c r="J154" s="49"/>
      <c r="K154" s="50"/>
      <c r="L154" s="50"/>
      <c r="M154" s="50"/>
      <c r="N154" s="49"/>
      <c r="O154" s="49"/>
      <c r="P154" s="36">
        <v>0</v>
      </c>
      <c r="Q154" s="36" t="s">
        <v>485</v>
      </c>
      <c r="R154" s="36" t="e">
        <v>#NUM!</v>
      </c>
      <c r="S154" s="36">
        <v>0</v>
      </c>
      <c r="T154" s="36">
        <v>0</v>
      </c>
      <c r="U154" s="38">
        <v>0</v>
      </c>
      <c r="V154" s="38">
        <v>0</v>
      </c>
      <c r="W154" s="36">
        <v>-1.1999999999997852E-5</v>
      </c>
      <c r="X154" s="36">
        <v>0</v>
      </c>
      <c r="Y154" s="36">
        <v>-3.0559999999999999E-5</v>
      </c>
      <c r="Z154" s="36">
        <v>0</v>
      </c>
      <c r="AA154" s="38" t="s">
        <v>486</v>
      </c>
      <c r="AB154" s="36">
        <v>1.8560000000002147E-5</v>
      </c>
      <c r="AC154" s="36">
        <v>0.10874962000000001</v>
      </c>
    </row>
    <row r="155" spans="1:29" ht="15.75" customHeight="1" x14ac:dyDescent="0.2">
      <c r="A155" s="52"/>
      <c r="B155" s="49"/>
      <c r="C155" s="49"/>
      <c r="D155" s="49"/>
      <c r="E155" s="50"/>
      <c r="F155" s="50"/>
      <c r="G155" s="50"/>
      <c r="H155" s="50"/>
      <c r="I155" s="50"/>
      <c r="J155" s="49"/>
      <c r="K155" s="50"/>
      <c r="L155" s="50"/>
      <c r="M155" s="50"/>
      <c r="N155" s="49"/>
      <c r="O155" s="49"/>
      <c r="P155" s="36">
        <v>0</v>
      </c>
      <c r="Q155" s="36" t="s">
        <v>485</v>
      </c>
      <c r="R155" s="36" t="e">
        <v>#NUM!</v>
      </c>
      <c r="S155" s="36">
        <v>0</v>
      </c>
      <c r="T155" s="36">
        <v>0</v>
      </c>
      <c r="U155" s="38">
        <v>0</v>
      </c>
      <c r="V155" s="38">
        <v>0</v>
      </c>
      <c r="W155" s="36">
        <v>-1.1999999999997852E-5</v>
      </c>
      <c r="X155" s="36">
        <v>0</v>
      </c>
      <c r="Y155" s="36">
        <v>-3.0559999999999999E-5</v>
      </c>
      <c r="Z155" s="36">
        <v>0</v>
      </c>
      <c r="AA155" s="38" t="s">
        <v>486</v>
      </c>
      <c r="AB155" s="36">
        <v>1.8560000000002147E-5</v>
      </c>
      <c r="AC155" s="36">
        <v>0.10874962000000001</v>
      </c>
    </row>
    <row r="156" spans="1:29" ht="15.75" customHeight="1" x14ac:dyDescent="0.2">
      <c r="A156" s="52"/>
      <c r="B156" s="49"/>
      <c r="C156" s="49"/>
      <c r="D156" s="49"/>
      <c r="E156" s="50"/>
      <c r="F156" s="50"/>
      <c r="G156" s="50"/>
      <c r="H156" s="50"/>
      <c r="I156" s="50"/>
      <c r="J156" s="49"/>
      <c r="K156" s="50"/>
      <c r="L156" s="50"/>
      <c r="M156" s="50"/>
      <c r="N156" s="49"/>
      <c r="O156" s="49"/>
      <c r="P156" s="36">
        <v>0</v>
      </c>
      <c r="Q156" s="36" t="s">
        <v>485</v>
      </c>
      <c r="R156" s="36" t="e">
        <v>#NUM!</v>
      </c>
      <c r="S156" s="36">
        <v>0</v>
      </c>
      <c r="T156" s="36">
        <v>0</v>
      </c>
      <c r="U156" s="38">
        <v>0</v>
      </c>
      <c r="V156" s="38">
        <v>0</v>
      </c>
      <c r="W156" s="36">
        <v>-1.1999999999997852E-5</v>
      </c>
      <c r="X156" s="36">
        <v>0</v>
      </c>
      <c r="Y156" s="36">
        <v>-3.0559999999999999E-5</v>
      </c>
      <c r="Z156" s="36">
        <v>0</v>
      </c>
      <c r="AA156" s="38" t="s">
        <v>486</v>
      </c>
      <c r="AB156" s="36">
        <v>1.8560000000002147E-5</v>
      </c>
      <c r="AC156" s="36">
        <v>0.10874962000000001</v>
      </c>
    </row>
    <row r="157" spans="1:29" ht="15.75" customHeight="1" x14ac:dyDescent="0.2">
      <c r="A157" s="52"/>
      <c r="B157" s="49"/>
      <c r="C157" s="49"/>
      <c r="D157" s="49"/>
      <c r="E157" s="50"/>
      <c r="F157" s="50"/>
      <c r="G157" s="50"/>
      <c r="H157" s="50"/>
      <c r="I157" s="50"/>
      <c r="J157" s="49"/>
      <c r="K157" s="50"/>
      <c r="L157" s="50"/>
      <c r="M157" s="50"/>
      <c r="N157" s="49"/>
      <c r="O157" s="49"/>
      <c r="P157" s="36">
        <v>0</v>
      </c>
      <c r="Q157" s="36" t="s">
        <v>485</v>
      </c>
      <c r="R157" s="36" t="e">
        <v>#NUM!</v>
      </c>
      <c r="S157" s="36">
        <v>0</v>
      </c>
      <c r="T157" s="36">
        <v>0</v>
      </c>
      <c r="U157" s="38">
        <v>0</v>
      </c>
      <c r="V157" s="38">
        <v>0</v>
      </c>
      <c r="W157" s="36">
        <v>-1.1999999999997852E-5</v>
      </c>
      <c r="X157" s="36">
        <v>0</v>
      </c>
      <c r="Y157" s="36">
        <v>-3.0559999999999999E-5</v>
      </c>
      <c r="Z157" s="36">
        <v>0</v>
      </c>
      <c r="AA157" s="38" t="s">
        <v>486</v>
      </c>
      <c r="AB157" s="36">
        <v>1.8560000000002147E-5</v>
      </c>
      <c r="AC157" s="36">
        <v>0.10874962000000001</v>
      </c>
    </row>
    <row r="158" spans="1:29" ht="15.75" customHeight="1" x14ac:dyDescent="0.2">
      <c r="A158" s="52"/>
      <c r="B158" s="49"/>
      <c r="C158" s="49"/>
      <c r="D158" s="49"/>
      <c r="E158" s="50"/>
      <c r="F158" s="50"/>
      <c r="G158" s="50"/>
      <c r="H158" s="50"/>
      <c r="I158" s="50"/>
      <c r="J158" s="49"/>
      <c r="K158" s="50"/>
      <c r="L158" s="50"/>
      <c r="M158" s="50"/>
      <c r="N158" s="49"/>
      <c r="O158" s="49"/>
      <c r="P158" s="36">
        <v>0</v>
      </c>
      <c r="Q158" s="36" t="s">
        <v>485</v>
      </c>
      <c r="R158" s="36" t="e">
        <v>#NUM!</v>
      </c>
      <c r="S158" s="36">
        <v>0</v>
      </c>
      <c r="T158" s="36">
        <v>0</v>
      </c>
      <c r="U158" s="38">
        <v>0</v>
      </c>
      <c r="V158" s="38">
        <v>0</v>
      </c>
      <c r="W158" s="36">
        <v>-1.1999999999997852E-5</v>
      </c>
      <c r="X158" s="36">
        <v>0</v>
      </c>
      <c r="Y158" s="36">
        <v>-3.0559999999999999E-5</v>
      </c>
      <c r="Z158" s="36">
        <v>0</v>
      </c>
      <c r="AA158" s="38" t="s">
        <v>486</v>
      </c>
      <c r="AB158" s="36">
        <v>1.8560000000002147E-5</v>
      </c>
      <c r="AC158" s="36">
        <v>0.10874962000000001</v>
      </c>
    </row>
    <row r="159" spans="1:29" ht="15.75" customHeight="1" x14ac:dyDescent="0.2">
      <c r="A159" s="52"/>
      <c r="B159" s="49"/>
      <c r="C159" s="49"/>
      <c r="D159" s="49"/>
      <c r="E159" s="50"/>
      <c r="F159" s="50"/>
      <c r="G159" s="50"/>
      <c r="H159" s="50"/>
      <c r="I159" s="50"/>
      <c r="J159" s="49"/>
      <c r="K159" s="50"/>
      <c r="L159" s="50"/>
      <c r="M159" s="50"/>
      <c r="N159" s="49"/>
      <c r="O159" s="49"/>
      <c r="P159" s="36">
        <v>0</v>
      </c>
      <c r="Q159" s="36" t="s">
        <v>485</v>
      </c>
      <c r="R159" s="36" t="e">
        <v>#NUM!</v>
      </c>
      <c r="S159" s="36">
        <v>0</v>
      </c>
      <c r="T159" s="36">
        <v>0</v>
      </c>
      <c r="U159" s="38">
        <v>0</v>
      </c>
      <c r="V159" s="38">
        <v>0</v>
      </c>
      <c r="W159" s="36">
        <v>-1.1999999999997852E-5</v>
      </c>
      <c r="X159" s="36">
        <v>0</v>
      </c>
      <c r="Y159" s="36">
        <v>-3.0559999999999999E-5</v>
      </c>
      <c r="Z159" s="36">
        <v>0</v>
      </c>
      <c r="AA159" s="38" t="s">
        <v>486</v>
      </c>
      <c r="AB159" s="36">
        <v>1.8560000000002147E-5</v>
      </c>
      <c r="AC159" s="36">
        <v>0.10874962000000001</v>
      </c>
    </row>
    <row r="160" spans="1:29" ht="15.75" customHeight="1" x14ac:dyDescent="0.2">
      <c r="A160" s="52"/>
      <c r="B160" s="49"/>
      <c r="C160" s="49"/>
      <c r="D160" s="49"/>
      <c r="E160" s="50"/>
      <c r="F160" s="50"/>
      <c r="G160" s="50"/>
      <c r="H160" s="50"/>
      <c r="I160" s="50"/>
      <c r="J160" s="49"/>
      <c r="K160" s="50"/>
      <c r="L160" s="50"/>
      <c r="M160" s="50"/>
      <c r="N160" s="49"/>
      <c r="O160" s="49"/>
      <c r="P160" s="36">
        <v>0</v>
      </c>
      <c r="Q160" s="36" t="s">
        <v>485</v>
      </c>
      <c r="R160" s="36" t="e">
        <v>#NUM!</v>
      </c>
      <c r="S160" s="36">
        <v>0</v>
      </c>
      <c r="T160" s="36">
        <v>0</v>
      </c>
      <c r="U160" s="38">
        <v>0</v>
      </c>
      <c r="V160" s="38">
        <v>0</v>
      </c>
      <c r="W160" s="36">
        <v>-1.1999999999997852E-5</v>
      </c>
      <c r="X160" s="36">
        <v>0</v>
      </c>
      <c r="Y160" s="36">
        <v>-3.0559999999999999E-5</v>
      </c>
      <c r="Z160" s="36">
        <v>0</v>
      </c>
      <c r="AA160" s="38" t="s">
        <v>486</v>
      </c>
      <c r="AB160" s="36">
        <v>1.8560000000002147E-5</v>
      </c>
      <c r="AC160" s="36">
        <v>0.10874962000000001</v>
      </c>
    </row>
    <row r="161" spans="1:29" ht="15.75" customHeight="1" x14ac:dyDescent="0.2">
      <c r="A161" s="52"/>
      <c r="B161" s="49"/>
      <c r="C161" s="49"/>
      <c r="D161" s="49"/>
      <c r="E161" s="50"/>
      <c r="F161" s="50"/>
      <c r="G161" s="50"/>
      <c r="H161" s="50"/>
      <c r="I161" s="50"/>
      <c r="J161" s="49"/>
      <c r="K161" s="50"/>
      <c r="L161" s="50"/>
      <c r="M161" s="50"/>
      <c r="N161" s="49"/>
      <c r="O161" s="49"/>
      <c r="P161" s="36">
        <v>0</v>
      </c>
      <c r="Q161" s="36" t="s">
        <v>485</v>
      </c>
      <c r="R161" s="36" t="e">
        <v>#NUM!</v>
      </c>
      <c r="S161" s="36">
        <v>0</v>
      </c>
      <c r="T161" s="36">
        <v>0</v>
      </c>
      <c r="U161" s="38">
        <v>0</v>
      </c>
      <c r="V161" s="38">
        <v>0</v>
      </c>
      <c r="W161" s="36">
        <v>-1.1999999999997852E-5</v>
      </c>
      <c r="X161" s="36">
        <v>0</v>
      </c>
      <c r="Y161" s="36">
        <v>-3.0559999999999999E-5</v>
      </c>
      <c r="Z161" s="36">
        <v>0</v>
      </c>
      <c r="AA161" s="38" t="s">
        <v>486</v>
      </c>
      <c r="AB161" s="36">
        <v>1.8560000000002147E-5</v>
      </c>
      <c r="AC161" s="36">
        <v>0.10874962000000001</v>
      </c>
    </row>
    <row r="162" spans="1:29" ht="15.75" customHeight="1" x14ac:dyDescent="0.2">
      <c r="A162" s="52"/>
      <c r="B162" s="49"/>
      <c r="C162" s="49"/>
      <c r="D162" s="49"/>
      <c r="E162" s="50"/>
      <c r="F162" s="50"/>
      <c r="G162" s="50"/>
      <c r="H162" s="50"/>
      <c r="I162" s="50"/>
      <c r="J162" s="49"/>
      <c r="K162" s="50"/>
      <c r="L162" s="50"/>
      <c r="M162" s="50"/>
      <c r="N162" s="49"/>
      <c r="O162" s="49"/>
      <c r="P162" s="36">
        <v>0</v>
      </c>
      <c r="Q162" s="36" t="s">
        <v>485</v>
      </c>
      <c r="R162" s="36" t="e">
        <v>#NUM!</v>
      </c>
      <c r="S162" s="36">
        <v>0</v>
      </c>
      <c r="T162" s="36">
        <v>0</v>
      </c>
      <c r="U162" s="38">
        <v>0</v>
      </c>
      <c r="V162" s="38">
        <v>0</v>
      </c>
      <c r="W162" s="36">
        <v>-1.1999999999997852E-5</v>
      </c>
      <c r="X162" s="36">
        <v>0</v>
      </c>
      <c r="Y162" s="36">
        <v>-3.0559999999999999E-5</v>
      </c>
      <c r="Z162" s="36">
        <v>0</v>
      </c>
      <c r="AA162" s="38" t="s">
        <v>486</v>
      </c>
      <c r="AB162" s="36">
        <v>1.8560000000002147E-5</v>
      </c>
      <c r="AC162" s="36">
        <v>0.10874962000000001</v>
      </c>
    </row>
    <row r="163" spans="1:29" ht="15.75" customHeight="1" x14ac:dyDescent="0.2">
      <c r="A163" s="52"/>
      <c r="B163" s="49"/>
      <c r="C163" s="49"/>
      <c r="D163" s="49"/>
      <c r="E163" s="50"/>
      <c r="F163" s="50"/>
      <c r="G163" s="50"/>
      <c r="H163" s="50"/>
      <c r="I163" s="50"/>
      <c r="J163" s="49"/>
      <c r="K163" s="50"/>
      <c r="L163" s="50"/>
      <c r="M163" s="50"/>
      <c r="N163" s="49"/>
      <c r="O163" s="49"/>
      <c r="P163" s="36">
        <v>0</v>
      </c>
      <c r="Q163" s="36" t="s">
        <v>485</v>
      </c>
      <c r="R163" s="36" t="e">
        <v>#NUM!</v>
      </c>
      <c r="S163" s="36">
        <v>0</v>
      </c>
      <c r="T163" s="36">
        <v>0</v>
      </c>
      <c r="U163" s="38">
        <v>0</v>
      </c>
      <c r="V163" s="38">
        <v>0</v>
      </c>
      <c r="W163" s="36">
        <v>-1.1999999999997852E-5</v>
      </c>
      <c r="X163" s="36">
        <v>0</v>
      </c>
      <c r="Y163" s="36">
        <v>-3.0559999999999999E-5</v>
      </c>
      <c r="Z163" s="36">
        <v>0</v>
      </c>
      <c r="AA163" s="38" t="s">
        <v>486</v>
      </c>
      <c r="AB163" s="36">
        <v>1.8560000000002147E-5</v>
      </c>
      <c r="AC163" s="36">
        <v>0.10874962000000001</v>
      </c>
    </row>
    <row r="164" spans="1:29" ht="15.75" customHeight="1" x14ac:dyDescent="0.2">
      <c r="A164" s="52"/>
      <c r="B164" s="49"/>
      <c r="C164" s="49"/>
      <c r="D164" s="49"/>
      <c r="E164" s="50"/>
      <c r="F164" s="50"/>
      <c r="G164" s="50"/>
      <c r="H164" s="50"/>
      <c r="I164" s="50"/>
      <c r="J164" s="49"/>
      <c r="K164" s="50"/>
      <c r="L164" s="50"/>
      <c r="M164" s="50"/>
      <c r="N164" s="49"/>
      <c r="O164" s="49"/>
      <c r="P164" s="36">
        <v>0</v>
      </c>
      <c r="Q164" s="36" t="s">
        <v>485</v>
      </c>
      <c r="R164" s="36" t="e">
        <v>#NUM!</v>
      </c>
      <c r="S164" s="36">
        <v>0</v>
      </c>
      <c r="T164" s="36">
        <v>0</v>
      </c>
      <c r="U164" s="38">
        <v>0</v>
      </c>
      <c r="V164" s="38">
        <v>0</v>
      </c>
      <c r="W164" s="36">
        <v>-1.1999999999997852E-5</v>
      </c>
      <c r="X164" s="36">
        <v>0</v>
      </c>
      <c r="Y164" s="36">
        <v>-3.0559999999999999E-5</v>
      </c>
      <c r="Z164" s="36">
        <v>0</v>
      </c>
      <c r="AA164" s="38" t="s">
        <v>486</v>
      </c>
      <c r="AB164" s="36">
        <v>1.8560000000002147E-5</v>
      </c>
      <c r="AC164" s="36">
        <v>0.10874962000000001</v>
      </c>
    </row>
    <row r="165" spans="1:29" ht="15.75" customHeight="1" x14ac:dyDescent="0.2">
      <c r="A165" s="52"/>
      <c r="B165" s="49"/>
      <c r="C165" s="49"/>
      <c r="D165" s="49"/>
      <c r="E165" s="50"/>
      <c r="F165" s="50"/>
      <c r="G165" s="50"/>
      <c r="H165" s="50"/>
      <c r="I165" s="50"/>
      <c r="J165" s="49"/>
      <c r="K165" s="50"/>
      <c r="L165" s="50"/>
      <c r="M165" s="50"/>
      <c r="N165" s="49"/>
      <c r="O165" s="49"/>
      <c r="P165" s="36">
        <v>0</v>
      </c>
      <c r="Q165" s="36" t="s">
        <v>485</v>
      </c>
      <c r="R165" s="36" t="e">
        <v>#NUM!</v>
      </c>
      <c r="S165" s="36">
        <v>0</v>
      </c>
      <c r="T165" s="36">
        <v>0</v>
      </c>
      <c r="U165" s="38">
        <v>0</v>
      </c>
      <c r="V165" s="38">
        <v>0</v>
      </c>
      <c r="W165" s="36">
        <v>-1.1999999999997852E-5</v>
      </c>
      <c r="X165" s="36">
        <v>0</v>
      </c>
      <c r="Y165" s="36">
        <v>-3.0559999999999999E-5</v>
      </c>
      <c r="Z165" s="36">
        <v>0</v>
      </c>
      <c r="AA165" s="38" t="s">
        <v>486</v>
      </c>
      <c r="AB165" s="36">
        <v>1.8560000000002147E-5</v>
      </c>
      <c r="AC165" s="36">
        <v>0.10874962000000001</v>
      </c>
    </row>
    <row r="166" spans="1:29" ht="15.75" customHeight="1" x14ac:dyDescent="0.2">
      <c r="A166" s="52"/>
      <c r="B166" s="49"/>
      <c r="C166" s="49"/>
      <c r="D166" s="49"/>
      <c r="E166" s="50"/>
      <c r="F166" s="50"/>
      <c r="G166" s="50"/>
      <c r="H166" s="50"/>
      <c r="I166" s="50"/>
      <c r="J166" s="49"/>
      <c r="K166" s="50"/>
      <c r="L166" s="50"/>
      <c r="M166" s="50"/>
      <c r="N166" s="49"/>
      <c r="O166" s="49"/>
      <c r="P166" s="36">
        <v>0</v>
      </c>
      <c r="Q166" s="36" t="s">
        <v>485</v>
      </c>
      <c r="R166" s="36" t="e">
        <v>#NUM!</v>
      </c>
      <c r="S166" s="36">
        <v>0</v>
      </c>
      <c r="T166" s="36">
        <v>0</v>
      </c>
      <c r="U166" s="38">
        <v>0</v>
      </c>
      <c r="V166" s="38">
        <v>0</v>
      </c>
      <c r="W166" s="36">
        <v>-1.1999999999997852E-5</v>
      </c>
      <c r="X166" s="36">
        <v>0</v>
      </c>
      <c r="Y166" s="36">
        <v>-3.0559999999999999E-5</v>
      </c>
      <c r="Z166" s="36">
        <v>0</v>
      </c>
      <c r="AA166" s="38" t="s">
        <v>486</v>
      </c>
      <c r="AB166" s="36">
        <v>1.8560000000002147E-5</v>
      </c>
      <c r="AC166" s="36">
        <v>0.10874962000000001</v>
      </c>
    </row>
    <row r="167" spans="1:29" ht="15.75" customHeight="1" x14ac:dyDescent="0.2">
      <c r="A167" s="52"/>
      <c r="B167" s="49"/>
      <c r="C167" s="49"/>
      <c r="D167" s="49"/>
      <c r="E167" s="50"/>
      <c r="F167" s="50"/>
      <c r="G167" s="50"/>
      <c r="H167" s="50"/>
      <c r="I167" s="50"/>
      <c r="J167" s="49"/>
      <c r="K167" s="50"/>
      <c r="L167" s="50"/>
      <c r="M167" s="50"/>
      <c r="N167" s="49"/>
      <c r="O167" s="49"/>
      <c r="P167" s="36">
        <v>0</v>
      </c>
      <c r="Q167" s="36" t="s">
        <v>485</v>
      </c>
      <c r="R167" s="36" t="e">
        <v>#NUM!</v>
      </c>
      <c r="S167" s="36">
        <v>0</v>
      </c>
      <c r="T167" s="36">
        <v>0</v>
      </c>
      <c r="U167" s="38">
        <v>0</v>
      </c>
      <c r="V167" s="38">
        <v>0</v>
      </c>
      <c r="W167" s="36">
        <v>-1.1999999999997852E-5</v>
      </c>
      <c r="X167" s="36">
        <v>0</v>
      </c>
      <c r="Y167" s="36">
        <v>-3.0559999999999999E-5</v>
      </c>
      <c r="Z167" s="36">
        <v>0</v>
      </c>
      <c r="AA167" s="38" t="s">
        <v>486</v>
      </c>
      <c r="AB167" s="36">
        <v>1.8560000000002147E-5</v>
      </c>
      <c r="AC167" s="36">
        <v>0.10874962000000001</v>
      </c>
    </row>
    <row r="168" spans="1:29" ht="15.75" customHeight="1" x14ac:dyDescent="0.2">
      <c r="A168" s="52"/>
      <c r="B168" s="49"/>
      <c r="C168" s="49"/>
      <c r="D168" s="49"/>
      <c r="E168" s="50"/>
      <c r="F168" s="50"/>
      <c r="G168" s="50"/>
      <c r="H168" s="50"/>
      <c r="I168" s="50"/>
      <c r="J168" s="49"/>
      <c r="K168" s="50"/>
      <c r="L168" s="50"/>
      <c r="M168" s="50"/>
      <c r="N168" s="49"/>
      <c r="O168" s="49"/>
      <c r="P168" s="36">
        <v>0</v>
      </c>
      <c r="Q168" s="36" t="s">
        <v>485</v>
      </c>
      <c r="R168" s="36" t="e">
        <v>#NUM!</v>
      </c>
      <c r="S168" s="36">
        <v>0</v>
      </c>
      <c r="T168" s="36">
        <v>0</v>
      </c>
      <c r="U168" s="38">
        <v>0</v>
      </c>
      <c r="V168" s="38">
        <v>0</v>
      </c>
      <c r="W168" s="36">
        <v>-1.1999999999997852E-5</v>
      </c>
      <c r="X168" s="36">
        <v>0</v>
      </c>
      <c r="Y168" s="36">
        <v>-3.0559999999999999E-5</v>
      </c>
      <c r="Z168" s="36">
        <v>0</v>
      </c>
      <c r="AA168" s="38" t="s">
        <v>486</v>
      </c>
      <c r="AB168" s="36">
        <v>1.8560000000002147E-5</v>
      </c>
      <c r="AC168" s="36">
        <v>0.10874962000000001</v>
      </c>
    </row>
    <row r="169" spans="1:29" ht="15.75" customHeight="1" x14ac:dyDescent="0.2">
      <c r="A169" s="52"/>
      <c r="B169" s="49"/>
      <c r="C169" s="49"/>
      <c r="D169" s="49"/>
      <c r="E169" s="50"/>
      <c r="F169" s="50"/>
      <c r="G169" s="50"/>
      <c r="H169" s="50"/>
      <c r="I169" s="50"/>
      <c r="J169" s="49"/>
      <c r="K169" s="50"/>
      <c r="L169" s="50"/>
      <c r="M169" s="50"/>
      <c r="N169" s="49"/>
      <c r="O169" s="49"/>
      <c r="P169" s="36">
        <v>0</v>
      </c>
      <c r="Q169" s="36" t="s">
        <v>485</v>
      </c>
      <c r="R169" s="36" t="e">
        <v>#NUM!</v>
      </c>
      <c r="S169" s="36">
        <v>0</v>
      </c>
      <c r="T169" s="36">
        <v>0</v>
      </c>
      <c r="U169" s="38">
        <v>0</v>
      </c>
      <c r="V169" s="38">
        <v>0</v>
      </c>
      <c r="W169" s="36">
        <v>-1.1999999999997852E-5</v>
      </c>
      <c r="X169" s="36">
        <v>0</v>
      </c>
      <c r="Y169" s="36">
        <v>-3.0559999999999999E-5</v>
      </c>
      <c r="Z169" s="36">
        <v>0</v>
      </c>
      <c r="AA169" s="38" t="s">
        <v>486</v>
      </c>
      <c r="AB169" s="36">
        <v>1.8560000000002147E-5</v>
      </c>
      <c r="AC169" s="36">
        <v>0.10874962000000001</v>
      </c>
    </row>
    <row r="170" spans="1:29" ht="15.75" customHeight="1" x14ac:dyDescent="0.2">
      <c r="A170" s="52"/>
      <c r="B170" s="49"/>
      <c r="C170" s="49"/>
      <c r="D170" s="49"/>
      <c r="E170" s="50"/>
      <c r="F170" s="50"/>
      <c r="G170" s="50"/>
      <c r="H170" s="50"/>
      <c r="I170" s="50"/>
      <c r="J170" s="49"/>
      <c r="K170" s="50"/>
      <c r="L170" s="50"/>
      <c r="M170" s="50"/>
      <c r="N170" s="49"/>
      <c r="O170" s="49"/>
      <c r="P170" s="36">
        <v>0</v>
      </c>
      <c r="Q170" s="36" t="s">
        <v>485</v>
      </c>
      <c r="R170" s="36" t="e">
        <v>#NUM!</v>
      </c>
      <c r="S170" s="36">
        <v>0</v>
      </c>
      <c r="T170" s="36">
        <v>0</v>
      </c>
      <c r="U170" s="38">
        <v>0</v>
      </c>
      <c r="V170" s="38">
        <v>0</v>
      </c>
      <c r="W170" s="36">
        <v>-1.1999999999997852E-5</v>
      </c>
      <c r="X170" s="36">
        <v>0</v>
      </c>
      <c r="Y170" s="36">
        <v>-3.0559999999999999E-5</v>
      </c>
      <c r="Z170" s="36">
        <v>0</v>
      </c>
      <c r="AA170" s="38" t="s">
        <v>486</v>
      </c>
      <c r="AB170" s="36">
        <v>1.8560000000002147E-5</v>
      </c>
      <c r="AC170" s="36">
        <v>0.10874962000000001</v>
      </c>
    </row>
    <row r="171" spans="1:29" ht="15.75" customHeight="1" x14ac:dyDescent="0.2">
      <c r="A171" s="52"/>
      <c r="B171" s="49"/>
      <c r="C171" s="49"/>
      <c r="D171" s="49"/>
      <c r="E171" s="50"/>
      <c r="F171" s="50"/>
      <c r="G171" s="50"/>
      <c r="H171" s="50"/>
      <c r="I171" s="50"/>
      <c r="J171" s="49"/>
      <c r="K171" s="50"/>
      <c r="L171" s="50"/>
      <c r="M171" s="50"/>
      <c r="N171" s="49"/>
      <c r="O171" s="49"/>
      <c r="P171" s="36">
        <v>0</v>
      </c>
      <c r="Q171" s="36" t="s">
        <v>485</v>
      </c>
      <c r="R171" s="36" t="e">
        <v>#NUM!</v>
      </c>
      <c r="S171" s="36">
        <v>0</v>
      </c>
      <c r="T171" s="36">
        <v>0</v>
      </c>
      <c r="U171" s="38">
        <v>0</v>
      </c>
      <c r="V171" s="38">
        <v>0</v>
      </c>
      <c r="W171" s="36">
        <v>-1.1999999999997852E-5</v>
      </c>
      <c r="X171" s="36">
        <v>0</v>
      </c>
      <c r="Y171" s="36">
        <v>-3.0559999999999999E-5</v>
      </c>
      <c r="Z171" s="36">
        <v>0</v>
      </c>
      <c r="AA171" s="38" t="s">
        <v>486</v>
      </c>
      <c r="AB171" s="36">
        <v>1.8560000000002147E-5</v>
      </c>
      <c r="AC171" s="36">
        <v>0.10874962000000001</v>
      </c>
    </row>
    <row r="172" spans="1:29" ht="15.75" customHeight="1" x14ac:dyDescent="0.2">
      <c r="A172" s="52"/>
      <c r="B172" s="49"/>
      <c r="C172" s="49"/>
      <c r="D172" s="49"/>
      <c r="E172" s="50"/>
      <c r="F172" s="50"/>
      <c r="G172" s="50"/>
      <c r="H172" s="50"/>
      <c r="I172" s="50"/>
      <c r="J172" s="49"/>
      <c r="K172" s="50"/>
      <c r="L172" s="50"/>
      <c r="M172" s="50"/>
      <c r="N172" s="49"/>
      <c r="O172" s="49"/>
      <c r="P172" s="36">
        <v>0</v>
      </c>
      <c r="Q172" s="36" t="s">
        <v>485</v>
      </c>
      <c r="R172" s="36" t="e">
        <v>#NUM!</v>
      </c>
      <c r="S172" s="36">
        <v>0</v>
      </c>
      <c r="T172" s="36">
        <v>0</v>
      </c>
      <c r="U172" s="38">
        <v>0</v>
      </c>
      <c r="V172" s="38">
        <v>0</v>
      </c>
      <c r="W172" s="36">
        <v>-1.1999999999997852E-5</v>
      </c>
      <c r="X172" s="36">
        <v>0</v>
      </c>
      <c r="Y172" s="36">
        <v>-3.0559999999999999E-5</v>
      </c>
      <c r="Z172" s="36">
        <v>0</v>
      </c>
      <c r="AA172" s="38" t="s">
        <v>486</v>
      </c>
      <c r="AB172" s="36">
        <v>1.8560000000002147E-5</v>
      </c>
      <c r="AC172" s="36">
        <v>0.10874962000000001</v>
      </c>
    </row>
    <row r="173" spans="1:29" ht="15.75" customHeight="1" x14ac:dyDescent="0.2">
      <c r="A173" s="52"/>
      <c r="B173" s="49"/>
      <c r="C173" s="49"/>
      <c r="D173" s="49"/>
      <c r="E173" s="50"/>
      <c r="F173" s="50"/>
      <c r="G173" s="50"/>
      <c r="H173" s="50"/>
      <c r="I173" s="50"/>
      <c r="J173" s="49"/>
      <c r="K173" s="50"/>
      <c r="L173" s="50"/>
      <c r="M173" s="50"/>
      <c r="N173" s="49"/>
      <c r="O173" s="49"/>
      <c r="P173" s="36">
        <v>0</v>
      </c>
      <c r="Q173" s="36" t="s">
        <v>485</v>
      </c>
      <c r="R173" s="36" t="e">
        <v>#NUM!</v>
      </c>
      <c r="S173" s="36">
        <v>0</v>
      </c>
      <c r="T173" s="36">
        <v>0</v>
      </c>
      <c r="U173" s="38">
        <v>0</v>
      </c>
      <c r="V173" s="38">
        <v>0</v>
      </c>
      <c r="W173" s="36">
        <v>-1.1999999999997852E-5</v>
      </c>
      <c r="X173" s="36">
        <v>0</v>
      </c>
      <c r="Y173" s="36">
        <v>-3.0559999999999999E-5</v>
      </c>
      <c r="Z173" s="36">
        <v>0</v>
      </c>
      <c r="AA173" s="38" t="s">
        <v>486</v>
      </c>
      <c r="AB173" s="36">
        <v>1.8560000000002147E-5</v>
      </c>
      <c r="AC173" s="36">
        <v>0.10874962000000001</v>
      </c>
    </row>
    <row r="174" spans="1:29" ht="15.75" customHeight="1" x14ac:dyDescent="0.2">
      <c r="A174" s="52"/>
      <c r="B174" s="49"/>
      <c r="C174" s="49"/>
      <c r="D174" s="49"/>
      <c r="E174" s="50"/>
      <c r="F174" s="50"/>
      <c r="G174" s="50"/>
      <c r="H174" s="50"/>
      <c r="I174" s="50"/>
      <c r="J174" s="49"/>
      <c r="K174" s="50"/>
      <c r="L174" s="50"/>
      <c r="M174" s="50"/>
      <c r="N174" s="49"/>
      <c r="O174" s="49"/>
      <c r="P174" s="36">
        <v>0</v>
      </c>
      <c r="Q174" s="36" t="s">
        <v>485</v>
      </c>
      <c r="R174" s="36" t="e">
        <v>#NUM!</v>
      </c>
      <c r="S174" s="36">
        <v>0</v>
      </c>
      <c r="T174" s="36">
        <v>0</v>
      </c>
      <c r="U174" s="38">
        <v>0</v>
      </c>
      <c r="V174" s="38">
        <v>0</v>
      </c>
      <c r="W174" s="36">
        <v>-1.1999999999997852E-5</v>
      </c>
      <c r="X174" s="36">
        <v>0</v>
      </c>
      <c r="Y174" s="36">
        <v>-3.0559999999999999E-5</v>
      </c>
      <c r="Z174" s="36">
        <v>0</v>
      </c>
      <c r="AA174" s="38" t="s">
        <v>486</v>
      </c>
      <c r="AB174" s="36">
        <v>1.8560000000002147E-5</v>
      </c>
      <c r="AC174" s="36">
        <v>0.10874962000000001</v>
      </c>
    </row>
    <row r="175" spans="1:29" ht="15.75" customHeight="1" x14ac:dyDescent="0.2">
      <c r="A175" s="52"/>
      <c r="B175" s="49"/>
      <c r="C175" s="49"/>
      <c r="D175" s="49"/>
      <c r="E175" s="50"/>
      <c r="F175" s="50"/>
      <c r="G175" s="50"/>
      <c r="H175" s="50"/>
      <c r="I175" s="50"/>
      <c r="J175" s="49"/>
      <c r="K175" s="50"/>
      <c r="L175" s="50"/>
      <c r="M175" s="50"/>
      <c r="N175" s="49"/>
      <c r="O175" s="49"/>
      <c r="P175" s="36">
        <v>0</v>
      </c>
      <c r="Q175" s="36" t="s">
        <v>485</v>
      </c>
      <c r="R175" s="36" t="e">
        <v>#NUM!</v>
      </c>
      <c r="S175" s="36">
        <v>0</v>
      </c>
      <c r="T175" s="36">
        <v>0</v>
      </c>
      <c r="U175" s="38">
        <v>0</v>
      </c>
      <c r="V175" s="38">
        <v>0</v>
      </c>
      <c r="W175" s="36">
        <v>-1.1999999999997852E-5</v>
      </c>
      <c r="X175" s="36">
        <v>0</v>
      </c>
      <c r="Y175" s="36">
        <v>-3.0559999999999999E-5</v>
      </c>
      <c r="Z175" s="36">
        <v>0</v>
      </c>
      <c r="AA175" s="38" t="s">
        <v>486</v>
      </c>
      <c r="AB175" s="36">
        <v>1.8560000000002147E-5</v>
      </c>
      <c r="AC175" s="36">
        <v>0.10874962000000001</v>
      </c>
    </row>
    <row r="176" spans="1:29" ht="15.75" customHeight="1" x14ac:dyDescent="0.2">
      <c r="A176" s="52"/>
      <c r="B176" s="49"/>
      <c r="C176" s="49"/>
      <c r="D176" s="49"/>
      <c r="E176" s="50"/>
      <c r="F176" s="50"/>
      <c r="G176" s="50"/>
      <c r="H176" s="50"/>
      <c r="I176" s="50"/>
      <c r="J176" s="49"/>
      <c r="K176" s="50"/>
      <c r="L176" s="50"/>
      <c r="M176" s="50"/>
      <c r="N176" s="49"/>
      <c r="O176" s="49"/>
      <c r="P176" s="36">
        <v>0</v>
      </c>
      <c r="Q176" s="36" t="s">
        <v>485</v>
      </c>
      <c r="R176" s="36" t="e">
        <v>#NUM!</v>
      </c>
      <c r="S176" s="36">
        <v>0</v>
      </c>
      <c r="T176" s="36">
        <v>0</v>
      </c>
      <c r="U176" s="38">
        <v>0</v>
      </c>
      <c r="V176" s="38">
        <v>0</v>
      </c>
      <c r="W176" s="36">
        <v>-1.1999999999997852E-5</v>
      </c>
      <c r="X176" s="36">
        <v>0</v>
      </c>
      <c r="Y176" s="36">
        <v>-3.0559999999999999E-5</v>
      </c>
      <c r="Z176" s="36">
        <v>0</v>
      </c>
      <c r="AA176" s="38" t="s">
        <v>486</v>
      </c>
      <c r="AB176" s="36">
        <v>1.8560000000002147E-5</v>
      </c>
      <c r="AC176" s="36">
        <v>0.10874962000000001</v>
      </c>
    </row>
    <row r="177" spans="1:29" ht="15.75" customHeight="1" x14ac:dyDescent="0.2">
      <c r="A177" s="52"/>
      <c r="B177" s="49"/>
      <c r="C177" s="49"/>
      <c r="D177" s="49"/>
      <c r="E177" s="50"/>
      <c r="F177" s="50"/>
      <c r="G177" s="50"/>
      <c r="H177" s="50"/>
      <c r="I177" s="50"/>
      <c r="J177" s="49"/>
      <c r="K177" s="50"/>
      <c r="L177" s="50"/>
      <c r="M177" s="50"/>
      <c r="N177" s="49"/>
      <c r="O177" s="49"/>
      <c r="P177" s="36">
        <v>0</v>
      </c>
      <c r="Q177" s="36" t="s">
        <v>485</v>
      </c>
      <c r="R177" s="36" t="e">
        <v>#NUM!</v>
      </c>
      <c r="S177" s="36">
        <v>0</v>
      </c>
      <c r="T177" s="36">
        <v>0</v>
      </c>
      <c r="U177" s="38">
        <v>0</v>
      </c>
      <c r="V177" s="38">
        <v>0</v>
      </c>
      <c r="W177" s="36">
        <v>-1.1999999999997852E-5</v>
      </c>
      <c r="X177" s="36">
        <v>0</v>
      </c>
      <c r="Y177" s="36">
        <v>-3.0559999999999999E-5</v>
      </c>
      <c r="Z177" s="36">
        <v>0</v>
      </c>
      <c r="AA177" s="38" t="s">
        <v>486</v>
      </c>
      <c r="AB177" s="36">
        <v>1.8560000000002147E-5</v>
      </c>
      <c r="AC177" s="36">
        <v>0.10874962000000001</v>
      </c>
    </row>
    <row r="178" spans="1:29" ht="15.75" customHeight="1" x14ac:dyDescent="0.2">
      <c r="A178" s="52"/>
      <c r="B178" s="49"/>
      <c r="C178" s="49"/>
      <c r="D178" s="49"/>
      <c r="E178" s="50"/>
      <c r="F178" s="50"/>
      <c r="G178" s="50"/>
      <c r="H178" s="50"/>
      <c r="I178" s="50"/>
      <c r="J178" s="49"/>
      <c r="K178" s="50"/>
      <c r="L178" s="50"/>
      <c r="M178" s="50"/>
      <c r="N178" s="49"/>
      <c r="O178" s="49"/>
      <c r="P178" s="36">
        <v>0</v>
      </c>
      <c r="Q178" s="36" t="s">
        <v>485</v>
      </c>
      <c r="R178" s="36" t="e">
        <v>#NUM!</v>
      </c>
      <c r="S178" s="36">
        <v>0</v>
      </c>
      <c r="T178" s="36">
        <v>0</v>
      </c>
      <c r="U178" s="38">
        <v>0</v>
      </c>
      <c r="V178" s="38">
        <v>0</v>
      </c>
      <c r="W178" s="36">
        <v>-1.1999999999997852E-5</v>
      </c>
      <c r="X178" s="36">
        <v>0</v>
      </c>
      <c r="Y178" s="36">
        <v>-3.0559999999999999E-5</v>
      </c>
      <c r="Z178" s="36">
        <v>0</v>
      </c>
      <c r="AA178" s="38" t="s">
        <v>486</v>
      </c>
      <c r="AB178" s="36">
        <v>1.8560000000002147E-5</v>
      </c>
      <c r="AC178" s="36">
        <v>0.10874962000000001</v>
      </c>
    </row>
    <row r="179" spans="1:29" ht="15.75" customHeight="1" x14ac:dyDescent="0.2">
      <c r="A179" s="52"/>
      <c r="B179" s="49"/>
      <c r="C179" s="49"/>
      <c r="D179" s="49"/>
      <c r="E179" s="50"/>
      <c r="F179" s="50"/>
      <c r="G179" s="50"/>
      <c r="H179" s="50"/>
      <c r="I179" s="50"/>
      <c r="J179" s="49"/>
      <c r="K179" s="50"/>
      <c r="L179" s="50"/>
      <c r="M179" s="50"/>
      <c r="N179" s="49"/>
      <c r="O179" s="49"/>
      <c r="P179" s="36">
        <v>0</v>
      </c>
      <c r="Q179" s="36" t="s">
        <v>485</v>
      </c>
      <c r="R179" s="36" t="e">
        <v>#NUM!</v>
      </c>
      <c r="S179" s="36">
        <v>0</v>
      </c>
      <c r="T179" s="36">
        <v>0</v>
      </c>
      <c r="U179" s="38">
        <v>0</v>
      </c>
      <c r="V179" s="38">
        <v>0</v>
      </c>
      <c r="W179" s="36">
        <v>-1.1999999999997852E-5</v>
      </c>
      <c r="X179" s="36">
        <v>0</v>
      </c>
      <c r="Y179" s="36">
        <v>-3.0559999999999999E-5</v>
      </c>
      <c r="Z179" s="36">
        <v>0</v>
      </c>
      <c r="AA179" s="38" t="s">
        <v>486</v>
      </c>
      <c r="AB179" s="36">
        <v>1.8560000000002147E-5</v>
      </c>
      <c r="AC179" s="36">
        <v>0.10874962000000001</v>
      </c>
    </row>
    <row r="180" spans="1:29" ht="15.75" customHeight="1" x14ac:dyDescent="0.2">
      <c r="A180" s="52"/>
      <c r="B180" s="49"/>
      <c r="C180" s="49"/>
      <c r="D180" s="49"/>
      <c r="E180" s="50"/>
      <c r="F180" s="50"/>
      <c r="G180" s="50"/>
      <c r="H180" s="50"/>
      <c r="I180" s="50"/>
      <c r="J180" s="49"/>
      <c r="K180" s="50"/>
      <c r="L180" s="50"/>
      <c r="M180" s="50"/>
      <c r="N180" s="49"/>
      <c r="O180" s="49"/>
      <c r="P180" s="36">
        <v>0</v>
      </c>
      <c r="Q180" s="36" t="s">
        <v>485</v>
      </c>
      <c r="R180" s="36" t="e">
        <v>#NUM!</v>
      </c>
      <c r="S180" s="36">
        <v>0</v>
      </c>
      <c r="T180" s="36">
        <v>0</v>
      </c>
      <c r="U180" s="38">
        <v>0</v>
      </c>
      <c r="V180" s="38">
        <v>0</v>
      </c>
      <c r="W180" s="36">
        <v>-1.1999999999997852E-5</v>
      </c>
      <c r="X180" s="36">
        <v>0</v>
      </c>
      <c r="Y180" s="36">
        <v>-3.0559999999999999E-5</v>
      </c>
      <c r="Z180" s="36">
        <v>0</v>
      </c>
      <c r="AA180" s="38" t="s">
        <v>486</v>
      </c>
      <c r="AB180" s="36">
        <v>1.8560000000002147E-5</v>
      </c>
      <c r="AC180" s="36">
        <v>0.10874962000000001</v>
      </c>
    </row>
    <row r="181" spans="1:29" ht="15.75" customHeight="1" x14ac:dyDescent="0.2">
      <c r="A181" s="52"/>
      <c r="B181" s="49"/>
      <c r="C181" s="49"/>
      <c r="D181" s="49"/>
      <c r="E181" s="50"/>
      <c r="F181" s="50"/>
      <c r="G181" s="50"/>
      <c r="H181" s="50"/>
      <c r="I181" s="50"/>
      <c r="J181" s="49"/>
      <c r="K181" s="50"/>
      <c r="L181" s="50"/>
      <c r="M181" s="50"/>
      <c r="N181" s="49"/>
      <c r="O181" s="49"/>
      <c r="P181" s="36">
        <v>0</v>
      </c>
      <c r="Q181" s="36" t="s">
        <v>485</v>
      </c>
      <c r="R181" s="36" t="e">
        <v>#NUM!</v>
      </c>
      <c r="S181" s="36">
        <v>0</v>
      </c>
      <c r="T181" s="36">
        <v>0</v>
      </c>
      <c r="U181" s="38">
        <v>0</v>
      </c>
      <c r="V181" s="38">
        <v>0</v>
      </c>
      <c r="W181" s="36">
        <v>-1.1999999999997852E-5</v>
      </c>
      <c r="X181" s="36">
        <v>0</v>
      </c>
      <c r="Y181" s="36">
        <v>-3.0559999999999999E-5</v>
      </c>
      <c r="Z181" s="36">
        <v>0</v>
      </c>
      <c r="AA181" s="38" t="s">
        <v>486</v>
      </c>
      <c r="AB181" s="36">
        <v>1.8560000000002147E-5</v>
      </c>
      <c r="AC181" s="36">
        <v>0.10874962000000001</v>
      </c>
    </row>
    <row r="182" spans="1:29" ht="15.75" customHeight="1" x14ac:dyDescent="0.2">
      <c r="A182" s="52"/>
      <c r="B182" s="49"/>
      <c r="C182" s="49"/>
      <c r="D182" s="49"/>
      <c r="E182" s="50"/>
      <c r="F182" s="50"/>
      <c r="G182" s="50"/>
      <c r="H182" s="50"/>
      <c r="I182" s="50"/>
      <c r="J182" s="49"/>
      <c r="K182" s="50"/>
      <c r="L182" s="50"/>
      <c r="M182" s="50"/>
      <c r="N182" s="49"/>
      <c r="O182" s="49"/>
      <c r="P182" s="36">
        <v>0</v>
      </c>
      <c r="Q182" s="36" t="s">
        <v>485</v>
      </c>
      <c r="R182" s="36" t="e">
        <v>#NUM!</v>
      </c>
      <c r="S182" s="36">
        <v>0</v>
      </c>
      <c r="T182" s="36">
        <v>0</v>
      </c>
      <c r="U182" s="38">
        <v>0</v>
      </c>
      <c r="V182" s="38">
        <v>0</v>
      </c>
      <c r="W182" s="36">
        <v>-1.1999999999997852E-5</v>
      </c>
      <c r="X182" s="36">
        <v>0</v>
      </c>
      <c r="Y182" s="36">
        <v>-3.0559999999999999E-5</v>
      </c>
      <c r="Z182" s="36">
        <v>0</v>
      </c>
      <c r="AA182" s="38" t="s">
        <v>486</v>
      </c>
      <c r="AB182" s="36">
        <v>1.8560000000002147E-5</v>
      </c>
      <c r="AC182" s="36">
        <v>0.10874962000000001</v>
      </c>
    </row>
    <row r="183" spans="1:29" ht="15.75" customHeight="1" x14ac:dyDescent="0.2">
      <c r="A183" s="52"/>
      <c r="B183" s="49"/>
      <c r="C183" s="49"/>
      <c r="D183" s="49"/>
      <c r="E183" s="50"/>
      <c r="F183" s="50"/>
      <c r="G183" s="50"/>
      <c r="H183" s="50"/>
      <c r="I183" s="50"/>
      <c r="J183" s="49"/>
      <c r="K183" s="50"/>
      <c r="L183" s="50"/>
      <c r="M183" s="50"/>
      <c r="N183" s="49"/>
      <c r="O183" s="49"/>
      <c r="P183" s="36">
        <v>0</v>
      </c>
      <c r="Q183" s="36" t="s">
        <v>485</v>
      </c>
      <c r="R183" s="36" t="e">
        <v>#NUM!</v>
      </c>
      <c r="S183" s="36">
        <v>0</v>
      </c>
      <c r="T183" s="36">
        <v>0</v>
      </c>
      <c r="U183" s="38">
        <v>0</v>
      </c>
      <c r="V183" s="38">
        <v>0</v>
      </c>
      <c r="W183" s="36">
        <v>-1.1999999999997852E-5</v>
      </c>
      <c r="X183" s="36">
        <v>0</v>
      </c>
      <c r="Y183" s="36">
        <v>-3.0559999999999999E-5</v>
      </c>
      <c r="Z183" s="36">
        <v>0</v>
      </c>
      <c r="AA183" s="38" t="s">
        <v>486</v>
      </c>
      <c r="AB183" s="36">
        <v>1.8560000000002147E-5</v>
      </c>
      <c r="AC183" s="36">
        <v>0.10874962000000001</v>
      </c>
    </row>
    <row r="184" spans="1:29" ht="15.75" customHeight="1" x14ac:dyDescent="0.2">
      <c r="A184" s="52"/>
      <c r="B184" s="49"/>
      <c r="C184" s="49"/>
      <c r="D184" s="49"/>
      <c r="E184" s="50"/>
      <c r="F184" s="50"/>
      <c r="G184" s="50"/>
      <c r="H184" s="50"/>
      <c r="I184" s="50"/>
      <c r="J184" s="49"/>
      <c r="K184" s="50"/>
      <c r="L184" s="50"/>
      <c r="M184" s="50"/>
      <c r="N184" s="49"/>
      <c r="O184" s="49"/>
      <c r="P184" s="36">
        <v>0</v>
      </c>
      <c r="Q184" s="36" t="s">
        <v>485</v>
      </c>
      <c r="R184" s="36" t="e">
        <v>#NUM!</v>
      </c>
      <c r="S184" s="36">
        <v>0</v>
      </c>
      <c r="T184" s="36">
        <v>0</v>
      </c>
      <c r="U184" s="38">
        <v>0</v>
      </c>
      <c r="V184" s="38">
        <v>0</v>
      </c>
      <c r="W184" s="36">
        <v>-1.1999999999997852E-5</v>
      </c>
      <c r="X184" s="36">
        <v>0</v>
      </c>
      <c r="Y184" s="36">
        <v>-3.0559999999999999E-5</v>
      </c>
      <c r="Z184" s="36">
        <v>0</v>
      </c>
      <c r="AA184" s="38" t="s">
        <v>486</v>
      </c>
      <c r="AB184" s="36">
        <v>1.8560000000002147E-5</v>
      </c>
      <c r="AC184" s="36">
        <v>0.10874962000000001</v>
      </c>
    </row>
    <row r="185" spans="1:29" ht="15.75" customHeight="1" x14ac:dyDescent="0.2">
      <c r="A185" s="52"/>
      <c r="B185" s="49"/>
      <c r="C185" s="49"/>
      <c r="D185" s="49"/>
      <c r="E185" s="50"/>
      <c r="F185" s="50"/>
      <c r="G185" s="50"/>
      <c r="H185" s="50"/>
      <c r="I185" s="50"/>
      <c r="J185" s="49"/>
      <c r="K185" s="50"/>
      <c r="L185" s="50"/>
      <c r="M185" s="50"/>
      <c r="N185" s="49"/>
      <c r="O185" s="49"/>
      <c r="P185" s="36">
        <v>0</v>
      </c>
      <c r="Q185" s="36" t="s">
        <v>485</v>
      </c>
      <c r="R185" s="36" t="e">
        <v>#NUM!</v>
      </c>
      <c r="S185" s="36">
        <v>0</v>
      </c>
      <c r="T185" s="36">
        <v>0</v>
      </c>
      <c r="U185" s="38">
        <v>0</v>
      </c>
      <c r="V185" s="38">
        <v>0</v>
      </c>
      <c r="W185" s="36">
        <v>-1.1999999999997852E-5</v>
      </c>
      <c r="X185" s="36">
        <v>0</v>
      </c>
      <c r="Y185" s="36">
        <v>-3.0559999999999999E-5</v>
      </c>
      <c r="Z185" s="36">
        <v>0</v>
      </c>
      <c r="AA185" s="38" t="s">
        <v>486</v>
      </c>
      <c r="AB185" s="36">
        <v>1.8560000000002147E-5</v>
      </c>
      <c r="AC185" s="36">
        <v>0.10874962000000001</v>
      </c>
    </row>
    <row r="186" spans="1:29" ht="15.75" customHeight="1" x14ac:dyDescent="0.2">
      <c r="A186" s="52"/>
      <c r="B186" s="49"/>
      <c r="C186" s="49"/>
      <c r="D186" s="49"/>
      <c r="E186" s="50"/>
      <c r="F186" s="50"/>
      <c r="G186" s="50"/>
      <c r="H186" s="50"/>
      <c r="I186" s="50"/>
      <c r="J186" s="49"/>
      <c r="K186" s="50"/>
      <c r="L186" s="50"/>
      <c r="M186" s="50"/>
      <c r="N186" s="49"/>
      <c r="O186" s="49"/>
      <c r="P186" s="36">
        <v>0</v>
      </c>
      <c r="Q186" s="36" t="s">
        <v>485</v>
      </c>
      <c r="R186" s="36" t="e">
        <v>#NUM!</v>
      </c>
      <c r="S186" s="36">
        <v>0</v>
      </c>
      <c r="T186" s="36">
        <v>0</v>
      </c>
      <c r="U186" s="38">
        <v>0</v>
      </c>
      <c r="V186" s="38">
        <v>0</v>
      </c>
      <c r="W186" s="36">
        <v>-1.1999999999997852E-5</v>
      </c>
      <c r="X186" s="36">
        <v>0</v>
      </c>
      <c r="Y186" s="36">
        <v>-3.0559999999999999E-5</v>
      </c>
      <c r="Z186" s="36">
        <v>0</v>
      </c>
      <c r="AA186" s="38" t="s">
        <v>486</v>
      </c>
      <c r="AB186" s="36">
        <v>1.8560000000002147E-5</v>
      </c>
      <c r="AC186" s="36">
        <v>0.10874962000000001</v>
      </c>
    </row>
    <row r="187" spans="1:29" ht="15.75" customHeight="1" x14ac:dyDescent="0.2">
      <c r="A187" s="52"/>
      <c r="B187" s="49"/>
      <c r="C187" s="49"/>
      <c r="D187" s="49"/>
      <c r="E187" s="50"/>
      <c r="F187" s="50"/>
      <c r="G187" s="50"/>
      <c r="H187" s="50"/>
      <c r="I187" s="50"/>
      <c r="J187" s="49"/>
      <c r="K187" s="50"/>
      <c r="L187" s="50"/>
      <c r="M187" s="50"/>
      <c r="N187" s="49"/>
      <c r="O187" s="49"/>
      <c r="P187" s="36">
        <v>0</v>
      </c>
      <c r="Q187" s="36" t="s">
        <v>485</v>
      </c>
      <c r="R187" s="36" t="e">
        <v>#NUM!</v>
      </c>
      <c r="S187" s="36">
        <v>0</v>
      </c>
      <c r="T187" s="36">
        <v>0</v>
      </c>
      <c r="U187" s="38">
        <v>0</v>
      </c>
      <c r="V187" s="38">
        <v>0</v>
      </c>
      <c r="W187" s="36">
        <v>-1.1999999999997852E-5</v>
      </c>
      <c r="X187" s="36">
        <v>0</v>
      </c>
      <c r="Y187" s="36">
        <v>-3.0559999999999999E-5</v>
      </c>
      <c r="Z187" s="36">
        <v>0</v>
      </c>
      <c r="AA187" s="38" t="s">
        <v>486</v>
      </c>
      <c r="AB187" s="36">
        <v>1.8560000000002147E-5</v>
      </c>
      <c r="AC187" s="36">
        <v>0.10874962000000001</v>
      </c>
    </row>
    <row r="188" spans="1:29" ht="15.75" customHeight="1" x14ac:dyDescent="0.2">
      <c r="A188" s="52"/>
      <c r="B188" s="49"/>
      <c r="C188" s="49"/>
      <c r="D188" s="49"/>
      <c r="E188" s="50"/>
      <c r="F188" s="50"/>
      <c r="G188" s="50"/>
      <c r="H188" s="50"/>
      <c r="I188" s="50"/>
      <c r="J188" s="49"/>
      <c r="K188" s="50"/>
      <c r="L188" s="50"/>
      <c r="M188" s="50"/>
      <c r="N188" s="49"/>
      <c r="O188" s="49"/>
      <c r="P188" s="36">
        <v>0</v>
      </c>
      <c r="Q188" s="36" t="s">
        <v>485</v>
      </c>
      <c r="R188" s="36" t="e">
        <v>#NUM!</v>
      </c>
      <c r="S188" s="36">
        <v>0</v>
      </c>
      <c r="T188" s="36">
        <v>0</v>
      </c>
      <c r="U188" s="38">
        <v>0</v>
      </c>
      <c r="V188" s="38">
        <v>0</v>
      </c>
      <c r="W188" s="36">
        <v>-1.1999999999997852E-5</v>
      </c>
      <c r="X188" s="36">
        <v>0</v>
      </c>
      <c r="Y188" s="36">
        <v>-3.0559999999999999E-5</v>
      </c>
      <c r="Z188" s="36">
        <v>0</v>
      </c>
      <c r="AA188" s="38" t="s">
        <v>486</v>
      </c>
      <c r="AB188" s="36">
        <v>1.8560000000002147E-5</v>
      </c>
      <c r="AC188" s="36">
        <v>0.10874962000000001</v>
      </c>
    </row>
    <row r="189" spans="1:29" ht="15.75" customHeight="1" x14ac:dyDescent="0.2">
      <c r="A189" s="52"/>
      <c r="B189" s="49"/>
      <c r="C189" s="49"/>
      <c r="D189" s="49"/>
      <c r="E189" s="50"/>
      <c r="F189" s="50"/>
      <c r="G189" s="50"/>
      <c r="H189" s="50"/>
      <c r="I189" s="50"/>
      <c r="J189" s="49"/>
      <c r="K189" s="50"/>
      <c r="L189" s="50"/>
      <c r="M189" s="50"/>
      <c r="N189" s="49"/>
      <c r="O189" s="49"/>
      <c r="P189" s="36">
        <v>0</v>
      </c>
      <c r="Q189" s="36" t="s">
        <v>485</v>
      </c>
      <c r="R189" s="36" t="e">
        <v>#NUM!</v>
      </c>
      <c r="S189" s="36">
        <v>0</v>
      </c>
      <c r="T189" s="36">
        <v>0</v>
      </c>
      <c r="U189" s="38">
        <v>0</v>
      </c>
      <c r="V189" s="38">
        <v>0</v>
      </c>
      <c r="W189" s="36">
        <v>-1.1999999999997852E-5</v>
      </c>
      <c r="X189" s="36">
        <v>0</v>
      </c>
      <c r="Y189" s="36">
        <v>-3.0559999999999999E-5</v>
      </c>
      <c r="Z189" s="36">
        <v>0</v>
      </c>
      <c r="AA189" s="38" t="s">
        <v>486</v>
      </c>
      <c r="AB189" s="36">
        <v>1.8560000000002147E-5</v>
      </c>
      <c r="AC189" s="36">
        <v>0.10874962000000001</v>
      </c>
    </row>
    <row r="190" spans="1:29" ht="15.75" customHeight="1" x14ac:dyDescent="0.2">
      <c r="A190" s="52"/>
      <c r="B190" s="49"/>
      <c r="C190" s="49"/>
      <c r="D190" s="49"/>
      <c r="E190" s="50"/>
      <c r="F190" s="50"/>
      <c r="G190" s="50"/>
      <c r="H190" s="50"/>
      <c r="I190" s="50"/>
      <c r="J190" s="49"/>
      <c r="K190" s="50"/>
      <c r="L190" s="50"/>
      <c r="M190" s="50"/>
      <c r="N190" s="49"/>
      <c r="O190" s="49"/>
      <c r="P190" s="36">
        <v>0</v>
      </c>
      <c r="Q190" s="36" t="s">
        <v>485</v>
      </c>
      <c r="R190" s="36" t="e">
        <v>#NUM!</v>
      </c>
      <c r="S190" s="36">
        <v>0</v>
      </c>
      <c r="T190" s="36">
        <v>0</v>
      </c>
      <c r="U190" s="38">
        <v>0</v>
      </c>
      <c r="V190" s="38">
        <v>0</v>
      </c>
      <c r="W190" s="36">
        <v>-1.1999999999997852E-5</v>
      </c>
      <c r="X190" s="36">
        <v>0</v>
      </c>
      <c r="Y190" s="36">
        <v>-3.0559999999999999E-5</v>
      </c>
      <c r="Z190" s="36">
        <v>0</v>
      </c>
      <c r="AA190" s="38" t="s">
        <v>486</v>
      </c>
      <c r="AB190" s="36">
        <v>1.8560000000002147E-5</v>
      </c>
      <c r="AC190" s="36">
        <v>0.10874962000000001</v>
      </c>
    </row>
    <row r="191" spans="1:29" ht="15.75" customHeight="1" x14ac:dyDescent="0.2">
      <c r="A191" s="52"/>
      <c r="B191" s="49"/>
      <c r="C191" s="49"/>
      <c r="D191" s="49"/>
      <c r="E191" s="50"/>
      <c r="F191" s="50"/>
      <c r="G191" s="50"/>
      <c r="H191" s="50"/>
      <c r="I191" s="50"/>
      <c r="J191" s="49"/>
      <c r="K191" s="50"/>
      <c r="L191" s="50"/>
      <c r="M191" s="50"/>
      <c r="N191" s="49"/>
      <c r="O191" s="49"/>
      <c r="P191" s="36">
        <v>0</v>
      </c>
      <c r="Q191" s="36" t="s">
        <v>485</v>
      </c>
      <c r="R191" s="36" t="e">
        <v>#NUM!</v>
      </c>
      <c r="S191" s="36">
        <v>0</v>
      </c>
      <c r="T191" s="36">
        <v>0</v>
      </c>
      <c r="U191" s="38">
        <v>0</v>
      </c>
      <c r="V191" s="38">
        <v>0</v>
      </c>
      <c r="W191" s="36">
        <v>-1.1999999999997852E-5</v>
      </c>
      <c r="X191" s="36">
        <v>0</v>
      </c>
      <c r="Y191" s="36">
        <v>-3.0559999999999999E-5</v>
      </c>
      <c r="Z191" s="36">
        <v>0</v>
      </c>
      <c r="AA191" s="38" t="s">
        <v>486</v>
      </c>
      <c r="AB191" s="36">
        <v>1.8560000000002147E-5</v>
      </c>
      <c r="AC191" s="36">
        <v>0.10874962000000001</v>
      </c>
    </row>
    <row r="192" spans="1:29" ht="15.75" customHeight="1" x14ac:dyDescent="0.2">
      <c r="A192" s="52"/>
      <c r="B192" s="49"/>
      <c r="C192" s="49"/>
      <c r="D192" s="49"/>
      <c r="E192" s="50"/>
      <c r="F192" s="50"/>
      <c r="G192" s="50"/>
      <c r="H192" s="50"/>
      <c r="I192" s="50"/>
      <c r="J192" s="49"/>
      <c r="K192" s="50"/>
      <c r="L192" s="50"/>
      <c r="M192" s="50"/>
      <c r="N192" s="49"/>
      <c r="O192" s="49"/>
      <c r="P192" s="36">
        <v>0</v>
      </c>
      <c r="Q192" s="36" t="s">
        <v>485</v>
      </c>
      <c r="R192" s="36" t="e">
        <v>#NUM!</v>
      </c>
      <c r="S192" s="36">
        <v>0</v>
      </c>
      <c r="T192" s="36">
        <v>0</v>
      </c>
      <c r="U192" s="38">
        <v>0</v>
      </c>
      <c r="V192" s="38">
        <v>0</v>
      </c>
      <c r="W192" s="36">
        <v>-1.1999999999997852E-5</v>
      </c>
      <c r="X192" s="36">
        <v>0</v>
      </c>
      <c r="Y192" s="36">
        <v>-3.0559999999999999E-5</v>
      </c>
      <c r="Z192" s="36">
        <v>0</v>
      </c>
      <c r="AA192" s="38" t="s">
        <v>486</v>
      </c>
      <c r="AB192" s="36">
        <v>1.8560000000002147E-5</v>
      </c>
      <c r="AC192" s="36">
        <v>0.10874962000000001</v>
      </c>
    </row>
    <row r="193" spans="1:29" ht="15.75" customHeight="1" x14ac:dyDescent="0.2">
      <c r="A193" s="52"/>
      <c r="B193" s="49"/>
      <c r="C193" s="49"/>
      <c r="D193" s="49"/>
      <c r="E193" s="50"/>
      <c r="F193" s="50"/>
      <c r="G193" s="50"/>
      <c r="H193" s="50"/>
      <c r="I193" s="50"/>
      <c r="J193" s="49"/>
      <c r="K193" s="50"/>
      <c r="L193" s="50"/>
      <c r="M193" s="50"/>
      <c r="N193" s="49"/>
      <c r="O193" s="49"/>
      <c r="P193" s="36">
        <v>0</v>
      </c>
      <c r="Q193" s="36" t="s">
        <v>485</v>
      </c>
      <c r="R193" s="36" t="e">
        <v>#NUM!</v>
      </c>
      <c r="S193" s="36">
        <v>0</v>
      </c>
      <c r="T193" s="36">
        <v>0</v>
      </c>
      <c r="U193" s="38">
        <v>0</v>
      </c>
      <c r="V193" s="38">
        <v>0</v>
      </c>
      <c r="W193" s="36">
        <v>-1.1999999999997852E-5</v>
      </c>
      <c r="X193" s="36">
        <v>0</v>
      </c>
      <c r="Y193" s="36">
        <v>-3.0559999999999999E-5</v>
      </c>
      <c r="Z193" s="36">
        <v>0</v>
      </c>
      <c r="AA193" s="38" t="s">
        <v>486</v>
      </c>
      <c r="AB193" s="36">
        <v>1.8560000000002147E-5</v>
      </c>
      <c r="AC193" s="36">
        <v>0.10874962000000001</v>
      </c>
    </row>
    <row r="194" spans="1:29" ht="15.75" customHeight="1" x14ac:dyDescent="0.2">
      <c r="A194" s="52"/>
      <c r="B194" s="49"/>
      <c r="C194" s="49"/>
      <c r="D194" s="49"/>
      <c r="E194" s="50"/>
      <c r="F194" s="50"/>
      <c r="G194" s="50"/>
      <c r="H194" s="50"/>
      <c r="I194" s="50"/>
      <c r="J194" s="49"/>
      <c r="K194" s="50"/>
      <c r="L194" s="50"/>
      <c r="M194" s="50"/>
      <c r="N194" s="49"/>
      <c r="O194" s="49"/>
      <c r="P194" s="36">
        <v>0</v>
      </c>
      <c r="Q194" s="36" t="s">
        <v>485</v>
      </c>
      <c r="R194" s="36" t="e">
        <v>#NUM!</v>
      </c>
      <c r="S194" s="36">
        <v>0</v>
      </c>
      <c r="T194" s="36">
        <v>0</v>
      </c>
      <c r="U194" s="38">
        <v>0</v>
      </c>
      <c r="V194" s="38">
        <v>0</v>
      </c>
      <c r="W194" s="36">
        <v>-1.1999999999997852E-5</v>
      </c>
      <c r="X194" s="36">
        <v>0</v>
      </c>
      <c r="Y194" s="36">
        <v>-3.0559999999999999E-5</v>
      </c>
      <c r="Z194" s="36">
        <v>0</v>
      </c>
      <c r="AA194" s="38" t="s">
        <v>486</v>
      </c>
      <c r="AB194" s="36">
        <v>1.8560000000002147E-5</v>
      </c>
      <c r="AC194" s="36">
        <v>0.10874962000000001</v>
      </c>
    </row>
    <row r="195" spans="1:29" ht="15.75" customHeight="1" x14ac:dyDescent="0.2">
      <c r="A195" s="52"/>
      <c r="B195" s="49"/>
      <c r="C195" s="49"/>
      <c r="D195" s="49"/>
      <c r="E195" s="50"/>
      <c r="F195" s="50"/>
      <c r="G195" s="50"/>
      <c r="H195" s="50"/>
      <c r="I195" s="50"/>
      <c r="J195" s="49"/>
      <c r="K195" s="50"/>
      <c r="L195" s="50"/>
      <c r="M195" s="50"/>
      <c r="N195" s="49"/>
      <c r="O195" s="49"/>
      <c r="P195" s="36">
        <v>0</v>
      </c>
      <c r="Q195" s="36" t="s">
        <v>485</v>
      </c>
      <c r="R195" s="36" t="e">
        <v>#NUM!</v>
      </c>
      <c r="S195" s="36">
        <v>0</v>
      </c>
      <c r="T195" s="36">
        <v>0</v>
      </c>
      <c r="U195" s="38">
        <v>0</v>
      </c>
      <c r="V195" s="38">
        <v>0</v>
      </c>
      <c r="W195" s="36">
        <v>-1.1999999999997852E-5</v>
      </c>
      <c r="X195" s="36">
        <v>0</v>
      </c>
      <c r="Y195" s="36">
        <v>-3.0559999999999999E-5</v>
      </c>
      <c r="Z195" s="36">
        <v>0</v>
      </c>
      <c r="AA195" s="38" t="s">
        <v>486</v>
      </c>
      <c r="AB195" s="36">
        <v>1.8560000000002147E-5</v>
      </c>
      <c r="AC195" s="36">
        <v>0.10874962000000001</v>
      </c>
    </row>
    <row r="196" spans="1:29" ht="15.75" customHeight="1" x14ac:dyDescent="0.2">
      <c r="A196" s="52"/>
      <c r="B196" s="49"/>
      <c r="C196" s="49"/>
      <c r="D196" s="49"/>
      <c r="E196" s="50"/>
      <c r="F196" s="50"/>
      <c r="G196" s="50"/>
      <c r="H196" s="50"/>
      <c r="I196" s="50"/>
      <c r="J196" s="49"/>
      <c r="K196" s="50"/>
      <c r="L196" s="50"/>
      <c r="M196" s="50"/>
      <c r="N196" s="49"/>
      <c r="O196" s="49"/>
      <c r="P196" s="36">
        <v>0</v>
      </c>
      <c r="Q196" s="36" t="s">
        <v>485</v>
      </c>
      <c r="R196" s="36" t="e">
        <v>#NUM!</v>
      </c>
      <c r="S196" s="36">
        <v>0</v>
      </c>
      <c r="T196" s="36">
        <v>0</v>
      </c>
      <c r="U196" s="38">
        <v>0</v>
      </c>
      <c r="V196" s="38">
        <v>0</v>
      </c>
      <c r="W196" s="36">
        <v>-1.1999999999997852E-5</v>
      </c>
      <c r="X196" s="36">
        <v>0</v>
      </c>
      <c r="Y196" s="36">
        <v>-3.0559999999999999E-5</v>
      </c>
      <c r="Z196" s="36">
        <v>0</v>
      </c>
      <c r="AA196" s="38" t="s">
        <v>486</v>
      </c>
      <c r="AB196" s="36">
        <v>1.8560000000002147E-5</v>
      </c>
      <c r="AC196" s="36">
        <v>0.10874962000000001</v>
      </c>
    </row>
    <row r="197" spans="1:29" ht="15.75" customHeight="1" x14ac:dyDescent="0.2">
      <c r="A197" s="52"/>
      <c r="B197" s="49"/>
      <c r="C197" s="49"/>
      <c r="D197" s="49"/>
      <c r="E197" s="50"/>
      <c r="F197" s="50"/>
      <c r="G197" s="50"/>
      <c r="H197" s="50"/>
      <c r="I197" s="50"/>
      <c r="J197" s="49"/>
      <c r="K197" s="50"/>
      <c r="L197" s="50"/>
      <c r="M197" s="50"/>
      <c r="N197" s="49"/>
      <c r="O197" s="49"/>
      <c r="P197" s="36">
        <v>0</v>
      </c>
      <c r="Q197" s="36" t="s">
        <v>485</v>
      </c>
      <c r="R197" s="36" t="e">
        <v>#NUM!</v>
      </c>
      <c r="S197" s="36">
        <v>0</v>
      </c>
      <c r="T197" s="36">
        <v>0</v>
      </c>
      <c r="U197" s="38">
        <v>0</v>
      </c>
      <c r="V197" s="38">
        <v>0</v>
      </c>
      <c r="W197" s="36">
        <v>-1.1999999999997852E-5</v>
      </c>
      <c r="X197" s="36">
        <v>0</v>
      </c>
      <c r="Y197" s="36">
        <v>-3.0559999999999999E-5</v>
      </c>
      <c r="Z197" s="36">
        <v>0</v>
      </c>
      <c r="AA197" s="38" t="s">
        <v>486</v>
      </c>
      <c r="AB197" s="36">
        <v>1.8560000000002147E-5</v>
      </c>
      <c r="AC197" s="36">
        <v>0.10874962000000001</v>
      </c>
    </row>
    <row r="198" spans="1:29" ht="15.75" customHeight="1" x14ac:dyDescent="0.2">
      <c r="A198" s="52"/>
      <c r="B198" s="49"/>
      <c r="C198" s="49"/>
      <c r="D198" s="49"/>
      <c r="E198" s="50"/>
      <c r="F198" s="50"/>
      <c r="G198" s="50"/>
      <c r="H198" s="50"/>
      <c r="I198" s="50"/>
      <c r="J198" s="49"/>
      <c r="K198" s="50"/>
      <c r="L198" s="50"/>
      <c r="M198" s="50"/>
      <c r="N198" s="49"/>
      <c r="O198" s="49"/>
      <c r="P198" s="36">
        <v>0</v>
      </c>
      <c r="Q198" s="36" t="s">
        <v>485</v>
      </c>
      <c r="R198" s="36" t="e">
        <v>#NUM!</v>
      </c>
      <c r="S198" s="36">
        <v>0</v>
      </c>
      <c r="T198" s="36">
        <v>0</v>
      </c>
      <c r="U198" s="38">
        <v>0</v>
      </c>
      <c r="V198" s="38">
        <v>0</v>
      </c>
      <c r="W198" s="36">
        <v>-1.1999999999997852E-5</v>
      </c>
      <c r="X198" s="36">
        <v>0</v>
      </c>
      <c r="Y198" s="36">
        <v>-3.0559999999999999E-5</v>
      </c>
      <c r="Z198" s="36">
        <v>0</v>
      </c>
      <c r="AA198" s="38" t="s">
        <v>486</v>
      </c>
      <c r="AB198" s="36">
        <v>1.8560000000002147E-5</v>
      </c>
      <c r="AC198" s="36">
        <v>0.10874962000000001</v>
      </c>
    </row>
    <row r="199" spans="1:29" ht="15.75" customHeight="1" x14ac:dyDescent="0.2">
      <c r="A199" s="52"/>
      <c r="B199" s="49"/>
      <c r="C199" s="49"/>
      <c r="D199" s="49"/>
      <c r="E199" s="50"/>
      <c r="F199" s="50"/>
      <c r="G199" s="50"/>
      <c r="H199" s="50"/>
      <c r="I199" s="50"/>
      <c r="J199" s="49"/>
      <c r="K199" s="50"/>
      <c r="L199" s="50"/>
      <c r="M199" s="50"/>
      <c r="N199" s="49"/>
      <c r="O199" s="49"/>
      <c r="P199" s="36">
        <v>0</v>
      </c>
      <c r="Q199" s="36" t="s">
        <v>485</v>
      </c>
      <c r="R199" s="36" t="e">
        <v>#NUM!</v>
      </c>
      <c r="S199" s="36">
        <v>0</v>
      </c>
      <c r="T199" s="36">
        <v>0</v>
      </c>
      <c r="U199" s="38">
        <v>0</v>
      </c>
      <c r="V199" s="38">
        <v>0</v>
      </c>
      <c r="W199" s="36">
        <v>-1.1999999999997852E-5</v>
      </c>
      <c r="X199" s="36">
        <v>0</v>
      </c>
      <c r="Y199" s="36">
        <v>-3.0559999999999999E-5</v>
      </c>
      <c r="Z199" s="36">
        <v>0</v>
      </c>
      <c r="AA199" s="38" t="s">
        <v>486</v>
      </c>
      <c r="AB199" s="36">
        <v>1.8560000000002147E-5</v>
      </c>
      <c r="AC199" s="36">
        <v>0.10874962000000001</v>
      </c>
    </row>
    <row r="200" spans="1:29" ht="15.75" customHeight="1" x14ac:dyDescent="0.2">
      <c r="A200" s="52"/>
      <c r="B200" s="49"/>
      <c r="C200" s="49"/>
      <c r="D200" s="49"/>
      <c r="E200" s="50"/>
      <c r="F200" s="50"/>
      <c r="G200" s="50"/>
      <c r="H200" s="50"/>
      <c r="I200" s="50"/>
      <c r="J200" s="49"/>
      <c r="K200" s="50"/>
      <c r="L200" s="50"/>
      <c r="M200" s="50"/>
      <c r="N200" s="49"/>
      <c r="O200" s="49"/>
      <c r="P200" s="36">
        <v>0</v>
      </c>
      <c r="Q200" s="36" t="s">
        <v>485</v>
      </c>
      <c r="R200" s="36" t="e">
        <v>#NUM!</v>
      </c>
      <c r="S200" s="36">
        <v>0</v>
      </c>
      <c r="T200" s="36">
        <v>0</v>
      </c>
      <c r="U200" s="38">
        <v>0</v>
      </c>
      <c r="V200" s="38">
        <v>0</v>
      </c>
      <c r="W200" s="36">
        <v>-1.1999999999997852E-5</v>
      </c>
      <c r="X200" s="36">
        <v>0</v>
      </c>
      <c r="Y200" s="36">
        <v>-3.0559999999999999E-5</v>
      </c>
      <c r="Z200" s="36">
        <v>0</v>
      </c>
      <c r="AA200" s="38" t="s">
        <v>486</v>
      </c>
      <c r="AB200" s="36">
        <v>1.8560000000002147E-5</v>
      </c>
      <c r="AC200" s="36">
        <v>0.10874962000000001</v>
      </c>
    </row>
    <row r="201" spans="1:29" ht="15.75" customHeight="1" x14ac:dyDescent="0.2">
      <c r="A201" s="52"/>
      <c r="B201" s="49"/>
      <c r="C201" s="49"/>
      <c r="D201" s="49"/>
      <c r="E201" s="50"/>
      <c r="F201" s="50"/>
      <c r="G201" s="50"/>
      <c r="H201" s="50"/>
      <c r="I201" s="50"/>
      <c r="J201" s="49"/>
      <c r="K201" s="50"/>
      <c r="L201" s="50"/>
      <c r="M201" s="50"/>
      <c r="N201" s="49"/>
      <c r="O201" s="49"/>
      <c r="P201" s="36">
        <v>0</v>
      </c>
      <c r="Q201" s="36" t="s">
        <v>485</v>
      </c>
      <c r="R201" s="36" t="e">
        <v>#NUM!</v>
      </c>
      <c r="S201" s="36">
        <v>0</v>
      </c>
      <c r="T201" s="36">
        <v>0</v>
      </c>
      <c r="U201" s="38">
        <v>0</v>
      </c>
      <c r="V201" s="38">
        <v>0</v>
      </c>
      <c r="W201" s="36">
        <v>-1.1999999999997852E-5</v>
      </c>
      <c r="X201" s="36">
        <v>0</v>
      </c>
      <c r="Y201" s="36">
        <v>-3.0559999999999999E-5</v>
      </c>
      <c r="Z201" s="36">
        <v>0</v>
      </c>
      <c r="AA201" s="38" t="s">
        <v>486</v>
      </c>
      <c r="AB201" s="36">
        <v>1.8560000000002147E-5</v>
      </c>
      <c r="AC201" s="36">
        <v>0.10874962000000001</v>
      </c>
    </row>
    <row r="202" spans="1:29" ht="15.75" customHeight="1" x14ac:dyDescent="0.2">
      <c r="A202" s="52"/>
      <c r="B202" s="49"/>
      <c r="C202" s="49"/>
      <c r="D202" s="49"/>
      <c r="E202" s="50"/>
      <c r="F202" s="50"/>
      <c r="G202" s="50"/>
      <c r="H202" s="50"/>
      <c r="I202" s="50"/>
      <c r="J202" s="49"/>
      <c r="K202" s="50"/>
      <c r="L202" s="50"/>
      <c r="M202" s="50"/>
      <c r="N202" s="49"/>
      <c r="O202" s="49"/>
      <c r="P202" s="36">
        <v>0</v>
      </c>
      <c r="Q202" s="36" t="s">
        <v>485</v>
      </c>
      <c r="R202" s="36" t="e">
        <v>#NUM!</v>
      </c>
      <c r="S202" s="36">
        <v>0</v>
      </c>
      <c r="T202" s="36">
        <v>0</v>
      </c>
      <c r="U202" s="38">
        <v>0</v>
      </c>
      <c r="V202" s="38">
        <v>0</v>
      </c>
      <c r="W202" s="36">
        <v>-1.1999999999997852E-5</v>
      </c>
      <c r="X202" s="36">
        <v>0</v>
      </c>
      <c r="Y202" s="36">
        <v>-3.0559999999999999E-5</v>
      </c>
      <c r="Z202" s="36">
        <v>0</v>
      </c>
      <c r="AA202" s="38" t="s">
        <v>486</v>
      </c>
      <c r="AB202" s="36">
        <v>1.8560000000002147E-5</v>
      </c>
      <c r="AC202" s="36">
        <v>0.10874962000000001</v>
      </c>
    </row>
    <row r="203" spans="1:29" ht="15.75" customHeight="1" x14ac:dyDescent="0.2">
      <c r="A203" s="52"/>
      <c r="B203" s="49"/>
      <c r="C203" s="49"/>
      <c r="D203" s="49"/>
      <c r="E203" s="50"/>
      <c r="F203" s="50"/>
      <c r="G203" s="50"/>
      <c r="H203" s="50"/>
      <c r="I203" s="50"/>
      <c r="J203" s="49"/>
      <c r="K203" s="50"/>
      <c r="L203" s="50"/>
      <c r="M203" s="50"/>
      <c r="N203" s="49"/>
      <c r="O203" s="49"/>
      <c r="P203" s="36">
        <v>0</v>
      </c>
      <c r="Q203" s="36" t="s">
        <v>485</v>
      </c>
      <c r="R203" s="36" t="e">
        <v>#NUM!</v>
      </c>
      <c r="S203" s="36">
        <v>0</v>
      </c>
      <c r="T203" s="36">
        <v>0</v>
      </c>
      <c r="U203" s="38">
        <v>0</v>
      </c>
      <c r="V203" s="38">
        <v>0</v>
      </c>
      <c r="W203" s="36">
        <v>-1.1999999999997852E-5</v>
      </c>
      <c r="X203" s="36">
        <v>0</v>
      </c>
      <c r="Y203" s="36">
        <v>-3.0559999999999999E-5</v>
      </c>
      <c r="Z203" s="36">
        <v>0</v>
      </c>
      <c r="AA203" s="38" t="s">
        <v>486</v>
      </c>
      <c r="AB203" s="36">
        <v>1.8560000000002147E-5</v>
      </c>
      <c r="AC203" s="36">
        <v>0.10874962000000001</v>
      </c>
    </row>
    <row r="204" spans="1:29" ht="15.75" customHeight="1" x14ac:dyDescent="0.2">
      <c r="A204" s="52"/>
      <c r="B204" s="49"/>
      <c r="C204" s="49"/>
      <c r="D204" s="49"/>
      <c r="E204" s="50"/>
      <c r="F204" s="50"/>
      <c r="G204" s="50"/>
      <c r="H204" s="50"/>
      <c r="I204" s="50"/>
      <c r="J204" s="49"/>
      <c r="K204" s="50"/>
      <c r="L204" s="50"/>
      <c r="M204" s="50"/>
      <c r="N204" s="49"/>
      <c r="O204" s="49"/>
      <c r="P204" s="36">
        <v>0</v>
      </c>
      <c r="Q204" s="36" t="s">
        <v>485</v>
      </c>
      <c r="R204" s="36" t="e">
        <v>#NUM!</v>
      </c>
      <c r="S204" s="36">
        <v>0</v>
      </c>
      <c r="T204" s="36">
        <v>0</v>
      </c>
      <c r="U204" s="38">
        <v>0</v>
      </c>
      <c r="V204" s="38">
        <v>0</v>
      </c>
      <c r="W204" s="36">
        <v>-1.1999999999997852E-5</v>
      </c>
      <c r="X204" s="36">
        <v>0</v>
      </c>
      <c r="Y204" s="36">
        <v>-3.0559999999999999E-5</v>
      </c>
      <c r="Z204" s="36">
        <v>0</v>
      </c>
      <c r="AA204" s="38" t="s">
        <v>486</v>
      </c>
      <c r="AB204" s="36">
        <v>1.8560000000002147E-5</v>
      </c>
      <c r="AC204" s="36">
        <v>0.10874962000000001</v>
      </c>
    </row>
    <row r="205" spans="1:29" ht="15.75" customHeight="1" x14ac:dyDescent="0.2">
      <c r="A205" s="52"/>
      <c r="B205" s="49"/>
      <c r="C205" s="49"/>
      <c r="D205" s="49"/>
      <c r="E205" s="50"/>
      <c r="F205" s="50"/>
      <c r="G205" s="50"/>
      <c r="H205" s="50"/>
      <c r="I205" s="50"/>
      <c r="J205" s="49"/>
      <c r="K205" s="50"/>
      <c r="L205" s="50"/>
      <c r="M205" s="50"/>
      <c r="N205" s="49"/>
      <c r="O205" s="49"/>
      <c r="P205" s="36">
        <v>0</v>
      </c>
      <c r="Q205" s="36" t="s">
        <v>485</v>
      </c>
      <c r="R205" s="36" t="e">
        <v>#NUM!</v>
      </c>
      <c r="S205" s="36">
        <v>0</v>
      </c>
      <c r="T205" s="36">
        <v>0</v>
      </c>
      <c r="U205" s="38">
        <v>0</v>
      </c>
      <c r="V205" s="38">
        <v>0</v>
      </c>
      <c r="W205" s="36">
        <v>-1.1999999999997852E-5</v>
      </c>
      <c r="X205" s="36">
        <v>0</v>
      </c>
      <c r="Y205" s="36">
        <v>-3.0559999999999999E-5</v>
      </c>
      <c r="Z205" s="36">
        <v>0</v>
      </c>
      <c r="AA205" s="38" t="s">
        <v>486</v>
      </c>
      <c r="AB205" s="36">
        <v>1.8560000000002147E-5</v>
      </c>
      <c r="AC205" s="36">
        <v>0.10874962000000001</v>
      </c>
    </row>
    <row r="206" spans="1:29" ht="15.75" customHeight="1" x14ac:dyDescent="0.2">
      <c r="A206" s="52"/>
      <c r="B206" s="49"/>
      <c r="C206" s="49"/>
      <c r="D206" s="49"/>
      <c r="E206" s="50"/>
      <c r="F206" s="50"/>
      <c r="G206" s="50"/>
      <c r="H206" s="50"/>
      <c r="I206" s="50"/>
      <c r="J206" s="49"/>
      <c r="K206" s="50"/>
      <c r="L206" s="50"/>
      <c r="M206" s="50"/>
      <c r="N206" s="49"/>
      <c r="O206" s="49"/>
      <c r="P206" s="36">
        <v>0</v>
      </c>
      <c r="Q206" s="36" t="s">
        <v>485</v>
      </c>
      <c r="R206" s="36" t="e">
        <v>#NUM!</v>
      </c>
      <c r="S206" s="36">
        <v>0</v>
      </c>
      <c r="T206" s="36">
        <v>0</v>
      </c>
      <c r="U206" s="38">
        <v>0</v>
      </c>
      <c r="V206" s="38">
        <v>0</v>
      </c>
      <c r="W206" s="36">
        <v>-1.1999999999997852E-5</v>
      </c>
      <c r="X206" s="36">
        <v>0</v>
      </c>
      <c r="Y206" s="36">
        <v>-3.0559999999999999E-5</v>
      </c>
      <c r="Z206" s="36">
        <v>0</v>
      </c>
      <c r="AA206" s="38" t="s">
        <v>486</v>
      </c>
      <c r="AB206" s="36">
        <v>1.8560000000002147E-5</v>
      </c>
      <c r="AC206" s="36">
        <v>0.10874962000000001</v>
      </c>
    </row>
    <row r="207" spans="1:29" ht="15.75" customHeight="1" x14ac:dyDescent="0.2">
      <c r="A207" s="52"/>
      <c r="B207" s="49"/>
      <c r="C207" s="49"/>
      <c r="D207" s="49"/>
      <c r="E207" s="50"/>
      <c r="F207" s="50"/>
      <c r="G207" s="50"/>
      <c r="H207" s="50"/>
      <c r="I207" s="50"/>
      <c r="J207" s="49"/>
      <c r="K207" s="50"/>
      <c r="L207" s="50"/>
      <c r="M207" s="50"/>
      <c r="N207" s="49"/>
      <c r="O207" s="49"/>
      <c r="P207" s="36">
        <v>0</v>
      </c>
      <c r="Q207" s="36" t="s">
        <v>485</v>
      </c>
      <c r="R207" s="36" t="e">
        <v>#NUM!</v>
      </c>
      <c r="S207" s="36">
        <v>0</v>
      </c>
      <c r="T207" s="36">
        <v>0</v>
      </c>
      <c r="U207" s="38">
        <v>0</v>
      </c>
      <c r="V207" s="38">
        <v>0</v>
      </c>
      <c r="W207" s="36">
        <v>-1.1999999999997852E-5</v>
      </c>
      <c r="X207" s="36">
        <v>0</v>
      </c>
      <c r="Y207" s="36">
        <v>-3.0559999999999999E-5</v>
      </c>
      <c r="Z207" s="36">
        <v>0</v>
      </c>
      <c r="AA207" s="38" t="s">
        <v>486</v>
      </c>
      <c r="AB207" s="36">
        <v>1.8560000000002147E-5</v>
      </c>
      <c r="AC207" s="36">
        <v>0.10874962000000001</v>
      </c>
    </row>
    <row r="208" spans="1:29" ht="15.75" customHeight="1" x14ac:dyDescent="0.2">
      <c r="A208" s="52"/>
      <c r="B208" s="49"/>
      <c r="C208" s="49"/>
      <c r="D208" s="49"/>
      <c r="E208" s="50"/>
      <c r="F208" s="50"/>
      <c r="G208" s="50"/>
      <c r="H208" s="50"/>
      <c r="I208" s="50"/>
      <c r="J208" s="49"/>
      <c r="K208" s="50"/>
      <c r="L208" s="50"/>
      <c r="M208" s="50"/>
      <c r="N208" s="49"/>
      <c r="O208" s="49"/>
      <c r="P208" s="36">
        <v>0</v>
      </c>
      <c r="Q208" s="36" t="s">
        <v>485</v>
      </c>
      <c r="R208" s="36" t="e">
        <v>#NUM!</v>
      </c>
      <c r="S208" s="36">
        <v>0</v>
      </c>
      <c r="T208" s="36">
        <v>0</v>
      </c>
      <c r="U208" s="38">
        <v>0</v>
      </c>
      <c r="V208" s="38">
        <v>0</v>
      </c>
      <c r="W208" s="36">
        <v>-1.1999999999997852E-5</v>
      </c>
      <c r="X208" s="36">
        <v>0</v>
      </c>
      <c r="Y208" s="36">
        <v>-3.0559999999999999E-5</v>
      </c>
      <c r="Z208" s="36">
        <v>0</v>
      </c>
      <c r="AA208" s="38" t="s">
        <v>486</v>
      </c>
      <c r="AB208" s="36">
        <v>1.8560000000002147E-5</v>
      </c>
      <c r="AC208" s="36">
        <v>0.10874962000000001</v>
      </c>
    </row>
    <row r="209" spans="1:29" ht="15.75" customHeight="1" x14ac:dyDescent="0.2">
      <c r="A209" s="52"/>
      <c r="B209" s="49"/>
      <c r="C209" s="49"/>
      <c r="D209" s="49"/>
      <c r="E209" s="50"/>
      <c r="F209" s="50"/>
      <c r="G209" s="50"/>
      <c r="H209" s="50"/>
      <c r="I209" s="50"/>
      <c r="J209" s="49"/>
      <c r="K209" s="50"/>
      <c r="L209" s="50"/>
      <c r="M209" s="50"/>
      <c r="N209" s="49"/>
      <c r="O209" s="49"/>
      <c r="P209" s="36">
        <v>0</v>
      </c>
      <c r="Q209" s="36" t="s">
        <v>485</v>
      </c>
      <c r="R209" s="36" t="e">
        <v>#NUM!</v>
      </c>
      <c r="S209" s="36">
        <v>0</v>
      </c>
      <c r="T209" s="36">
        <v>0</v>
      </c>
      <c r="U209" s="38">
        <v>0</v>
      </c>
      <c r="V209" s="38">
        <v>0</v>
      </c>
      <c r="W209" s="36">
        <v>-1.1999999999997852E-5</v>
      </c>
      <c r="X209" s="36">
        <v>0</v>
      </c>
      <c r="Y209" s="36">
        <v>-3.0559999999999999E-5</v>
      </c>
      <c r="Z209" s="36">
        <v>0</v>
      </c>
      <c r="AA209" s="38" t="s">
        <v>486</v>
      </c>
      <c r="AB209" s="36">
        <v>1.8560000000002147E-5</v>
      </c>
      <c r="AC209" s="36">
        <v>0.10874962000000001</v>
      </c>
    </row>
    <row r="210" spans="1:29" ht="15.75" customHeight="1" x14ac:dyDescent="0.2">
      <c r="A210" s="52"/>
      <c r="B210" s="49"/>
      <c r="C210" s="49"/>
      <c r="D210" s="49"/>
      <c r="E210" s="50"/>
      <c r="F210" s="50"/>
      <c r="G210" s="50"/>
      <c r="H210" s="50"/>
      <c r="I210" s="50"/>
      <c r="J210" s="49"/>
      <c r="K210" s="50"/>
      <c r="L210" s="50"/>
      <c r="M210" s="50"/>
      <c r="N210" s="49"/>
      <c r="O210" s="49"/>
      <c r="P210" s="36">
        <v>0</v>
      </c>
      <c r="Q210" s="36" t="s">
        <v>485</v>
      </c>
      <c r="R210" s="36" t="e">
        <v>#NUM!</v>
      </c>
      <c r="S210" s="36">
        <v>0</v>
      </c>
      <c r="T210" s="36">
        <v>0</v>
      </c>
      <c r="U210" s="38">
        <v>0</v>
      </c>
      <c r="V210" s="38">
        <v>0</v>
      </c>
      <c r="W210" s="36">
        <v>-1.1999999999997852E-5</v>
      </c>
      <c r="X210" s="36">
        <v>0</v>
      </c>
      <c r="Y210" s="36">
        <v>-3.0559999999999999E-5</v>
      </c>
      <c r="Z210" s="36">
        <v>0</v>
      </c>
      <c r="AA210" s="38" t="s">
        <v>486</v>
      </c>
      <c r="AB210" s="36">
        <v>1.8560000000002147E-5</v>
      </c>
      <c r="AC210" s="36">
        <v>0.10874962000000001</v>
      </c>
    </row>
    <row r="211" spans="1:29" ht="15.75" customHeight="1" x14ac:dyDescent="0.2">
      <c r="A211" s="52"/>
      <c r="B211" s="49"/>
      <c r="C211" s="49"/>
      <c r="D211" s="49"/>
      <c r="E211" s="50"/>
      <c r="F211" s="50"/>
      <c r="G211" s="50"/>
      <c r="H211" s="50"/>
      <c r="I211" s="50"/>
      <c r="J211" s="49"/>
      <c r="K211" s="50"/>
      <c r="L211" s="50"/>
      <c r="M211" s="50"/>
      <c r="N211" s="49"/>
      <c r="O211" s="49"/>
      <c r="P211" s="36">
        <v>0</v>
      </c>
      <c r="Q211" s="36" t="s">
        <v>485</v>
      </c>
      <c r="R211" s="36" t="e">
        <v>#NUM!</v>
      </c>
      <c r="S211" s="36">
        <v>0</v>
      </c>
      <c r="T211" s="36">
        <v>0</v>
      </c>
      <c r="U211" s="38">
        <v>0</v>
      </c>
      <c r="V211" s="38">
        <v>0</v>
      </c>
      <c r="W211" s="36">
        <v>-1.1999999999997852E-5</v>
      </c>
      <c r="X211" s="36">
        <v>0</v>
      </c>
      <c r="Y211" s="36">
        <v>-3.0559999999999999E-5</v>
      </c>
      <c r="Z211" s="36">
        <v>0</v>
      </c>
      <c r="AA211" s="38" t="s">
        <v>486</v>
      </c>
      <c r="AB211" s="36">
        <v>1.8560000000002147E-5</v>
      </c>
      <c r="AC211" s="36">
        <v>0.10874962000000001</v>
      </c>
    </row>
    <row r="212" spans="1:29" ht="15.75" customHeight="1" x14ac:dyDescent="0.2">
      <c r="A212" s="52"/>
      <c r="B212" s="49"/>
      <c r="C212" s="49"/>
      <c r="D212" s="49"/>
      <c r="E212" s="50"/>
      <c r="F212" s="50"/>
      <c r="G212" s="50"/>
      <c r="H212" s="50"/>
      <c r="I212" s="50"/>
      <c r="J212" s="49"/>
      <c r="K212" s="50"/>
      <c r="L212" s="50"/>
      <c r="M212" s="50"/>
      <c r="N212" s="49"/>
      <c r="O212" s="49"/>
      <c r="P212" s="36">
        <v>0</v>
      </c>
      <c r="Q212" s="36" t="s">
        <v>485</v>
      </c>
      <c r="R212" s="36" t="e">
        <v>#NUM!</v>
      </c>
      <c r="S212" s="36">
        <v>0</v>
      </c>
      <c r="T212" s="36">
        <v>0</v>
      </c>
      <c r="U212" s="38">
        <v>0</v>
      </c>
      <c r="V212" s="38">
        <v>0</v>
      </c>
      <c r="W212" s="36">
        <v>-1.1999999999997852E-5</v>
      </c>
      <c r="X212" s="36">
        <v>0</v>
      </c>
      <c r="Y212" s="36">
        <v>-3.0559999999999999E-5</v>
      </c>
      <c r="Z212" s="36">
        <v>0</v>
      </c>
      <c r="AA212" s="38" t="s">
        <v>486</v>
      </c>
      <c r="AB212" s="36">
        <v>1.8560000000002147E-5</v>
      </c>
      <c r="AC212" s="36">
        <v>0.10874962000000001</v>
      </c>
    </row>
    <row r="213" spans="1:29" ht="15.75" customHeight="1" x14ac:dyDescent="0.2">
      <c r="A213" s="52"/>
      <c r="B213" s="49"/>
      <c r="C213" s="49"/>
      <c r="D213" s="49"/>
      <c r="E213" s="50"/>
      <c r="F213" s="50"/>
      <c r="G213" s="50"/>
      <c r="H213" s="50"/>
      <c r="I213" s="50"/>
      <c r="J213" s="49"/>
      <c r="K213" s="50"/>
      <c r="L213" s="50"/>
      <c r="M213" s="50"/>
      <c r="N213" s="49"/>
      <c r="O213" s="49"/>
      <c r="P213" s="36">
        <v>0</v>
      </c>
      <c r="Q213" s="36" t="s">
        <v>485</v>
      </c>
      <c r="R213" s="36" t="e">
        <v>#NUM!</v>
      </c>
      <c r="S213" s="36">
        <v>0</v>
      </c>
      <c r="T213" s="36">
        <v>0</v>
      </c>
      <c r="U213" s="38">
        <v>0</v>
      </c>
      <c r="V213" s="38">
        <v>0</v>
      </c>
      <c r="W213" s="36">
        <v>-1.1999999999997852E-5</v>
      </c>
      <c r="X213" s="36">
        <v>0</v>
      </c>
      <c r="Y213" s="36">
        <v>-3.0559999999999999E-5</v>
      </c>
      <c r="Z213" s="36">
        <v>0</v>
      </c>
      <c r="AA213" s="38" t="s">
        <v>486</v>
      </c>
      <c r="AB213" s="36">
        <v>1.8560000000002147E-5</v>
      </c>
      <c r="AC213" s="36">
        <v>0.10874962000000001</v>
      </c>
    </row>
    <row r="214" spans="1:29" ht="15.75" customHeight="1" x14ac:dyDescent="0.2">
      <c r="A214" s="52"/>
      <c r="B214" s="49"/>
      <c r="C214" s="49"/>
      <c r="D214" s="49"/>
      <c r="E214" s="50"/>
      <c r="F214" s="50"/>
      <c r="G214" s="50"/>
      <c r="H214" s="50"/>
      <c r="I214" s="50"/>
      <c r="J214" s="49"/>
      <c r="K214" s="50"/>
      <c r="L214" s="50"/>
      <c r="M214" s="50"/>
      <c r="N214" s="49"/>
      <c r="O214" s="49"/>
      <c r="P214" s="36">
        <v>0</v>
      </c>
      <c r="Q214" s="36" t="s">
        <v>485</v>
      </c>
      <c r="R214" s="36" t="e">
        <v>#NUM!</v>
      </c>
      <c r="S214" s="36">
        <v>0</v>
      </c>
      <c r="T214" s="36">
        <v>0</v>
      </c>
      <c r="U214" s="38">
        <v>0</v>
      </c>
      <c r="V214" s="38">
        <v>0</v>
      </c>
      <c r="W214" s="36">
        <v>-1.1999999999997852E-5</v>
      </c>
      <c r="X214" s="36">
        <v>0</v>
      </c>
      <c r="Y214" s="36">
        <v>-3.0559999999999999E-5</v>
      </c>
      <c r="Z214" s="36">
        <v>0</v>
      </c>
      <c r="AA214" s="38" t="s">
        <v>486</v>
      </c>
      <c r="AB214" s="36">
        <v>1.8560000000002147E-5</v>
      </c>
      <c r="AC214" s="36">
        <v>0.10874962000000001</v>
      </c>
    </row>
    <row r="215" spans="1:29" ht="15.75" customHeight="1" x14ac:dyDescent="0.2">
      <c r="A215" s="52"/>
      <c r="B215" s="49"/>
      <c r="C215" s="49"/>
      <c r="D215" s="49"/>
      <c r="E215" s="50"/>
      <c r="F215" s="50"/>
      <c r="G215" s="50"/>
      <c r="H215" s="50"/>
      <c r="I215" s="50"/>
      <c r="J215" s="49"/>
      <c r="K215" s="50"/>
      <c r="L215" s="50"/>
      <c r="M215" s="50"/>
      <c r="N215" s="49"/>
      <c r="O215" s="49"/>
      <c r="P215" s="36">
        <v>0</v>
      </c>
      <c r="Q215" s="36" t="s">
        <v>485</v>
      </c>
      <c r="R215" s="36" t="e">
        <v>#NUM!</v>
      </c>
      <c r="S215" s="36">
        <v>0</v>
      </c>
      <c r="T215" s="36">
        <v>0</v>
      </c>
      <c r="U215" s="38">
        <v>0</v>
      </c>
      <c r="V215" s="38">
        <v>0</v>
      </c>
      <c r="W215" s="36">
        <v>-1.1999999999997852E-5</v>
      </c>
      <c r="X215" s="36">
        <v>0</v>
      </c>
      <c r="Y215" s="36">
        <v>-3.0559999999999999E-5</v>
      </c>
      <c r="Z215" s="36">
        <v>0</v>
      </c>
      <c r="AA215" s="38" t="s">
        <v>486</v>
      </c>
      <c r="AB215" s="36">
        <v>1.8560000000002147E-5</v>
      </c>
      <c r="AC215" s="36">
        <v>0.10874962000000001</v>
      </c>
    </row>
    <row r="216" spans="1:29" ht="15.75" customHeight="1" x14ac:dyDescent="0.2">
      <c r="A216" s="52"/>
      <c r="B216" s="49"/>
      <c r="C216" s="49"/>
      <c r="D216" s="49"/>
      <c r="E216" s="50"/>
      <c r="F216" s="50"/>
      <c r="G216" s="50"/>
      <c r="H216" s="50"/>
      <c r="I216" s="50"/>
      <c r="J216" s="49"/>
      <c r="K216" s="50"/>
      <c r="L216" s="50"/>
      <c r="M216" s="50"/>
      <c r="N216" s="49"/>
      <c r="O216" s="49"/>
      <c r="P216" s="36">
        <v>0</v>
      </c>
      <c r="Q216" s="36" t="s">
        <v>485</v>
      </c>
      <c r="R216" s="36" t="e">
        <v>#NUM!</v>
      </c>
      <c r="S216" s="36">
        <v>0</v>
      </c>
      <c r="T216" s="36">
        <v>0</v>
      </c>
      <c r="U216" s="38">
        <v>0</v>
      </c>
      <c r="V216" s="38">
        <v>0</v>
      </c>
      <c r="W216" s="36">
        <v>-1.1999999999997852E-5</v>
      </c>
      <c r="X216" s="36">
        <v>0</v>
      </c>
      <c r="Y216" s="36">
        <v>-3.0559999999999999E-5</v>
      </c>
      <c r="Z216" s="36">
        <v>0</v>
      </c>
      <c r="AA216" s="38" t="s">
        <v>486</v>
      </c>
      <c r="AB216" s="36">
        <v>1.8560000000002147E-5</v>
      </c>
      <c r="AC216" s="36">
        <v>0.10874962000000001</v>
      </c>
    </row>
    <row r="217" spans="1:29" ht="15.75" customHeight="1" x14ac:dyDescent="0.2">
      <c r="A217" s="52"/>
      <c r="B217" s="49"/>
      <c r="C217" s="49"/>
      <c r="D217" s="49"/>
      <c r="E217" s="50"/>
      <c r="F217" s="50"/>
      <c r="G217" s="50"/>
      <c r="H217" s="50"/>
      <c r="I217" s="50"/>
      <c r="J217" s="49"/>
      <c r="K217" s="50"/>
      <c r="L217" s="50"/>
      <c r="M217" s="50"/>
      <c r="N217" s="49"/>
      <c r="O217" s="49"/>
      <c r="P217" s="36">
        <v>0</v>
      </c>
      <c r="Q217" s="36" t="s">
        <v>485</v>
      </c>
      <c r="R217" s="36" t="e">
        <v>#NUM!</v>
      </c>
      <c r="S217" s="36">
        <v>0</v>
      </c>
      <c r="T217" s="36">
        <v>0</v>
      </c>
      <c r="U217" s="38">
        <v>0</v>
      </c>
      <c r="V217" s="38">
        <v>0</v>
      </c>
      <c r="W217" s="36">
        <v>-1.1999999999997852E-5</v>
      </c>
      <c r="X217" s="36">
        <v>0</v>
      </c>
      <c r="Y217" s="36">
        <v>-3.0559999999999999E-5</v>
      </c>
      <c r="Z217" s="36">
        <v>0</v>
      </c>
      <c r="AA217" s="38" t="s">
        <v>486</v>
      </c>
      <c r="AB217" s="36">
        <v>1.8560000000002147E-5</v>
      </c>
      <c r="AC217" s="36">
        <v>0.10874962000000001</v>
      </c>
    </row>
    <row r="218" spans="1:29" ht="15.75" customHeight="1" x14ac:dyDescent="0.2">
      <c r="A218" s="52"/>
      <c r="B218" s="49"/>
      <c r="C218" s="49"/>
      <c r="D218" s="49"/>
      <c r="E218" s="50"/>
      <c r="F218" s="50"/>
      <c r="G218" s="50"/>
      <c r="H218" s="50"/>
      <c r="I218" s="50"/>
      <c r="J218" s="49"/>
      <c r="K218" s="50"/>
      <c r="L218" s="50"/>
      <c r="M218" s="50"/>
      <c r="N218" s="49"/>
      <c r="O218" s="49"/>
      <c r="P218" s="36">
        <v>0</v>
      </c>
      <c r="Q218" s="36" t="s">
        <v>485</v>
      </c>
      <c r="R218" s="36" t="e">
        <v>#NUM!</v>
      </c>
      <c r="S218" s="36">
        <v>0</v>
      </c>
      <c r="T218" s="36">
        <v>0</v>
      </c>
      <c r="U218" s="38">
        <v>0</v>
      </c>
      <c r="V218" s="38">
        <v>0</v>
      </c>
      <c r="W218" s="36">
        <v>-1.1999999999997852E-5</v>
      </c>
      <c r="X218" s="36">
        <v>0</v>
      </c>
      <c r="Y218" s="36">
        <v>-3.0559999999999999E-5</v>
      </c>
      <c r="Z218" s="36">
        <v>0</v>
      </c>
      <c r="AA218" s="38" t="s">
        <v>486</v>
      </c>
      <c r="AB218" s="36">
        <v>1.8560000000002147E-5</v>
      </c>
      <c r="AC218" s="36">
        <v>0.10874962000000001</v>
      </c>
    </row>
    <row r="219" spans="1:29" ht="15.75" customHeight="1" x14ac:dyDescent="0.2">
      <c r="A219" s="52"/>
      <c r="B219" s="49"/>
      <c r="C219" s="49"/>
      <c r="D219" s="49"/>
      <c r="E219" s="50"/>
      <c r="F219" s="50"/>
      <c r="G219" s="50"/>
      <c r="H219" s="50"/>
      <c r="I219" s="50"/>
      <c r="J219" s="49"/>
      <c r="K219" s="50"/>
      <c r="L219" s="50"/>
      <c r="M219" s="50"/>
      <c r="N219" s="49"/>
      <c r="O219" s="49"/>
      <c r="P219" s="36">
        <v>0</v>
      </c>
      <c r="Q219" s="36" t="s">
        <v>485</v>
      </c>
      <c r="R219" s="36" t="e">
        <v>#NUM!</v>
      </c>
      <c r="S219" s="36">
        <v>0</v>
      </c>
      <c r="T219" s="36">
        <v>0</v>
      </c>
      <c r="U219" s="38">
        <v>0</v>
      </c>
      <c r="V219" s="38">
        <v>0</v>
      </c>
      <c r="W219" s="36">
        <v>-1.1999999999997852E-5</v>
      </c>
      <c r="X219" s="36">
        <v>0</v>
      </c>
      <c r="Y219" s="36">
        <v>-3.0559999999999999E-5</v>
      </c>
      <c r="Z219" s="36">
        <v>0</v>
      </c>
      <c r="AA219" s="38" t="s">
        <v>486</v>
      </c>
      <c r="AB219" s="36">
        <v>1.8560000000002147E-5</v>
      </c>
      <c r="AC219" s="36">
        <v>0.10874962000000001</v>
      </c>
    </row>
    <row r="220" spans="1:29" ht="15.75" customHeight="1" x14ac:dyDescent="0.2">
      <c r="A220" s="52"/>
      <c r="B220" s="49"/>
      <c r="C220" s="49"/>
      <c r="D220" s="49"/>
      <c r="E220" s="50"/>
      <c r="F220" s="50"/>
      <c r="G220" s="50"/>
      <c r="H220" s="50"/>
      <c r="I220" s="50"/>
      <c r="J220" s="49"/>
      <c r="K220" s="50"/>
      <c r="L220" s="50"/>
      <c r="M220" s="50"/>
      <c r="N220" s="49"/>
      <c r="O220" s="49"/>
      <c r="P220" s="36">
        <v>0</v>
      </c>
      <c r="Q220" s="36" t="s">
        <v>485</v>
      </c>
      <c r="R220" s="36" t="e">
        <v>#NUM!</v>
      </c>
      <c r="S220" s="36">
        <v>0</v>
      </c>
      <c r="T220" s="36">
        <v>0</v>
      </c>
      <c r="U220" s="38">
        <v>0</v>
      </c>
      <c r="V220" s="38">
        <v>0</v>
      </c>
      <c r="W220" s="36">
        <v>-1.1999999999997852E-5</v>
      </c>
      <c r="X220" s="36">
        <v>0</v>
      </c>
      <c r="Y220" s="36">
        <v>-3.0559999999999999E-5</v>
      </c>
      <c r="Z220" s="36">
        <v>0</v>
      </c>
      <c r="AA220" s="38" t="s">
        <v>486</v>
      </c>
      <c r="AB220" s="36">
        <v>1.8560000000002147E-5</v>
      </c>
      <c r="AC220" s="36">
        <v>0.10874962000000001</v>
      </c>
    </row>
    <row r="221" spans="1:29" ht="15.75" customHeight="1" x14ac:dyDescent="0.2">
      <c r="A221" s="52"/>
      <c r="B221" s="49"/>
      <c r="C221" s="49"/>
      <c r="D221" s="49"/>
      <c r="E221" s="50"/>
      <c r="F221" s="50"/>
      <c r="G221" s="50"/>
      <c r="H221" s="50"/>
      <c r="I221" s="50"/>
      <c r="J221" s="49"/>
      <c r="K221" s="50"/>
      <c r="L221" s="50"/>
      <c r="M221" s="50"/>
      <c r="N221" s="49"/>
      <c r="O221" s="49"/>
      <c r="P221" s="36">
        <v>0</v>
      </c>
      <c r="Q221" s="36" t="s">
        <v>485</v>
      </c>
      <c r="R221" s="36" t="e">
        <v>#NUM!</v>
      </c>
      <c r="S221" s="36">
        <v>0</v>
      </c>
      <c r="T221" s="36">
        <v>0</v>
      </c>
      <c r="U221" s="38">
        <v>0</v>
      </c>
      <c r="V221" s="38">
        <v>0</v>
      </c>
      <c r="W221" s="36">
        <v>-1.1999999999997852E-5</v>
      </c>
      <c r="X221" s="36">
        <v>0</v>
      </c>
      <c r="Y221" s="36">
        <v>-3.0559999999999999E-5</v>
      </c>
      <c r="Z221" s="36">
        <v>0</v>
      </c>
      <c r="AA221" s="38" t="s">
        <v>486</v>
      </c>
      <c r="AB221" s="36">
        <v>1.8560000000002147E-5</v>
      </c>
      <c r="AC221" s="36">
        <v>0.10874962000000001</v>
      </c>
    </row>
    <row r="222" spans="1:29" ht="15.75" customHeight="1" x14ac:dyDescent="0.2">
      <c r="A222" s="52"/>
      <c r="B222" s="49"/>
      <c r="C222" s="49"/>
      <c r="D222" s="49"/>
      <c r="E222" s="50"/>
      <c r="F222" s="50"/>
      <c r="G222" s="50"/>
      <c r="H222" s="50"/>
      <c r="I222" s="50"/>
      <c r="J222" s="49"/>
      <c r="K222" s="50"/>
      <c r="L222" s="50"/>
      <c r="M222" s="50"/>
      <c r="N222" s="49"/>
      <c r="O222" s="49"/>
      <c r="P222" s="36">
        <v>0</v>
      </c>
      <c r="Q222" s="36" t="s">
        <v>485</v>
      </c>
      <c r="R222" s="36" t="e">
        <v>#NUM!</v>
      </c>
      <c r="S222" s="36">
        <v>0</v>
      </c>
      <c r="T222" s="36">
        <v>0</v>
      </c>
      <c r="U222" s="38">
        <v>0</v>
      </c>
      <c r="V222" s="38">
        <v>0</v>
      </c>
      <c r="W222" s="36">
        <v>-1.1999999999997852E-5</v>
      </c>
      <c r="X222" s="36">
        <v>0</v>
      </c>
      <c r="Y222" s="36">
        <v>-3.0559999999999999E-5</v>
      </c>
      <c r="Z222" s="36">
        <v>0</v>
      </c>
      <c r="AA222" s="38" t="s">
        <v>486</v>
      </c>
      <c r="AB222" s="36">
        <v>1.8560000000002147E-5</v>
      </c>
      <c r="AC222" s="36">
        <v>0.10874962000000001</v>
      </c>
    </row>
    <row r="223" spans="1:29" ht="15.75" customHeight="1" x14ac:dyDescent="0.2">
      <c r="A223" s="52"/>
      <c r="B223" s="49"/>
      <c r="C223" s="49"/>
      <c r="D223" s="49"/>
      <c r="E223" s="50"/>
      <c r="F223" s="50"/>
      <c r="G223" s="50"/>
      <c r="H223" s="50"/>
      <c r="I223" s="50"/>
      <c r="J223" s="49"/>
      <c r="K223" s="50"/>
      <c r="L223" s="50"/>
      <c r="M223" s="50"/>
      <c r="N223" s="49"/>
      <c r="O223" s="49"/>
      <c r="P223" s="36">
        <v>0</v>
      </c>
      <c r="Q223" s="36" t="s">
        <v>485</v>
      </c>
      <c r="R223" s="36" t="e">
        <v>#NUM!</v>
      </c>
      <c r="S223" s="36">
        <v>0</v>
      </c>
      <c r="T223" s="36">
        <v>0</v>
      </c>
      <c r="U223" s="38">
        <v>0</v>
      </c>
      <c r="V223" s="38">
        <v>0</v>
      </c>
      <c r="W223" s="36">
        <v>-1.1999999999997852E-5</v>
      </c>
      <c r="X223" s="36">
        <v>0</v>
      </c>
      <c r="Y223" s="36">
        <v>-3.0559999999999999E-5</v>
      </c>
      <c r="Z223" s="36">
        <v>0</v>
      </c>
      <c r="AA223" s="38" t="s">
        <v>486</v>
      </c>
      <c r="AB223" s="36">
        <v>1.8560000000002147E-5</v>
      </c>
      <c r="AC223" s="36">
        <v>0.10874962000000001</v>
      </c>
    </row>
    <row r="224" spans="1:29" ht="15.75" customHeight="1" x14ac:dyDescent="0.2">
      <c r="A224" s="52"/>
      <c r="B224" s="49"/>
      <c r="C224" s="49"/>
      <c r="D224" s="49"/>
      <c r="E224" s="50"/>
      <c r="F224" s="50"/>
      <c r="G224" s="50"/>
      <c r="H224" s="50"/>
      <c r="I224" s="50"/>
      <c r="J224" s="49"/>
      <c r="K224" s="50"/>
      <c r="L224" s="50"/>
      <c r="M224" s="50"/>
      <c r="N224" s="49"/>
      <c r="O224" s="49"/>
      <c r="P224" s="36">
        <v>0</v>
      </c>
      <c r="Q224" s="36" t="s">
        <v>485</v>
      </c>
      <c r="R224" s="36" t="e">
        <v>#NUM!</v>
      </c>
      <c r="S224" s="36">
        <v>0</v>
      </c>
      <c r="T224" s="36">
        <v>0</v>
      </c>
      <c r="U224" s="38">
        <v>0</v>
      </c>
      <c r="V224" s="38">
        <v>0</v>
      </c>
      <c r="W224" s="36">
        <v>-1.1999999999997852E-5</v>
      </c>
      <c r="X224" s="36">
        <v>0</v>
      </c>
      <c r="Y224" s="36">
        <v>-3.0559999999999999E-5</v>
      </c>
      <c r="Z224" s="36">
        <v>0</v>
      </c>
      <c r="AA224" s="38" t="s">
        <v>486</v>
      </c>
      <c r="AB224" s="36">
        <v>1.8560000000002147E-5</v>
      </c>
      <c r="AC224" s="36">
        <v>0.10874962000000001</v>
      </c>
    </row>
    <row r="225" spans="1:29" ht="15.75" customHeight="1" x14ac:dyDescent="0.2">
      <c r="A225" s="52"/>
      <c r="B225" s="49"/>
      <c r="C225" s="49"/>
      <c r="D225" s="49"/>
      <c r="E225" s="50"/>
      <c r="F225" s="50"/>
      <c r="G225" s="50"/>
      <c r="H225" s="50"/>
      <c r="I225" s="50"/>
      <c r="J225" s="49"/>
      <c r="K225" s="50"/>
      <c r="L225" s="50"/>
      <c r="M225" s="50"/>
      <c r="N225" s="49"/>
      <c r="O225" s="49"/>
      <c r="P225" s="36">
        <v>0</v>
      </c>
      <c r="Q225" s="36" t="s">
        <v>485</v>
      </c>
      <c r="R225" s="36" t="e">
        <v>#NUM!</v>
      </c>
      <c r="S225" s="36">
        <v>0</v>
      </c>
      <c r="T225" s="36">
        <v>0</v>
      </c>
      <c r="U225" s="38">
        <v>0</v>
      </c>
      <c r="V225" s="38">
        <v>0</v>
      </c>
      <c r="W225" s="36">
        <v>-1.1999999999997852E-5</v>
      </c>
      <c r="X225" s="36">
        <v>0</v>
      </c>
      <c r="Y225" s="36">
        <v>-3.0559999999999999E-5</v>
      </c>
      <c r="Z225" s="36">
        <v>0</v>
      </c>
      <c r="AA225" s="38" t="s">
        <v>486</v>
      </c>
      <c r="AB225" s="36">
        <v>1.8560000000002147E-5</v>
      </c>
      <c r="AC225" s="36">
        <v>0.10874962000000001</v>
      </c>
    </row>
    <row r="226" spans="1:29" ht="15.75" customHeight="1" x14ac:dyDescent="0.2">
      <c r="A226" s="52"/>
      <c r="B226" s="49"/>
      <c r="C226" s="49"/>
      <c r="D226" s="49"/>
      <c r="E226" s="50"/>
      <c r="F226" s="50"/>
      <c r="G226" s="50"/>
      <c r="H226" s="50"/>
      <c r="I226" s="50"/>
      <c r="J226" s="49"/>
      <c r="K226" s="50"/>
      <c r="L226" s="50"/>
      <c r="M226" s="50"/>
      <c r="N226" s="49"/>
      <c r="O226" s="49"/>
      <c r="P226" s="36">
        <v>0</v>
      </c>
      <c r="Q226" s="36" t="s">
        <v>485</v>
      </c>
      <c r="R226" s="36" t="e">
        <v>#NUM!</v>
      </c>
      <c r="S226" s="36">
        <v>0</v>
      </c>
      <c r="T226" s="36">
        <v>0</v>
      </c>
      <c r="U226" s="38">
        <v>0</v>
      </c>
      <c r="V226" s="38">
        <v>0</v>
      </c>
      <c r="W226" s="36">
        <v>-1.1999999999997852E-5</v>
      </c>
      <c r="X226" s="36">
        <v>0</v>
      </c>
      <c r="Y226" s="36">
        <v>-3.0559999999999999E-5</v>
      </c>
      <c r="Z226" s="36">
        <v>0</v>
      </c>
      <c r="AA226" s="38" t="s">
        <v>486</v>
      </c>
      <c r="AB226" s="36">
        <v>1.8560000000002147E-5</v>
      </c>
      <c r="AC226" s="36">
        <v>0.10874962000000001</v>
      </c>
    </row>
    <row r="227" spans="1:29" ht="15.75" customHeight="1" x14ac:dyDescent="0.2">
      <c r="A227" s="52"/>
      <c r="B227" s="49"/>
      <c r="C227" s="49"/>
      <c r="D227" s="49"/>
      <c r="E227" s="50"/>
      <c r="F227" s="50"/>
      <c r="G227" s="50"/>
      <c r="H227" s="50"/>
      <c r="I227" s="50"/>
      <c r="J227" s="49"/>
      <c r="K227" s="50"/>
      <c r="L227" s="50"/>
      <c r="M227" s="50"/>
      <c r="N227" s="49"/>
      <c r="O227" s="49"/>
      <c r="P227" s="36">
        <v>0</v>
      </c>
      <c r="Q227" s="36" t="s">
        <v>485</v>
      </c>
      <c r="R227" s="36" t="e">
        <v>#NUM!</v>
      </c>
      <c r="S227" s="36">
        <v>0</v>
      </c>
      <c r="T227" s="36">
        <v>0</v>
      </c>
      <c r="U227" s="38">
        <v>0</v>
      </c>
      <c r="V227" s="38">
        <v>0</v>
      </c>
      <c r="W227" s="36">
        <v>-1.1999999999997852E-5</v>
      </c>
      <c r="X227" s="36">
        <v>0</v>
      </c>
      <c r="Y227" s="36">
        <v>-3.0559999999999999E-5</v>
      </c>
      <c r="Z227" s="36">
        <v>0</v>
      </c>
      <c r="AA227" s="38" t="s">
        <v>486</v>
      </c>
      <c r="AB227" s="36">
        <v>1.8560000000002147E-5</v>
      </c>
      <c r="AC227" s="36">
        <v>0.10874962000000001</v>
      </c>
    </row>
    <row r="228" spans="1:29" ht="15.75" customHeight="1" x14ac:dyDescent="0.2">
      <c r="A228" s="52"/>
      <c r="B228" s="49"/>
      <c r="C228" s="49"/>
      <c r="D228" s="49"/>
      <c r="E228" s="50"/>
      <c r="F228" s="50"/>
      <c r="G228" s="50"/>
      <c r="H228" s="50"/>
      <c r="I228" s="50"/>
      <c r="J228" s="49"/>
      <c r="K228" s="50"/>
      <c r="L228" s="50"/>
      <c r="M228" s="50"/>
      <c r="N228" s="49"/>
      <c r="O228" s="49"/>
      <c r="P228" s="36">
        <v>0</v>
      </c>
      <c r="Q228" s="36" t="s">
        <v>485</v>
      </c>
      <c r="R228" s="36" t="e">
        <v>#NUM!</v>
      </c>
      <c r="S228" s="36">
        <v>0</v>
      </c>
      <c r="T228" s="36">
        <v>0</v>
      </c>
      <c r="U228" s="38">
        <v>0</v>
      </c>
      <c r="V228" s="38">
        <v>0</v>
      </c>
      <c r="W228" s="36">
        <v>-1.1999999999997852E-5</v>
      </c>
      <c r="X228" s="36">
        <v>0</v>
      </c>
      <c r="Y228" s="36">
        <v>-3.0559999999999999E-5</v>
      </c>
      <c r="Z228" s="36">
        <v>0</v>
      </c>
      <c r="AA228" s="38" t="s">
        <v>486</v>
      </c>
      <c r="AB228" s="36">
        <v>1.8560000000002147E-5</v>
      </c>
      <c r="AC228" s="36">
        <v>0.10874962000000001</v>
      </c>
    </row>
    <row r="229" spans="1:29" ht="15.75" customHeight="1" x14ac:dyDescent="0.2">
      <c r="A229" s="52"/>
      <c r="B229" s="49"/>
      <c r="C229" s="49"/>
      <c r="D229" s="49"/>
      <c r="E229" s="50"/>
      <c r="F229" s="50"/>
      <c r="G229" s="50"/>
      <c r="H229" s="50"/>
      <c r="I229" s="50"/>
      <c r="J229" s="49"/>
      <c r="K229" s="50"/>
      <c r="L229" s="50"/>
      <c r="M229" s="50"/>
      <c r="N229" s="49"/>
      <c r="O229" s="49"/>
      <c r="P229" s="36">
        <v>0</v>
      </c>
      <c r="Q229" s="36" t="s">
        <v>485</v>
      </c>
      <c r="R229" s="36" t="e">
        <v>#NUM!</v>
      </c>
      <c r="S229" s="36">
        <v>0</v>
      </c>
      <c r="T229" s="36">
        <v>0</v>
      </c>
      <c r="U229" s="38">
        <v>0</v>
      </c>
      <c r="V229" s="38">
        <v>0</v>
      </c>
      <c r="W229" s="36">
        <v>-1.1999999999997852E-5</v>
      </c>
      <c r="X229" s="36">
        <v>0</v>
      </c>
      <c r="Y229" s="36">
        <v>-3.0559999999999999E-5</v>
      </c>
      <c r="Z229" s="36">
        <v>0</v>
      </c>
      <c r="AA229" s="38" t="s">
        <v>486</v>
      </c>
      <c r="AB229" s="36">
        <v>1.8560000000002147E-5</v>
      </c>
      <c r="AC229" s="36">
        <v>0.10874962000000001</v>
      </c>
    </row>
    <row r="230" spans="1:29" ht="15.75" customHeight="1" x14ac:dyDescent="0.2">
      <c r="A230" s="52"/>
      <c r="B230" s="49"/>
      <c r="C230" s="49"/>
      <c r="D230" s="49"/>
      <c r="E230" s="50"/>
      <c r="F230" s="50"/>
      <c r="G230" s="50"/>
      <c r="H230" s="50"/>
      <c r="I230" s="50"/>
      <c r="J230" s="49"/>
      <c r="K230" s="50"/>
      <c r="L230" s="50"/>
      <c r="M230" s="50"/>
      <c r="N230" s="49"/>
      <c r="O230" s="49"/>
      <c r="P230" s="36">
        <v>0</v>
      </c>
      <c r="Q230" s="36" t="s">
        <v>485</v>
      </c>
      <c r="R230" s="36" t="e">
        <v>#NUM!</v>
      </c>
      <c r="S230" s="36">
        <v>0</v>
      </c>
      <c r="T230" s="36">
        <v>0</v>
      </c>
      <c r="U230" s="38">
        <v>0</v>
      </c>
      <c r="V230" s="38">
        <v>0</v>
      </c>
      <c r="W230" s="36">
        <v>-1.1999999999997852E-5</v>
      </c>
      <c r="X230" s="36">
        <v>0</v>
      </c>
      <c r="Y230" s="36">
        <v>-3.0559999999999999E-5</v>
      </c>
      <c r="Z230" s="36">
        <v>0</v>
      </c>
      <c r="AA230" s="38" t="s">
        <v>486</v>
      </c>
      <c r="AB230" s="36">
        <v>1.8560000000002147E-5</v>
      </c>
      <c r="AC230" s="36">
        <v>0.10874962000000001</v>
      </c>
    </row>
    <row r="231" spans="1:29" ht="15.75" customHeight="1" x14ac:dyDescent="0.2">
      <c r="A231" s="52"/>
      <c r="B231" s="49"/>
      <c r="C231" s="49"/>
      <c r="D231" s="49"/>
      <c r="E231" s="50"/>
      <c r="F231" s="50"/>
      <c r="G231" s="50"/>
      <c r="H231" s="50"/>
      <c r="I231" s="50"/>
      <c r="J231" s="49"/>
      <c r="K231" s="50"/>
      <c r="L231" s="50"/>
      <c r="M231" s="50"/>
      <c r="N231" s="49"/>
      <c r="O231" s="49"/>
      <c r="P231" s="36">
        <v>0</v>
      </c>
      <c r="Q231" s="36" t="s">
        <v>485</v>
      </c>
      <c r="R231" s="36" t="e">
        <v>#NUM!</v>
      </c>
      <c r="S231" s="36">
        <v>0</v>
      </c>
      <c r="T231" s="36">
        <v>0</v>
      </c>
      <c r="U231" s="38">
        <v>0</v>
      </c>
      <c r="V231" s="38">
        <v>0</v>
      </c>
      <c r="W231" s="36">
        <v>-1.1999999999997852E-5</v>
      </c>
      <c r="X231" s="36">
        <v>0</v>
      </c>
      <c r="Y231" s="36">
        <v>-3.0559999999999999E-5</v>
      </c>
      <c r="Z231" s="36">
        <v>0</v>
      </c>
      <c r="AA231" s="38" t="s">
        <v>486</v>
      </c>
      <c r="AB231" s="36">
        <v>1.8560000000002147E-5</v>
      </c>
      <c r="AC231" s="36">
        <v>0.10874962000000001</v>
      </c>
    </row>
    <row r="232" spans="1:29" ht="15.75" customHeight="1" x14ac:dyDescent="0.2">
      <c r="A232" s="52"/>
      <c r="B232" s="49"/>
      <c r="C232" s="49"/>
      <c r="D232" s="49"/>
      <c r="E232" s="50"/>
      <c r="F232" s="50"/>
      <c r="G232" s="50"/>
      <c r="H232" s="50"/>
      <c r="I232" s="50"/>
      <c r="J232" s="49"/>
      <c r="K232" s="50"/>
      <c r="L232" s="50"/>
      <c r="M232" s="50"/>
      <c r="N232" s="49"/>
      <c r="O232" s="49"/>
      <c r="P232" s="36">
        <v>0</v>
      </c>
      <c r="Q232" s="36" t="s">
        <v>485</v>
      </c>
      <c r="R232" s="36" t="e">
        <v>#NUM!</v>
      </c>
      <c r="S232" s="36">
        <v>0</v>
      </c>
      <c r="T232" s="36">
        <v>0</v>
      </c>
      <c r="U232" s="38">
        <v>0</v>
      </c>
      <c r="V232" s="38">
        <v>0</v>
      </c>
      <c r="W232" s="36">
        <v>-1.1999999999997852E-5</v>
      </c>
      <c r="X232" s="36">
        <v>0</v>
      </c>
      <c r="Y232" s="36">
        <v>-3.0559999999999999E-5</v>
      </c>
      <c r="Z232" s="36">
        <v>0</v>
      </c>
      <c r="AA232" s="38" t="s">
        <v>486</v>
      </c>
      <c r="AB232" s="36">
        <v>1.8560000000002147E-5</v>
      </c>
      <c r="AC232" s="36">
        <v>0.10874962000000001</v>
      </c>
    </row>
    <row r="233" spans="1:29" ht="15.75" customHeight="1" x14ac:dyDescent="0.2">
      <c r="A233" s="52"/>
      <c r="B233" s="49"/>
      <c r="C233" s="49"/>
      <c r="D233" s="49"/>
      <c r="E233" s="50"/>
      <c r="F233" s="50"/>
      <c r="G233" s="50"/>
      <c r="H233" s="50"/>
      <c r="I233" s="50"/>
      <c r="J233" s="49"/>
      <c r="K233" s="50"/>
      <c r="L233" s="50"/>
      <c r="M233" s="50"/>
      <c r="N233" s="49"/>
      <c r="O233" s="49"/>
      <c r="P233" s="36">
        <v>0</v>
      </c>
      <c r="Q233" s="36" t="s">
        <v>485</v>
      </c>
      <c r="R233" s="36" t="e">
        <v>#NUM!</v>
      </c>
      <c r="S233" s="36">
        <v>0</v>
      </c>
      <c r="T233" s="36">
        <v>0</v>
      </c>
      <c r="U233" s="38">
        <v>0</v>
      </c>
      <c r="V233" s="38">
        <v>0</v>
      </c>
      <c r="W233" s="36">
        <v>-1.1999999999997852E-5</v>
      </c>
      <c r="X233" s="36">
        <v>0</v>
      </c>
      <c r="Y233" s="36">
        <v>-3.0559999999999999E-5</v>
      </c>
      <c r="Z233" s="36">
        <v>0</v>
      </c>
      <c r="AA233" s="38" t="s">
        <v>486</v>
      </c>
      <c r="AB233" s="36">
        <v>1.8560000000002147E-5</v>
      </c>
      <c r="AC233" s="36">
        <v>0.10874962000000001</v>
      </c>
    </row>
    <row r="234" spans="1:29" ht="15.75" customHeight="1" x14ac:dyDescent="0.2">
      <c r="A234" s="52"/>
      <c r="B234" s="49"/>
      <c r="C234" s="49"/>
      <c r="D234" s="49"/>
      <c r="E234" s="50"/>
      <c r="F234" s="50"/>
      <c r="G234" s="50"/>
      <c r="H234" s="50"/>
      <c r="I234" s="50"/>
      <c r="J234" s="49"/>
      <c r="K234" s="50"/>
      <c r="L234" s="50"/>
      <c r="M234" s="50"/>
      <c r="N234" s="49"/>
      <c r="O234" s="49"/>
      <c r="P234" s="36">
        <v>0</v>
      </c>
      <c r="Q234" s="36" t="s">
        <v>485</v>
      </c>
      <c r="R234" s="36" t="e">
        <v>#NUM!</v>
      </c>
      <c r="S234" s="36">
        <v>0</v>
      </c>
      <c r="T234" s="36">
        <v>0</v>
      </c>
      <c r="U234" s="38">
        <v>0</v>
      </c>
      <c r="V234" s="38">
        <v>0</v>
      </c>
      <c r="W234" s="36">
        <v>-1.1999999999997852E-5</v>
      </c>
      <c r="X234" s="36">
        <v>0</v>
      </c>
      <c r="Y234" s="36">
        <v>-3.0559999999999999E-5</v>
      </c>
      <c r="Z234" s="36">
        <v>0</v>
      </c>
      <c r="AA234" s="38" t="s">
        <v>486</v>
      </c>
      <c r="AB234" s="36">
        <v>1.8560000000002147E-5</v>
      </c>
      <c r="AC234" s="36">
        <v>0.10874962000000001</v>
      </c>
    </row>
    <row r="235" spans="1:29" ht="15.75" customHeight="1" x14ac:dyDescent="0.2">
      <c r="A235" s="52"/>
      <c r="B235" s="49"/>
      <c r="C235" s="49"/>
      <c r="D235" s="49"/>
      <c r="E235" s="50"/>
      <c r="F235" s="50"/>
      <c r="G235" s="50"/>
      <c r="H235" s="50"/>
      <c r="I235" s="50"/>
      <c r="J235" s="49"/>
      <c r="K235" s="50"/>
      <c r="L235" s="50"/>
      <c r="M235" s="50"/>
      <c r="N235" s="49"/>
      <c r="O235" s="49"/>
      <c r="P235" s="36">
        <v>0</v>
      </c>
      <c r="Q235" s="36" t="s">
        <v>485</v>
      </c>
      <c r="R235" s="36" t="e">
        <v>#NUM!</v>
      </c>
      <c r="S235" s="36">
        <v>0</v>
      </c>
      <c r="T235" s="36">
        <v>0</v>
      </c>
      <c r="U235" s="38">
        <v>0</v>
      </c>
      <c r="V235" s="38">
        <v>0</v>
      </c>
      <c r="W235" s="36">
        <v>-1.1999999999997852E-5</v>
      </c>
      <c r="X235" s="36">
        <v>0</v>
      </c>
      <c r="Y235" s="36">
        <v>-3.0559999999999999E-5</v>
      </c>
      <c r="Z235" s="36">
        <v>0</v>
      </c>
      <c r="AA235" s="38" t="s">
        <v>486</v>
      </c>
      <c r="AB235" s="36">
        <v>1.8560000000002147E-5</v>
      </c>
      <c r="AC235" s="36">
        <v>0.10874962000000001</v>
      </c>
    </row>
    <row r="236" spans="1:29" ht="15.75" customHeight="1" x14ac:dyDescent="0.2">
      <c r="A236" s="52"/>
      <c r="B236" s="49"/>
      <c r="C236" s="49"/>
      <c r="D236" s="49"/>
      <c r="E236" s="50"/>
      <c r="F236" s="50"/>
      <c r="G236" s="50"/>
      <c r="H236" s="50"/>
      <c r="I236" s="50"/>
      <c r="J236" s="49"/>
      <c r="K236" s="50"/>
      <c r="L236" s="50"/>
      <c r="M236" s="50"/>
      <c r="N236" s="49"/>
      <c r="O236" s="49"/>
      <c r="P236" s="36">
        <v>0</v>
      </c>
      <c r="Q236" s="36" t="s">
        <v>485</v>
      </c>
      <c r="R236" s="36" t="e">
        <v>#NUM!</v>
      </c>
      <c r="S236" s="36">
        <v>0</v>
      </c>
      <c r="T236" s="36">
        <v>0</v>
      </c>
      <c r="U236" s="38">
        <v>0</v>
      </c>
      <c r="V236" s="38">
        <v>0</v>
      </c>
      <c r="W236" s="36">
        <v>-1.1999999999997852E-5</v>
      </c>
      <c r="X236" s="36">
        <v>0</v>
      </c>
      <c r="Y236" s="36">
        <v>-3.0559999999999999E-5</v>
      </c>
      <c r="Z236" s="36">
        <v>0</v>
      </c>
      <c r="AA236" s="38" t="s">
        <v>486</v>
      </c>
      <c r="AB236" s="36">
        <v>1.8560000000002147E-5</v>
      </c>
      <c r="AC236" s="36">
        <v>0.10874962000000001</v>
      </c>
    </row>
    <row r="237" spans="1:29" ht="15.75" customHeight="1" x14ac:dyDescent="0.2">
      <c r="A237" s="52"/>
      <c r="B237" s="49"/>
      <c r="C237" s="49"/>
      <c r="D237" s="49"/>
      <c r="E237" s="50"/>
      <c r="F237" s="50"/>
      <c r="G237" s="50"/>
      <c r="H237" s="50"/>
      <c r="I237" s="50"/>
      <c r="J237" s="49"/>
      <c r="K237" s="50"/>
      <c r="L237" s="50"/>
      <c r="M237" s="50"/>
      <c r="N237" s="49"/>
      <c r="O237" s="49"/>
      <c r="P237" s="36">
        <v>0</v>
      </c>
      <c r="Q237" s="36" t="s">
        <v>485</v>
      </c>
      <c r="R237" s="36" t="e">
        <v>#NUM!</v>
      </c>
      <c r="S237" s="36">
        <v>0</v>
      </c>
      <c r="T237" s="36">
        <v>0</v>
      </c>
      <c r="U237" s="38">
        <v>0</v>
      </c>
      <c r="V237" s="38">
        <v>0</v>
      </c>
      <c r="W237" s="36">
        <v>-1.1999999999997852E-5</v>
      </c>
      <c r="X237" s="36">
        <v>0</v>
      </c>
      <c r="Y237" s="36">
        <v>-3.0559999999999999E-5</v>
      </c>
      <c r="Z237" s="36">
        <v>0</v>
      </c>
      <c r="AA237" s="38" t="s">
        <v>486</v>
      </c>
      <c r="AB237" s="36">
        <v>1.8560000000002147E-5</v>
      </c>
      <c r="AC237" s="36">
        <v>0.10874962000000001</v>
      </c>
    </row>
    <row r="238" spans="1:29" ht="15.75" customHeight="1" x14ac:dyDescent="0.2">
      <c r="A238" s="52"/>
      <c r="B238" s="49"/>
      <c r="C238" s="49"/>
      <c r="D238" s="49"/>
      <c r="E238" s="50"/>
      <c r="F238" s="50"/>
      <c r="G238" s="50"/>
      <c r="H238" s="50"/>
      <c r="I238" s="50"/>
      <c r="J238" s="49"/>
      <c r="K238" s="50"/>
      <c r="L238" s="50"/>
      <c r="M238" s="50"/>
      <c r="N238" s="49"/>
      <c r="O238" s="49"/>
      <c r="P238" s="36">
        <v>0</v>
      </c>
      <c r="Q238" s="36" t="s">
        <v>485</v>
      </c>
      <c r="R238" s="36" t="e">
        <v>#NUM!</v>
      </c>
      <c r="S238" s="36">
        <v>0</v>
      </c>
      <c r="T238" s="36">
        <v>0</v>
      </c>
      <c r="U238" s="38">
        <v>0</v>
      </c>
      <c r="V238" s="38">
        <v>0</v>
      </c>
      <c r="W238" s="36">
        <v>-1.1999999999997852E-5</v>
      </c>
      <c r="X238" s="36">
        <v>0</v>
      </c>
      <c r="Y238" s="36">
        <v>-3.0559999999999999E-5</v>
      </c>
      <c r="Z238" s="36">
        <v>0</v>
      </c>
      <c r="AA238" s="38" t="s">
        <v>486</v>
      </c>
      <c r="AB238" s="36">
        <v>1.8560000000002147E-5</v>
      </c>
      <c r="AC238" s="36">
        <v>0.10874962000000001</v>
      </c>
    </row>
    <row r="239" spans="1:29" ht="15.75" customHeight="1" x14ac:dyDescent="0.2">
      <c r="A239" s="52"/>
      <c r="B239" s="49"/>
      <c r="C239" s="49"/>
      <c r="D239" s="49"/>
      <c r="E239" s="50"/>
      <c r="F239" s="50"/>
      <c r="G239" s="50"/>
      <c r="H239" s="50"/>
      <c r="I239" s="50"/>
      <c r="J239" s="49"/>
      <c r="K239" s="50"/>
      <c r="L239" s="50"/>
      <c r="M239" s="50"/>
      <c r="N239" s="49"/>
      <c r="O239" s="49"/>
      <c r="P239" s="36">
        <v>0</v>
      </c>
      <c r="Q239" s="36" t="s">
        <v>485</v>
      </c>
      <c r="R239" s="36" t="e">
        <v>#NUM!</v>
      </c>
      <c r="S239" s="36">
        <v>0</v>
      </c>
      <c r="T239" s="36">
        <v>0</v>
      </c>
      <c r="U239" s="38">
        <v>0</v>
      </c>
      <c r="V239" s="38">
        <v>0</v>
      </c>
      <c r="W239" s="36">
        <v>-1.1999999999997852E-5</v>
      </c>
      <c r="X239" s="36">
        <v>0</v>
      </c>
      <c r="Y239" s="36">
        <v>-3.0559999999999999E-5</v>
      </c>
      <c r="Z239" s="36">
        <v>0</v>
      </c>
      <c r="AA239" s="38" t="s">
        <v>486</v>
      </c>
      <c r="AB239" s="36">
        <v>1.8560000000002147E-5</v>
      </c>
      <c r="AC239" s="36">
        <v>0.10874962000000001</v>
      </c>
    </row>
    <row r="240" spans="1:29" ht="15.75" customHeight="1" x14ac:dyDescent="0.2">
      <c r="A240" s="52"/>
      <c r="B240" s="49"/>
      <c r="C240" s="49"/>
      <c r="D240" s="49"/>
      <c r="E240" s="50"/>
      <c r="F240" s="50"/>
      <c r="G240" s="50"/>
      <c r="H240" s="50"/>
      <c r="I240" s="50"/>
      <c r="J240" s="49"/>
      <c r="K240" s="50"/>
      <c r="L240" s="50"/>
      <c r="M240" s="50"/>
      <c r="N240" s="49"/>
      <c r="O240" s="49"/>
      <c r="P240" s="36">
        <v>0</v>
      </c>
      <c r="Q240" s="36" t="s">
        <v>485</v>
      </c>
      <c r="R240" s="36" t="e">
        <v>#NUM!</v>
      </c>
      <c r="S240" s="36">
        <v>0</v>
      </c>
      <c r="T240" s="36">
        <v>0</v>
      </c>
      <c r="U240" s="38">
        <v>0</v>
      </c>
      <c r="V240" s="38">
        <v>0</v>
      </c>
      <c r="W240" s="36">
        <v>-1.1999999999997852E-5</v>
      </c>
      <c r="X240" s="36">
        <v>0</v>
      </c>
      <c r="Y240" s="36">
        <v>-3.0559999999999999E-5</v>
      </c>
      <c r="Z240" s="36">
        <v>0</v>
      </c>
      <c r="AA240" s="38" t="s">
        <v>486</v>
      </c>
      <c r="AB240" s="36">
        <v>1.8560000000002147E-5</v>
      </c>
      <c r="AC240" s="36">
        <v>0.10874962000000001</v>
      </c>
    </row>
    <row r="241" spans="1:29" ht="15.75" customHeight="1" x14ac:dyDescent="0.2">
      <c r="A241" s="52"/>
      <c r="B241" s="49"/>
      <c r="C241" s="49"/>
      <c r="D241" s="49"/>
      <c r="E241" s="50"/>
      <c r="F241" s="50"/>
      <c r="G241" s="50"/>
      <c r="H241" s="50"/>
      <c r="I241" s="50"/>
      <c r="J241" s="49"/>
      <c r="K241" s="50"/>
      <c r="L241" s="50"/>
      <c r="M241" s="50"/>
      <c r="N241" s="49"/>
      <c r="O241" s="49"/>
      <c r="P241" s="36">
        <v>0</v>
      </c>
      <c r="Q241" s="36" t="s">
        <v>485</v>
      </c>
      <c r="R241" s="36" t="e">
        <v>#NUM!</v>
      </c>
      <c r="S241" s="36">
        <v>0</v>
      </c>
      <c r="T241" s="36">
        <v>0</v>
      </c>
      <c r="U241" s="38">
        <v>0</v>
      </c>
      <c r="V241" s="38">
        <v>0</v>
      </c>
      <c r="W241" s="36">
        <v>-1.1999999999997852E-5</v>
      </c>
      <c r="X241" s="36">
        <v>0</v>
      </c>
      <c r="Y241" s="36">
        <v>-3.0559999999999999E-5</v>
      </c>
      <c r="Z241" s="36">
        <v>0</v>
      </c>
      <c r="AA241" s="38" t="s">
        <v>486</v>
      </c>
      <c r="AB241" s="36">
        <v>1.8560000000002147E-5</v>
      </c>
      <c r="AC241" s="36">
        <v>0.10874962000000001</v>
      </c>
    </row>
    <row r="242" spans="1:29" ht="15.75" customHeight="1" x14ac:dyDescent="0.2">
      <c r="A242" s="52"/>
      <c r="B242" s="49"/>
      <c r="C242" s="49"/>
      <c r="D242" s="49"/>
      <c r="E242" s="50"/>
      <c r="F242" s="50"/>
      <c r="G242" s="50"/>
      <c r="H242" s="50"/>
      <c r="I242" s="50"/>
      <c r="J242" s="49"/>
      <c r="K242" s="50"/>
      <c r="L242" s="50"/>
      <c r="M242" s="50"/>
      <c r="N242" s="49"/>
      <c r="O242" s="49"/>
      <c r="P242" s="36">
        <v>0</v>
      </c>
      <c r="Q242" s="36" t="s">
        <v>485</v>
      </c>
      <c r="R242" s="36" t="e">
        <v>#NUM!</v>
      </c>
      <c r="S242" s="36">
        <v>0</v>
      </c>
      <c r="T242" s="36">
        <v>0</v>
      </c>
      <c r="U242" s="38">
        <v>0</v>
      </c>
      <c r="V242" s="38">
        <v>0</v>
      </c>
      <c r="W242" s="36">
        <v>-1.1999999999997852E-5</v>
      </c>
      <c r="X242" s="36">
        <v>0</v>
      </c>
      <c r="Y242" s="36">
        <v>-3.0559999999999999E-5</v>
      </c>
      <c r="Z242" s="36">
        <v>0</v>
      </c>
      <c r="AA242" s="38" t="s">
        <v>486</v>
      </c>
      <c r="AB242" s="36">
        <v>1.8560000000002147E-5</v>
      </c>
      <c r="AC242" s="36">
        <v>0.10874962000000001</v>
      </c>
    </row>
    <row r="243" spans="1:29" ht="15.75" customHeight="1" x14ac:dyDescent="0.2">
      <c r="A243" s="52"/>
      <c r="B243" s="49"/>
      <c r="C243" s="49"/>
      <c r="D243" s="49"/>
      <c r="E243" s="50"/>
      <c r="F243" s="50"/>
      <c r="G243" s="50"/>
      <c r="H243" s="50"/>
      <c r="I243" s="50"/>
      <c r="J243" s="49"/>
      <c r="K243" s="50"/>
      <c r="L243" s="50"/>
      <c r="M243" s="50"/>
      <c r="N243" s="49"/>
      <c r="O243" s="49"/>
      <c r="P243" s="36">
        <v>0</v>
      </c>
      <c r="Q243" s="36" t="s">
        <v>485</v>
      </c>
      <c r="R243" s="36" t="e">
        <v>#NUM!</v>
      </c>
      <c r="S243" s="36">
        <v>0</v>
      </c>
      <c r="T243" s="36">
        <v>0</v>
      </c>
      <c r="U243" s="38">
        <v>0</v>
      </c>
      <c r="V243" s="38">
        <v>0</v>
      </c>
      <c r="W243" s="36">
        <v>-1.1999999999997852E-5</v>
      </c>
      <c r="X243" s="36">
        <v>0</v>
      </c>
      <c r="Y243" s="36">
        <v>-3.0559999999999999E-5</v>
      </c>
      <c r="Z243" s="36">
        <v>0</v>
      </c>
      <c r="AA243" s="38" t="s">
        <v>486</v>
      </c>
      <c r="AB243" s="36">
        <v>1.8560000000002147E-5</v>
      </c>
      <c r="AC243" s="36">
        <v>0.10874962000000001</v>
      </c>
    </row>
    <row r="244" spans="1:29" ht="15.75" customHeight="1" x14ac:dyDescent="0.2">
      <c r="A244" s="52"/>
      <c r="B244" s="49"/>
      <c r="C244" s="49"/>
      <c r="D244" s="49"/>
      <c r="E244" s="50"/>
      <c r="F244" s="50"/>
      <c r="G244" s="50"/>
      <c r="H244" s="50"/>
      <c r="I244" s="50"/>
      <c r="J244" s="49"/>
      <c r="K244" s="50"/>
      <c r="L244" s="50"/>
      <c r="M244" s="50"/>
      <c r="N244" s="49"/>
      <c r="O244" s="49"/>
      <c r="P244" s="36">
        <v>0</v>
      </c>
      <c r="Q244" s="36" t="s">
        <v>485</v>
      </c>
      <c r="R244" s="36" t="e">
        <v>#NUM!</v>
      </c>
      <c r="S244" s="36">
        <v>0</v>
      </c>
      <c r="T244" s="36">
        <v>0</v>
      </c>
      <c r="U244" s="38">
        <v>0</v>
      </c>
      <c r="V244" s="38">
        <v>0</v>
      </c>
      <c r="W244" s="36">
        <v>-1.1999999999997852E-5</v>
      </c>
      <c r="X244" s="36">
        <v>0</v>
      </c>
      <c r="Y244" s="36">
        <v>-3.0559999999999999E-5</v>
      </c>
      <c r="Z244" s="36">
        <v>0</v>
      </c>
      <c r="AA244" s="38" t="s">
        <v>486</v>
      </c>
      <c r="AB244" s="36">
        <v>1.8560000000002147E-5</v>
      </c>
      <c r="AC244" s="36">
        <v>0.10874962000000001</v>
      </c>
    </row>
    <row r="245" spans="1:29" ht="15.75" customHeight="1" x14ac:dyDescent="0.2">
      <c r="A245" s="52"/>
      <c r="B245" s="49"/>
      <c r="C245" s="49"/>
      <c r="D245" s="49"/>
      <c r="E245" s="50"/>
      <c r="F245" s="50"/>
      <c r="G245" s="50"/>
      <c r="H245" s="50"/>
      <c r="I245" s="50"/>
      <c r="J245" s="49"/>
      <c r="K245" s="50"/>
      <c r="L245" s="50"/>
      <c r="M245" s="50"/>
      <c r="N245" s="49"/>
      <c r="O245" s="49"/>
      <c r="P245" s="36">
        <v>0</v>
      </c>
      <c r="Q245" s="36" t="s">
        <v>485</v>
      </c>
      <c r="R245" s="36" t="e">
        <v>#NUM!</v>
      </c>
      <c r="S245" s="36">
        <v>0</v>
      </c>
      <c r="T245" s="36">
        <v>0</v>
      </c>
      <c r="U245" s="38">
        <v>0</v>
      </c>
      <c r="V245" s="38">
        <v>0</v>
      </c>
      <c r="W245" s="36">
        <v>-1.1999999999997852E-5</v>
      </c>
      <c r="X245" s="36">
        <v>0</v>
      </c>
      <c r="Y245" s="36">
        <v>-3.0559999999999999E-5</v>
      </c>
      <c r="Z245" s="36">
        <v>0</v>
      </c>
      <c r="AA245" s="38" t="s">
        <v>486</v>
      </c>
      <c r="AB245" s="36">
        <v>1.8560000000002147E-5</v>
      </c>
      <c r="AC245" s="36">
        <v>0.10874962000000001</v>
      </c>
    </row>
    <row r="246" spans="1:29" ht="15.75" customHeight="1" x14ac:dyDescent="0.2">
      <c r="A246" s="52"/>
      <c r="B246" s="49"/>
      <c r="C246" s="49"/>
      <c r="D246" s="49"/>
      <c r="E246" s="50"/>
      <c r="F246" s="50"/>
      <c r="G246" s="50"/>
      <c r="H246" s="50"/>
      <c r="I246" s="50"/>
      <c r="J246" s="49"/>
      <c r="K246" s="50"/>
      <c r="L246" s="50"/>
      <c r="M246" s="50"/>
      <c r="N246" s="49"/>
      <c r="O246" s="49"/>
      <c r="P246" s="36">
        <v>0</v>
      </c>
      <c r="Q246" s="36" t="s">
        <v>485</v>
      </c>
      <c r="R246" s="36" t="e">
        <v>#NUM!</v>
      </c>
      <c r="S246" s="36">
        <v>0</v>
      </c>
      <c r="T246" s="36">
        <v>0</v>
      </c>
      <c r="U246" s="38">
        <v>0</v>
      </c>
      <c r="V246" s="38">
        <v>0</v>
      </c>
      <c r="W246" s="36">
        <v>-1.1999999999997852E-5</v>
      </c>
      <c r="X246" s="36">
        <v>0</v>
      </c>
      <c r="Y246" s="36">
        <v>-3.0559999999999999E-5</v>
      </c>
      <c r="Z246" s="36">
        <v>0</v>
      </c>
      <c r="AA246" s="38" t="s">
        <v>486</v>
      </c>
      <c r="AB246" s="36">
        <v>1.8560000000002147E-5</v>
      </c>
      <c r="AC246" s="36">
        <v>0.10874962000000001</v>
      </c>
    </row>
    <row r="247" spans="1:29" ht="15.75" customHeight="1" x14ac:dyDescent="0.2">
      <c r="A247" s="52"/>
      <c r="B247" s="49"/>
      <c r="C247" s="49"/>
      <c r="D247" s="49"/>
      <c r="E247" s="50"/>
      <c r="F247" s="50"/>
      <c r="G247" s="50"/>
      <c r="H247" s="50"/>
      <c r="I247" s="50"/>
      <c r="J247" s="49"/>
      <c r="K247" s="50"/>
      <c r="L247" s="50"/>
      <c r="M247" s="50"/>
      <c r="N247" s="49"/>
      <c r="O247" s="49"/>
      <c r="P247" s="36">
        <v>0</v>
      </c>
      <c r="Q247" s="36" t="s">
        <v>485</v>
      </c>
      <c r="R247" s="36" t="e">
        <v>#NUM!</v>
      </c>
      <c r="S247" s="36">
        <v>0</v>
      </c>
      <c r="T247" s="36">
        <v>0</v>
      </c>
      <c r="U247" s="38">
        <v>0</v>
      </c>
      <c r="V247" s="38">
        <v>0</v>
      </c>
      <c r="W247" s="36">
        <v>-1.1999999999997852E-5</v>
      </c>
      <c r="X247" s="36">
        <v>0</v>
      </c>
      <c r="Y247" s="36">
        <v>-3.0559999999999999E-5</v>
      </c>
      <c r="Z247" s="36">
        <v>0</v>
      </c>
      <c r="AA247" s="38" t="s">
        <v>486</v>
      </c>
      <c r="AB247" s="36">
        <v>1.8560000000002147E-5</v>
      </c>
      <c r="AC247" s="36">
        <v>0.10874962000000001</v>
      </c>
    </row>
    <row r="248" spans="1:29" ht="15.75" customHeight="1" x14ac:dyDescent="0.2">
      <c r="A248" s="52"/>
      <c r="B248" s="49"/>
      <c r="C248" s="49"/>
      <c r="D248" s="49"/>
      <c r="E248" s="50"/>
      <c r="F248" s="50"/>
      <c r="G248" s="50"/>
      <c r="H248" s="50"/>
      <c r="I248" s="50"/>
      <c r="J248" s="49"/>
      <c r="K248" s="50"/>
      <c r="L248" s="50"/>
      <c r="M248" s="50"/>
      <c r="N248" s="49"/>
      <c r="O248" s="49"/>
      <c r="P248" s="36">
        <v>0</v>
      </c>
      <c r="Q248" s="36" t="s">
        <v>485</v>
      </c>
      <c r="R248" s="36" t="e">
        <v>#NUM!</v>
      </c>
      <c r="S248" s="36">
        <v>0</v>
      </c>
      <c r="T248" s="36">
        <v>0</v>
      </c>
      <c r="U248" s="38">
        <v>0</v>
      </c>
      <c r="V248" s="38">
        <v>0</v>
      </c>
      <c r="W248" s="36">
        <v>-1.1999999999997852E-5</v>
      </c>
      <c r="X248" s="36">
        <v>0</v>
      </c>
      <c r="Y248" s="36">
        <v>-3.0559999999999999E-5</v>
      </c>
      <c r="Z248" s="36">
        <v>0</v>
      </c>
      <c r="AA248" s="38" t="s">
        <v>486</v>
      </c>
      <c r="AB248" s="36">
        <v>1.8560000000002147E-5</v>
      </c>
      <c r="AC248" s="36">
        <v>0.10874962000000001</v>
      </c>
    </row>
    <row r="249" spans="1:29" ht="15.75" customHeight="1" x14ac:dyDescent="0.2">
      <c r="A249" s="52"/>
      <c r="B249" s="49"/>
      <c r="C249" s="49"/>
      <c r="D249" s="49"/>
      <c r="E249" s="50"/>
      <c r="F249" s="50"/>
      <c r="G249" s="50"/>
      <c r="H249" s="50"/>
      <c r="I249" s="50"/>
      <c r="J249" s="49"/>
      <c r="K249" s="50"/>
      <c r="L249" s="50"/>
      <c r="M249" s="50"/>
      <c r="N249" s="49"/>
      <c r="O249" s="49"/>
      <c r="P249" s="36">
        <v>0</v>
      </c>
      <c r="Q249" s="36" t="s">
        <v>485</v>
      </c>
      <c r="R249" s="36" t="e">
        <v>#NUM!</v>
      </c>
      <c r="S249" s="36">
        <v>0</v>
      </c>
      <c r="T249" s="36">
        <v>0</v>
      </c>
      <c r="U249" s="38">
        <v>0</v>
      </c>
      <c r="V249" s="38">
        <v>0</v>
      </c>
      <c r="W249" s="36">
        <v>-1.1999999999997852E-5</v>
      </c>
      <c r="X249" s="36">
        <v>0</v>
      </c>
      <c r="Y249" s="36">
        <v>-3.0559999999999999E-5</v>
      </c>
      <c r="Z249" s="36">
        <v>0</v>
      </c>
      <c r="AA249" s="38" t="s">
        <v>486</v>
      </c>
      <c r="AB249" s="36">
        <v>1.8560000000002147E-5</v>
      </c>
      <c r="AC249" s="36">
        <v>0.10874962000000001</v>
      </c>
    </row>
    <row r="250" spans="1:29" ht="15.75" customHeight="1" x14ac:dyDescent="0.2">
      <c r="A250" s="52"/>
      <c r="B250" s="49"/>
      <c r="C250" s="49"/>
      <c r="D250" s="49"/>
      <c r="E250" s="50"/>
      <c r="F250" s="50"/>
      <c r="G250" s="50"/>
      <c r="H250" s="50"/>
      <c r="I250" s="50"/>
      <c r="J250" s="49"/>
      <c r="K250" s="50"/>
      <c r="L250" s="50"/>
      <c r="M250" s="50"/>
      <c r="N250" s="49"/>
      <c r="O250" s="49"/>
      <c r="P250" s="36">
        <v>0</v>
      </c>
      <c r="Q250" s="36" t="s">
        <v>485</v>
      </c>
      <c r="R250" s="36" t="e">
        <v>#NUM!</v>
      </c>
      <c r="S250" s="36">
        <v>0</v>
      </c>
      <c r="T250" s="36">
        <v>0</v>
      </c>
      <c r="U250" s="38">
        <v>0</v>
      </c>
      <c r="V250" s="38">
        <v>0</v>
      </c>
      <c r="W250" s="36">
        <v>-1.1999999999997852E-5</v>
      </c>
      <c r="X250" s="36">
        <v>0</v>
      </c>
      <c r="Y250" s="36">
        <v>-3.0559999999999999E-5</v>
      </c>
      <c r="Z250" s="36">
        <v>0</v>
      </c>
      <c r="AA250" s="38" t="s">
        <v>486</v>
      </c>
      <c r="AB250" s="36">
        <v>1.8560000000002147E-5</v>
      </c>
      <c r="AC250" s="36">
        <v>0.10874962000000001</v>
      </c>
    </row>
    <row r="251" spans="1:29" ht="15.75" customHeight="1" x14ac:dyDescent="0.2">
      <c r="A251" s="52"/>
      <c r="B251" s="49"/>
      <c r="C251" s="49"/>
      <c r="D251" s="49"/>
      <c r="E251" s="50"/>
      <c r="F251" s="50"/>
      <c r="G251" s="50"/>
      <c r="H251" s="50"/>
      <c r="I251" s="50"/>
      <c r="J251" s="49"/>
      <c r="K251" s="50"/>
      <c r="L251" s="50"/>
      <c r="M251" s="50"/>
      <c r="N251" s="49"/>
      <c r="O251" s="49"/>
      <c r="P251" s="36">
        <v>0</v>
      </c>
      <c r="Q251" s="36" t="s">
        <v>485</v>
      </c>
      <c r="R251" s="36" t="e">
        <v>#NUM!</v>
      </c>
      <c r="S251" s="36">
        <v>0</v>
      </c>
      <c r="T251" s="36">
        <v>0</v>
      </c>
      <c r="U251" s="38">
        <v>0</v>
      </c>
      <c r="V251" s="38">
        <v>0</v>
      </c>
      <c r="W251" s="36">
        <v>-1.1999999999997852E-5</v>
      </c>
      <c r="X251" s="36">
        <v>0</v>
      </c>
      <c r="Y251" s="36">
        <v>-3.0559999999999999E-5</v>
      </c>
      <c r="Z251" s="36">
        <v>0</v>
      </c>
      <c r="AA251" s="38" t="s">
        <v>486</v>
      </c>
      <c r="AB251" s="36">
        <v>1.8560000000002147E-5</v>
      </c>
      <c r="AC251" s="36">
        <v>0.10874962000000001</v>
      </c>
    </row>
    <row r="252" spans="1:29" ht="15.75" customHeight="1" x14ac:dyDescent="0.2">
      <c r="A252" s="52"/>
      <c r="B252" s="49"/>
      <c r="C252" s="49"/>
      <c r="D252" s="49"/>
      <c r="E252" s="50"/>
      <c r="F252" s="50"/>
      <c r="G252" s="50"/>
      <c r="H252" s="50"/>
      <c r="I252" s="50"/>
      <c r="J252" s="49"/>
      <c r="K252" s="50"/>
      <c r="L252" s="50"/>
      <c r="M252" s="50"/>
      <c r="N252" s="49"/>
      <c r="O252" s="49"/>
      <c r="P252" s="36">
        <v>0</v>
      </c>
      <c r="Q252" s="36" t="s">
        <v>485</v>
      </c>
      <c r="R252" s="36" t="e">
        <v>#NUM!</v>
      </c>
      <c r="S252" s="36">
        <v>0</v>
      </c>
      <c r="T252" s="36">
        <v>0</v>
      </c>
      <c r="U252" s="38">
        <v>0</v>
      </c>
      <c r="V252" s="38">
        <v>0</v>
      </c>
      <c r="W252" s="36">
        <v>-1.1999999999997852E-5</v>
      </c>
      <c r="X252" s="36">
        <v>0</v>
      </c>
      <c r="Y252" s="36">
        <v>-3.0559999999999999E-5</v>
      </c>
      <c r="Z252" s="36">
        <v>0</v>
      </c>
      <c r="AA252" s="38" t="s">
        <v>486</v>
      </c>
      <c r="AB252" s="36">
        <v>1.8560000000002147E-5</v>
      </c>
      <c r="AC252" s="36">
        <v>0.10874962000000001</v>
      </c>
    </row>
    <row r="253" spans="1:29" ht="15.75" customHeight="1" x14ac:dyDescent="0.2">
      <c r="A253" s="52"/>
      <c r="B253" s="49"/>
      <c r="C253" s="49"/>
      <c r="D253" s="49"/>
      <c r="E253" s="50"/>
      <c r="F253" s="50"/>
      <c r="G253" s="50"/>
      <c r="H253" s="50"/>
      <c r="I253" s="50"/>
      <c r="J253" s="49"/>
      <c r="K253" s="50"/>
      <c r="L253" s="50"/>
      <c r="M253" s="50"/>
      <c r="N253" s="49"/>
      <c r="O253" s="49"/>
      <c r="P253" s="36">
        <v>0</v>
      </c>
      <c r="Q253" s="36" t="s">
        <v>485</v>
      </c>
      <c r="R253" s="36" t="e">
        <v>#NUM!</v>
      </c>
      <c r="S253" s="36">
        <v>0</v>
      </c>
      <c r="T253" s="36">
        <v>0</v>
      </c>
      <c r="U253" s="38">
        <v>0</v>
      </c>
      <c r="V253" s="38">
        <v>0</v>
      </c>
      <c r="W253" s="36">
        <v>-1.1999999999997852E-5</v>
      </c>
      <c r="X253" s="36">
        <v>0</v>
      </c>
      <c r="Y253" s="36">
        <v>-3.0559999999999999E-5</v>
      </c>
      <c r="Z253" s="36">
        <v>0</v>
      </c>
      <c r="AA253" s="38" t="s">
        <v>486</v>
      </c>
      <c r="AB253" s="36">
        <v>1.8560000000002147E-5</v>
      </c>
      <c r="AC253" s="36">
        <v>0.10874962000000001</v>
      </c>
    </row>
    <row r="254" spans="1:29" ht="15.75" customHeight="1" x14ac:dyDescent="0.2">
      <c r="A254" s="52"/>
      <c r="B254" s="49"/>
      <c r="C254" s="49"/>
      <c r="D254" s="49"/>
      <c r="E254" s="50"/>
      <c r="F254" s="50"/>
      <c r="G254" s="50"/>
      <c r="H254" s="50"/>
      <c r="I254" s="50"/>
      <c r="J254" s="49"/>
      <c r="K254" s="50"/>
      <c r="L254" s="50"/>
      <c r="M254" s="50"/>
      <c r="N254" s="49"/>
      <c r="O254" s="49"/>
      <c r="P254" s="36">
        <v>0</v>
      </c>
      <c r="Q254" s="36" t="s">
        <v>485</v>
      </c>
      <c r="R254" s="36" t="e">
        <v>#NUM!</v>
      </c>
      <c r="S254" s="36">
        <v>0</v>
      </c>
      <c r="T254" s="36">
        <v>0</v>
      </c>
      <c r="U254" s="38">
        <v>0</v>
      </c>
      <c r="V254" s="38">
        <v>0</v>
      </c>
      <c r="W254" s="36">
        <v>-1.1999999999997852E-5</v>
      </c>
      <c r="X254" s="36">
        <v>0</v>
      </c>
      <c r="Y254" s="36">
        <v>-3.0559999999999999E-5</v>
      </c>
      <c r="Z254" s="36">
        <v>0</v>
      </c>
      <c r="AA254" s="38" t="s">
        <v>486</v>
      </c>
      <c r="AB254" s="36">
        <v>1.8560000000002147E-5</v>
      </c>
      <c r="AC254" s="36">
        <v>0.10874962000000001</v>
      </c>
    </row>
    <row r="255" spans="1:29" ht="15.75" customHeight="1" x14ac:dyDescent="0.2">
      <c r="A255" s="52"/>
      <c r="B255" s="49"/>
      <c r="C255" s="49"/>
      <c r="D255" s="49"/>
      <c r="E255" s="50"/>
      <c r="F255" s="50"/>
      <c r="G255" s="50"/>
      <c r="H255" s="50"/>
      <c r="I255" s="50"/>
      <c r="J255" s="49"/>
      <c r="K255" s="50"/>
      <c r="L255" s="50"/>
      <c r="M255" s="50"/>
      <c r="N255" s="49"/>
      <c r="O255" s="49"/>
      <c r="P255" s="36">
        <v>0</v>
      </c>
      <c r="Q255" s="36" t="s">
        <v>485</v>
      </c>
      <c r="R255" s="36" t="e">
        <v>#NUM!</v>
      </c>
      <c r="S255" s="36">
        <v>0</v>
      </c>
      <c r="T255" s="36">
        <v>0</v>
      </c>
      <c r="U255" s="38">
        <v>0</v>
      </c>
      <c r="V255" s="38">
        <v>0</v>
      </c>
      <c r="W255" s="36">
        <v>-1.1999999999997852E-5</v>
      </c>
      <c r="X255" s="36">
        <v>0</v>
      </c>
      <c r="Y255" s="36">
        <v>-3.0559999999999999E-5</v>
      </c>
      <c r="Z255" s="36">
        <v>0</v>
      </c>
      <c r="AA255" s="38" t="s">
        <v>486</v>
      </c>
      <c r="AB255" s="36">
        <v>1.8560000000002147E-5</v>
      </c>
      <c r="AC255" s="36">
        <v>0.10874962000000001</v>
      </c>
    </row>
    <row r="256" spans="1:29" ht="15.75" customHeight="1" x14ac:dyDescent="0.2">
      <c r="A256" s="52"/>
      <c r="B256" s="49"/>
      <c r="C256" s="49"/>
      <c r="D256" s="49"/>
      <c r="E256" s="50"/>
      <c r="F256" s="50"/>
      <c r="G256" s="50"/>
      <c r="H256" s="50"/>
      <c r="I256" s="50"/>
      <c r="J256" s="49"/>
      <c r="K256" s="50"/>
      <c r="L256" s="50"/>
      <c r="M256" s="50"/>
      <c r="N256" s="49"/>
      <c r="O256" s="49"/>
      <c r="P256" s="36">
        <v>0</v>
      </c>
      <c r="Q256" s="36" t="s">
        <v>485</v>
      </c>
      <c r="R256" s="36" t="e">
        <v>#NUM!</v>
      </c>
      <c r="S256" s="36">
        <v>0</v>
      </c>
      <c r="T256" s="36">
        <v>0</v>
      </c>
      <c r="U256" s="38">
        <v>0</v>
      </c>
      <c r="V256" s="38">
        <v>0</v>
      </c>
      <c r="W256" s="36">
        <v>-1.1999999999997852E-5</v>
      </c>
      <c r="X256" s="36">
        <v>0</v>
      </c>
      <c r="Y256" s="36">
        <v>-3.0559999999999999E-5</v>
      </c>
      <c r="Z256" s="36">
        <v>0</v>
      </c>
      <c r="AA256" s="38" t="s">
        <v>486</v>
      </c>
      <c r="AB256" s="36">
        <v>1.8560000000002147E-5</v>
      </c>
      <c r="AC256" s="36">
        <v>0.10874962000000001</v>
      </c>
    </row>
    <row r="257" spans="1:29" ht="15.75" customHeight="1" x14ac:dyDescent="0.2">
      <c r="A257" s="52"/>
      <c r="B257" s="49"/>
      <c r="C257" s="49"/>
      <c r="D257" s="49"/>
      <c r="E257" s="50"/>
      <c r="F257" s="50"/>
      <c r="G257" s="50"/>
      <c r="H257" s="50"/>
      <c r="I257" s="50"/>
      <c r="J257" s="49"/>
      <c r="K257" s="50"/>
      <c r="L257" s="50"/>
      <c r="M257" s="50"/>
      <c r="N257" s="49"/>
      <c r="O257" s="49"/>
      <c r="P257" s="36">
        <v>0</v>
      </c>
      <c r="Q257" s="36" t="s">
        <v>485</v>
      </c>
      <c r="R257" s="36" t="e">
        <v>#NUM!</v>
      </c>
      <c r="S257" s="36">
        <v>0</v>
      </c>
      <c r="T257" s="36">
        <v>0</v>
      </c>
      <c r="U257" s="38">
        <v>0</v>
      </c>
      <c r="V257" s="38">
        <v>0</v>
      </c>
      <c r="W257" s="36">
        <v>-1.1999999999997852E-5</v>
      </c>
      <c r="X257" s="36">
        <v>0</v>
      </c>
      <c r="Y257" s="36">
        <v>-3.0559999999999999E-5</v>
      </c>
      <c r="Z257" s="36">
        <v>0</v>
      </c>
      <c r="AA257" s="38" t="s">
        <v>486</v>
      </c>
      <c r="AB257" s="36">
        <v>1.8560000000002147E-5</v>
      </c>
      <c r="AC257" s="36">
        <v>0.10874962000000001</v>
      </c>
    </row>
    <row r="258" spans="1:29" ht="15.75" customHeight="1" x14ac:dyDescent="0.2">
      <c r="A258" s="52"/>
      <c r="B258" s="49"/>
      <c r="C258" s="49"/>
      <c r="D258" s="49"/>
      <c r="E258" s="50"/>
      <c r="F258" s="50"/>
      <c r="G258" s="50"/>
      <c r="H258" s="50"/>
      <c r="I258" s="50"/>
      <c r="J258" s="49"/>
      <c r="K258" s="50"/>
      <c r="L258" s="50"/>
      <c r="M258" s="50"/>
      <c r="N258" s="49"/>
      <c r="O258" s="49"/>
      <c r="P258" s="36">
        <v>0</v>
      </c>
      <c r="Q258" s="36" t="s">
        <v>485</v>
      </c>
      <c r="R258" s="36" t="e">
        <v>#NUM!</v>
      </c>
      <c r="S258" s="36">
        <v>0</v>
      </c>
      <c r="T258" s="36">
        <v>0</v>
      </c>
      <c r="U258" s="38">
        <v>0</v>
      </c>
      <c r="V258" s="38">
        <v>0</v>
      </c>
      <c r="W258" s="36">
        <v>-1.1999999999997852E-5</v>
      </c>
      <c r="X258" s="36">
        <v>0</v>
      </c>
      <c r="Y258" s="36">
        <v>-3.0559999999999999E-5</v>
      </c>
      <c r="Z258" s="36">
        <v>0</v>
      </c>
      <c r="AA258" s="38" t="s">
        <v>486</v>
      </c>
      <c r="AB258" s="36">
        <v>1.8560000000002147E-5</v>
      </c>
      <c r="AC258" s="36">
        <v>0.10874962000000001</v>
      </c>
    </row>
    <row r="259" spans="1:29" ht="15.75" customHeight="1" x14ac:dyDescent="0.2">
      <c r="A259" s="52"/>
      <c r="B259" s="49"/>
      <c r="C259" s="49"/>
      <c r="D259" s="49"/>
      <c r="E259" s="50"/>
      <c r="F259" s="50"/>
      <c r="G259" s="50"/>
      <c r="H259" s="50"/>
      <c r="I259" s="50"/>
      <c r="J259" s="49"/>
      <c r="K259" s="50"/>
      <c r="L259" s="50"/>
      <c r="M259" s="50"/>
      <c r="N259" s="49"/>
      <c r="O259" s="49"/>
      <c r="P259" s="36">
        <v>0</v>
      </c>
      <c r="Q259" s="36" t="s">
        <v>485</v>
      </c>
      <c r="R259" s="36" t="e">
        <v>#NUM!</v>
      </c>
      <c r="S259" s="36">
        <v>0</v>
      </c>
      <c r="T259" s="36">
        <v>0</v>
      </c>
      <c r="U259" s="38">
        <v>0</v>
      </c>
      <c r="V259" s="38">
        <v>0</v>
      </c>
      <c r="W259" s="36">
        <v>-1.1999999999997852E-5</v>
      </c>
      <c r="X259" s="36">
        <v>0</v>
      </c>
      <c r="Y259" s="36">
        <v>-3.0559999999999999E-5</v>
      </c>
      <c r="Z259" s="36">
        <v>0</v>
      </c>
      <c r="AA259" s="38" t="s">
        <v>486</v>
      </c>
      <c r="AB259" s="36">
        <v>1.8560000000002147E-5</v>
      </c>
      <c r="AC259" s="36">
        <v>0.10874962000000001</v>
      </c>
    </row>
    <row r="260" spans="1:29" ht="15.75" customHeight="1" x14ac:dyDescent="0.2">
      <c r="A260" s="52"/>
      <c r="B260" s="49"/>
      <c r="C260" s="49"/>
      <c r="D260" s="49"/>
      <c r="E260" s="50"/>
      <c r="F260" s="50"/>
      <c r="G260" s="50"/>
      <c r="H260" s="50"/>
      <c r="I260" s="50"/>
      <c r="J260" s="49"/>
      <c r="K260" s="50"/>
      <c r="L260" s="50"/>
      <c r="M260" s="50"/>
      <c r="N260" s="49"/>
      <c r="O260" s="49"/>
      <c r="P260" s="36">
        <v>0</v>
      </c>
      <c r="Q260" s="36" t="s">
        <v>485</v>
      </c>
      <c r="R260" s="36" t="e">
        <v>#NUM!</v>
      </c>
      <c r="S260" s="36">
        <v>0</v>
      </c>
      <c r="T260" s="36">
        <v>0</v>
      </c>
      <c r="U260" s="38">
        <v>0</v>
      </c>
      <c r="V260" s="38">
        <v>0</v>
      </c>
      <c r="W260" s="36">
        <v>-1.1999999999997852E-5</v>
      </c>
      <c r="X260" s="36">
        <v>0</v>
      </c>
      <c r="Y260" s="36">
        <v>-3.0559999999999999E-5</v>
      </c>
      <c r="Z260" s="36">
        <v>0</v>
      </c>
      <c r="AA260" s="38" t="s">
        <v>486</v>
      </c>
      <c r="AB260" s="36">
        <v>1.8560000000002147E-5</v>
      </c>
      <c r="AC260" s="36">
        <v>0.10874962000000001</v>
      </c>
    </row>
    <row r="261" spans="1:29" ht="15.75" customHeight="1" x14ac:dyDescent="0.2">
      <c r="A261" s="52"/>
      <c r="B261" s="49"/>
      <c r="C261" s="49"/>
      <c r="D261" s="49"/>
      <c r="E261" s="50"/>
      <c r="F261" s="50"/>
      <c r="G261" s="50"/>
      <c r="H261" s="50"/>
      <c r="I261" s="50"/>
      <c r="J261" s="49"/>
      <c r="K261" s="50"/>
      <c r="L261" s="50"/>
      <c r="M261" s="50"/>
      <c r="N261" s="49"/>
      <c r="O261" s="49"/>
      <c r="P261" s="36">
        <v>0</v>
      </c>
      <c r="Q261" s="36" t="s">
        <v>485</v>
      </c>
      <c r="R261" s="36" t="e">
        <v>#NUM!</v>
      </c>
      <c r="S261" s="36">
        <v>0</v>
      </c>
      <c r="T261" s="36">
        <v>0</v>
      </c>
      <c r="U261" s="38">
        <v>0</v>
      </c>
      <c r="V261" s="38">
        <v>0</v>
      </c>
      <c r="W261" s="36">
        <v>-1.1999999999997852E-5</v>
      </c>
      <c r="X261" s="36">
        <v>0</v>
      </c>
      <c r="Y261" s="36">
        <v>-3.0559999999999999E-5</v>
      </c>
      <c r="Z261" s="36">
        <v>0</v>
      </c>
      <c r="AA261" s="38" t="s">
        <v>486</v>
      </c>
      <c r="AB261" s="36">
        <v>1.8560000000002147E-5</v>
      </c>
      <c r="AC261" s="36">
        <v>0.10874962000000001</v>
      </c>
    </row>
    <row r="262" spans="1:29" ht="15.75" customHeight="1" x14ac:dyDescent="0.2">
      <c r="A262" s="52"/>
      <c r="B262" s="49"/>
      <c r="C262" s="49"/>
      <c r="D262" s="49"/>
      <c r="E262" s="50"/>
      <c r="F262" s="50"/>
      <c r="G262" s="50"/>
      <c r="H262" s="50"/>
      <c r="I262" s="50"/>
      <c r="J262" s="49"/>
      <c r="K262" s="50"/>
      <c r="L262" s="50"/>
      <c r="M262" s="50"/>
      <c r="N262" s="49"/>
      <c r="O262" s="49"/>
      <c r="P262" s="36">
        <v>0</v>
      </c>
      <c r="Q262" s="36" t="s">
        <v>485</v>
      </c>
      <c r="R262" s="36" t="e">
        <v>#NUM!</v>
      </c>
      <c r="S262" s="36">
        <v>0</v>
      </c>
      <c r="T262" s="36">
        <v>0</v>
      </c>
      <c r="U262" s="38">
        <v>0</v>
      </c>
      <c r="V262" s="38">
        <v>0</v>
      </c>
      <c r="W262" s="36">
        <v>-1.1999999999997852E-5</v>
      </c>
      <c r="X262" s="36">
        <v>0</v>
      </c>
      <c r="Y262" s="36">
        <v>-3.0559999999999999E-5</v>
      </c>
      <c r="Z262" s="36">
        <v>0</v>
      </c>
      <c r="AA262" s="38" t="s">
        <v>486</v>
      </c>
      <c r="AB262" s="36">
        <v>1.8560000000002147E-5</v>
      </c>
      <c r="AC262" s="36">
        <v>0.10874962000000001</v>
      </c>
    </row>
    <row r="263" spans="1:29" ht="15.75" customHeight="1" x14ac:dyDescent="0.2">
      <c r="A263" s="52"/>
      <c r="B263" s="49"/>
      <c r="C263" s="49"/>
      <c r="D263" s="49"/>
      <c r="E263" s="50"/>
      <c r="F263" s="50"/>
      <c r="G263" s="50"/>
      <c r="H263" s="50"/>
      <c r="I263" s="50"/>
      <c r="J263" s="49"/>
      <c r="K263" s="50"/>
      <c r="L263" s="50"/>
      <c r="M263" s="50"/>
      <c r="N263" s="49"/>
      <c r="O263" s="49"/>
      <c r="P263" s="36">
        <v>0</v>
      </c>
      <c r="Q263" s="36" t="s">
        <v>485</v>
      </c>
      <c r="R263" s="36" t="e">
        <v>#NUM!</v>
      </c>
      <c r="S263" s="36">
        <v>0</v>
      </c>
      <c r="T263" s="36">
        <v>0</v>
      </c>
      <c r="U263" s="38">
        <v>0</v>
      </c>
      <c r="V263" s="38">
        <v>0</v>
      </c>
      <c r="W263" s="36">
        <v>-1.1999999999997852E-5</v>
      </c>
      <c r="X263" s="36">
        <v>0</v>
      </c>
      <c r="Y263" s="36">
        <v>-3.0559999999999999E-5</v>
      </c>
      <c r="Z263" s="36">
        <v>0</v>
      </c>
      <c r="AA263" s="38" t="s">
        <v>486</v>
      </c>
      <c r="AB263" s="36">
        <v>1.8560000000002147E-5</v>
      </c>
      <c r="AC263" s="36">
        <v>0.10874962000000001</v>
      </c>
    </row>
    <row r="264" spans="1:29" ht="15.75" customHeight="1" x14ac:dyDescent="0.2">
      <c r="A264" s="52"/>
      <c r="B264" s="49"/>
      <c r="C264" s="49"/>
      <c r="D264" s="49"/>
      <c r="E264" s="50"/>
      <c r="F264" s="50"/>
      <c r="G264" s="50"/>
      <c r="H264" s="50"/>
      <c r="I264" s="50"/>
      <c r="J264" s="49"/>
      <c r="K264" s="50"/>
      <c r="L264" s="50"/>
      <c r="M264" s="50"/>
      <c r="N264" s="49"/>
      <c r="O264" s="49"/>
      <c r="P264" s="36">
        <v>0</v>
      </c>
      <c r="Q264" s="36" t="s">
        <v>485</v>
      </c>
      <c r="R264" s="36" t="e">
        <v>#NUM!</v>
      </c>
      <c r="S264" s="36">
        <v>0</v>
      </c>
      <c r="T264" s="36">
        <v>0</v>
      </c>
      <c r="U264" s="38">
        <v>0</v>
      </c>
      <c r="V264" s="38">
        <v>0</v>
      </c>
      <c r="W264" s="36">
        <v>-1.1999999999997852E-5</v>
      </c>
      <c r="X264" s="36">
        <v>0</v>
      </c>
      <c r="Y264" s="36">
        <v>-3.0559999999999999E-5</v>
      </c>
      <c r="Z264" s="36">
        <v>0</v>
      </c>
      <c r="AA264" s="38" t="s">
        <v>486</v>
      </c>
      <c r="AB264" s="36">
        <v>1.8560000000002147E-5</v>
      </c>
      <c r="AC264" s="36">
        <v>0.10874962000000001</v>
      </c>
    </row>
    <row r="265" spans="1:29" ht="15.75" customHeight="1" x14ac:dyDescent="0.2">
      <c r="A265" s="52"/>
      <c r="B265" s="49"/>
      <c r="C265" s="49"/>
      <c r="D265" s="49"/>
      <c r="E265" s="50"/>
      <c r="F265" s="50"/>
      <c r="G265" s="50"/>
      <c r="H265" s="50"/>
      <c r="I265" s="50"/>
      <c r="J265" s="49"/>
      <c r="K265" s="50"/>
      <c r="L265" s="50"/>
      <c r="M265" s="50"/>
      <c r="N265" s="49"/>
      <c r="O265" s="49"/>
      <c r="P265" s="36">
        <v>0</v>
      </c>
      <c r="Q265" s="36" t="s">
        <v>485</v>
      </c>
      <c r="R265" s="36" t="e">
        <v>#NUM!</v>
      </c>
      <c r="S265" s="36">
        <v>0</v>
      </c>
      <c r="T265" s="36">
        <v>0</v>
      </c>
      <c r="U265" s="38">
        <v>0</v>
      </c>
      <c r="V265" s="38">
        <v>0</v>
      </c>
      <c r="W265" s="36">
        <v>-1.1999999999997852E-5</v>
      </c>
      <c r="X265" s="36">
        <v>0</v>
      </c>
      <c r="Y265" s="36">
        <v>-3.0559999999999999E-5</v>
      </c>
      <c r="Z265" s="36">
        <v>0</v>
      </c>
      <c r="AA265" s="38" t="s">
        <v>486</v>
      </c>
      <c r="AB265" s="36">
        <v>1.8560000000002147E-5</v>
      </c>
      <c r="AC265" s="36">
        <v>0.10874962000000001</v>
      </c>
    </row>
    <row r="266" spans="1:29" ht="15.75" customHeight="1" x14ac:dyDescent="0.2">
      <c r="A266" s="52"/>
      <c r="B266" s="49"/>
      <c r="C266" s="49"/>
      <c r="D266" s="49"/>
      <c r="E266" s="50"/>
      <c r="F266" s="50"/>
      <c r="G266" s="50"/>
      <c r="H266" s="50"/>
      <c r="I266" s="50"/>
      <c r="J266" s="49"/>
      <c r="K266" s="50"/>
      <c r="L266" s="50"/>
      <c r="M266" s="50"/>
      <c r="N266" s="49"/>
      <c r="O266" s="49"/>
      <c r="P266" s="36">
        <v>0</v>
      </c>
      <c r="Q266" s="36" t="s">
        <v>485</v>
      </c>
      <c r="R266" s="36" t="e">
        <v>#NUM!</v>
      </c>
      <c r="S266" s="36">
        <v>0</v>
      </c>
      <c r="T266" s="36">
        <v>0</v>
      </c>
      <c r="U266" s="38">
        <v>0</v>
      </c>
      <c r="V266" s="38">
        <v>0</v>
      </c>
      <c r="W266" s="36">
        <v>-1.1999999999997852E-5</v>
      </c>
      <c r="X266" s="36">
        <v>0</v>
      </c>
      <c r="Y266" s="36">
        <v>-3.0559999999999999E-5</v>
      </c>
      <c r="Z266" s="36">
        <v>0</v>
      </c>
      <c r="AA266" s="38" t="s">
        <v>486</v>
      </c>
      <c r="AB266" s="36">
        <v>1.8560000000002147E-5</v>
      </c>
      <c r="AC266" s="36">
        <v>0.10874962000000001</v>
      </c>
    </row>
    <row r="267" spans="1:29" ht="15.75" customHeight="1" x14ac:dyDescent="0.2">
      <c r="A267" s="52"/>
      <c r="B267" s="49"/>
      <c r="C267" s="49"/>
      <c r="D267" s="49"/>
      <c r="E267" s="50"/>
      <c r="F267" s="50"/>
      <c r="G267" s="50"/>
      <c r="H267" s="50"/>
      <c r="I267" s="50"/>
      <c r="J267" s="49"/>
      <c r="K267" s="50"/>
      <c r="L267" s="50"/>
      <c r="M267" s="50"/>
      <c r="N267" s="49"/>
      <c r="O267" s="49"/>
      <c r="P267" s="36">
        <v>0</v>
      </c>
      <c r="Q267" s="36" t="s">
        <v>485</v>
      </c>
      <c r="R267" s="36" t="e">
        <v>#NUM!</v>
      </c>
      <c r="S267" s="36">
        <v>0</v>
      </c>
      <c r="T267" s="36">
        <v>0</v>
      </c>
      <c r="U267" s="38">
        <v>0</v>
      </c>
      <c r="V267" s="38">
        <v>0</v>
      </c>
      <c r="W267" s="36">
        <v>-1.1999999999997852E-5</v>
      </c>
      <c r="X267" s="36">
        <v>0</v>
      </c>
      <c r="Y267" s="36">
        <v>-3.0559999999999999E-5</v>
      </c>
      <c r="Z267" s="36">
        <v>0</v>
      </c>
      <c r="AA267" s="38" t="s">
        <v>486</v>
      </c>
      <c r="AB267" s="36">
        <v>1.8560000000002147E-5</v>
      </c>
      <c r="AC267" s="36">
        <v>0.10874962000000001</v>
      </c>
    </row>
    <row r="268" spans="1:29" ht="15.75" customHeight="1" x14ac:dyDescent="0.2">
      <c r="A268" s="52"/>
      <c r="B268" s="49"/>
      <c r="C268" s="49"/>
      <c r="D268" s="49"/>
      <c r="E268" s="50"/>
      <c r="F268" s="50"/>
      <c r="G268" s="50"/>
      <c r="H268" s="50"/>
      <c r="I268" s="50"/>
      <c r="J268" s="49"/>
      <c r="K268" s="50"/>
      <c r="L268" s="50"/>
      <c r="M268" s="50"/>
      <c r="N268" s="49"/>
      <c r="O268" s="49"/>
      <c r="P268" s="36">
        <v>0</v>
      </c>
      <c r="Q268" s="36" t="s">
        <v>485</v>
      </c>
      <c r="R268" s="36" t="e">
        <v>#NUM!</v>
      </c>
      <c r="S268" s="36">
        <v>0</v>
      </c>
      <c r="T268" s="36">
        <v>0</v>
      </c>
      <c r="U268" s="38">
        <v>0</v>
      </c>
      <c r="V268" s="38">
        <v>0</v>
      </c>
      <c r="W268" s="36">
        <v>-1.1999999999997852E-5</v>
      </c>
      <c r="X268" s="36">
        <v>0</v>
      </c>
      <c r="Y268" s="36">
        <v>-3.0559999999999999E-5</v>
      </c>
      <c r="Z268" s="36">
        <v>0</v>
      </c>
      <c r="AA268" s="38" t="s">
        <v>486</v>
      </c>
      <c r="AB268" s="36">
        <v>1.8560000000002147E-5</v>
      </c>
      <c r="AC268" s="36">
        <v>0.10874962000000001</v>
      </c>
    </row>
    <row r="269" spans="1:29" ht="15.75" customHeight="1" x14ac:dyDescent="0.2">
      <c r="A269" s="52"/>
      <c r="B269" s="49"/>
      <c r="C269" s="49"/>
      <c r="D269" s="49"/>
      <c r="E269" s="50"/>
      <c r="F269" s="50"/>
      <c r="G269" s="50"/>
      <c r="H269" s="50"/>
      <c r="I269" s="50"/>
      <c r="J269" s="49"/>
      <c r="K269" s="50"/>
      <c r="L269" s="50"/>
      <c r="M269" s="50"/>
      <c r="N269" s="49"/>
      <c r="O269" s="49"/>
      <c r="P269" s="36">
        <v>0</v>
      </c>
      <c r="Q269" s="36" t="s">
        <v>485</v>
      </c>
      <c r="R269" s="36" t="e">
        <v>#NUM!</v>
      </c>
      <c r="S269" s="36">
        <v>0</v>
      </c>
      <c r="T269" s="36">
        <v>0</v>
      </c>
      <c r="U269" s="38">
        <v>0</v>
      </c>
      <c r="V269" s="38">
        <v>0</v>
      </c>
      <c r="W269" s="36">
        <v>-1.1999999999997852E-5</v>
      </c>
      <c r="X269" s="36">
        <v>0</v>
      </c>
      <c r="Y269" s="36">
        <v>-3.0559999999999999E-5</v>
      </c>
      <c r="Z269" s="36">
        <v>0</v>
      </c>
      <c r="AA269" s="38" t="s">
        <v>486</v>
      </c>
      <c r="AB269" s="36">
        <v>1.8560000000002147E-5</v>
      </c>
      <c r="AC269" s="36">
        <v>0.10874962000000001</v>
      </c>
    </row>
    <row r="270" spans="1:29" ht="15.75" customHeight="1" x14ac:dyDescent="0.2">
      <c r="A270" s="52"/>
      <c r="B270" s="49"/>
      <c r="C270" s="49"/>
      <c r="D270" s="49"/>
      <c r="E270" s="50"/>
      <c r="F270" s="50"/>
      <c r="G270" s="50"/>
      <c r="H270" s="50"/>
      <c r="I270" s="50"/>
      <c r="J270" s="49"/>
      <c r="K270" s="50"/>
      <c r="L270" s="50"/>
      <c r="M270" s="50"/>
      <c r="N270" s="49"/>
      <c r="O270" s="49"/>
      <c r="P270" s="36">
        <v>0</v>
      </c>
      <c r="Q270" s="36" t="s">
        <v>485</v>
      </c>
      <c r="R270" s="36" t="e">
        <v>#NUM!</v>
      </c>
      <c r="S270" s="36">
        <v>0</v>
      </c>
      <c r="T270" s="36">
        <v>0</v>
      </c>
      <c r="U270" s="38">
        <v>0</v>
      </c>
      <c r="V270" s="38">
        <v>0</v>
      </c>
      <c r="W270" s="36">
        <v>-1.1999999999997852E-5</v>
      </c>
      <c r="X270" s="36">
        <v>0</v>
      </c>
      <c r="Y270" s="36">
        <v>-3.0559999999999999E-5</v>
      </c>
      <c r="Z270" s="36">
        <v>0</v>
      </c>
      <c r="AA270" s="38" t="s">
        <v>486</v>
      </c>
      <c r="AB270" s="36">
        <v>1.8560000000002147E-5</v>
      </c>
      <c r="AC270" s="36">
        <v>0.10874962000000001</v>
      </c>
    </row>
    <row r="271" spans="1:29" ht="15.75" customHeight="1" x14ac:dyDescent="0.2">
      <c r="A271" s="52"/>
      <c r="B271" s="49"/>
      <c r="C271" s="49"/>
      <c r="D271" s="49"/>
      <c r="E271" s="50"/>
      <c r="F271" s="50"/>
      <c r="G271" s="50"/>
      <c r="H271" s="50"/>
      <c r="I271" s="50"/>
      <c r="J271" s="49"/>
      <c r="K271" s="50"/>
      <c r="L271" s="50"/>
      <c r="M271" s="50"/>
      <c r="N271" s="49"/>
      <c r="O271" s="49"/>
      <c r="P271" s="36">
        <v>0</v>
      </c>
      <c r="Q271" s="36" t="s">
        <v>485</v>
      </c>
      <c r="R271" s="36" t="e">
        <v>#NUM!</v>
      </c>
      <c r="S271" s="36">
        <v>0</v>
      </c>
      <c r="T271" s="36">
        <v>0</v>
      </c>
      <c r="U271" s="38">
        <v>0</v>
      </c>
      <c r="V271" s="38">
        <v>0</v>
      </c>
      <c r="W271" s="36">
        <v>-1.1999999999997852E-5</v>
      </c>
      <c r="X271" s="36">
        <v>0</v>
      </c>
      <c r="Y271" s="36">
        <v>-3.0559999999999999E-5</v>
      </c>
      <c r="Z271" s="36">
        <v>0</v>
      </c>
      <c r="AA271" s="38" t="s">
        <v>486</v>
      </c>
      <c r="AB271" s="36">
        <v>1.8560000000002147E-5</v>
      </c>
      <c r="AC271" s="36">
        <v>0.10874962000000001</v>
      </c>
    </row>
    <row r="272" spans="1:29" ht="15.75" customHeight="1" x14ac:dyDescent="0.2">
      <c r="A272" s="52"/>
      <c r="B272" s="49"/>
      <c r="C272" s="49"/>
      <c r="D272" s="49"/>
      <c r="E272" s="50"/>
      <c r="F272" s="50"/>
      <c r="G272" s="50"/>
      <c r="H272" s="50"/>
      <c r="I272" s="50"/>
      <c r="J272" s="49"/>
      <c r="K272" s="50"/>
      <c r="L272" s="50"/>
      <c r="M272" s="50"/>
      <c r="N272" s="49"/>
      <c r="O272" s="49"/>
      <c r="P272" s="36">
        <v>0</v>
      </c>
      <c r="Q272" s="36" t="s">
        <v>485</v>
      </c>
      <c r="R272" s="36" t="e">
        <v>#NUM!</v>
      </c>
      <c r="S272" s="36">
        <v>0</v>
      </c>
      <c r="T272" s="36">
        <v>0</v>
      </c>
      <c r="U272" s="38">
        <v>0</v>
      </c>
      <c r="V272" s="38">
        <v>0</v>
      </c>
      <c r="W272" s="36">
        <v>-1.1999999999997852E-5</v>
      </c>
      <c r="X272" s="36">
        <v>0</v>
      </c>
      <c r="Y272" s="36">
        <v>-3.0559999999999999E-5</v>
      </c>
      <c r="Z272" s="36">
        <v>0</v>
      </c>
      <c r="AA272" s="38" t="s">
        <v>486</v>
      </c>
      <c r="AB272" s="36">
        <v>1.8560000000002147E-5</v>
      </c>
      <c r="AC272" s="36">
        <v>0.10874962000000001</v>
      </c>
    </row>
    <row r="273" spans="1:29" ht="15.75" customHeight="1" x14ac:dyDescent="0.2">
      <c r="A273" s="52"/>
      <c r="B273" s="49"/>
      <c r="C273" s="49"/>
      <c r="D273" s="49"/>
      <c r="E273" s="50"/>
      <c r="F273" s="50"/>
      <c r="G273" s="50"/>
      <c r="H273" s="50"/>
      <c r="I273" s="50"/>
      <c r="J273" s="49"/>
      <c r="K273" s="50"/>
      <c r="L273" s="50"/>
      <c r="M273" s="50"/>
      <c r="N273" s="49"/>
      <c r="O273" s="49"/>
      <c r="P273" s="36">
        <v>0</v>
      </c>
      <c r="Q273" s="36" t="s">
        <v>485</v>
      </c>
      <c r="R273" s="36" t="e">
        <v>#NUM!</v>
      </c>
      <c r="S273" s="36">
        <v>0</v>
      </c>
      <c r="T273" s="36">
        <v>0</v>
      </c>
      <c r="U273" s="38">
        <v>0</v>
      </c>
      <c r="V273" s="38">
        <v>0</v>
      </c>
      <c r="W273" s="36">
        <v>-1.1999999999997852E-5</v>
      </c>
      <c r="X273" s="36">
        <v>0</v>
      </c>
      <c r="Y273" s="36">
        <v>-3.0559999999999999E-5</v>
      </c>
      <c r="Z273" s="36">
        <v>0</v>
      </c>
      <c r="AA273" s="38" t="s">
        <v>486</v>
      </c>
      <c r="AB273" s="36">
        <v>1.8560000000002147E-5</v>
      </c>
      <c r="AC273" s="36">
        <v>0.10874962000000001</v>
      </c>
    </row>
    <row r="274" spans="1:29" ht="15.75" customHeight="1" x14ac:dyDescent="0.2">
      <c r="A274" s="52"/>
      <c r="B274" s="49"/>
      <c r="C274" s="49"/>
      <c r="D274" s="49"/>
      <c r="E274" s="50"/>
      <c r="F274" s="50"/>
      <c r="G274" s="50"/>
      <c r="H274" s="50"/>
      <c r="I274" s="50"/>
      <c r="J274" s="49"/>
      <c r="K274" s="50"/>
      <c r="L274" s="50"/>
      <c r="M274" s="50"/>
      <c r="N274" s="49"/>
      <c r="O274" s="49"/>
      <c r="P274" s="36">
        <v>0</v>
      </c>
      <c r="Q274" s="36" t="s">
        <v>485</v>
      </c>
      <c r="R274" s="36" t="e">
        <v>#NUM!</v>
      </c>
      <c r="S274" s="36">
        <v>0</v>
      </c>
      <c r="T274" s="36">
        <v>0</v>
      </c>
      <c r="U274" s="38">
        <v>0</v>
      </c>
      <c r="V274" s="38">
        <v>0</v>
      </c>
      <c r="W274" s="36">
        <v>-1.1999999999997852E-5</v>
      </c>
      <c r="X274" s="36">
        <v>0</v>
      </c>
      <c r="Y274" s="36">
        <v>-3.0559999999999999E-5</v>
      </c>
      <c r="Z274" s="36">
        <v>0</v>
      </c>
      <c r="AA274" s="38" t="s">
        <v>486</v>
      </c>
      <c r="AB274" s="36">
        <v>1.8560000000002147E-5</v>
      </c>
      <c r="AC274" s="36">
        <v>0.10874962000000001</v>
      </c>
    </row>
    <row r="275" spans="1:29" ht="15.75" customHeight="1" x14ac:dyDescent="0.2">
      <c r="A275" s="52"/>
      <c r="B275" s="49"/>
      <c r="C275" s="49"/>
      <c r="D275" s="49"/>
      <c r="E275" s="50"/>
      <c r="F275" s="50"/>
      <c r="G275" s="50"/>
      <c r="H275" s="50"/>
      <c r="I275" s="50"/>
      <c r="J275" s="49"/>
      <c r="K275" s="50"/>
      <c r="L275" s="50"/>
      <c r="M275" s="50"/>
      <c r="N275" s="49"/>
      <c r="O275" s="49"/>
      <c r="P275" s="36">
        <v>0</v>
      </c>
      <c r="Q275" s="36" t="s">
        <v>485</v>
      </c>
      <c r="R275" s="36" t="e">
        <v>#NUM!</v>
      </c>
      <c r="S275" s="36">
        <v>0</v>
      </c>
      <c r="T275" s="36">
        <v>0</v>
      </c>
      <c r="U275" s="38">
        <v>0</v>
      </c>
      <c r="V275" s="38">
        <v>0</v>
      </c>
      <c r="W275" s="36">
        <v>-1.1999999999997852E-5</v>
      </c>
      <c r="X275" s="36">
        <v>0</v>
      </c>
      <c r="Y275" s="36">
        <v>-3.0559999999999999E-5</v>
      </c>
      <c r="Z275" s="36">
        <v>0</v>
      </c>
      <c r="AA275" s="38" t="s">
        <v>486</v>
      </c>
      <c r="AB275" s="36">
        <v>1.8560000000002147E-5</v>
      </c>
      <c r="AC275" s="36">
        <v>0.10874962000000001</v>
      </c>
    </row>
    <row r="276" spans="1:29" ht="15.75" customHeight="1" x14ac:dyDescent="0.2">
      <c r="A276" s="52"/>
      <c r="B276" s="49"/>
      <c r="C276" s="49"/>
      <c r="D276" s="49"/>
      <c r="E276" s="50"/>
      <c r="F276" s="50"/>
      <c r="G276" s="50"/>
      <c r="H276" s="50"/>
      <c r="I276" s="50"/>
      <c r="J276" s="49"/>
      <c r="K276" s="50"/>
      <c r="L276" s="50"/>
      <c r="M276" s="50"/>
      <c r="N276" s="49"/>
      <c r="O276" s="49"/>
      <c r="P276" s="36">
        <v>0</v>
      </c>
      <c r="Q276" s="36" t="s">
        <v>485</v>
      </c>
      <c r="R276" s="36" t="e">
        <v>#NUM!</v>
      </c>
      <c r="S276" s="36">
        <v>0</v>
      </c>
      <c r="T276" s="36">
        <v>0</v>
      </c>
      <c r="U276" s="38">
        <v>0</v>
      </c>
      <c r="V276" s="38">
        <v>0</v>
      </c>
      <c r="W276" s="36">
        <v>-1.1999999999997852E-5</v>
      </c>
      <c r="X276" s="36">
        <v>0</v>
      </c>
      <c r="Y276" s="36">
        <v>-3.0559999999999999E-5</v>
      </c>
      <c r="Z276" s="36">
        <v>0</v>
      </c>
      <c r="AA276" s="38" t="s">
        <v>486</v>
      </c>
      <c r="AB276" s="36">
        <v>1.8560000000002147E-5</v>
      </c>
      <c r="AC276" s="36">
        <v>0.10874962000000001</v>
      </c>
    </row>
    <row r="277" spans="1:29" ht="15.75" customHeight="1" x14ac:dyDescent="0.2">
      <c r="A277" s="52"/>
      <c r="B277" s="49"/>
      <c r="C277" s="49"/>
      <c r="D277" s="49"/>
      <c r="E277" s="50"/>
      <c r="F277" s="50"/>
      <c r="G277" s="50"/>
      <c r="H277" s="50"/>
      <c r="I277" s="50"/>
      <c r="J277" s="49"/>
      <c r="K277" s="50"/>
      <c r="L277" s="50"/>
      <c r="M277" s="50"/>
      <c r="N277" s="49"/>
      <c r="O277" s="49"/>
      <c r="P277" s="36">
        <v>0</v>
      </c>
      <c r="Q277" s="36" t="s">
        <v>485</v>
      </c>
      <c r="R277" s="36" t="e">
        <v>#NUM!</v>
      </c>
      <c r="S277" s="36">
        <v>0</v>
      </c>
      <c r="T277" s="36">
        <v>0</v>
      </c>
      <c r="U277" s="38">
        <v>0</v>
      </c>
      <c r="V277" s="38">
        <v>0</v>
      </c>
      <c r="W277" s="36">
        <v>-1.1999999999997852E-5</v>
      </c>
      <c r="X277" s="36">
        <v>0</v>
      </c>
      <c r="Y277" s="36">
        <v>-3.0559999999999999E-5</v>
      </c>
      <c r="Z277" s="36">
        <v>0</v>
      </c>
      <c r="AA277" s="38" t="s">
        <v>486</v>
      </c>
      <c r="AB277" s="36">
        <v>1.8560000000002147E-5</v>
      </c>
      <c r="AC277" s="36">
        <v>0.10874962000000001</v>
      </c>
    </row>
    <row r="278" spans="1:29" ht="15.75" customHeight="1" x14ac:dyDescent="0.2">
      <c r="A278" s="52"/>
      <c r="B278" s="49"/>
      <c r="C278" s="49"/>
      <c r="D278" s="49"/>
      <c r="E278" s="50"/>
      <c r="F278" s="50"/>
      <c r="G278" s="50"/>
      <c r="H278" s="50"/>
      <c r="I278" s="50"/>
      <c r="J278" s="49"/>
      <c r="K278" s="50"/>
      <c r="L278" s="50"/>
      <c r="M278" s="50"/>
      <c r="N278" s="49"/>
      <c r="O278" s="49"/>
      <c r="P278" s="36">
        <v>0</v>
      </c>
      <c r="Q278" s="36" t="s">
        <v>485</v>
      </c>
      <c r="R278" s="36" t="e">
        <v>#NUM!</v>
      </c>
      <c r="S278" s="36">
        <v>0</v>
      </c>
      <c r="T278" s="36">
        <v>0</v>
      </c>
      <c r="U278" s="38">
        <v>0</v>
      </c>
      <c r="V278" s="38">
        <v>0</v>
      </c>
      <c r="W278" s="36">
        <v>-1.1999999999997852E-5</v>
      </c>
      <c r="X278" s="36">
        <v>0</v>
      </c>
      <c r="Y278" s="36">
        <v>-3.0559999999999999E-5</v>
      </c>
      <c r="Z278" s="36">
        <v>0</v>
      </c>
      <c r="AA278" s="38" t="s">
        <v>486</v>
      </c>
      <c r="AB278" s="36">
        <v>1.8560000000002147E-5</v>
      </c>
      <c r="AC278" s="36">
        <v>0.10874962000000001</v>
      </c>
    </row>
    <row r="279" spans="1:29" ht="15.75" customHeight="1" x14ac:dyDescent="0.2">
      <c r="A279" s="52"/>
      <c r="B279" s="49"/>
      <c r="C279" s="49"/>
      <c r="D279" s="49"/>
      <c r="E279" s="50"/>
      <c r="F279" s="50"/>
      <c r="G279" s="50"/>
      <c r="H279" s="50"/>
      <c r="I279" s="50"/>
      <c r="J279" s="49"/>
      <c r="K279" s="50"/>
      <c r="L279" s="50"/>
      <c r="M279" s="50"/>
      <c r="N279" s="49"/>
      <c r="O279" s="49"/>
      <c r="P279" s="36">
        <v>0</v>
      </c>
      <c r="Q279" s="36" t="s">
        <v>485</v>
      </c>
      <c r="R279" s="36" t="e">
        <v>#NUM!</v>
      </c>
      <c r="S279" s="36">
        <v>0</v>
      </c>
      <c r="T279" s="36">
        <v>0</v>
      </c>
      <c r="U279" s="38">
        <v>0</v>
      </c>
      <c r="V279" s="38">
        <v>0</v>
      </c>
      <c r="W279" s="36">
        <v>-1.1999999999997852E-5</v>
      </c>
      <c r="X279" s="36">
        <v>0</v>
      </c>
      <c r="Y279" s="36">
        <v>-3.0559999999999999E-5</v>
      </c>
      <c r="Z279" s="36">
        <v>0</v>
      </c>
      <c r="AA279" s="38" t="s">
        <v>486</v>
      </c>
      <c r="AB279" s="36">
        <v>1.8560000000002147E-5</v>
      </c>
      <c r="AC279" s="36">
        <v>0.10874962000000001</v>
      </c>
    </row>
    <row r="280" spans="1:29" ht="15.75" customHeight="1" x14ac:dyDescent="0.2">
      <c r="A280" s="52"/>
      <c r="B280" s="49"/>
      <c r="C280" s="49"/>
      <c r="D280" s="49"/>
      <c r="E280" s="50"/>
      <c r="F280" s="50"/>
      <c r="G280" s="50"/>
      <c r="H280" s="50"/>
      <c r="I280" s="50"/>
      <c r="J280" s="49"/>
      <c r="K280" s="50"/>
      <c r="L280" s="50"/>
      <c r="M280" s="50"/>
      <c r="N280" s="49"/>
      <c r="O280" s="49"/>
      <c r="P280" s="36">
        <v>0</v>
      </c>
      <c r="Q280" s="36" t="s">
        <v>485</v>
      </c>
      <c r="R280" s="36" t="e">
        <v>#NUM!</v>
      </c>
      <c r="S280" s="36">
        <v>0</v>
      </c>
      <c r="T280" s="36">
        <v>0</v>
      </c>
      <c r="U280" s="38">
        <v>0</v>
      </c>
      <c r="V280" s="38">
        <v>0</v>
      </c>
      <c r="W280" s="36">
        <v>-1.1999999999997852E-5</v>
      </c>
      <c r="X280" s="36">
        <v>0</v>
      </c>
      <c r="Y280" s="36">
        <v>-3.0559999999999999E-5</v>
      </c>
      <c r="Z280" s="36">
        <v>0</v>
      </c>
      <c r="AA280" s="38" t="s">
        <v>486</v>
      </c>
      <c r="AB280" s="36">
        <v>1.8560000000002147E-5</v>
      </c>
      <c r="AC280" s="36">
        <v>0.10874962000000001</v>
      </c>
    </row>
    <row r="281" spans="1:29" ht="15.75" customHeight="1" x14ac:dyDescent="0.2">
      <c r="A281" s="52"/>
      <c r="B281" s="49"/>
      <c r="C281" s="49"/>
      <c r="D281" s="49"/>
      <c r="E281" s="50"/>
      <c r="F281" s="50"/>
      <c r="G281" s="50"/>
      <c r="H281" s="50"/>
      <c r="I281" s="50"/>
      <c r="J281" s="49"/>
      <c r="K281" s="50"/>
      <c r="L281" s="50"/>
      <c r="M281" s="50"/>
      <c r="N281" s="49"/>
      <c r="O281" s="49"/>
      <c r="P281" s="36">
        <v>0</v>
      </c>
      <c r="Q281" s="36" t="s">
        <v>485</v>
      </c>
      <c r="R281" s="36" t="e">
        <v>#NUM!</v>
      </c>
      <c r="S281" s="36">
        <v>0</v>
      </c>
      <c r="T281" s="36">
        <v>0</v>
      </c>
      <c r="U281" s="38">
        <v>0</v>
      </c>
      <c r="V281" s="38">
        <v>0</v>
      </c>
      <c r="W281" s="36">
        <v>-1.1999999999997852E-5</v>
      </c>
      <c r="X281" s="36">
        <v>0</v>
      </c>
      <c r="Y281" s="36">
        <v>-3.0559999999999999E-5</v>
      </c>
      <c r="Z281" s="36">
        <v>0</v>
      </c>
      <c r="AA281" s="38" t="s">
        <v>486</v>
      </c>
      <c r="AB281" s="36">
        <v>1.8560000000002147E-5</v>
      </c>
      <c r="AC281" s="36">
        <v>0.10874962000000001</v>
      </c>
    </row>
    <row r="282" spans="1:29" ht="15.75" customHeight="1" x14ac:dyDescent="0.2">
      <c r="A282" s="52"/>
      <c r="B282" s="49"/>
      <c r="C282" s="49"/>
      <c r="D282" s="49"/>
      <c r="E282" s="50"/>
      <c r="F282" s="50"/>
      <c r="G282" s="50"/>
      <c r="H282" s="50"/>
      <c r="I282" s="50"/>
      <c r="J282" s="49"/>
      <c r="K282" s="50"/>
      <c r="L282" s="50"/>
      <c r="M282" s="50"/>
      <c r="N282" s="49"/>
      <c r="O282" s="49"/>
      <c r="P282" s="36">
        <v>0</v>
      </c>
      <c r="Q282" s="36" t="s">
        <v>485</v>
      </c>
      <c r="R282" s="36" t="e">
        <v>#NUM!</v>
      </c>
      <c r="S282" s="36">
        <v>0</v>
      </c>
      <c r="T282" s="36">
        <v>0</v>
      </c>
      <c r="U282" s="38">
        <v>0</v>
      </c>
      <c r="V282" s="38">
        <v>0</v>
      </c>
      <c r="W282" s="36">
        <v>-1.1999999999997852E-5</v>
      </c>
      <c r="X282" s="36">
        <v>0</v>
      </c>
      <c r="Y282" s="36">
        <v>-3.0559999999999999E-5</v>
      </c>
      <c r="Z282" s="36">
        <v>0</v>
      </c>
      <c r="AA282" s="38" t="s">
        <v>486</v>
      </c>
      <c r="AB282" s="36">
        <v>1.8560000000002147E-5</v>
      </c>
      <c r="AC282" s="36">
        <v>0.10874962000000001</v>
      </c>
    </row>
    <row r="283" spans="1:29" ht="15.75" customHeight="1" x14ac:dyDescent="0.2">
      <c r="A283" s="52"/>
      <c r="B283" s="49"/>
      <c r="C283" s="49"/>
      <c r="D283" s="49"/>
      <c r="E283" s="50"/>
      <c r="F283" s="50"/>
      <c r="G283" s="50"/>
      <c r="H283" s="50"/>
      <c r="I283" s="50"/>
      <c r="J283" s="49"/>
      <c r="K283" s="50"/>
      <c r="L283" s="50"/>
      <c r="M283" s="50"/>
      <c r="N283" s="49"/>
      <c r="O283" s="49"/>
      <c r="P283" s="36">
        <v>0</v>
      </c>
      <c r="Q283" s="36" t="s">
        <v>485</v>
      </c>
      <c r="R283" s="36" t="e">
        <v>#NUM!</v>
      </c>
      <c r="S283" s="36">
        <v>0</v>
      </c>
      <c r="T283" s="36">
        <v>0</v>
      </c>
      <c r="U283" s="38">
        <v>0</v>
      </c>
      <c r="V283" s="38">
        <v>0</v>
      </c>
      <c r="W283" s="36">
        <v>-1.1999999999997852E-5</v>
      </c>
      <c r="X283" s="36">
        <v>0</v>
      </c>
      <c r="Y283" s="36">
        <v>-3.0559999999999999E-5</v>
      </c>
      <c r="Z283" s="36">
        <v>0</v>
      </c>
      <c r="AA283" s="38" t="s">
        <v>486</v>
      </c>
      <c r="AB283" s="36">
        <v>1.8560000000002147E-5</v>
      </c>
      <c r="AC283" s="36">
        <v>0.10874962000000001</v>
      </c>
    </row>
    <row r="284" spans="1:29" ht="15.75" customHeight="1" x14ac:dyDescent="0.2">
      <c r="A284" s="52"/>
      <c r="B284" s="49"/>
      <c r="C284" s="49"/>
      <c r="D284" s="49"/>
      <c r="E284" s="50"/>
      <c r="F284" s="50"/>
      <c r="G284" s="50"/>
      <c r="H284" s="50"/>
      <c r="I284" s="50"/>
      <c r="J284" s="49"/>
      <c r="K284" s="50"/>
      <c r="L284" s="50"/>
      <c r="M284" s="50"/>
      <c r="N284" s="49"/>
      <c r="O284" s="49"/>
      <c r="P284" s="36">
        <v>0</v>
      </c>
      <c r="Q284" s="36" t="s">
        <v>485</v>
      </c>
      <c r="R284" s="36" t="e">
        <v>#NUM!</v>
      </c>
      <c r="S284" s="36">
        <v>0</v>
      </c>
      <c r="T284" s="36">
        <v>0</v>
      </c>
      <c r="U284" s="38">
        <v>0</v>
      </c>
      <c r="V284" s="38">
        <v>0</v>
      </c>
      <c r="W284" s="36">
        <v>-1.1999999999997852E-5</v>
      </c>
      <c r="X284" s="36">
        <v>0</v>
      </c>
      <c r="Y284" s="36">
        <v>-3.0559999999999999E-5</v>
      </c>
      <c r="Z284" s="36">
        <v>0</v>
      </c>
      <c r="AA284" s="38" t="s">
        <v>486</v>
      </c>
      <c r="AB284" s="36">
        <v>1.8560000000002147E-5</v>
      </c>
      <c r="AC284" s="36">
        <v>0.10874962000000001</v>
      </c>
    </row>
    <row r="285" spans="1:29" ht="15.75" customHeight="1" x14ac:dyDescent="0.2">
      <c r="A285" s="52"/>
      <c r="B285" s="49"/>
      <c r="C285" s="49"/>
      <c r="D285" s="49"/>
      <c r="E285" s="50"/>
      <c r="F285" s="50"/>
      <c r="G285" s="50"/>
      <c r="H285" s="50"/>
      <c r="I285" s="50"/>
      <c r="J285" s="49"/>
      <c r="K285" s="50"/>
      <c r="L285" s="50"/>
      <c r="M285" s="50"/>
      <c r="N285" s="49"/>
      <c r="O285" s="49"/>
      <c r="P285" s="36">
        <v>0</v>
      </c>
      <c r="Q285" s="36" t="s">
        <v>485</v>
      </c>
      <c r="R285" s="36" t="e">
        <v>#NUM!</v>
      </c>
      <c r="S285" s="36">
        <v>0</v>
      </c>
      <c r="T285" s="36">
        <v>0</v>
      </c>
      <c r="U285" s="38">
        <v>0</v>
      </c>
      <c r="V285" s="38">
        <v>0</v>
      </c>
      <c r="W285" s="36">
        <v>-1.1999999999997852E-5</v>
      </c>
      <c r="X285" s="36">
        <v>0</v>
      </c>
      <c r="Y285" s="36">
        <v>-3.0559999999999999E-5</v>
      </c>
      <c r="Z285" s="36">
        <v>0</v>
      </c>
      <c r="AA285" s="38" t="s">
        <v>486</v>
      </c>
      <c r="AB285" s="36">
        <v>1.8560000000002147E-5</v>
      </c>
      <c r="AC285" s="36">
        <v>0.10874962000000001</v>
      </c>
    </row>
    <row r="286" spans="1:29" ht="15.75" customHeight="1" x14ac:dyDescent="0.2">
      <c r="A286" s="52"/>
      <c r="B286" s="49"/>
      <c r="C286" s="49"/>
      <c r="D286" s="49"/>
      <c r="E286" s="50"/>
      <c r="F286" s="50"/>
      <c r="G286" s="50"/>
      <c r="H286" s="50"/>
      <c r="I286" s="50"/>
      <c r="J286" s="49"/>
      <c r="K286" s="50"/>
      <c r="L286" s="50"/>
      <c r="M286" s="50"/>
      <c r="N286" s="49"/>
      <c r="O286" s="49"/>
      <c r="P286" s="36">
        <v>0</v>
      </c>
      <c r="Q286" s="36" t="s">
        <v>485</v>
      </c>
      <c r="R286" s="36" t="e">
        <v>#NUM!</v>
      </c>
      <c r="S286" s="36">
        <v>0</v>
      </c>
      <c r="T286" s="36">
        <v>0</v>
      </c>
      <c r="U286" s="38">
        <v>0</v>
      </c>
      <c r="V286" s="38">
        <v>0</v>
      </c>
      <c r="W286" s="36">
        <v>-1.1999999999997852E-5</v>
      </c>
      <c r="X286" s="36">
        <v>0</v>
      </c>
      <c r="Y286" s="36">
        <v>-3.0559999999999999E-5</v>
      </c>
      <c r="Z286" s="36">
        <v>0</v>
      </c>
      <c r="AA286" s="38" t="s">
        <v>486</v>
      </c>
      <c r="AB286" s="36">
        <v>1.8560000000002147E-5</v>
      </c>
      <c r="AC286" s="36">
        <v>0.10874962000000001</v>
      </c>
    </row>
    <row r="287" spans="1:29" ht="15.75" customHeight="1" x14ac:dyDescent="0.2">
      <c r="A287" s="52"/>
      <c r="B287" s="49"/>
      <c r="C287" s="49"/>
      <c r="D287" s="49"/>
      <c r="E287" s="50"/>
      <c r="F287" s="50"/>
      <c r="G287" s="50"/>
      <c r="H287" s="50"/>
      <c r="I287" s="50"/>
      <c r="J287" s="49"/>
      <c r="K287" s="50"/>
      <c r="L287" s="50"/>
      <c r="M287" s="50"/>
      <c r="N287" s="49"/>
      <c r="O287" s="49"/>
      <c r="P287" s="36">
        <v>0</v>
      </c>
      <c r="Q287" s="36" t="s">
        <v>485</v>
      </c>
      <c r="R287" s="36" t="e">
        <v>#NUM!</v>
      </c>
      <c r="S287" s="36">
        <v>0</v>
      </c>
      <c r="T287" s="36">
        <v>0</v>
      </c>
      <c r="U287" s="38">
        <v>0</v>
      </c>
      <c r="V287" s="38">
        <v>0</v>
      </c>
      <c r="W287" s="36">
        <v>-1.1999999999997852E-5</v>
      </c>
      <c r="X287" s="36">
        <v>0</v>
      </c>
      <c r="Y287" s="36">
        <v>-3.0559999999999999E-5</v>
      </c>
      <c r="Z287" s="36">
        <v>0</v>
      </c>
      <c r="AA287" s="38" t="s">
        <v>486</v>
      </c>
      <c r="AB287" s="36">
        <v>1.8560000000002147E-5</v>
      </c>
      <c r="AC287" s="36">
        <v>0.10874962000000001</v>
      </c>
    </row>
    <row r="288" spans="1:29" ht="15.75" customHeight="1" x14ac:dyDescent="0.2">
      <c r="A288" s="52"/>
      <c r="B288" s="49"/>
      <c r="C288" s="49"/>
      <c r="D288" s="49"/>
      <c r="E288" s="50"/>
      <c r="F288" s="50"/>
      <c r="G288" s="50"/>
      <c r="H288" s="50"/>
      <c r="I288" s="50"/>
      <c r="J288" s="49"/>
      <c r="K288" s="50"/>
      <c r="L288" s="50"/>
      <c r="M288" s="50"/>
      <c r="N288" s="49"/>
      <c r="O288" s="49"/>
      <c r="P288" s="36">
        <v>0</v>
      </c>
      <c r="Q288" s="36" t="s">
        <v>485</v>
      </c>
      <c r="R288" s="36" t="e">
        <v>#NUM!</v>
      </c>
      <c r="S288" s="36">
        <v>0</v>
      </c>
      <c r="T288" s="36">
        <v>0</v>
      </c>
      <c r="U288" s="38">
        <v>0</v>
      </c>
      <c r="V288" s="38">
        <v>0</v>
      </c>
      <c r="W288" s="36">
        <v>-1.1999999999997852E-5</v>
      </c>
      <c r="X288" s="36">
        <v>0</v>
      </c>
      <c r="Y288" s="36">
        <v>-3.0559999999999999E-5</v>
      </c>
      <c r="Z288" s="36">
        <v>0</v>
      </c>
      <c r="AA288" s="38" t="s">
        <v>486</v>
      </c>
      <c r="AB288" s="36">
        <v>1.8560000000002147E-5</v>
      </c>
      <c r="AC288" s="36">
        <v>0.10874962000000001</v>
      </c>
    </row>
    <row r="289" spans="1:29" ht="15.75" customHeight="1" x14ac:dyDescent="0.2">
      <c r="A289" s="52"/>
      <c r="B289" s="49"/>
      <c r="C289" s="49"/>
      <c r="D289" s="49"/>
      <c r="E289" s="50"/>
      <c r="F289" s="50"/>
      <c r="G289" s="50"/>
      <c r="H289" s="50"/>
      <c r="I289" s="50"/>
      <c r="J289" s="49"/>
      <c r="K289" s="50"/>
      <c r="L289" s="50"/>
      <c r="M289" s="50"/>
      <c r="N289" s="49"/>
      <c r="O289" s="49"/>
      <c r="P289" s="36">
        <v>0</v>
      </c>
      <c r="Q289" s="36" t="s">
        <v>485</v>
      </c>
      <c r="R289" s="36" t="e">
        <v>#NUM!</v>
      </c>
      <c r="S289" s="36">
        <v>0</v>
      </c>
      <c r="T289" s="36">
        <v>0</v>
      </c>
      <c r="U289" s="38">
        <v>0</v>
      </c>
      <c r="V289" s="38">
        <v>0</v>
      </c>
      <c r="W289" s="36">
        <v>-1.1999999999997852E-5</v>
      </c>
      <c r="X289" s="36">
        <v>0</v>
      </c>
      <c r="Y289" s="36">
        <v>-3.0559999999999999E-5</v>
      </c>
      <c r="Z289" s="36">
        <v>0</v>
      </c>
      <c r="AA289" s="38" t="s">
        <v>486</v>
      </c>
      <c r="AB289" s="36">
        <v>1.8560000000002147E-5</v>
      </c>
      <c r="AC289" s="36">
        <v>0.10874962000000001</v>
      </c>
    </row>
    <row r="290" spans="1:29" ht="15.75" customHeight="1" x14ac:dyDescent="0.2">
      <c r="A290" s="52"/>
      <c r="B290" s="49"/>
      <c r="C290" s="49"/>
      <c r="D290" s="49"/>
      <c r="E290" s="50"/>
      <c r="F290" s="50"/>
      <c r="G290" s="50"/>
      <c r="H290" s="50"/>
      <c r="I290" s="50"/>
      <c r="J290" s="49"/>
      <c r="K290" s="50"/>
      <c r="L290" s="50"/>
      <c r="M290" s="50"/>
      <c r="N290" s="49"/>
      <c r="O290" s="49"/>
      <c r="P290" s="36">
        <v>0</v>
      </c>
      <c r="Q290" s="36" t="s">
        <v>485</v>
      </c>
      <c r="R290" s="36" t="e">
        <v>#NUM!</v>
      </c>
      <c r="S290" s="36">
        <v>0</v>
      </c>
      <c r="T290" s="36">
        <v>0</v>
      </c>
      <c r="U290" s="38">
        <v>0</v>
      </c>
      <c r="V290" s="38">
        <v>0</v>
      </c>
      <c r="W290" s="36">
        <v>-1.1999999999997852E-5</v>
      </c>
      <c r="X290" s="36">
        <v>0</v>
      </c>
      <c r="Y290" s="36">
        <v>-3.0559999999999999E-5</v>
      </c>
      <c r="Z290" s="36">
        <v>0</v>
      </c>
      <c r="AA290" s="38" t="s">
        <v>486</v>
      </c>
      <c r="AB290" s="36">
        <v>1.8560000000002147E-5</v>
      </c>
      <c r="AC290" s="36">
        <v>0.10874962000000001</v>
      </c>
    </row>
    <row r="291" spans="1:29" ht="15.75" customHeight="1" x14ac:dyDescent="0.2">
      <c r="A291" s="52"/>
      <c r="B291" s="49"/>
      <c r="C291" s="49"/>
      <c r="D291" s="49"/>
      <c r="E291" s="50"/>
      <c r="F291" s="50"/>
      <c r="G291" s="50"/>
      <c r="H291" s="50"/>
      <c r="I291" s="50"/>
      <c r="J291" s="49"/>
      <c r="K291" s="50"/>
      <c r="L291" s="50"/>
      <c r="M291" s="50"/>
      <c r="N291" s="49"/>
      <c r="O291" s="49"/>
      <c r="P291" s="36">
        <v>0</v>
      </c>
      <c r="Q291" s="36" t="s">
        <v>485</v>
      </c>
      <c r="R291" s="36" t="e">
        <v>#NUM!</v>
      </c>
      <c r="S291" s="36">
        <v>0</v>
      </c>
      <c r="T291" s="36">
        <v>0</v>
      </c>
      <c r="U291" s="38">
        <v>0</v>
      </c>
      <c r="V291" s="38">
        <v>0</v>
      </c>
      <c r="W291" s="36">
        <v>-1.1999999999997852E-5</v>
      </c>
      <c r="X291" s="36">
        <v>0</v>
      </c>
      <c r="Y291" s="36">
        <v>-3.0559999999999999E-5</v>
      </c>
      <c r="Z291" s="36">
        <v>0</v>
      </c>
      <c r="AA291" s="38" t="s">
        <v>486</v>
      </c>
      <c r="AB291" s="36">
        <v>1.8560000000002147E-5</v>
      </c>
      <c r="AC291" s="36">
        <v>0.10874962000000001</v>
      </c>
    </row>
    <row r="292" spans="1:29" ht="15.75" customHeight="1" x14ac:dyDescent="0.2">
      <c r="A292" s="52"/>
      <c r="B292" s="49"/>
      <c r="C292" s="49"/>
      <c r="D292" s="49"/>
      <c r="E292" s="50"/>
      <c r="F292" s="50"/>
      <c r="G292" s="50"/>
      <c r="H292" s="50"/>
      <c r="I292" s="50"/>
      <c r="J292" s="49"/>
      <c r="K292" s="50"/>
      <c r="L292" s="50"/>
      <c r="M292" s="50"/>
      <c r="N292" s="49"/>
      <c r="O292" s="49"/>
      <c r="P292" s="36">
        <v>0</v>
      </c>
      <c r="Q292" s="36" t="s">
        <v>485</v>
      </c>
      <c r="R292" s="36" t="e">
        <v>#NUM!</v>
      </c>
      <c r="S292" s="36">
        <v>0</v>
      </c>
      <c r="T292" s="36">
        <v>0</v>
      </c>
      <c r="U292" s="38">
        <v>0</v>
      </c>
      <c r="V292" s="38">
        <v>0</v>
      </c>
      <c r="W292" s="36">
        <v>-1.1999999999997852E-5</v>
      </c>
      <c r="X292" s="36">
        <v>0</v>
      </c>
      <c r="Y292" s="36">
        <v>-3.0559999999999999E-5</v>
      </c>
      <c r="Z292" s="36">
        <v>0</v>
      </c>
      <c r="AA292" s="38" t="s">
        <v>486</v>
      </c>
      <c r="AB292" s="36">
        <v>1.8560000000002147E-5</v>
      </c>
      <c r="AC292" s="36">
        <v>0.10874962000000001</v>
      </c>
    </row>
    <row r="293" spans="1:29" ht="15.75" customHeight="1" x14ac:dyDescent="0.2">
      <c r="A293" s="52"/>
      <c r="B293" s="49"/>
      <c r="C293" s="49"/>
      <c r="D293" s="49"/>
      <c r="E293" s="50"/>
      <c r="F293" s="50"/>
      <c r="G293" s="50"/>
      <c r="H293" s="50"/>
      <c r="I293" s="50"/>
      <c r="J293" s="49"/>
      <c r="K293" s="50"/>
      <c r="L293" s="50"/>
      <c r="M293" s="50"/>
      <c r="N293" s="49"/>
      <c r="O293" s="49"/>
      <c r="P293" s="36">
        <v>0</v>
      </c>
      <c r="Q293" s="36" t="s">
        <v>485</v>
      </c>
      <c r="R293" s="36" t="e">
        <v>#NUM!</v>
      </c>
      <c r="S293" s="36">
        <v>0</v>
      </c>
      <c r="T293" s="36">
        <v>0</v>
      </c>
      <c r="U293" s="38">
        <v>0</v>
      </c>
      <c r="V293" s="38">
        <v>0</v>
      </c>
      <c r="W293" s="36">
        <v>-1.1999999999997852E-5</v>
      </c>
      <c r="X293" s="36">
        <v>0</v>
      </c>
      <c r="Y293" s="36">
        <v>-3.0559999999999999E-5</v>
      </c>
      <c r="Z293" s="36">
        <v>0</v>
      </c>
      <c r="AA293" s="38" t="s">
        <v>486</v>
      </c>
      <c r="AB293" s="36">
        <v>1.8560000000002147E-5</v>
      </c>
      <c r="AC293" s="36">
        <v>0.10874962000000001</v>
      </c>
    </row>
    <row r="294" spans="1:29" ht="15.75" customHeight="1" x14ac:dyDescent="0.2">
      <c r="A294" s="52"/>
      <c r="B294" s="49"/>
      <c r="C294" s="49"/>
      <c r="D294" s="49"/>
      <c r="E294" s="50"/>
      <c r="F294" s="50"/>
      <c r="G294" s="50"/>
      <c r="H294" s="50"/>
      <c r="I294" s="50"/>
      <c r="J294" s="49"/>
      <c r="K294" s="50"/>
      <c r="L294" s="50"/>
      <c r="M294" s="50"/>
      <c r="N294" s="49"/>
      <c r="O294" s="49"/>
      <c r="P294" s="36">
        <v>0</v>
      </c>
      <c r="Q294" s="36" t="s">
        <v>485</v>
      </c>
      <c r="R294" s="36" t="e">
        <v>#NUM!</v>
      </c>
      <c r="S294" s="36">
        <v>0</v>
      </c>
      <c r="T294" s="36">
        <v>0</v>
      </c>
      <c r="U294" s="38">
        <v>0</v>
      </c>
      <c r="V294" s="38">
        <v>0</v>
      </c>
      <c r="W294" s="36">
        <v>-1.1999999999997852E-5</v>
      </c>
      <c r="X294" s="36">
        <v>0</v>
      </c>
      <c r="Y294" s="36">
        <v>-3.0559999999999999E-5</v>
      </c>
      <c r="Z294" s="36">
        <v>0</v>
      </c>
      <c r="AA294" s="38" t="s">
        <v>486</v>
      </c>
      <c r="AB294" s="36">
        <v>1.8560000000002147E-5</v>
      </c>
      <c r="AC294" s="36">
        <v>0.10874962000000001</v>
      </c>
    </row>
    <row r="295" spans="1:29" ht="15.75" customHeight="1" x14ac:dyDescent="0.2">
      <c r="A295" s="52"/>
      <c r="B295" s="49"/>
      <c r="C295" s="49"/>
      <c r="D295" s="49"/>
      <c r="E295" s="50"/>
      <c r="F295" s="50"/>
      <c r="G295" s="50"/>
      <c r="H295" s="50"/>
      <c r="I295" s="50"/>
      <c r="J295" s="49"/>
      <c r="K295" s="50"/>
      <c r="L295" s="50"/>
      <c r="M295" s="50"/>
      <c r="N295" s="49"/>
      <c r="O295" s="49"/>
      <c r="P295" s="36">
        <v>0</v>
      </c>
      <c r="Q295" s="36" t="s">
        <v>485</v>
      </c>
      <c r="R295" s="36" t="e">
        <v>#NUM!</v>
      </c>
      <c r="S295" s="36">
        <v>0</v>
      </c>
      <c r="T295" s="36">
        <v>0</v>
      </c>
      <c r="U295" s="38">
        <v>0</v>
      </c>
      <c r="V295" s="38">
        <v>0</v>
      </c>
      <c r="W295" s="36">
        <v>-1.1999999999997852E-5</v>
      </c>
      <c r="X295" s="36">
        <v>0</v>
      </c>
      <c r="Y295" s="36">
        <v>-3.0559999999999999E-5</v>
      </c>
      <c r="Z295" s="36">
        <v>0</v>
      </c>
      <c r="AA295" s="38" t="s">
        <v>486</v>
      </c>
      <c r="AB295" s="36">
        <v>1.8560000000002147E-5</v>
      </c>
      <c r="AC295" s="36">
        <v>0.10874962000000001</v>
      </c>
    </row>
    <row r="296" spans="1:29" ht="15.75" customHeight="1" x14ac:dyDescent="0.2">
      <c r="A296" s="52"/>
      <c r="B296" s="49"/>
      <c r="C296" s="49"/>
      <c r="D296" s="49"/>
      <c r="E296" s="50"/>
      <c r="F296" s="50"/>
      <c r="G296" s="50"/>
      <c r="H296" s="50"/>
      <c r="I296" s="50"/>
      <c r="J296" s="49"/>
      <c r="K296" s="50"/>
      <c r="L296" s="50"/>
      <c r="M296" s="50"/>
      <c r="N296" s="49"/>
      <c r="O296" s="49"/>
      <c r="P296" s="36">
        <v>0</v>
      </c>
      <c r="Q296" s="36" t="s">
        <v>485</v>
      </c>
      <c r="R296" s="36" t="e">
        <v>#NUM!</v>
      </c>
      <c r="S296" s="36">
        <v>0</v>
      </c>
      <c r="T296" s="36">
        <v>0</v>
      </c>
      <c r="U296" s="38">
        <v>0</v>
      </c>
      <c r="V296" s="38">
        <v>0</v>
      </c>
      <c r="W296" s="36">
        <v>-1.1999999999997852E-5</v>
      </c>
      <c r="X296" s="36">
        <v>0</v>
      </c>
      <c r="Y296" s="36">
        <v>-3.0559999999999999E-5</v>
      </c>
      <c r="Z296" s="36">
        <v>0</v>
      </c>
      <c r="AA296" s="38" t="s">
        <v>486</v>
      </c>
      <c r="AB296" s="36">
        <v>1.8560000000002147E-5</v>
      </c>
      <c r="AC296" s="36">
        <v>0.10874962000000001</v>
      </c>
    </row>
    <row r="297" spans="1:29" ht="15.75" customHeight="1" x14ac:dyDescent="0.2">
      <c r="A297" s="52"/>
      <c r="B297" s="49"/>
      <c r="C297" s="49"/>
      <c r="D297" s="49"/>
      <c r="E297" s="50"/>
      <c r="F297" s="50"/>
      <c r="G297" s="50"/>
      <c r="H297" s="50"/>
      <c r="I297" s="50"/>
      <c r="J297" s="49"/>
      <c r="K297" s="50"/>
      <c r="L297" s="50"/>
      <c r="M297" s="50"/>
      <c r="N297" s="49"/>
      <c r="O297" s="49"/>
      <c r="P297" s="36">
        <v>0</v>
      </c>
      <c r="Q297" s="36" t="s">
        <v>485</v>
      </c>
      <c r="R297" s="36" t="e">
        <v>#NUM!</v>
      </c>
      <c r="S297" s="36">
        <v>0</v>
      </c>
      <c r="T297" s="36">
        <v>0</v>
      </c>
      <c r="U297" s="38">
        <v>0</v>
      </c>
      <c r="V297" s="38">
        <v>0</v>
      </c>
      <c r="W297" s="36">
        <v>-1.1999999999997852E-5</v>
      </c>
      <c r="X297" s="36">
        <v>0</v>
      </c>
      <c r="Y297" s="36">
        <v>-3.0559999999999999E-5</v>
      </c>
      <c r="Z297" s="36">
        <v>0</v>
      </c>
      <c r="AA297" s="38" t="s">
        <v>486</v>
      </c>
      <c r="AB297" s="36">
        <v>1.8560000000002147E-5</v>
      </c>
      <c r="AC297" s="36">
        <v>0.10874962000000001</v>
      </c>
    </row>
    <row r="298" spans="1:29" ht="15.75" customHeight="1" x14ac:dyDescent="0.2">
      <c r="A298" s="52"/>
      <c r="B298" s="49"/>
      <c r="C298" s="49"/>
      <c r="D298" s="49"/>
      <c r="E298" s="50"/>
      <c r="F298" s="50"/>
      <c r="G298" s="50"/>
      <c r="H298" s="50"/>
      <c r="I298" s="50"/>
      <c r="J298" s="49"/>
      <c r="K298" s="50"/>
      <c r="L298" s="50"/>
      <c r="M298" s="50"/>
      <c r="N298" s="49"/>
      <c r="O298" s="49"/>
      <c r="P298" s="36">
        <v>0</v>
      </c>
      <c r="Q298" s="36" t="s">
        <v>485</v>
      </c>
      <c r="R298" s="36" t="e">
        <v>#NUM!</v>
      </c>
      <c r="S298" s="36">
        <v>0</v>
      </c>
      <c r="T298" s="36">
        <v>0</v>
      </c>
      <c r="U298" s="38">
        <v>0</v>
      </c>
      <c r="V298" s="38">
        <v>0</v>
      </c>
      <c r="W298" s="36">
        <v>-1.1999999999997852E-5</v>
      </c>
      <c r="X298" s="36">
        <v>0</v>
      </c>
      <c r="Y298" s="36">
        <v>-3.0559999999999999E-5</v>
      </c>
      <c r="Z298" s="36">
        <v>0</v>
      </c>
      <c r="AA298" s="38" t="s">
        <v>486</v>
      </c>
      <c r="AB298" s="36">
        <v>1.8560000000002147E-5</v>
      </c>
      <c r="AC298" s="36">
        <v>0.10874962000000001</v>
      </c>
    </row>
    <row r="299" spans="1:29" ht="15.75" customHeight="1" x14ac:dyDescent="0.2">
      <c r="A299" s="52"/>
      <c r="B299" s="49"/>
      <c r="C299" s="49"/>
      <c r="D299" s="49"/>
      <c r="E299" s="50"/>
      <c r="F299" s="50"/>
      <c r="G299" s="50"/>
      <c r="H299" s="50"/>
      <c r="I299" s="50"/>
      <c r="J299" s="49"/>
      <c r="K299" s="50"/>
      <c r="L299" s="50"/>
      <c r="M299" s="50"/>
      <c r="N299" s="49"/>
      <c r="O299" s="49"/>
      <c r="P299" s="36">
        <v>0</v>
      </c>
      <c r="Q299" s="36" t="s">
        <v>485</v>
      </c>
      <c r="R299" s="36" t="e">
        <v>#NUM!</v>
      </c>
      <c r="S299" s="36">
        <v>0</v>
      </c>
      <c r="T299" s="36">
        <v>0</v>
      </c>
      <c r="U299" s="38">
        <v>0</v>
      </c>
      <c r="V299" s="38">
        <v>0</v>
      </c>
      <c r="W299" s="36">
        <v>-1.1999999999997852E-5</v>
      </c>
      <c r="X299" s="36">
        <v>0</v>
      </c>
      <c r="Y299" s="36">
        <v>-3.0559999999999999E-5</v>
      </c>
      <c r="Z299" s="36">
        <v>0</v>
      </c>
      <c r="AA299" s="38" t="s">
        <v>486</v>
      </c>
      <c r="AB299" s="36">
        <v>1.8560000000002147E-5</v>
      </c>
      <c r="AC299" s="36">
        <v>0.10874962000000001</v>
      </c>
    </row>
    <row r="300" spans="1:29" ht="15.75" customHeight="1" x14ac:dyDescent="0.2">
      <c r="A300" s="52"/>
      <c r="B300" s="49"/>
      <c r="C300" s="49"/>
      <c r="D300" s="49"/>
      <c r="E300" s="50"/>
      <c r="F300" s="50"/>
      <c r="G300" s="50"/>
      <c r="H300" s="50"/>
      <c r="I300" s="50"/>
      <c r="J300" s="49"/>
      <c r="K300" s="50"/>
      <c r="L300" s="50"/>
      <c r="M300" s="50"/>
      <c r="N300" s="49"/>
      <c r="O300" s="49"/>
      <c r="P300" s="36">
        <v>0</v>
      </c>
      <c r="Q300" s="36" t="s">
        <v>485</v>
      </c>
      <c r="R300" s="36" t="e">
        <v>#NUM!</v>
      </c>
      <c r="S300" s="36">
        <v>0</v>
      </c>
      <c r="T300" s="36">
        <v>0</v>
      </c>
      <c r="U300" s="38">
        <v>0</v>
      </c>
      <c r="V300" s="38">
        <v>0</v>
      </c>
      <c r="W300" s="36">
        <v>-1.1999999999997852E-5</v>
      </c>
      <c r="X300" s="36">
        <v>0</v>
      </c>
      <c r="Y300" s="36">
        <v>-3.0559999999999999E-5</v>
      </c>
      <c r="Z300" s="36">
        <v>0</v>
      </c>
      <c r="AA300" s="38" t="s">
        <v>486</v>
      </c>
      <c r="AB300" s="36">
        <v>1.8560000000002147E-5</v>
      </c>
      <c r="AC300" s="36">
        <v>0.10874962000000001</v>
      </c>
    </row>
    <row r="301" spans="1:29" ht="15.75" customHeight="1" x14ac:dyDescent="0.2">
      <c r="A301" s="52"/>
      <c r="B301" s="49"/>
      <c r="C301" s="49"/>
      <c r="D301" s="49"/>
      <c r="E301" s="50"/>
      <c r="F301" s="50"/>
      <c r="G301" s="50"/>
      <c r="H301" s="50"/>
      <c r="I301" s="50"/>
      <c r="J301" s="49"/>
      <c r="K301" s="50"/>
      <c r="L301" s="50"/>
      <c r="M301" s="50"/>
      <c r="N301" s="49"/>
      <c r="O301" s="49"/>
      <c r="P301" s="36">
        <v>0</v>
      </c>
      <c r="Q301" s="36" t="s">
        <v>485</v>
      </c>
      <c r="R301" s="36" t="e">
        <v>#NUM!</v>
      </c>
      <c r="S301" s="36">
        <v>0</v>
      </c>
      <c r="T301" s="36">
        <v>0</v>
      </c>
      <c r="U301" s="38">
        <v>0</v>
      </c>
      <c r="V301" s="38">
        <v>0</v>
      </c>
      <c r="W301" s="36">
        <v>-1.1999999999997852E-5</v>
      </c>
      <c r="X301" s="36">
        <v>0</v>
      </c>
      <c r="Y301" s="36">
        <v>-3.0559999999999999E-5</v>
      </c>
      <c r="Z301" s="36">
        <v>0</v>
      </c>
      <c r="AA301" s="38" t="s">
        <v>486</v>
      </c>
      <c r="AB301" s="36">
        <v>1.8560000000002147E-5</v>
      </c>
      <c r="AC301" s="36">
        <v>0.10874962000000001</v>
      </c>
    </row>
    <row r="302" spans="1:29" ht="15.75" customHeight="1" x14ac:dyDescent="0.2">
      <c r="A302" s="52"/>
      <c r="B302" s="49"/>
      <c r="C302" s="49"/>
      <c r="D302" s="49"/>
      <c r="E302" s="50"/>
      <c r="F302" s="50"/>
      <c r="G302" s="50"/>
      <c r="H302" s="50"/>
      <c r="I302" s="50"/>
      <c r="J302" s="49"/>
      <c r="K302" s="50"/>
      <c r="L302" s="50"/>
      <c r="M302" s="50"/>
      <c r="N302" s="49"/>
      <c r="O302" s="49"/>
      <c r="P302" s="36">
        <v>0</v>
      </c>
      <c r="Q302" s="36" t="s">
        <v>485</v>
      </c>
      <c r="R302" s="36" t="e">
        <v>#NUM!</v>
      </c>
      <c r="S302" s="36">
        <v>0</v>
      </c>
      <c r="T302" s="36">
        <v>0</v>
      </c>
      <c r="U302" s="38">
        <v>0</v>
      </c>
      <c r="V302" s="38">
        <v>0</v>
      </c>
      <c r="W302" s="36">
        <v>-1.1999999999997852E-5</v>
      </c>
      <c r="X302" s="36">
        <v>0</v>
      </c>
      <c r="Y302" s="36">
        <v>-3.0559999999999999E-5</v>
      </c>
      <c r="Z302" s="36">
        <v>0</v>
      </c>
      <c r="AA302" s="38" t="s">
        <v>486</v>
      </c>
      <c r="AB302" s="36">
        <v>1.8560000000002147E-5</v>
      </c>
      <c r="AC302" s="36">
        <v>0.10874962000000001</v>
      </c>
    </row>
    <row r="303" spans="1:29" ht="15.75" customHeight="1" x14ac:dyDescent="0.2">
      <c r="A303" s="52"/>
      <c r="B303" s="49"/>
      <c r="C303" s="49"/>
      <c r="D303" s="49"/>
      <c r="E303" s="50"/>
      <c r="F303" s="50"/>
      <c r="G303" s="50"/>
      <c r="H303" s="50"/>
      <c r="I303" s="50"/>
      <c r="J303" s="49"/>
      <c r="K303" s="50"/>
      <c r="L303" s="50"/>
      <c r="M303" s="50"/>
      <c r="N303" s="49"/>
      <c r="O303" s="49"/>
      <c r="P303" s="36">
        <v>0</v>
      </c>
      <c r="Q303" s="36" t="s">
        <v>485</v>
      </c>
      <c r="R303" s="36" t="e">
        <v>#NUM!</v>
      </c>
      <c r="S303" s="36">
        <v>0</v>
      </c>
      <c r="T303" s="36">
        <v>0</v>
      </c>
      <c r="U303" s="38">
        <v>0</v>
      </c>
      <c r="V303" s="38">
        <v>0</v>
      </c>
      <c r="W303" s="36">
        <v>-1.1999999999997852E-5</v>
      </c>
      <c r="X303" s="36">
        <v>0</v>
      </c>
      <c r="Y303" s="36">
        <v>-3.0559999999999999E-5</v>
      </c>
      <c r="Z303" s="36">
        <v>0</v>
      </c>
      <c r="AA303" s="38" t="s">
        <v>486</v>
      </c>
      <c r="AB303" s="36">
        <v>1.8560000000002147E-5</v>
      </c>
      <c r="AC303" s="36">
        <v>0.10874962000000001</v>
      </c>
    </row>
    <row r="304" spans="1:29" ht="15.75" customHeight="1" x14ac:dyDescent="0.2">
      <c r="A304" s="52"/>
      <c r="B304" s="49"/>
      <c r="C304" s="49"/>
      <c r="D304" s="49"/>
      <c r="E304" s="50"/>
      <c r="F304" s="50"/>
      <c r="G304" s="50"/>
      <c r="H304" s="50"/>
      <c r="I304" s="50"/>
      <c r="J304" s="49"/>
      <c r="K304" s="50"/>
      <c r="L304" s="50"/>
      <c r="M304" s="50"/>
      <c r="N304" s="49"/>
      <c r="O304" s="49"/>
      <c r="P304" s="36">
        <v>0</v>
      </c>
      <c r="Q304" s="36" t="s">
        <v>485</v>
      </c>
      <c r="R304" s="36" t="e">
        <v>#NUM!</v>
      </c>
      <c r="S304" s="36">
        <v>0</v>
      </c>
      <c r="T304" s="36">
        <v>0</v>
      </c>
      <c r="U304" s="38">
        <v>0</v>
      </c>
      <c r="V304" s="38">
        <v>0</v>
      </c>
      <c r="W304" s="36">
        <v>-1.1999999999997852E-5</v>
      </c>
      <c r="X304" s="36">
        <v>0</v>
      </c>
      <c r="Y304" s="36">
        <v>-3.0559999999999999E-5</v>
      </c>
      <c r="Z304" s="36">
        <v>0</v>
      </c>
      <c r="AA304" s="38" t="s">
        <v>486</v>
      </c>
      <c r="AB304" s="36">
        <v>1.8560000000002147E-5</v>
      </c>
      <c r="AC304" s="36">
        <v>0.10874962000000001</v>
      </c>
    </row>
    <row r="305" spans="1:29" ht="15.75" customHeight="1" x14ac:dyDescent="0.2">
      <c r="A305" s="52"/>
      <c r="B305" s="49"/>
      <c r="C305" s="49"/>
      <c r="D305" s="49"/>
      <c r="E305" s="50"/>
      <c r="F305" s="50"/>
      <c r="G305" s="50"/>
      <c r="H305" s="50"/>
      <c r="I305" s="50"/>
      <c r="J305" s="49"/>
      <c r="K305" s="50"/>
      <c r="L305" s="50"/>
      <c r="M305" s="50"/>
      <c r="N305" s="49"/>
      <c r="O305" s="49"/>
      <c r="P305" s="36">
        <v>0</v>
      </c>
      <c r="Q305" s="36" t="s">
        <v>485</v>
      </c>
      <c r="R305" s="36" t="e">
        <v>#NUM!</v>
      </c>
      <c r="S305" s="36">
        <v>0</v>
      </c>
      <c r="T305" s="36">
        <v>0</v>
      </c>
      <c r="U305" s="38">
        <v>0</v>
      </c>
      <c r="V305" s="38">
        <v>0</v>
      </c>
      <c r="W305" s="36">
        <v>-1.1999999999997852E-5</v>
      </c>
      <c r="X305" s="36">
        <v>0</v>
      </c>
      <c r="Y305" s="36">
        <v>-3.0559999999999999E-5</v>
      </c>
      <c r="Z305" s="36">
        <v>0</v>
      </c>
      <c r="AA305" s="38" t="s">
        <v>486</v>
      </c>
      <c r="AB305" s="36">
        <v>1.8560000000002147E-5</v>
      </c>
      <c r="AC305" s="36">
        <v>0.10874962000000001</v>
      </c>
    </row>
    <row r="306" spans="1:29" ht="15.75" customHeight="1" x14ac:dyDescent="0.2">
      <c r="A306" s="52"/>
      <c r="B306" s="49"/>
      <c r="C306" s="49"/>
      <c r="D306" s="49"/>
      <c r="E306" s="50"/>
      <c r="F306" s="50"/>
      <c r="G306" s="50"/>
      <c r="H306" s="50"/>
      <c r="I306" s="50"/>
      <c r="J306" s="49"/>
      <c r="K306" s="50"/>
      <c r="L306" s="50"/>
      <c r="M306" s="50"/>
      <c r="N306" s="49"/>
      <c r="O306" s="49"/>
      <c r="P306" s="36">
        <v>0</v>
      </c>
      <c r="Q306" s="36" t="s">
        <v>485</v>
      </c>
      <c r="R306" s="36" t="e">
        <v>#NUM!</v>
      </c>
      <c r="S306" s="36">
        <v>0</v>
      </c>
      <c r="T306" s="36">
        <v>0</v>
      </c>
      <c r="U306" s="38">
        <v>0</v>
      </c>
      <c r="V306" s="38">
        <v>0</v>
      </c>
      <c r="W306" s="36">
        <v>-1.1999999999997852E-5</v>
      </c>
      <c r="X306" s="36">
        <v>0</v>
      </c>
      <c r="Y306" s="36">
        <v>-3.0559999999999999E-5</v>
      </c>
      <c r="Z306" s="36">
        <v>0</v>
      </c>
      <c r="AA306" s="38" t="s">
        <v>486</v>
      </c>
      <c r="AB306" s="36">
        <v>1.8560000000002147E-5</v>
      </c>
      <c r="AC306" s="36">
        <v>0.10874962000000001</v>
      </c>
    </row>
    <row r="307" spans="1:29" ht="15.75" customHeight="1" x14ac:dyDescent="0.2">
      <c r="A307" s="52"/>
      <c r="B307" s="49"/>
      <c r="C307" s="49"/>
      <c r="D307" s="49"/>
      <c r="E307" s="50"/>
      <c r="F307" s="50"/>
      <c r="G307" s="50"/>
      <c r="H307" s="50"/>
      <c r="I307" s="50"/>
      <c r="J307" s="49"/>
      <c r="K307" s="50"/>
      <c r="L307" s="50"/>
      <c r="M307" s="50"/>
      <c r="N307" s="49"/>
      <c r="O307" s="49"/>
      <c r="P307" s="36">
        <v>0</v>
      </c>
      <c r="Q307" s="36" t="s">
        <v>485</v>
      </c>
      <c r="R307" s="36" t="e">
        <v>#NUM!</v>
      </c>
      <c r="S307" s="36">
        <v>0</v>
      </c>
      <c r="T307" s="36">
        <v>0</v>
      </c>
      <c r="U307" s="38">
        <v>0</v>
      </c>
      <c r="V307" s="38">
        <v>0</v>
      </c>
      <c r="W307" s="36">
        <v>-1.1999999999997852E-5</v>
      </c>
      <c r="X307" s="36">
        <v>0</v>
      </c>
      <c r="Y307" s="36">
        <v>-3.0559999999999999E-5</v>
      </c>
      <c r="Z307" s="36">
        <v>0</v>
      </c>
      <c r="AA307" s="38" t="s">
        <v>486</v>
      </c>
      <c r="AB307" s="36">
        <v>1.8560000000002147E-5</v>
      </c>
      <c r="AC307" s="36">
        <v>0.10874962000000001</v>
      </c>
    </row>
    <row r="308" spans="1:29" ht="15.75" customHeight="1" x14ac:dyDescent="0.2">
      <c r="A308" s="52"/>
      <c r="B308" s="49"/>
      <c r="C308" s="49"/>
      <c r="D308" s="49"/>
      <c r="E308" s="50"/>
      <c r="F308" s="50"/>
      <c r="G308" s="50"/>
      <c r="H308" s="50"/>
      <c r="I308" s="50"/>
      <c r="J308" s="49"/>
      <c r="K308" s="50"/>
      <c r="L308" s="50"/>
      <c r="M308" s="50"/>
      <c r="N308" s="49"/>
      <c r="O308" s="49"/>
      <c r="P308" s="36">
        <v>0</v>
      </c>
      <c r="Q308" s="36" t="s">
        <v>485</v>
      </c>
      <c r="R308" s="36" t="e">
        <v>#NUM!</v>
      </c>
      <c r="S308" s="36">
        <v>0</v>
      </c>
      <c r="T308" s="36">
        <v>0</v>
      </c>
      <c r="U308" s="38">
        <v>0</v>
      </c>
      <c r="V308" s="38">
        <v>0</v>
      </c>
      <c r="W308" s="36">
        <v>-1.1999999999997852E-5</v>
      </c>
      <c r="X308" s="36">
        <v>0</v>
      </c>
      <c r="Y308" s="36">
        <v>-3.0559999999999999E-5</v>
      </c>
      <c r="Z308" s="36">
        <v>0</v>
      </c>
      <c r="AA308" s="38" t="s">
        <v>486</v>
      </c>
      <c r="AB308" s="36">
        <v>1.8560000000002147E-5</v>
      </c>
      <c r="AC308" s="36">
        <v>0.10874962000000001</v>
      </c>
    </row>
    <row r="309" spans="1:29" ht="15.75" customHeight="1" x14ac:dyDescent="0.2">
      <c r="A309" s="52"/>
      <c r="B309" s="49"/>
      <c r="C309" s="49"/>
      <c r="D309" s="49"/>
      <c r="E309" s="50"/>
      <c r="F309" s="50"/>
      <c r="G309" s="50"/>
      <c r="H309" s="50"/>
      <c r="I309" s="50"/>
      <c r="J309" s="49"/>
      <c r="K309" s="50"/>
      <c r="L309" s="50"/>
      <c r="M309" s="50"/>
      <c r="N309" s="49"/>
      <c r="O309" s="49"/>
      <c r="P309" s="36">
        <v>0</v>
      </c>
      <c r="Q309" s="36" t="s">
        <v>485</v>
      </c>
      <c r="R309" s="36" t="e">
        <v>#NUM!</v>
      </c>
      <c r="S309" s="36">
        <v>0</v>
      </c>
      <c r="T309" s="36">
        <v>0</v>
      </c>
      <c r="U309" s="38">
        <v>0</v>
      </c>
      <c r="V309" s="38">
        <v>0</v>
      </c>
      <c r="W309" s="36">
        <v>-1.1999999999997852E-5</v>
      </c>
      <c r="X309" s="36">
        <v>0</v>
      </c>
      <c r="Y309" s="36">
        <v>-3.0559999999999999E-5</v>
      </c>
      <c r="Z309" s="36">
        <v>0</v>
      </c>
      <c r="AA309" s="38" t="s">
        <v>486</v>
      </c>
      <c r="AB309" s="36">
        <v>1.8560000000002147E-5</v>
      </c>
      <c r="AC309" s="36">
        <v>0.10874962000000001</v>
      </c>
    </row>
    <row r="310" spans="1:29" ht="15.75" customHeight="1" x14ac:dyDescent="0.2">
      <c r="A310" s="52"/>
      <c r="B310" s="49"/>
      <c r="C310" s="49"/>
      <c r="D310" s="49"/>
      <c r="E310" s="50"/>
      <c r="F310" s="50"/>
      <c r="G310" s="50"/>
      <c r="H310" s="50"/>
      <c r="I310" s="50"/>
      <c r="J310" s="49"/>
      <c r="K310" s="50"/>
      <c r="L310" s="50"/>
      <c r="M310" s="50"/>
      <c r="N310" s="49"/>
      <c r="O310" s="49"/>
      <c r="P310" s="36">
        <v>0</v>
      </c>
      <c r="Q310" s="36" t="s">
        <v>485</v>
      </c>
      <c r="R310" s="36" t="e">
        <v>#NUM!</v>
      </c>
      <c r="S310" s="36">
        <v>0</v>
      </c>
      <c r="T310" s="36">
        <v>0</v>
      </c>
      <c r="U310" s="38">
        <v>0</v>
      </c>
      <c r="V310" s="38">
        <v>0</v>
      </c>
      <c r="W310" s="36">
        <v>-1.1999999999997852E-5</v>
      </c>
      <c r="X310" s="36">
        <v>0</v>
      </c>
      <c r="Y310" s="36">
        <v>-3.0559999999999999E-5</v>
      </c>
      <c r="Z310" s="36">
        <v>0</v>
      </c>
      <c r="AA310" s="38" t="s">
        <v>486</v>
      </c>
      <c r="AB310" s="36">
        <v>1.8560000000002147E-5</v>
      </c>
      <c r="AC310" s="36">
        <v>0.10874962000000001</v>
      </c>
    </row>
    <row r="311" spans="1:29" ht="15.75" customHeight="1" x14ac:dyDescent="0.2">
      <c r="A311" s="52"/>
      <c r="B311" s="49"/>
      <c r="C311" s="49"/>
      <c r="D311" s="49"/>
      <c r="E311" s="50"/>
      <c r="F311" s="50"/>
      <c r="G311" s="50"/>
      <c r="H311" s="50"/>
      <c r="I311" s="50"/>
      <c r="J311" s="49"/>
      <c r="K311" s="50"/>
      <c r="L311" s="50"/>
      <c r="M311" s="50"/>
      <c r="N311" s="49"/>
      <c r="O311" s="49"/>
      <c r="P311" s="36">
        <v>0</v>
      </c>
      <c r="Q311" s="36" t="s">
        <v>485</v>
      </c>
      <c r="R311" s="36" t="e">
        <v>#NUM!</v>
      </c>
      <c r="S311" s="36">
        <v>0</v>
      </c>
      <c r="T311" s="36">
        <v>0</v>
      </c>
      <c r="U311" s="38">
        <v>0</v>
      </c>
      <c r="V311" s="38">
        <v>0</v>
      </c>
      <c r="W311" s="36">
        <v>-1.1999999999997852E-5</v>
      </c>
      <c r="X311" s="36">
        <v>0</v>
      </c>
      <c r="Y311" s="36">
        <v>-3.0559999999999999E-5</v>
      </c>
      <c r="Z311" s="36">
        <v>0</v>
      </c>
      <c r="AA311" s="38" t="s">
        <v>486</v>
      </c>
      <c r="AB311" s="36">
        <v>1.8560000000002147E-5</v>
      </c>
      <c r="AC311" s="36">
        <v>0.10874962000000001</v>
      </c>
    </row>
    <row r="312" spans="1:29" ht="15.75" customHeight="1" x14ac:dyDescent="0.2">
      <c r="A312" s="52"/>
      <c r="B312" s="49"/>
      <c r="C312" s="49"/>
      <c r="D312" s="49"/>
      <c r="E312" s="50"/>
      <c r="F312" s="50"/>
      <c r="G312" s="50"/>
      <c r="H312" s="50"/>
      <c r="I312" s="50"/>
      <c r="J312" s="49"/>
      <c r="K312" s="50"/>
      <c r="L312" s="50"/>
      <c r="M312" s="50"/>
      <c r="N312" s="49"/>
      <c r="O312" s="49"/>
      <c r="P312" s="36">
        <v>0</v>
      </c>
      <c r="Q312" s="36" t="s">
        <v>485</v>
      </c>
      <c r="R312" s="36" t="e">
        <v>#NUM!</v>
      </c>
      <c r="S312" s="36">
        <v>0</v>
      </c>
      <c r="T312" s="36">
        <v>0</v>
      </c>
      <c r="U312" s="38">
        <v>0</v>
      </c>
      <c r="V312" s="38">
        <v>0</v>
      </c>
      <c r="W312" s="36">
        <v>-1.1999999999997852E-5</v>
      </c>
      <c r="X312" s="36">
        <v>0</v>
      </c>
      <c r="Y312" s="36">
        <v>-3.0559999999999999E-5</v>
      </c>
      <c r="Z312" s="36">
        <v>0</v>
      </c>
      <c r="AA312" s="38" t="s">
        <v>486</v>
      </c>
      <c r="AB312" s="36">
        <v>1.8560000000002147E-5</v>
      </c>
      <c r="AC312" s="36">
        <v>0.10874962000000001</v>
      </c>
    </row>
    <row r="313" spans="1:29" ht="15.75" customHeight="1" x14ac:dyDescent="0.2">
      <c r="A313" s="52"/>
      <c r="B313" s="49"/>
      <c r="C313" s="49"/>
      <c r="D313" s="49"/>
      <c r="E313" s="50"/>
      <c r="F313" s="50"/>
      <c r="G313" s="50"/>
      <c r="H313" s="50"/>
      <c r="I313" s="50"/>
      <c r="J313" s="49"/>
      <c r="K313" s="50"/>
      <c r="L313" s="50"/>
      <c r="M313" s="50"/>
      <c r="N313" s="49"/>
      <c r="O313" s="49"/>
      <c r="P313" s="36">
        <v>0</v>
      </c>
      <c r="Q313" s="36" t="s">
        <v>485</v>
      </c>
      <c r="R313" s="36" t="e">
        <v>#NUM!</v>
      </c>
      <c r="S313" s="36">
        <v>0</v>
      </c>
      <c r="T313" s="36">
        <v>0</v>
      </c>
      <c r="U313" s="38">
        <v>0</v>
      </c>
      <c r="V313" s="38">
        <v>0</v>
      </c>
      <c r="W313" s="36">
        <v>-1.1999999999997852E-5</v>
      </c>
      <c r="X313" s="36">
        <v>0</v>
      </c>
      <c r="Y313" s="36">
        <v>-3.0559999999999999E-5</v>
      </c>
      <c r="Z313" s="36">
        <v>0</v>
      </c>
      <c r="AA313" s="38" t="s">
        <v>486</v>
      </c>
      <c r="AB313" s="36">
        <v>1.8560000000002147E-5</v>
      </c>
      <c r="AC313" s="36">
        <v>0.10874962000000001</v>
      </c>
    </row>
    <row r="314" spans="1:29" ht="15.75" customHeight="1" x14ac:dyDescent="0.2">
      <c r="A314" s="52"/>
      <c r="B314" s="49"/>
      <c r="C314" s="49"/>
      <c r="D314" s="49"/>
      <c r="E314" s="50"/>
      <c r="F314" s="50"/>
      <c r="G314" s="50"/>
      <c r="H314" s="50"/>
      <c r="I314" s="50"/>
      <c r="J314" s="49"/>
      <c r="K314" s="50"/>
      <c r="L314" s="50"/>
      <c r="M314" s="50"/>
      <c r="N314" s="49"/>
      <c r="O314" s="49"/>
      <c r="P314" s="36">
        <v>0</v>
      </c>
      <c r="Q314" s="36" t="s">
        <v>485</v>
      </c>
      <c r="R314" s="36" t="e">
        <v>#NUM!</v>
      </c>
      <c r="S314" s="36">
        <v>0</v>
      </c>
      <c r="T314" s="36">
        <v>0</v>
      </c>
      <c r="U314" s="38">
        <v>0</v>
      </c>
      <c r="V314" s="38">
        <v>0</v>
      </c>
      <c r="W314" s="36">
        <v>-1.1999999999997852E-5</v>
      </c>
      <c r="X314" s="36">
        <v>0</v>
      </c>
      <c r="Y314" s="36">
        <v>-3.0559999999999999E-5</v>
      </c>
      <c r="Z314" s="36">
        <v>0</v>
      </c>
      <c r="AA314" s="38" t="s">
        <v>486</v>
      </c>
      <c r="AB314" s="36">
        <v>1.8560000000002147E-5</v>
      </c>
      <c r="AC314" s="36">
        <v>0.10874962000000001</v>
      </c>
    </row>
    <row r="315" spans="1:29" ht="15.75" customHeight="1" x14ac:dyDescent="0.2">
      <c r="A315" s="52"/>
      <c r="B315" s="49"/>
      <c r="C315" s="49"/>
      <c r="D315" s="49"/>
      <c r="E315" s="50"/>
      <c r="F315" s="50"/>
      <c r="G315" s="50"/>
      <c r="H315" s="50"/>
      <c r="I315" s="50"/>
      <c r="J315" s="49"/>
      <c r="K315" s="50"/>
      <c r="L315" s="50"/>
      <c r="M315" s="50"/>
      <c r="N315" s="49"/>
      <c r="O315" s="49"/>
      <c r="P315" s="36">
        <v>0</v>
      </c>
      <c r="Q315" s="36" t="s">
        <v>485</v>
      </c>
      <c r="R315" s="36" t="e">
        <v>#NUM!</v>
      </c>
      <c r="S315" s="36">
        <v>0</v>
      </c>
      <c r="T315" s="36">
        <v>0</v>
      </c>
      <c r="U315" s="38">
        <v>0</v>
      </c>
      <c r="V315" s="38">
        <v>0</v>
      </c>
      <c r="W315" s="36">
        <v>-1.1999999999997852E-5</v>
      </c>
      <c r="X315" s="36">
        <v>0</v>
      </c>
      <c r="Y315" s="36">
        <v>-3.0559999999999999E-5</v>
      </c>
      <c r="Z315" s="36">
        <v>0</v>
      </c>
      <c r="AA315" s="38" t="s">
        <v>486</v>
      </c>
      <c r="AB315" s="36">
        <v>1.8560000000002147E-5</v>
      </c>
      <c r="AC315" s="36">
        <v>0.10874962000000001</v>
      </c>
    </row>
    <row r="316" spans="1:29" ht="15.75" customHeight="1" x14ac:dyDescent="0.2">
      <c r="A316" s="52"/>
      <c r="B316" s="49"/>
      <c r="C316" s="49"/>
      <c r="D316" s="49"/>
      <c r="E316" s="50"/>
      <c r="F316" s="50"/>
      <c r="G316" s="50"/>
      <c r="H316" s="50"/>
      <c r="I316" s="50"/>
      <c r="J316" s="49"/>
      <c r="K316" s="50"/>
      <c r="L316" s="50"/>
      <c r="M316" s="50"/>
      <c r="N316" s="49"/>
      <c r="O316" s="49"/>
      <c r="P316" s="36">
        <v>0</v>
      </c>
      <c r="Q316" s="36" t="s">
        <v>485</v>
      </c>
      <c r="R316" s="36" t="e">
        <v>#NUM!</v>
      </c>
      <c r="S316" s="36">
        <v>0</v>
      </c>
      <c r="T316" s="36">
        <v>0</v>
      </c>
      <c r="U316" s="38">
        <v>0</v>
      </c>
      <c r="V316" s="38">
        <v>0</v>
      </c>
      <c r="W316" s="36">
        <v>-1.1999999999997852E-5</v>
      </c>
      <c r="X316" s="36">
        <v>0</v>
      </c>
      <c r="Y316" s="36">
        <v>-3.0559999999999999E-5</v>
      </c>
      <c r="Z316" s="36">
        <v>0</v>
      </c>
      <c r="AA316" s="38" t="s">
        <v>486</v>
      </c>
      <c r="AB316" s="36">
        <v>1.8560000000002147E-5</v>
      </c>
      <c r="AC316" s="36">
        <v>0.10874962000000001</v>
      </c>
    </row>
    <row r="317" spans="1:29" ht="15.75" customHeight="1" x14ac:dyDescent="0.2">
      <c r="A317" s="52"/>
      <c r="B317" s="49"/>
      <c r="C317" s="49"/>
      <c r="D317" s="49"/>
      <c r="E317" s="50"/>
      <c r="F317" s="50"/>
      <c r="G317" s="50"/>
      <c r="H317" s="50"/>
      <c r="I317" s="50"/>
      <c r="J317" s="49"/>
      <c r="K317" s="50"/>
      <c r="L317" s="50"/>
      <c r="M317" s="50"/>
      <c r="N317" s="49"/>
      <c r="O317" s="49"/>
      <c r="P317" s="36">
        <v>0</v>
      </c>
      <c r="Q317" s="36" t="s">
        <v>485</v>
      </c>
      <c r="R317" s="36" t="e">
        <v>#NUM!</v>
      </c>
      <c r="S317" s="36">
        <v>0</v>
      </c>
      <c r="T317" s="36">
        <v>0</v>
      </c>
      <c r="U317" s="38">
        <v>0</v>
      </c>
      <c r="V317" s="38">
        <v>0</v>
      </c>
      <c r="W317" s="36">
        <v>-1.1999999999997852E-5</v>
      </c>
      <c r="X317" s="36">
        <v>0</v>
      </c>
      <c r="Y317" s="36">
        <v>-3.0559999999999999E-5</v>
      </c>
      <c r="Z317" s="36">
        <v>0</v>
      </c>
      <c r="AA317" s="38" t="s">
        <v>486</v>
      </c>
      <c r="AB317" s="36">
        <v>1.8560000000002147E-5</v>
      </c>
      <c r="AC317" s="36">
        <v>0.10874962000000001</v>
      </c>
    </row>
    <row r="318" spans="1:29" ht="15.75" customHeight="1" x14ac:dyDescent="0.2">
      <c r="A318" s="52"/>
      <c r="B318" s="49"/>
      <c r="C318" s="49"/>
      <c r="D318" s="49"/>
      <c r="E318" s="50"/>
      <c r="F318" s="50"/>
      <c r="G318" s="50"/>
      <c r="H318" s="50"/>
      <c r="I318" s="50"/>
      <c r="J318" s="49"/>
      <c r="K318" s="50"/>
      <c r="L318" s="50"/>
      <c r="M318" s="50"/>
      <c r="N318" s="49"/>
      <c r="O318" s="49"/>
      <c r="P318" s="36">
        <v>0</v>
      </c>
      <c r="Q318" s="36" t="s">
        <v>485</v>
      </c>
      <c r="R318" s="36" t="e">
        <v>#NUM!</v>
      </c>
      <c r="S318" s="36">
        <v>0</v>
      </c>
      <c r="T318" s="36">
        <v>0</v>
      </c>
      <c r="U318" s="38">
        <v>0</v>
      </c>
      <c r="V318" s="38">
        <v>0</v>
      </c>
      <c r="W318" s="36">
        <v>-1.1999999999997852E-5</v>
      </c>
      <c r="X318" s="36">
        <v>0</v>
      </c>
      <c r="Y318" s="36">
        <v>-3.0559999999999999E-5</v>
      </c>
      <c r="Z318" s="36">
        <v>0</v>
      </c>
      <c r="AA318" s="38" t="s">
        <v>486</v>
      </c>
      <c r="AB318" s="36">
        <v>1.8560000000002147E-5</v>
      </c>
      <c r="AC318" s="36">
        <v>0.10874962000000001</v>
      </c>
    </row>
    <row r="319" spans="1:29" ht="15.75" customHeight="1" x14ac:dyDescent="0.2">
      <c r="A319" s="52"/>
      <c r="B319" s="49"/>
      <c r="C319" s="49"/>
      <c r="D319" s="49"/>
      <c r="E319" s="50"/>
      <c r="F319" s="50"/>
      <c r="G319" s="50"/>
      <c r="H319" s="50"/>
      <c r="I319" s="50"/>
      <c r="J319" s="49"/>
      <c r="K319" s="50"/>
      <c r="L319" s="50"/>
      <c r="M319" s="50"/>
      <c r="N319" s="49"/>
      <c r="O319" s="49"/>
      <c r="P319" s="36">
        <v>0</v>
      </c>
      <c r="Q319" s="36" t="s">
        <v>485</v>
      </c>
      <c r="R319" s="36" t="e">
        <v>#NUM!</v>
      </c>
      <c r="S319" s="36">
        <v>0</v>
      </c>
      <c r="T319" s="36">
        <v>0</v>
      </c>
      <c r="U319" s="38">
        <v>0</v>
      </c>
      <c r="V319" s="38">
        <v>0</v>
      </c>
      <c r="W319" s="36">
        <v>-1.1999999999997852E-5</v>
      </c>
      <c r="X319" s="36">
        <v>0</v>
      </c>
      <c r="Y319" s="36">
        <v>-3.0559999999999999E-5</v>
      </c>
      <c r="Z319" s="36">
        <v>0</v>
      </c>
      <c r="AA319" s="38" t="s">
        <v>486</v>
      </c>
      <c r="AB319" s="36">
        <v>1.8560000000002147E-5</v>
      </c>
      <c r="AC319" s="36">
        <v>0.10874962000000001</v>
      </c>
    </row>
    <row r="320" spans="1:29" ht="15.75" customHeight="1" x14ac:dyDescent="0.2">
      <c r="A320" s="52"/>
      <c r="B320" s="49"/>
      <c r="C320" s="49"/>
      <c r="D320" s="49"/>
      <c r="E320" s="50"/>
      <c r="F320" s="50"/>
      <c r="G320" s="50"/>
      <c r="H320" s="50"/>
      <c r="I320" s="50"/>
      <c r="J320" s="49"/>
      <c r="K320" s="50"/>
      <c r="L320" s="50"/>
      <c r="M320" s="50"/>
      <c r="N320" s="49"/>
      <c r="O320" s="49"/>
      <c r="P320" s="36">
        <v>0</v>
      </c>
      <c r="Q320" s="36" t="s">
        <v>485</v>
      </c>
      <c r="R320" s="36" t="e">
        <v>#NUM!</v>
      </c>
      <c r="S320" s="36">
        <v>0</v>
      </c>
      <c r="T320" s="36">
        <v>0</v>
      </c>
      <c r="U320" s="38">
        <v>0</v>
      </c>
      <c r="V320" s="38">
        <v>0</v>
      </c>
      <c r="W320" s="36">
        <v>-1.1999999999997852E-5</v>
      </c>
      <c r="X320" s="36">
        <v>0</v>
      </c>
      <c r="Y320" s="36">
        <v>-3.0559999999999999E-5</v>
      </c>
      <c r="Z320" s="36">
        <v>0</v>
      </c>
      <c r="AA320" s="38" t="s">
        <v>486</v>
      </c>
      <c r="AB320" s="36">
        <v>1.8560000000002147E-5</v>
      </c>
      <c r="AC320" s="36">
        <v>0.10874962000000001</v>
      </c>
    </row>
    <row r="321" spans="1:29" ht="15.75" customHeight="1" x14ac:dyDescent="0.2">
      <c r="A321" s="52"/>
      <c r="B321" s="49"/>
      <c r="C321" s="49"/>
      <c r="D321" s="49"/>
      <c r="E321" s="50"/>
      <c r="F321" s="50"/>
      <c r="G321" s="50"/>
      <c r="H321" s="50"/>
      <c r="I321" s="50"/>
      <c r="J321" s="49"/>
      <c r="K321" s="50"/>
      <c r="L321" s="50"/>
      <c r="M321" s="50"/>
      <c r="N321" s="49"/>
      <c r="O321" s="49"/>
      <c r="P321" s="36">
        <v>0</v>
      </c>
      <c r="Q321" s="36" t="s">
        <v>485</v>
      </c>
      <c r="R321" s="36" t="e">
        <v>#NUM!</v>
      </c>
      <c r="S321" s="36">
        <v>0</v>
      </c>
      <c r="T321" s="36">
        <v>0</v>
      </c>
      <c r="U321" s="38">
        <v>0</v>
      </c>
      <c r="V321" s="38">
        <v>0</v>
      </c>
      <c r="W321" s="36">
        <v>-1.1999999999997852E-5</v>
      </c>
      <c r="X321" s="36">
        <v>0</v>
      </c>
      <c r="Y321" s="36">
        <v>-3.0559999999999999E-5</v>
      </c>
      <c r="Z321" s="36">
        <v>0</v>
      </c>
      <c r="AA321" s="38" t="s">
        <v>486</v>
      </c>
      <c r="AB321" s="36">
        <v>1.8560000000002147E-5</v>
      </c>
      <c r="AC321" s="36">
        <v>0.10874962000000001</v>
      </c>
    </row>
    <row r="322" spans="1:29" ht="15.75" customHeight="1" x14ac:dyDescent="0.2">
      <c r="A322" s="52"/>
      <c r="B322" s="49"/>
      <c r="C322" s="49"/>
      <c r="D322" s="49"/>
      <c r="E322" s="50"/>
      <c r="F322" s="50"/>
      <c r="G322" s="50"/>
      <c r="H322" s="50"/>
      <c r="I322" s="50"/>
      <c r="J322" s="49"/>
      <c r="K322" s="50"/>
      <c r="L322" s="50"/>
      <c r="M322" s="50"/>
      <c r="N322" s="49"/>
      <c r="O322" s="49"/>
      <c r="P322" s="36">
        <v>0</v>
      </c>
      <c r="Q322" s="36" t="s">
        <v>485</v>
      </c>
      <c r="R322" s="36" t="e">
        <v>#NUM!</v>
      </c>
      <c r="S322" s="36">
        <v>0</v>
      </c>
      <c r="T322" s="36">
        <v>0</v>
      </c>
      <c r="U322" s="38">
        <v>0</v>
      </c>
      <c r="V322" s="38">
        <v>0</v>
      </c>
      <c r="W322" s="36">
        <v>-1.1999999999997852E-5</v>
      </c>
      <c r="X322" s="36">
        <v>0</v>
      </c>
      <c r="Y322" s="36">
        <v>-3.0559999999999999E-5</v>
      </c>
      <c r="Z322" s="36">
        <v>0</v>
      </c>
      <c r="AA322" s="38" t="s">
        <v>486</v>
      </c>
      <c r="AB322" s="36">
        <v>1.8560000000002147E-5</v>
      </c>
      <c r="AC322" s="36">
        <v>0.10874962000000001</v>
      </c>
    </row>
    <row r="323" spans="1:29" ht="15.75" customHeight="1" x14ac:dyDescent="0.2">
      <c r="A323" s="52"/>
      <c r="B323" s="49"/>
      <c r="C323" s="49"/>
      <c r="D323" s="49"/>
      <c r="E323" s="50"/>
      <c r="F323" s="50"/>
      <c r="G323" s="50"/>
      <c r="H323" s="50"/>
      <c r="I323" s="50"/>
      <c r="J323" s="49"/>
      <c r="K323" s="50"/>
      <c r="L323" s="50"/>
      <c r="M323" s="50"/>
      <c r="N323" s="49"/>
      <c r="O323" s="49"/>
      <c r="P323" s="36">
        <v>0</v>
      </c>
      <c r="Q323" s="36" t="s">
        <v>485</v>
      </c>
      <c r="R323" s="36" t="e">
        <v>#NUM!</v>
      </c>
      <c r="S323" s="36">
        <v>0</v>
      </c>
      <c r="T323" s="36">
        <v>0</v>
      </c>
      <c r="U323" s="38">
        <v>0</v>
      </c>
      <c r="V323" s="38">
        <v>0</v>
      </c>
      <c r="W323" s="36">
        <v>-1.1999999999997852E-5</v>
      </c>
      <c r="X323" s="36">
        <v>0</v>
      </c>
      <c r="Y323" s="36">
        <v>-3.0559999999999999E-5</v>
      </c>
      <c r="Z323" s="36">
        <v>0</v>
      </c>
      <c r="AA323" s="38" t="s">
        <v>486</v>
      </c>
      <c r="AB323" s="36">
        <v>1.8560000000002147E-5</v>
      </c>
      <c r="AC323" s="36">
        <v>0.10874962000000001</v>
      </c>
    </row>
    <row r="324" spans="1:29" ht="15.75" customHeight="1" x14ac:dyDescent="0.2">
      <c r="A324" s="52"/>
      <c r="B324" s="49"/>
      <c r="C324" s="49"/>
      <c r="D324" s="49"/>
      <c r="E324" s="50"/>
      <c r="F324" s="50"/>
      <c r="G324" s="50"/>
      <c r="H324" s="50"/>
      <c r="I324" s="50"/>
      <c r="J324" s="49"/>
      <c r="K324" s="50"/>
      <c r="L324" s="50"/>
      <c r="M324" s="50"/>
      <c r="N324" s="49"/>
      <c r="O324" s="49"/>
      <c r="P324" s="36">
        <v>0</v>
      </c>
      <c r="Q324" s="36" t="s">
        <v>485</v>
      </c>
      <c r="R324" s="36" t="e">
        <v>#NUM!</v>
      </c>
      <c r="S324" s="36">
        <v>0</v>
      </c>
      <c r="T324" s="36">
        <v>0</v>
      </c>
      <c r="U324" s="38">
        <v>0</v>
      </c>
      <c r="V324" s="38">
        <v>0</v>
      </c>
      <c r="W324" s="36">
        <v>-1.1999999999997852E-5</v>
      </c>
      <c r="X324" s="36">
        <v>0</v>
      </c>
      <c r="Y324" s="36">
        <v>-3.0559999999999999E-5</v>
      </c>
      <c r="Z324" s="36">
        <v>0</v>
      </c>
      <c r="AA324" s="38" t="s">
        <v>486</v>
      </c>
      <c r="AB324" s="36">
        <v>1.8560000000002147E-5</v>
      </c>
      <c r="AC324" s="36">
        <v>0.10874962000000001</v>
      </c>
    </row>
    <row r="325" spans="1:29" ht="15.75" customHeight="1" x14ac:dyDescent="0.2">
      <c r="A325" s="52"/>
      <c r="B325" s="49"/>
      <c r="C325" s="49"/>
      <c r="D325" s="49"/>
      <c r="E325" s="50"/>
      <c r="F325" s="50"/>
      <c r="G325" s="50"/>
      <c r="H325" s="50"/>
      <c r="I325" s="50"/>
      <c r="J325" s="49"/>
      <c r="K325" s="50"/>
      <c r="L325" s="50"/>
      <c r="M325" s="50"/>
      <c r="N325" s="49"/>
      <c r="O325" s="49"/>
      <c r="P325" s="36">
        <v>0</v>
      </c>
      <c r="Q325" s="36" t="s">
        <v>485</v>
      </c>
      <c r="R325" s="36" t="e">
        <v>#NUM!</v>
      </c>
      <c r="S325" s="36">
        <v>0</v>
      </c>
      <c r="T325" s="36">
        <v>0</v>
      </c>
      <c r="U325" s="38">
        <v>0</v>
      </c>
      <c r="V325" s="38">
        <v>0</v>
      </c>
      <c r="W325" s="36">
        <v>-1.1999999999997852E-5</v>
      </c>
      <c r="X325" s="36">
        <v>0</v>
      </c>
      <c r="Y325" s="36">
        <v>-3.0559999999999999E-5</v>
      </c>
      <c r="Z325" s="36">
        <v>0</v>
      </c>
      <c r="AA325" s="38" t="s">
        <v>486</v>
      </c>
      <c r="AB325" s="36">
        <v>1.8560000000002147E-5</v>
      </c>
      <c r="AC325" s="36">
        <v>0.10874962000000001</v>
      </c>
    </row>
    <row r="326" spans="1:29" ht="15.75" customHeight="1" x14ac:dyDescent="0.2">
      <c r="A326" s="52"/>
      <c r="B326" s="49"/>
      <c r="C326" s="49"/>
      <c r="D326" s="49"/>
      <c r="E326" s="50"/>
      <c r="F326" s="50"/>
      <c r="G326" s="50"/>
      <c r="H326" s="50"/>
      <c r="I326" s="50"/>
      <c r="J326" s="49"/>
      <c r="K326" s="50"/>
      <c r="L326" s="50"/>
      <c r="M326" s="50"/>
      <c r="N326" s="49"/>
      <c r="O326" s="49"/>
      <c r="P326" s="36">
        <v>0</v>
      </c>
      <c r="Q326" s="36" t="s">
        <v>485</v>
      </c>
      <c r="R326" s="36" t="e">
        <v>#NUM!</v>
      </c>
      <c r="S326" s="36">
        <v>0</v>
      </c>
      <c r="T326" s="36">
        <v>0</v>
      </c>
      <c r="U326" s="38">
        <v>0</v>
      </c>
      <c r="V326" s="38">
        <v>0</v>
      </c>
      <c r="W326" s="36">
        <v>-1.1999999999997852E-5</v>
      </c>
      <c r="X326" s="36">
        <v>0</v>
      </c>
      <c r="Y326" s="36">
        <v>-3.0559999999999999E-5</v>
      </c>
      <c r="Z326" s="36">
        <v>0</v>
      </c>
      <c r="AA326" s="38" t="s">
        <v>486</v>
      </c>
      <c r="AB326" s="36">
        <v>1.8560000000002147E-5</v>
      </c>
      <c r="AC326" s="36">
        <v>0.10874962000000001</v>
      </c>
    </row>
    <row r="327" spans="1:29" ht="15.75" customHeight="1" x14ac:dyDescent="0.2">
      <c r="A327" s="52"/>
      <c r="B327" s="49"/>
      <c r="C327" s="49"/>
      <c r="D327" s="49"/>
      <c r="E327" s="50"/>
      <c r="F327" s="50"/>
      <c r="G327" s="50"/>
      <c r="H327" s="50"/>
      <c r="I327" s="50"/>
      <c r="J327" s="49"/>
      <c r="K327" s="50"/>
      <c r="L327" s="50"/>
      <c r="M327" s="50"/>
      <c r="N327" s="49"/>
      <c r="O327" s="49"/>
      <c r="P327" s="36">
        <v>0</v>
      </c>
      <c r="Q327" s="36" t="s">
        <v>485</v>
      </c>
      <c r="R327" s="36" t="e">
        <v>#NUM!</v>
      </c>
      <c r="S327" s="36">
        <v>0</v>
      </c>
      <c r="T327" s="36">
        <v>0</v>
      </c>
      <c r="U327" s="38">
        <v>0</v>
      </c>
      <c r="V327" s="38">
        <v>0</v>
      </c>
      <c r="W327" s="36">
        <v>-1.1999999999997852E-5</v>
      </c>
      <c r="X327" s="36">
        <v>0</v>
      </c>
      <c r="Y327" s="36">
        <v>-3.0559999999999999E-5</v>
      </c>
      <c r="Z327" s="36">
        <v>0</v>
      </c>
      <c r="AA327" s="38" t="s">
        <v>486</v>
      </c>
      <c r="AB327" s="36">
        <v>1.8560000000002147E-5</v>
      </c>
      <c r="AC327" s="36">
        <v>0.10874962000000001</v>
      </c>
    </row>
    <row r="328" spans="1:29" ht="15.75" customHeight="1" x14ac:dyDescent="0.2">
      <c r="A328" s="52"/>
      <c r="B328" s="49"/>
      <c r="C328" s="49"/>
      <c r="D328" s="49"/>
      <c r="E328" s="50"/>
      <c r="F328" s="50"/>
      <c r="G328" s="50"/>
      <c r="H328" s="50"/>
      <c r="I328" s="50"/>
      <c r="J328" s="49"/>
      <c r="K328" s="50"/>
      <c r="L328" s="50"/>
      <c r="M328" s="50"/>
      <c r="N328" s="49"/>
      <c r="O328" s="49"/>
      <c r="P328" s="36">
        <v>0</v>
      </c>
      <c r="Q328" s="36" t="s">
        <v>485</v>
      </c>
      <c r="R328" s="36" t="e">
        <v>#NUM!</v>
      </c>
      <c r="S328" s="36">
        <v>0</v>
      </c>
      <c r="T328" s="36">
        <v>0</v>
      </c>
      <c r="U328" s="38">
        <v>0</v>
      </c>
      <c r="V328" s="38">
        <v>0</v>
      </c>
      <c r="W328" s="36">
        <v>-1.1999999999997852E-5</v>
      </c>
      <c r="X328" s="36">
        <v>0</v>
      </c>
      <c r="Y328" s="36">
        <v>-3.0559999999999999E-5</v>
      </c>
      <c r="Z328" s="36">
        <v>0</v>
      </c>
      <c r="AA328" s="38" t="s">
        <v>486</v>
      </c>
      <c r="AB328" s="36">
        <v>1.8560000000002147E-5</v>
      </c>
      <c r="AC328" s="36">
        <v>0.10874962000000001</v>
      </c>
    </row>
    <row r="329" spans="1:29" ht="15.75" customHeight="1" x14ac:dyDescent="0.2">
      <c r="A329" s="52"/>
      <c r="B329" s="49"/>
      <c r="C329" s="49"/>
      <c r="D329" s="49"/>
      <c r="E329" s="50"/>
      <c r="F329" s="50"/>
      <c r="G329" s="50"/>
      <c r="H329" s="50"/>
      <c r="I329" s="50"/>
      <c r="J329" s="49"/>
      <c r="K329" s="50"/>
      <c r="L329" s="50"/>
      <c r="M329" s="50"/>
      <c r="N329" s="49"/>
      <c r="O329" s="49"/>
      <c r="P329" s="36">
        <v>0</v>
      </c>
      <c r="Q329" s="36" t="s">
        <v>485</v>
      </c>
      <c r="R329" s="36" t="e">
        <v>#NUM!</v>
      </c>
      <c r="S329" s="36">
        <v>0</v>
      </c>
      <c r="T329" s="36">
        <v>0</v>
      </c>
      <c r="U329" s="38">
        <v>0</v>
      </c>
      <c r="V329" s="38">
        <v>0</v>
      </c>
      <c r="W329" s="36">
        <v>-1.1999999999997852E-5</v>
      </c>
      <c r="X329" s="36">
        <v>0</v>
      </c>
      <c r="Y329" s="36">
        <v>-3.0559999999999999E-5</v>
      </c>
      <c r="Z329" s="36">
        <v>0</v>
      </c>
      <c r="AA329" s="38" t="s">
        <v>486</v>
      </c>
      <c r="AB329" s="36">
        <v>1.8560000000002147E-5</v>
      </c>
      <c r="AC329" s="36">
        <v>0.10874962000000001</v>
      </c>
    </row>
    <row r="330" spans="1:29" ht="15.75" customHeight="1" x14ac:dyDescent="0.2">
      <c r="A330" s="52"/>
      <c r="B330" s="49"/>
      <c r="C330" s="49"/>
      <c r="D330" s="49"/>
      <c r="E330" s="50"/>
      <c r="F330" s="50"/>
      <c r="G330" s="50"/>
      <c r="H330" s="50"/>
      <c r="I330" s="50"/>
      <c r="J330" s="49"/>
      <c r="K330" s="50"/>
      <c r="L330" s="50"/>
      <c r="M330" s="50"/>
      <c r="N330" s="49"/>
      <c r="O330" s="49"/>
      <c r="P330" s="36">
        <v>0</v>
      </c>
      <c r="Q330" s="36" t="s">
        <v>485</v>
      </c>
      <c r="R330" s="36" t="e">
        <v>#NUM!</v>
      </c>
      <c r="S330" s="36">
        <v>0</v>
      </c>
      <c r="T330" s="36">
        <v>0</v>
      </c>
      <c r="U330" s="38">
        <v>0</v>
      </c>
      <c r="V330" s="38">
        <v>0</v>
      </c>
      <c r="W330" s="36">
        <v>-1.1999999999997852E-5</v>
      </c>
      <c r="X330" s="36">
        <v>0</v>
      </c>
      <c r="Y330" s="36">
        <v>-3.0559999999999999E-5</v>
      </c>
      <c r="Z330" s="36">
        <v>0</v>
      </c>
      <c r="AA330" s="38" t="s">
        <v>486</v>
      </c>
      <c r="AB330" s="36">
        <v>1.8560000000002147E-5</v>
      </c>
      <c r="AC330" s="36">
        <v>0.10874962000000001</v>
      </c>
    </row>
    <row r="331" spans="1:29" ht="15.75" customHeight="1" x14ac:dyDescent="0.2">
      <c r="A331" s="52"/>
      <c r="B331" s="49"/>
      <c r="C331" s="49"/>
      <c r="D331" s="49"/>
      <c r="E331" s="50"/>
      <c r="F331" s="50"/>
      <c r="G331" s="50"/>
      <c r="H331" s="50"/>
      <c r="I331" s="50"/>
      <c r="J331" s="49"/>
      <c r="K331" s="50"/>
      <c r="L331" s="50"/>
      <c r="M331" s="50"/>
      <c r="N331" s="49"/>
      <c r="O331" s="49"/>
      <c r="P331" s="36">
        <v>0</v>
      </c>
      <c r="Q331" s="36" t="s">
        <v>485</v>
      </c>
      <c r="R331" s="36" t="e">
        <v>#NUM!</v>
      </c>
      <c r="S331" s="36">
        <v>0</v>
      </c>
      <c r="T331" s="36">
        <v>0</v>
      </c>
      <c r="U331" s="38">
        <v>0</v>
      </c>
      <c r="V331" s="38">
        <v>0</v>
      </c>
      <c r="W331" s="36">
        <v>-1.1999999999997852E-5</v>
      </c>
      <c r="X331" s="36">
        <v>0</v>
      </c>
      <c r="Y331" s="36">
        <v>-3.0559999999999999E-5</v>
      </c>
      <c r="Z331" s="36">
        <v>0</v>
      </c>
      <c r="AA331" s="38" t="s">
        <v>486</v>
      </c>
      <c r="AB331" s="36">
        <v>1.8560000000002147E-5</v>
      </c>
      <c r="AC331" s="36">
        <v>0.10874962000000001</v>
      </c>
    </row>
    <row r="332" spans="1:29" ht="15.75" customHeight="1" x14ac:dyDescent="0.2">
      <c r="A332" s="52"/>
      <c r="B332" s="49"/>
      <c r="C332" s="49"/>
      <c r="D332" s="49"/>
      <c r="E332" s="50"/>
      <c r="F332" s="50"/>
      <c r="G332" s="50"/>
      <c r="H332" s="50"/>
      <c r="I332" s="50"/>
      <c r="J332" s="49"/>
      <c r="K332" s="50"/>
      <c r="L332" s="50"/>
      <c r="M332" s="50"/>
      <c r="N332" s="49"/>
      <c r="O332" s="49"/>
      <c r="P332" s="36">
        <v>0</v>
      </c>
      <c r="Q332" s="36" t="s">
        <v>485</v>
      </c>
      <c r="R332" s="36" t="e">
        <v>#NUM!</v>
      </c>
      <c r="S332" s="36">
        <v>0</v>
      </c>
      <c r="T332" s="36">
        <v>0</v>
      </c>
      <c r="U332" s="38">
        <v>0</v>
      </c>
      <c r="V332" s="38">
        <v>0</v>
      </c>
      <c r="W332" s="36">
        <v>-1.1999999999997852E-5</v>
      </c>
      <c r="X332" s="36">
        <v>0</v>
      </c>
      <c r="Y332" s="36">
        <v>-3.0559999999999999E-5</v>
      </c>
      <c r="Z332" s="36">
        <v>0</v>
      </c>
      <c r="AA332" s="38" t="s">
        <v>486</v>
      </c>
      <c r="AB332" s="36">
        <v>1.8560000000002147E-5</v>
      </c>
      <c r="AC332" s="36">
        <v>0.10874962000000001</v>
      </c>
    </row>
    <row r="333" spans="1:29" ht="15.75" customHeight="1" x14ac:dyDescent="0.2">
      <c r="A333" s="52"/>
      <c r="B333" s="49"/>
      <c r="C333" s="49"/>
      <c r="D333" s="49"/>
      <c r="E333" s="50"/>
      <c r="F333" s="50"/>
      <c r="G333" s="50"/>
      <c r="H333" s="50"/>
      <c r="I333" s="50"/>
      <c r="J333" s="49"/>
      <c r="K333" s="50"/>
      <c r="L333" s="50"/>
      <c r="M333" s="50"/>
      <c r="N333" s="49"/>
      <c r="O333" s="49"/>
      <c r="P333" s="36">
        <v>0</v>
      </c>
      <c r="Q333" s="36" t="s">
        <v>485</v>
      </c>
      <c r="R333" s="36" t="e">
        <v>#NUM!</v>
      </c>
      <c r="S333" s="36">
        <v>0</v>
      </c>
      <c r="T333" s="36">
        <v>0</v>
      </c>
      <c r="U333" s="38">
        <v>0</v>
      </c>
      <c r="V333" s="38">
        <v>0</v>
      </c>
      <c r="W333" s="36">
        <v>-1.1999999999997852E-5</v>
      </c>
      <c r="X333" s="36">
        <v>0</v>
      </c>
      <c r="Y333" s="36">
        <v>-3.0559999999999999E-5</v>
      </c>
      <c r="Z333" s="36">
        <v>0</v>
      </c>
      <c r="AA333" s="38" t="s">
        <v>486</v>
      </c>
      <c r="AB333" s="36">
        <v>1.8560000000002147E-5</v>
      </c>
      <c r="AC333" s="36">
        <v>0.10874962000000001</v>
      </c>
    </row>
    <row r="334" spans="1:29" ht="15.75" customHeight="1" x14ac:dyDescent="0.2">
      <c r="A334" s="52"/>
      <c r="B334" s="49"/>
      <c r="C334" s="49"/>
      <c r="D334" s="49"/>
      <c r="E334" s="50"/>
      <c r="F334" s="50"/>
      <c r="G334" s="50"/>
      <c r="H334" s="50"/>
      <c r="I334" s="50"/>
      <c r="J334" s="49"/>
      <c r="K334" s="50"/>
      <c r="L334" s="50"/>
      <c r="M334" s="50"/>
      <c r="N334" s="49"/>
      <c r="O334" s="49"/>
      <c r="P334" s="36">
        <v>0</v>
      </c>
      <c r="Q334" s="36" t="s">
        <v>485</v>
      </c>
      <c r="R334" s="36" t="e">
        <v>#NUM!</v>
      </c>
      <c r="S334" s="36">
        <v>0</v>
      </c>
      <c r="T334" s="36">
        <v>0</v>
      </c>
      <c r="U334" s="38">
        <v>0</v>
      </c>
      <c r="V334" s="38">
        <v>0</v>
      </c>
      <c r="W334" s="36">
        <v>-1.1999999999997852E-5</v>
      </c>
      <c r="X334" s="36">
        <v>0</v>
      </c>
      <c r="Y334" s="36">
        <v>-3.0559999999999999E-5</v>
      </c>
      <c r="Z334" s="36">
        <v>0</v>
      </c>
      <c r="AA334" s="38" t="s">
        <v>486</v>
      </c>
      <c r="AB334" s="36">
        <v>1.8560000000002147E-5</v>
      </c>
      <c r="AC334" s="36">
        <v>0.10874962000000001</v>
      </c>
    </row>
    <row r="335" spans="1:29" ht="15.75" customHeight="1" x14ac:dyDescent="0.2">
      <c r="A335" s="52"/>
      <c r="B335" s="49"/>
      <c r="C335" s="49"/>
      <c r="D335" s="49"/>
      <c r="E335" s="50"/>
      <c r="F335" s="50"/>
      <c r="G335" s="50"/>
      <c r="H335" s="50"/>
      <c r="I335" s="50"/>
      <c r="J335" s="49"/>
      <c r="K335" s="50"/>
      <c r="L335" s="50"/>
      <c r="M335" s="50"/>
      <c r="N335" s="49"/>
      <c r="O335" s="49"/>
      <c r="P335" s="36">
        <v>0</v>
      </c>
      <c r="Q335" s="36" t="s">
        <v>485</v>
      </c>
      <c r="R335" s="36" t="e">
        <v>#NUM!</v>
      </c>
      <c r="S335" s="36">
        <v>0</v>
      </c>
      <c r="T335" s="36">
        <v>0</v>
      </c>
      <c r="U335" s="38">
        <v>0</v>
      </c>
      <c r="V335" s="38">
        <v>0</v>
      </c>
      <c r="W335" s="36">
        <v>-1.1999999999997852E-5</v>
      </c>
      <c r="X335" s="36">
        <v>0</v>
      </c>
      <c r="Y335" s="36">
        <v>-3.0559999999999999E-5</v>
      </c>
      <c r="Z335" s="36">
        <v>0</v>
      </c>
      <c r="AA335" s="38" t="s">
        <v>486</v>
      </c>
      <c r="AB335" s="36">
        <v>1.8560000000002147E-5</v>
      </c>
      <c r="AC335" s="36">
        <v>0.10874962000000001</v>
      </c>
    </row>
    <row r="336" spans="1:29" ht="15.75" customHeight="1" x14ac:dyDescent="0.2">
      <c r="A336" s="52"/>
      <c r="B336" s="49"/>
      <c r="C336" s="49"/>
      <c r="D336" s="49"/>
      <c r="E336" s="50"/>
      <c r="F336" s="50"/>
      <c r="G336" s="50"/>
      <c r="H336" s="50"/>
      <c r="I336" s="50"/>
      <c r="J336" s="49"/>
      <c r="K336" s="50"/>
      <c r="L336" s="50"/>
      <c r="M336" s="50"/>
      <c r="N336" s="49"/>
      <c r="O336" s="49"/>
      <c r="P336" s="36">
        <v>0</v>
      </c>
      <c r="Q336" s="36" t="s">
        <v>485</v>
      </c>
      <c r="R336" s="36" t="e">
        <v>#NUM!</v>
      </c>
      <c r="S336" s="36">
        <v>0</v>
      </c>
      <c r="T336" s="36">
        <v>0</v>
      </c>
      <c r="U336" s="38">
        <v>0</v>
      </c>
      <c r="V336" s="38">
        <v>0</v>
      </c>
      <c r="W336" s="36">
        <v>-1.1999999999997852E-5</v>
      </c>
      <c r="X336" s="36">
        <v>0</v>
      </c>
      <c r="Y336" s="36">
        <v>-3.0559999999999999E-5</v>
      </c>
      <c r="Z336" s="36">
        <v>0</v>
      </c>
      <c r="AA336" s="38" t="s">
        <v>486</v>
      </c>
      <c r="AB336" s="36">
        <v>1.8560000000002147E-5</v>
      </c>
      <c r="AC336" s="36">
        <v>0.10874962000000001</v>
      </c>
    </row>
    <row r="337" spans="1:29" ht="15.75" customHeight="1" x14ac:dyDescent="0.2">
      <c r="A337" s="52"/>
      <c r="B337" s="49"/>
      <c r="C337" s="49"/>
      <c r="D337" s="49"/>
      <c r="E337" s="50"/>
      <c r="F337" s="50"/>
      <c r="G337" s="50"/>
      <c r="H337" s="50"/>
      <c r="I337" s="50"/>
      <c r="J337" s="49"/>
      <c r="K337" s="50"/>
      <c r="L337" s="50"/>
      <c r="M337" s="50"/>
      <c r="N337" s="49"/>
      <c r="O337" s="49"/>
      <c r="P337" s="36">
        <v>0</v>
      </c>
      <c r="Q337" s="36" t="s">
        <v>485</v>
      </c>
      <c r="R337" s="36" t="e">
        <v>#NUM!</v>
      </c>
      <c r="S337" s="36">
        <v>0</v>
      </c>
      <c r="T337" s="36">
        <v>0</v>
      </c>
      <c r="U337" s="38">
        <v>0</v>
      </c>
      <c r="V337" s="38">
        <v>0</v>
      </c>
      <c r="W337" s="36">
        <v>-1.1999999999997852E-5</v>
      </c>
      <c r="X337" s="36">
        <v>0</v>
      </c>
      <c r="Y337" s="36">
        <v>-3.0559999999999999E-5</v>
      </c>
      <c r="Z337" s="36">
        <v>0</v>
      </c>
      <c r="AA337" s="38" t="s">
        <v>486</v>
      </c>
      <c r="AB337" s="36">
        <v>1.8560000000002147E-5</v>
      </c>
      <c r="AC337" s="36">
        <v>0.10874962000000001</v>
      </c>
    </row>
    <row r="338" spans="1:29" ht="15.75" customHeight="1" x14ac:dyDescent="0.2">
      <c r="A338" s="52"/>
      <c r="B338" s="49"/>
      <c r="C338" s="49"/>
      <c r="D338" s="49"/>
      <c r="E338" s="50"/>
      <c r="F338" s="50"/>
      <c r="G338" s="50"/>
      <c r="H338" s="50"/>
      <c r="I338" s="50"/>
      <c r="J338" s="49"/>
      <c r="K338" s="50"/>
      <c r="L338" s="50"/>
      <c r="M338" s="50"/>
      <c r="N338" s="49"/>
      <c r="O338" s="49"/>
      <c r="P338" s="36">
        <v>0</v>
      </c>
      <c r="Q338" s="36" t="s">
        <v>485</v>
      </c>
      <c r="R338" s="36" t="e">
        <v>#NUM!</v>
      </c>
      <c r="S338" s="36">
        <v>0</v>
      </c>
      <c r="T338" s="36">
        <v>0</v>
      </c>
      <c r="U338" s="38">
        <v>0</v>
      </c>
      <c r="V338" s="38">
        <v>0</v>
      </c>
      <c r="W338" s="36">
        <v>-1.1999999999997852E-5</v>
      </c>
      <c r="X338" s="36">
        <v>0</v>
      </c>
      <c r="Y338" s="36">
        <v>-3.0559999999999999E-5</v>
      </c>
      <c r="Z338" s="36">
        <v>0</v>
      </c>
      <c r="AA338" s="38" t="s">
        <v>486</v>
      </c>
      <c r="AB338" s="36">
        <v>1.8560000000002147E-5</v>
      </c>
      <c r="AC338" s="36">
        <v>0.10874962000000001</v>
      </c>
    </row>
    <row r="339" spans="1:29" ht="15.75" customHeight="1" x14ac:dyDescent="0.2">
      <c r="A339" s="52"/>
      <c r="B339" s="49"/>
      <c r="C339" s="49"/>
      <c r="D339" s="49"/>
      <c r="E339" s="50"/>
      <c r="F339" s="50"/>
      <c r="G339" s="50"/>
      <c r="H339" s="50"/>
      <c r="I339" s="50"/>
      <c r="J339" s="49"/>
      <c r="K339" s="50"/>
      <c r="L339" s="50"/>
      <c r="M339" s="50"/>
      <c r="N339" s="49"/>
      <c r="O339" s="49"/>
      <c r="P339" s="36">
        <v>0</v>
      </c>
      <c r="Q339" s="36" t="s">
        <v>485</v>
      </c>
      <c r="R339" s="36" t="e">
        <v>#NUM!</v>
      </c>
      <c r="S339" s="36">
        <v>0</v>
      </c>
      <c r="T339" s="36">
        <v>0</v>
      </c>
      <c r="U339" s="38">
        <v>0</v>
      </c>
      <c r="V339" s="38">
        <v>0</v>
      </c>
      <c r="W339" s="36">
        <v>-1.1999999999997852E-5</v>
      </c>
      <c r="X339" s="36">
        <v>0</v>
      </c>
      <c r="Y339" s="36">
        <v>-3.0559999999999999E-5</v>
      </c>
      <c r="Z339" s="36">
        <v>0</v>
      </c>
      <c r="AA339" s="38" t="s">
        <v>486</v>
      </c>
      <c r="AB339" s="36">
        <v>1.8560000000002147E-5</v>
      </c>
      <c r="AC339" s="36">
        <v>0.10874962000000001</v>
      </c>
    </row>
    <row r="340" spans="1:29" ht="15.75" customHeight="1" x14ac:dyDescent="0.2">
      <c r="A340" s="52"/>
      <c r="B340" s="49"/>
      <c r="C340" s="49"/>
      <c r="D340" s="49"/>
      <c r="E340" s="50"/>
      <c r="F340" s="50"/>
      <c r="G340" s="50"/>
      <c r="H340" s="50"/>
      <c r="I340" s="50"/>
      <c r="J340" s="49"/>
      <c r="K340" s="50"/>
      <c r="L340" s="50"/>
      <c r="M340" s="50"/>
      <c r="N340" s="49"/>
      <c r="O340" s="49"/>
      <c r="P340" s="36">
        <v>0</v>
      </c>
      <c r="Q340" s="36" t="s">
        <v>485</v>
      </c>
      <c r="R340" s="36" t="e">
        <v>#NUM!</v>
      </c>
      <c r="S340" s="36">
        <v>0</v>
      </c>
      <c r="T340" s="36">
        <v>0</v>
      </c>
      <c r="U340" s="38">
        <v>0</v>
      </c>
      <c r="V340" s="38">
        <v>0</v>
      </c>
      <c r="W340" s="36">
        <v>-1.1999999999997852E-5</v>
      </c>
      <c r="X340" s="36">
        <v>0</v>
      </c>
      <c r="Y340" s="36">
        <v>-3.0559999999999999E-5</v>
      </c>
      <c r="Z340" s="36">
        <v>0</v>
      </c>
      <c r="AA340" s="38" t="s">
        <v>486</v>
      </c>
      <c r="AB340" s="36">
        <v>1.8560000000002147E-5</v>
      </c>
      <c r="AC340" s="36">
        <v>0.10874962000000001</v>
      </c>
    </row>
    <row r="341" spans="1:29" ht="15.75" customHeight="1" x14ac:dyDescent="0.2">
      <c r="A341" s="52"/>
      <c r="B341" s="49"/>
      <c r="C341" s="49"/>
      <c r="D341" s="49"/>
      <c r="E341" s="50"/>
      <c r="F341" s="50"/>
      <c r="G341" s="50"/>
      <c r="H341" s="50"/>
      <c r="I341" s="50"/>
      <c r="J341" s="49"/>
      <c r="K341" s="50"/>
      <c r="L341" s="50"/>
      <c r="M341" s="50"/>
      <c r="N341" s="49"/>
      <c r="O341" s="49"/>
      <c r="P341" s="36">
        <v>0</v>
      </c>
      <c r="Q341" s="36" t="s">
        <v>485</v>
      </c>
      <c r="R341" s="36" t="e">
        <v>#NUM!</v>
      </c>
      <c r="S341" s="36">
        <v>0</v>
      </c>
      <c r="T341" s="36">
        <v>0</v>
      </c>
      <c r="U341" s="38">
        <v>0</v>
      </c>
      <c r="V341" s="38">
        <v>0</v>
      </c>
      <c r="W341" s="36">
        <v>-1.1999999999997852E-5</v>
      </c>
      <c r="X341" s="36">
        <v>0</v>
      </c>
      <c r="Y341" s="36">
        <v>-3.0559999999999999E-5</v>
      </c>
      <c r="Z341" s="36">
        <v>0</v>
      </c>
      <c r="AA341" s="38" t="s">
        <v>486</v>
      </c>
      <c r="AB341" s="36">
        <v>1.8560000000002147E-5</v>
      </c>
      <c r="AC341" s="36">
        <v>0.10874962000000001</v>
      </c>
    </row>
    <row r="342" spans="1:29" ht="15.75" customHeight="1" x14ac:dyDescent="0.2">
      <c r="A342" s="52"/>
      <c r="B342" s="49"/>
      <c r="C342" s="49"/>
      <c r="D342" s="49"/>
      <c r="E342" s="50"/>
      <c r="F342" s="50"/>
      <c r="G342" s="50"/>
      <c r="H342" s="50"/>
      <c r="I342" s="50"/>
      <c r="J342" s="49"/>
      <c r="K342" s="50"/>
      <c r="L342" s="50"/>
      <c r="M342" s="50"/>
      <c r="N342" s="49"/>
      <c r="O342" s="49"/>
      <c r="P342" s="36">
        <v>0</v>
      </c>
      <c r="Q342" s="36" t="s">
        <v>485</v>
      </c>
      <c r="R342" s="36" t="e">
        <v>#NUM!</v>
      </c>
      <c r="S342" s="36">
        <v>0</v>
      </c>
      <c r="T342" s="36">
        <v>0</v>
      </c>
      <c r="U342" s="38">
        <v>0</v>
      </c>
      <c r="V342" s="38">
        <v>0</v>
      </c>
      <c r="W342" s="36">
        <v>-1.1999999999997852E-5</v>
      </c>
      <c r="X342" s="36">
        <v>0</v>
      </c>
      <c r="Y342" s="36">
        <v>-3.0559999999999999E-5</v>
      </c>
      <c r="Z342" s="36">
        <v>0</v>
      </c>
      <c r="AA342" s="38" t="s">
        <v>486</v>
      </c>
      <c r="AB342" s="36">
        <v>1.8560000000002147E-5</v>
      </c>
      <c r="AC342" s="36">
        <v>0.10874962000000001</v>
      </c>
    </row>
    <row r="343" spans="1:29" ht="15.75" customHeight="1" x14ac:dyDescent="0.2">
      <c r="A343" s="52"/>
      <c r="B343" s="49"/>
      <c r="C343" s="49"/>
      <c r="D343" s="49"/>
      <c r="E343" s="50"/>
      <c r="F343" s="50"/>
      <c r="G343" s="50"/>
      <c r="H343" s="50"/>
      <c r="I343" s="50"/>
      <c r="J343" s="49"/>
      <c r="K343" s="50"/>
      <c r="L343" s="50"/>
      <c r="M343" s="50"/>
      <c r="N343" s="49"/>
      <c r="O343" s="49"/>
      <c r="P343" s="36">
        <v>0</v>
      </c>
      <c r="Q343" s="36" t="s">
        <v>485</v>
      </c>
      <c r="R343" s="36" t="e">
        <v>#NUM!</v>
      </c>
      <c r="S343" s="36">
        <v>0</v>
      </c>
      <c r="T343" s="36">
        <v>0</v>
      </c>
      <c r="U343" s="38">
        <v>0</v>
      </c>
      <c r="V343" s="38">
        <v>0</v>
      </c>
      <c r="W343" s="36">
        <v>-1.1999999999997852E-5</v>
      </c>
      <c r="X343" s="36">
        <v>0</v>
      </c>
      <c r="Y343" s="36">
        <v>-3.0559999999999999E-5</v>
      </c>
      <c r="Z343" s="36">
        <v>0</v>
      </c>
      <c r="AA343" s="38" t="s">
        <v>486</v>
      </c>
      <c r="AB343" s="36">
        <v>1.8560000000002147E-5</v>
      </c>
      <c r="AC343" s="36">
        <v>0.10874962000000001</v>
      </c>
    </row>
    <row r="344" spans="1:29" ht="15.75" customHeight="1" x14ac:dyDescent="0.2">
      <c r="A344" s="52"/>
      <c r="B344" s="49"/>
      <c r="C344" s="49"/>
      <c r="D344" s="49"/>
      <c r="E344" s="50"/>
      <c r="F344" s="50"/>
      <c r="G344" s="50"/>
      <c r="H344" s="50"/>
      <c r="I344" s="50"/>
      <c r="J344" s="49"/>
      <c r="K344" s="50"/>
      <c r="L344" s="50"/>
      <c r="M344" s="50"/>
      <c r="N344" s="49"/>
      <c r="O344" s="49"/>
      <c r="P344" s="36">
        <v>0</v>
      </c>
      <c r="Q344" s="36" t="s">
        <v>485</v>
      </c>
      <c r="R344" s="36" t="e">
        <v>#NUM!</v>
      </c>
      <c r="S344" s="36">
        <v>0</v>
      </c>
      <c r="T344" s="36">
        <v>0</v>
      </c>
      <c r="U344" s="38">
        <v>0</v>
      </c>
      <c r="V344" s="38">
        <v>0</v>
      </c>
      <c r="W344" s="36">
        <v>-1.1999999999997852E-5</v>
      </c>
      <c r="X344" s="36">
        <v>0</v>
      </c>
      <c r="Y344" s="36">
        <v>-3.0559999999999999E-5</v>
      </c>
      <c r="Z344" s="36">
        <v>0</v>
      </c>
      <c r="AA344" s="38" t="s">
        <v>486</v>
      </c>
      <c r="AB344" s="36">
        <v>1.8560000000002147E-5</v>
      </c>
      <c r="AC344" s="36">
        <v>0.10874962000000001</v>
      </c>
    </row>
    <row r="345" spans="1:29" ht="15.75" customHeight="1" x14ac:dyDescent="0.2">
      <c r="A345" s="52"/>
      <c r="B345" s="49"/>
      <c r="C345" s="49"/>
      <c r="D345" s="49"/>
      <c r="E345" s="50"/>
      <c r="F345" s="50"/>
      <c r="G345" s="50"/>
      <c r="H345" s="50"/>
      <c r="I345" s="50"/>
      <c r="J345" s="49"/>
      <c r="K345" s="50"/>
      <c r="L345" s="50"/>
      <c r="M345" s="50"/>
      <c r="N345" s="49"/>
      <c r="O345" s="49"/>
      <c r="P345" s="36">
        <v>0</v>
      </c>
      <c r="Q345" s="36" t="s">
        <v>485</v>
      </c>
      <c r="R345" s="36" t="e">
        <v>#NUM!</v>
      </c>
      <c r="S345" s="36">
        <v>0</v>
      </c>
      <c r="T345" s="36">
        <v>0</v>
      </c>
      <c r="U345" s="38">
        <v>0</v>
      </c>
      <c r="V345" s="38">
        <v>0</v>
      </c>
      <c r="W345" s="36">
        <v>-1.1999999999997852E-5</v>
      </c>
      <c r="X345" s="36">
        <v>0</v>
      </c>
      <c r="Y345" s="36">
        <v>-3.0559999999999999E-5</v>
      </c>
      <c r="Z345" s="36">
        <v>0</v>
      </c>
      <c r="AA345" s="38" t="s">
        <v>486</v>
      </c>
      <c r="AB345" s="36">
        <v>1.8560000000002147E-5</v>
      </c>
      <c r="AC345" s="36">
        <v>0.10874962000000001</v>
      </c>
    </row>
    <row r="346" spans="1:29" ht="15.75" customHeight="1" x14ac:dyDescent="0.2">
      <c r="A346" s="52"/>
      <c r="B346" s="49"/>
      <c r="C346" s="49"/>
      <c r="D346" s="49"/>
      <c r="E346" s="50"/>
      <c r="F346" s="50"/>
      <c r="G346" s="50"/>
      <c r="H346" s="50"/>
      <c r="I346" s="50"/>
      <c r="J346" s="49"/>
      <c r="K346" s="50"/>
      <c r="L346" s="50"/>
      <c r="M346" s="50"/>
      <c r="N346" s="49"/>
      <c r="O346" s="49"/>
      <c r="P346" s="36">
        <v>0</v>
      </c>
      <c r="Q346" s="36" t="s">
        <v>485</v>
      </c>
      <c r="R346" s="36" t="e">
        <v>#NUM!</v>
      </c>
      <c r="S346" s="36">
        <v>0</v>
      </c>
      <c r="T346" s="36">
        <v>0</v>
      </c>
      <c r="U346" s="38">
        <v>0</v>
      </c>
      <c r="V346" s="38">
        <v>0</v>
      </c>
      <c r="W346" s="36">
        <v>-1.1999999999997852E-5</v>
      </c>
      <c r="X346" s="36">
        <v>0</v>
      </c>
      <c r="Y346" s="36">
        <v>-3.0559999999999999E-5</v>
      </c>
      <c r="Z346" s="36">
        <v>0</v>
      </c>
      <c r="AA346" s="38" t="s">
        <v>486</v>
      </c>
      <c r="AB346" s="36">
        <v>1.8560000000002147E-5</v>
      </c>
      <c r="AC346" s="36">
        <v>0.10874962000000001</v>
      </c>
    </row>
    <row r="347" spans="1:29" ht="15.75" customHeight="1" x14ac:dyDescent="0.2">
      <c r="A347" s="52"/>
      <c r="B347" s="49"/>
      <c r="C347" s="49"/>
      <c r="D347" s="49"/>
      <c r="E347" s="50"/>
      <c r="F347" s="50"/>
      <c r="G347" s="50"/>
      <c r="H347" s="50"/>
      <c r="I347" s="50"/>
      <c r="J347" s="49"/>
      <c r="K347" s="50"/>
      <c r="L347" s="50"/>
      <c r="M347" s="50"/>
      <c r="N347" s="49"/>
      <c r="O347" s="49"/>
      <c r="P347" s="36">
        <v>0</v>
      </c>
      <c r="Q347" s="36" t="s">
        <v>485</v>
      </c>
      <c r="R347" s="36" t="e">
        <v>#NUM!</v>
      </c>
      <c r="S347" s="36">
        <v>0</v>
      </c>
      <c r="T347" s="36">
        <v>0</v>
      </c>
      <c r="U347" s="38">
        <v>0</v>
      </c>
      <c r="V347" s="38">
        <v>0</v>
      </c>
      <c r="W347" s="36">
        <v>-1.1999999999997852E-5</v>
      </c>
      <c r="X347" s="36">
        <v>0</v>
      </c>
      <c r="Y347" s="36">
        <v>-3.0559999999999999E-5</v>
      </c>
      <c r="Z347" s="36">
        <v>0</v>
      </c>
      <c r="AA347" s="38" t="s">
        <v>486</v>
      </c>
      <c r="AB347" s="36">
        <v>1.8560000000002147E-5</v>
      </c>
      <c r="AC347" s="36">
        <v>0.10874962000000001</v>
      </c>
    </row>
    <row r="348" spans="1:29" ht="15.75" customHeight="1" x14ac:dyDescent="0.2">
      <c r="A348" s="52"/>
      <c r="B348" s="49"/>
      <c r="C348" s="49"/>
      <c r="D348" s="49"/>
      <c r="E348" s="50"/>
      <c r="F348" s="50"/>
      <c r="G348" s="50"/>
      <c r="H348" s="50"/>
      <c r="I348" s="50"/>
      <c r="J348" s="49"/>
      <c r="K348" s="50"/>
      <c r="L348" s="50"/>
      <c r="M348" s="50"/>
      <c r="N348" s="49"/>
      <c r="O348" s="49"/>
      <c r="P348" s="36">
        <v>0</v>
      </c>
      <c r="Q348" s="36" t="s">
        <v>485</v>
      </c>
      <c r="R348" s="36" t="e">
        <v>#NUM!</v>
      </c>
      <c r="S348" s="36">
        <v>0</v>
      </c>
      <c r="T348" s="36">
        <v>0</v>
      </c>
      <c r="U348" s="38">
        <v>0</v>
      </c>
      <c r="V348" s="38">
        <v>0</v>
      </c>
      <c r="W348" s="36">
        <v>-1.1999999999997852E-5</v>
      </c>
      <c r="X348" s="36">
        <v>0</v>
      </c>
      <c r="Y348" s="36">
        <v>-3.0559999999999999E-5</v>
      </c>
      <c r="Z348" s="36">
        <v>0</v>
      </c>
      <c r="AA348" s="38" t="s">
        <v>486</v>
      </c>
      <c r="AB348" s="36">
        <v>1.8560000000002147E-5</v>
      </c>
      <c r="AC348" s="36">
        <v>0.10874962000000001</v>
      </c>
    </row>
    <row r="349" spans="1:29" ht="15.75" customHeight="1" x14ac:dyDescent="0.2">
      <c r="A349" s="52"/>
      <c r="B349" s="49"/>
      <c r="C349" s="49"/>
      <c r="D349" s="49"/>
      <c r="E349" s="50"/>
      <c r="F349" s="50"/>
      <c r="G349" s="50"/>
      <c r="H349" s="50"/>
      <c r="I349" s="50"/>
      <c r="J349" s="49"/>
      <c r="K349" s="50"/>
      <c r="L349" s="50"/>
      <c r="M349" s="50"/>
      <c r="N349" s="49"/>
      <c r="O349" s="49"/>
      <c r="P349" s="36">
        <v>0</v>
      </c>
      <c r="Q349" s="36" t="s">
        <v>485</v>
      </c>
      <c r="R349" s="36" t="e">
        <v>#NUM!</v>
      </c>
      <c r="S349" s="36">
        <v>0</v>
      </c>
      <c r="T349" s="36">
        <v>0</v>
      </c>
      <c r="U349" s="38">
        <v>0</v>
      </c>
      <c r="V349" s="38">
        <v>0</v>
      </c>
      <c r="W349" s="36">
        <v>-1.1999999999997852E-5</v>
      </c>
      <c r="X349" s="36">
        <v>0</v>
      </c>
      <c r="Y349" s="36">
        <v>-3.0559999999999999E-5</v>
      </c>
      <c r="Z349" s="36">
        <v>0</v>
      </c>
      <c r="AA349" s="38" t="s">
        <v>486</v>
      </c>
      <c r="AB349" s="36">
        <v>1.8560000000002147E-5</v>
      </c>
      <c r="AC349" s="36">
        <v>0.10874962000000001</v>
      </c>
    </row>
    <row r="350" spans="1:29" ht="15.75" customHeight="1" x14ac:dyDescent="0.2">
      <c r="A350" s="52"/>
      <c r="B350" s="49"/>
      <c r="C350" s="49"/>
      <c r="D350" s="49"/>
      <c r="E350" s="50"/>
      <c r="F350" s="50"/>
      <c r="G350" s="50"/>
      <c r="H350" s="50"/>
      <c r="I350" s="50"/>
      <c r="J350" s="49"/>
      <c r="K350" s="50"/>
      <c r="L350" s="50"/>
      <c r="M350" s="50"/>
      <c r="N350" s="49"/>
      <c r="O350" s="49"/>
      <c r="P350" s="36">
        <v>0</v>
      </c>
      <c r="Q350" s="36" t="s">
        <v>485</v>
      </c>
      <c r="R350" s="36" t="e">
        <v>#NUM!</v>
      </c>
      <c r="S350" s="36">
        <v>0</v>
      </c>
      <c r="T350" s="36">
        <v>0</v>
      </c>
      <c r="U350" s="38">
        <v>0</v>
      </c>
      <c r="V350" s="38">
        <v>0</v>
      </c>
      <c r="W350" s="36">
        <v>-1.1999999999997852E-5</v>
      </c>
      <c r="X350" s="36">
        <v>0</v>
      </c>
      <c r="Y350" s="36">
        <v>-3.0559999999999999E-5</v>
      </c>
      <c r="Z350" s="36">
        <v>0</v>
      </c>
      <c r="AA350" s="38" t="s">
        <v>486</v>
      </c>
      <c r="AB350" s="36">
        <v>1.8560000000002147E-5</v>
      </c>
      <c r="AC350" s="36">
        <v>0.10874962000000001</v>
      </c>
    </row>
    <row r="351" spans="1:29" ht="15.75" customHeight="1" x14ac:dyDescent="0.2">
      <c r="A351" s="52"/>
      <c r="B351" s="49"/>
      <c r="C351" s="49"/>
      <c r="D351" s="49"/>
      <c r="E351" s="50"/>
      <c r="F351" s="50"/>
      <c r="G351" s="50"/>
      <c r="H351" s="50"/>
      <c r="I351" s="50"/>
      <c r="J351" s="49"/>
      <c r="K351" s="50"/>
      <c r="L351" s="50"/>
      <c r="M351" s="50"/>
      <c r="N351" s="49"/>
      <c r="O351" s="49"/>
      <c r="P351" s="36">
        <v>0</v>
      </c>
      <c r="Q351" s="36" t="s">
        <v>485</v>
      </c>
      <c r="R351" s="36" t="e">
        <v>#NUM!</v>
      </c>
      <c r="S351" s="36">
        <v>0</v>
      </c>
      <c r="T351" s="36">
        <v>0</v>
      </c>
      <c r="U351" s="38">
        <v>0</v>
      </c>
      <c r="V351" s="38">
        <v>0</v>
      </c>
      <c r="W351" s="36">
        <v>-1.1999999999997852E-5</v>
      </c>
      <c r="X351" s="36">
        <v>0</v>
      </c>
      <c r="Y351" s="36">
        <v>-3.0559999999999999E-5</v>
      </c>
      <c r="Z351" s="36">
        <v>0</v>
      </c>
      <c r="AA351" s="38" t="s">
        <v>486</v>
      </c>
      <c r="AB351" s="36">
        <v>1.8560000000002147E-5</v>
      </c>
      <c r="AC351" s="36">
        <v>0.10874962000000001</v>
      </c>
    </row>
    <row r="352" spans="1:29" ht="15.75" customHeight="1" x14ac:dyDescent="0.2">
      <c r="A352" s="52"/>
      <c r="B352" s="49"/>
      <c r="C352" s="49"/>
      <c r="D352" s="49"/>
      <c r="E352" s="50"/>
      <c r="F352" s="50"/>
      <c r="G352" s="50"/>
      <c r="H352" s="50"/>
      <c r="I352" s="50"/>
      <c r="J352" s="49"/>
      <c r="K352" s="50"/>
      <c r="L352" s="50"/>
      <c r="M352" s="50"/>
      <c r="N352" s="49"/>
      <c r="O352" s="49"/>
      <c r="P352" s="36">
        <v>0</v>
      </c>
      <c r="Q352" s="36" t="s">
        <v>485</v>
      </c>
      <c r="R352" s="36" t="e">
        <v>#NUM!</v>
      </c>
      <c r="S352" s="36">
        <v>0</v>
      </c>
      <c r="T352" s="36">
        <v>0</v>
      </c>
      <c r="U352" s="38">
        <v>0</v>
      </c>
      <c r="V352" s="38">
        <v>0</v>
      </c>
      <c r="W352" s="36">
        <v>-1.1999999999997852E-5</v>
      </c>
      <c r="X352" s="36">
        <v>0</v>
      </c>
      <c r="Y352" s="36">
        <v>-3.0559999999999999E-5</v>
      </c>
      <c r="Z352" s="36">
        <v>0</v>
      </c>
      <c r="AA352" s="38" t="s">
        <v>486</v>
      </c>
      <c r="AB352" s="36">
        <v>1.8560000000002147E-5</v>
      </c>
      <c r="AC352" s="36">
        <v>0.10874962000000001</v>
      </c>
    </row>
    <row r="353" spans="1:29" ht="15.75" customHeight="1" x14ac:dyDescent="0.2">
      <c r="A353" s="52"/>
      <c r="B353" s="49"/>
      <c r="C353" s="49"/>
      <c r="D353" s="49"/>
      <c r="E353" s="50"/>
      <c r="F353" s="50"/>
      <c r="G353" s="50"/>
      <c r="H353" s="50"/>
      <c r="I353" s="50"/>
      <c r="J353" s="49"/>
      <c r="K353" s="50"/>
      <c r="L353" s="50"/>
      <c r="M353" s="50"/>
      <c r="N353" s="49"/>
      <c r="O353" s="49"/>
      <c r="P353" s="36">
        <v>0</v>
      </c>
      <c r="Q353" s="36" t="s">
        <v>485</v>
      </c>
      <c r="R353" s="36" t="e">
        <v>#NUM!</v>
      </c>
      <c r="S353" s="36">
        <v>0</v>
      </c>
      <c r="T353" s="36">
        <v>0</v>
      </c>
      <c r="U353" s="38">
        <v>0</v>
      </c>
      <c r="V353" s="38">
        <v>0</v>
      </c>
      <c r="W353" s="36">
        <v>-1.1999999999997852E-5</v>
      </c>
      <c r="X353" s="36">
        <v>0</v>
      </c>
      <c r="Y353" s="36">
        <v>-3.0559999999999999E-5</v>
      </c>
      <c r="Z353" s="36">
        <v>0</v>
      </c>
      <c r="AA353" s="38" t="s">
        <v>486</v>
      </c>
      <c r="AB353" s="36">
        <v>1.8560000000002147E-5</v>
      </c>
      <c r="AC353" s="36">
        <v>0.10874962000000001</v>
      </c>
    </row>
    <row r="354" spans="1:29" ht="15.75" customHeight="1" x14ac:dyDescent="0.2">
      <c r="A354" s="52"/>
      <c r="B354" s="49"/>
      <c r="C354" s="49"/>
      <c r="D354" s="49"/>
      <c r="E354" s="50"/>
      <c r="F354" s="50"/>
      <c r="G354" s="50"/>
      <c r="H354" s="50"/>
      <c r="I354" s="50"/>
      <c r="J354" s="49"/>
      <c r="K354" s="50"/>
      <c r="L354" s="50"/>
      <c r="M354" s="50"/>
      <c r="N354" s="49"/>
      <c r="O354" s="49"/>
      <c r="P354" s="36">
        <v>0</v>
      </c>
      <c r="Q354" s="36" t="s">
        <v>485</v>
      </c>
      <c r="R354" s="36" t="e">
        <v>#NUM!</v>
      </c>
      <c r="S354" s="36">
        <v>0</v>
      </c>
      <c r="T354" s="36">
        <v>0</v>
      </c>
      <c r="U354" s="38">
        <v>0</v>
      </c>
      <c r="V354" s="38">
        <v>0</v>
      </c>
      <c r="W354" s="36">
        <v>-1.1999999999997852E-5</v>
      </c>
      <c r="X354" s="36">
        <v>0</v>
      </c>
      <c r="Y354" s="36">
        <v>-3.0559999999999999E-5</v>
      </c>
      <c r="Z354" s="36">
        <v>0</v>
      </c>
      <c r="AA354" s="38" t="s">
        <v>486</v>
      </c>
      <c r="AB354" s="36">
        <v>1.8560000000002147E-5</v>
      </c>
      <c r="AC354" s="36">
        <v>0.10874962000000001</v>
      </c>
    </row>
    <row r="355" spans="1:29" ht="15.75" customHeight="1" x14ac:dyDescent="0.2">
      <c r="A355" s="52"/>
      <c r="B355" s="49"/>
      <c r="C355" s="49"/>
      <c r="D355" s="49"/>
      <c r="E355" s="50"/>
      <c r="F355" s="50"/>
      <c r="G355" s="50"/>
      <c r="H355" s="50"/>
      <c r="I355" s="50"/>
      <c r="J355" s="49"/>
      <c r="K355" s="50"/>
      <c r="L355" s="50"/>
      <c r="M355" s="50"/>
      <c r="N355" s="49"/>
      <c r="O355" s="49"/>
      <c r="P355" s="36">
        <v>0</v>
      </c>
      <c r="Q355" s="36" t="s">
        <v>485</v>
      </c>
      <c r="R355" s="36" t="e">
        <v>#NUM!</v>
      </c>
      <c r="S355" s="36">
        <v>0</v>
      </c>
      <c r="T355" s="36">
        <v>0</v>
      </c>
      <c r="U355" s="38">
        <v>0</v>
      </c>
      <c r="V355" s="38">
        <v>0</v>
      </c>
      <c r="W355" s="36">
        <v>-1.1999999999997852E-5</v>
      </c>
      <c r="X355" s="36">
        <v>0</v>
      </c>
      <c r="Y355" s="36">
        <v>-3.0559999999999999E-5</v>
      </c>
      <c r="Z355" s="36">
        <v>0</v>
      </c>
      <c r="AA355" s="38" t="s">
        <v>486</v>
      </c>
      <c r="AB355" s="36">
        <v>1.8560000000002147E-5</v>
      </c>
      <c r="AC355" s="36">
        <v>0.10874962000000001</v>
      </c>
    </row>
    <row r="356" spans="1:29" ht="15.75" customHeight="1" x14ac:dyDescent="0.2">
      <c r="A356" s="52"/>
      <c r="B356" s="49"/>
      <c r="C356" s="49"/>
      <c r="D356" s="49"/>
      <c r="E356" s="50"/>
      <c r="F356" s="50"/>
      <c r="G356" s="50"/>
      <c r="H356" s="50"/>
      <c r="I356" s="50"/>
      <c r="J356" s="49"/>
      <c r="K356" s="50"/>
      <c r="L356" s="50"/>
      <c r="M356" s="50"/>
      <c r="N356" s="49"/>
      <c r="O356" s="49"/>
      <c r="P356" s="36">
        <v>0</v>
      </c>
      <c r="Q356" s="36" t="s">
        <v>485</v>
      </c>
      <c r="R356" s="36" t="e">
        <v>#NUM!</v>
      </c>
      <c r="S356" s="36">
        <v>0</v>
      </c>
      <c r="T356" s="36">
        <v>0</v>
      </c>
      <c r="U356" s="38">
        <v>0</v>
      </c>
      <c r="V356" s="38">
        <v>0</v>
      </c>
      <c r="W356" s="36">
        <v>-1.1999999999997852E-5</v>
      </c>
      <c r="X356" s="36">
        <v>0</v>
      </c>
      <c r="Y356" s="36">
        <v>-3.0559999999999999E-5</v>
      </c>
      <c r="Z356" s="36">
        <v>0</v>
      </c>
      <c r="AA356" s="38" t="s">
        <v>486</v>
      </c>
      <c r="AB356" s="36">
        <v>1.8560000000002147E-5</v>
      </c>
      <c r="AC356" s="36">
        <v>0.10874962000000001</v>
      </c>
    </row>
    <row r="357" spans="1:29" ht="15.75" customHeight="1" x14ac:dyDescent="0.2">
      <c r="A357" s="52"/>
      <c r="B357" s="49"/>
      <c r="C357" s="49"/>
      <c r="D357" s="49"/>
      <c r="E357" s="50"/>
      <c r="F357" s="50"/>
      <c r="G357" s="50"/>
      <c r="H357" s="50"/>
      <c r="I357" s="50"/>
      <c r="J357" s="49"/>
      <c r="K357" s="50"/>
      <c r="L357" s="50"/>
      <c r="M357" s="50"/>
      <c r="N357" s="49"/>
      <c r="O357" s="49"/>
      <c r="P357" s="36">
        <v>0</v>
      </c>
      <c r="Q357" s="36" t="s">
        <v>485</v>
      </c>
      <c r="R357" s="36" t="e">
        <v>#NUM!</v>
      </c>
      <c r="S357" s="36">
        <v>0</v>
      </c>
      <c r="T357" s="36">
        <v>0</v>
      </c>
      <c r="U357" s="38">
        <v>0</v>
      </c>
      <c r="V357" s="38">
        <v>0</v>
      </c>
      <c r="W357" s="36">
        <v>-1.1999999999997852E-5</v>
      </c>
      <c r="X357" s="36">
        <v>0</v>
      </c>
      <c r="Y357" s="36">
        <v>-3.0559999999999999E-5</v>
      </c>
      <c r="Z357" s="36">
        <v>0</v>
      </c>
      <c r="AA357" s="38" t="s">
        <v>486</v>
      </c>
      <c r="AB357" s="36">
        <v>1.8560000000002147E-5</v>
      </c>
      <c r="AC357" s="36">
        <v>0.10874962000000001</v>
      </c>
    </row>
    <row r="358" spans="1:29" ht="15.75" customHeight="1" x14ac:dyDescent="0.2">
      <c r="A358" s="52"/>
      <c r="B358" s="49"/>
      <c r="C358" s="49"/>
      <c r="D358" s="49"/>
      <c r="E358" s="50"/>
      <c r="F358" s="50"/>
      <c r="G358" s="50"/>
      <c r="H358" s="50"/>
      <c r="I358" s="50"/>
      <c r="J358" s="49"/>
      <c r="K358" s="50"/>
      <c r="L358" s="50"/>
      <c r="M358" s="50"/>
      <c r="N358" s="49"/>
      <c r="O358" s="49"/>
      <c r="P358" s="36">
        <v>0</v>
      </c>
      <c r="Q358" s="36" t="s">
        <v>485</v>
      </c>
      <c r="R358" s="36" t="e">
        <v>#NUM!</v>
      </c>
      <c r="S358" s="36">
        <v>0</v>
      </c>
      <c r="T358" s="36">
        <v>0</v>
      </c>
      <c r="U358" s="38">
        <v>0</v>
      </c>
      <c r="V358" s="38">
        <v>0</v>
      </c>
      <c r="W358" s="36">
        <v>-1.1999999999997852E-5</v>
      </c>
      <c r="X358" s="36">
        <v>0</v>
      </c>
      <c r="Y358" s="36">
        <v>-3.0559999999999999E-5</v>
      </c>
      <c r="Z358" s="36">
        <v>0</v>
      </c>
      <c r="AA358" s="38" t="s">
        <v>486</v>
      </c>
      <c r="AB358" s="36">
        <v>1.8560000000002147E-5</v>
      </c>
      <c r="AC358" s="36">
        <v>0.10874962000000001</v>
      </c>
    </row>
    <row r="359" spans="1:29" ht="15.75" customHeight="1" x14ac:dyDescent="0.2">
      <c r="A359" s="52"/>
      <c r="B359" s="49"/>
      <c r="C359" s="49"/>
      <c r="D359" s="49"/>
      <c r="E359" s="50"/>
      <c r="F359" s="50"/>
      <c r="G359" s="50"/>
      <c r="H359" s="50"/>
      <c r="I359" s="50"/>
      <c r="J359" s="49"/>
      <c r="K359" s="50"/>
      <c r="L359" s="50"/>
      <c r="M359" s="50"/>
      <c r="N359" s="49"/>
      <c r="O359" s="49"/>
      <c r="P359" s="36">
        <v>0</v>
      </c>
      <c r="Q359" s="36" t="s">
        <v>485</v>
      </c>
      <c r="R359" s="36" t="e">
        <v>#NUM!</v>
      </c>
      <c r="S359" s="36">
        <v>0</v>
      </c>
      <c r="T359" s="36">
        <v>0</v>
      </c>
      <c r="U359" s="38">
        <v>0</v>
      </c>
      <c r="V359" s="38">
        <v>0</v>
      </c>
      <c r="W359" s="36">
        <v>-1.1999999999997852E-5</v>
      </c>
      <c r="X359" s="36">
        <v>0</v>
      </c>
      <c r="Y359" s="36">
        <v>-3.0559999999999999E-5</v>
      </c>
      <c r="Z359" s="36">
        <v>0</v>
      </c>
      <c r="AA359" s="38" t="s">
        <v>486</v>
      </c>
      <c r="AB359" s="36">
        <v>1.8560000000002147E-5</v>
      </c>
      <c r="AC359" s="36">
        <v>0.10874962000000001</v>
      </c>
    </row>
    <row r="360" spans="1:29" ht="15.75" customHeight="1" x14ac:dyDescent="0.2">
      <c r="A360" s="52"/>
      <c r="B360" s="49"/>
      <c r="C360" s="49"/>
      <c r="D360" s="49"/>
      <c r="E360" s="50"/>
      <c r="F360" s="50"/>
      <c r="G360" s="50"/>
      <c r="H360" s="50"/>
      <c r="I360" s="50"/>
      <c r="J360" s="49"/>
      <c r="K360" s="50"/>
      <c r="L360" s="50"/>
      <c r="M360" s="50"/>
      <c r="N360" s="49"/>
      <c r="O360" s="49"/>
      <c r="P360" s="36">
        <v>0</v>
      </c>
      <c r="Q360" s="36" t="s">
        <v>485</v>
      </c>
      <c r="R360" s="36" t="e">
        <v>#NUM!</v>
      </c>
      <c r="S360" s="36">
        <v>0</v>
      </c>
      <c r="T360" s="36">
        <v>0</v>
      </c>
      <c r="U360" s="38">
        <v>0</v>
      </c>
      <c r="V360" s="38">
        <v>0</v>
      </c>
      <c r="W360" s="36">
        <v>-1.1999999999997852E-5</v>
      </c>
      <c r="X360" s="36">
        <v>0</v>
      </c>
      <c r="Y360" s="36">
        <v>-3.0559999999999999E-5</v>
      </c>
      <c r="Z360" s="36">
        <v>0</v>
      </c>
      <c r="AA360" s="38" t="s">
        <v>486</v>
      </c>
      <c r="AB360" s="36">
        <v>1.8560000000002147E-5</v>
      </c>
      <c r="AC360" s="36">
        <v>0.10874962000000001</v>
      </c>
    </row>
    <row r="361" spans="1:29" ht="15.75" customHeight="1" x14ac:dyDescent="0.2">
      <c r="A361" s="52"/>
      <c r="B361" s="49"/>
      <c r="C361" s="49"/>
      <c r="D361" s="49"/>
      <c r="E361" s="50"/>
      <c r="F361" s="50"/>
      <c r="G361" s="50"/>
      <c r="H361" s="50"/>
      <c r="I361" s="50"/>
      <c r="J361" s="49"/>
      <c r="K361" s="50"/>
      <c r="L361" s="50"/>
      <c r="M361" s="50"/>
      <c r="N361" s="49"/>
      <c r="O361" s="49"/>
      <c r="P361" s="36">
        <v>0</v>
      </c>
      <c r="Q361" s="36" t="s">
        <v>485</v>
      </c>
      <c r="R361" s="36" t="e">
        <v>#NUM!</v>
      </c>
      <c r="S361" s="36">
        <v>0</v>
      </c>
      <c r="T361" s="36">
        <v>0</v>
      </c>
      <c r="U361" s="38">
        <v>0</v>
      </c>
      <c r="V361" s="38">
        <v>0</v>
      </c>
      <c r="W361" s="36">
        <v>-1.1999999999997852E-5</v>
      </c>
      <c r="X361" s="36">
        <v>0</v>
      </c>
      <c r="Y361" s="36">
        <v>-3.0559999999999999E-5</v>
      </c>
      <c r="Z361" s="36">
        <v>0</v>
      </c>
      <c r="AA361" s="38" t="s">
        <v>486</v>
      </c>
      <c r="AB361" s="36">
        <v>1.8560000000002147E-5</v>
      </c>
      <c r="AC361" s="36">
        <v>0.10874962000000001</v>
      </c>
    </row>
    <row r="362" spans="1:29" ht="15.75" customHeight="1" x14ac:dyDescent="0.2">
      <c r="A362" s="52"/>
      <c r="B362" s="49"/>
      <c r="C362" s="49"/>
      <c r="D362" s="49"/>
      <c r="E362" s="50"/>
      <c r="F362" s="50"/>
      <c r="G362" s="50"/>
      <c r="H362" s="50"/>
      <c r="I362" s="50"/>
      <c r="J362" s="49"/>
      <c r="K362" s="50"/>
      <c r="L362" s="50"/>
      <c r="M362" s="50"/>
      <c r="N362" s="49"/>
      <c r="O362" s="49"/>
      <c r="P362" s="36">
        <v>0</v>
      </c>
      <c r="Q362" s="36" t="s">
        <v>485</v>
      </c>
      <c r="R362" s="36" t="e">
        <v>#NUM!</v>
      </c>
      <c r="S362" s="36">
        <v>0</v>
      </c>
      <c r="T362" s="36">
        <v>0</v>
      </c>
      <c r="U362" s="38">
        <v>0</v>
      </c>
      <c r="V362" s="38">
        <v>0</v>
      </c>
      <c r="W362" s="36">
        <v>-1.1999999999997852E-5</v>
      </c>
      <c r="X362" s="36">
        <v>0</v>
      </c>
      <c r="Y362" s="36">
        <v>-3.0559999999999999E-5</v>
      </c>
      <c r="Z362" s="36">
        <v>0</v>
      </c>
      <c r="AA362" s="38" t="s">
        <v>486</v>
      </c>
      <c r="AB362" s="36">
        <v>1.8560000000002147E-5</v>
      </c>
      <c r="AC362" s="36">
        <v>0.10874962000000001</v>
      </c>
    </row>
    <row r="363" spans="1:29" ht="15.75" customHeight="1" x14ac:dyDescent="0.2">
      <c r="A363" s="52"/>
      <c r="B363" s="49"/>
      <c r="C363" s="49"/>
      <c r="D363" s="49"/>
      <c r="E363" s="50"/>
      <c r="F363" s="50"/>
      <c r="G363" s="50"/>
      <c r="H363" s="50"/>
      <c r="I363" s="50"/>
      <c r="J363" s="49"/>
      <c r="K363" s="50"/>
      <c r="L363" s="50"/>
      <c r="M363" s="50"/>
      <c r="N363" s="49"/>
      <c r="O363" s="49"/>
      <c r="P363" s="36">
        <v>0</v>
      </c>
      <c r="Q363" s="36" t="s">
        <v>485</v>
      </c>
      <c r="R363" s="36" t="e">
        <v>#NUM!</v>
      </c>
      <c r="S363" s="36">
        <v>0</v>
      </c>
      <c r="T363" s="36">
        <v>0</v>
      </c>
      <c r="U363" s="38">
        <v>0</v>
      </c>
      <c r="V363" s="38">
        <v>0</v>
      </c>
      <c r="W363" s="36">
        <v>-1.1999999999997852E-5</v>
      </c>
      <c r="X363" s="36">
        <v>0</v>
      </c>
      <c r="Y363" s="36">
        <v>-3.0559999999999999E-5</v>
      </c>
      <c r="Z363" s="36">
        <v>0</v>
      </c>
      <c r="AA363" s="38" t="s">
        <v>486</v>
      </c>
      <c r="AB363" s="36">
        <v>1.8560000000002147E-5</v>
      </c>
      <c r="AC363" s="36">
        <v>0.10874962000000001</v>
      </c>
    </row>
    <row r="364" spans="1:29" ht="15.75" customHeight="1" x14ac:dyDescent="0.2">
      <c r="A364" s="52"/>
      <c r="B364" s="49"/>
      <c r="C364" s="49"/>
      <c r="D364" s="49"/>
      <c r="E364" s="50"/>
      <c r="F364" s="50"/>
      <c r="G364" s="50"/>
      <c r="H364" s="50"/>
      <c r="I364" s="50"/>
      <c r="J364" s="49"/>
      <c r="K364" s="50"/>
      <c r="L364" s="50"/>
      <c r="M364" s="50"/>
      <c r="N364" s="49"/>
      <c r="O364" s="49"/>
      <c r="P364" s="36">
        <v>0</v>
      </c>
      <c r="Q364" s="36" t="s">
        <v>485</v>
      </c>
      <c r="R364" s="36" t="e">
        <v>#NUM!</v>
      </c>
      <c r="S364" s="36">
        <v>0</v>
      </c>
      <c r="T364" s="36">
        <v>0</v>
      </c>
      <c r="U364" s="38">
        <v>0</v>
      </c>
      <c r="V364" s="38">
        <v>0</v>
      </c>
      <c r="W364" s="36">
        <v>-1.1999999999997852E-5</v>
      </c>
      <c r="X364" s="36">
        <v>0</v>
      </c>
      <c r="Y364" s="36">
        <v>-3.0559999999999999E-5</v>
      </c>
      <c r="Z364" s="36">
        <v>0</v>
      </c>
      <c r="AA364" s="38" t="s">
        <v>486</v>
      </c>
      <c r="AB364" s="36">
        <v>1.8560000000002147E-5</v>
      </c>
      <c r="AC364" s="36">
        <v>0.10874962000000001</v>
      </c>
    </row>
    <row r="365" spans="1:29" ht="15.75" customHeight="1" x14ac:dyDescent="0.2">
      <c r="A365" s="52"/>
      <c r="B365" s="49"/>
      <c r="C365" s="49"/>
      <c r="D365" s="49"/>
      <c r="E365" s="50"/>
      <c r="F365" s="50"/>
      <c r="G365" s="50"/>
      <c r="H365" s="50"/>
      <c r="I365" s="50"/>
      <c r="J365" s="49"/>
      <c r="K365" s="50"/>
      <c r="L365" s="50"/>
      <c r="M365" s="50"/>
      <c r="N365" s="49"/>
      <c r="O365" s="49"/>
      <c r="P365" s="36">
        <v>0</v>
      </c>
      <c r="Q365" s="36" t="s">
        <v>485</v>
      </c>
      <c r="R365" s="36" t="e">
        <v>#NUM!</v>
      </c>
      <c r="S365" s="36">
        <v>0</v>
      </c>
      <c r="T365" s="36">
        <v>0</v>
      </c>
      <c r="U365" s="38">
        <v>0</v>
      </c>
      <c r="V365" s="38">
        <v>0</v>
      </c>
      <c r="W365" s="36">
        <v>-1.1999999999997852E-5</v>
      </c>
      <c r="X365" s="36">
        <v>0</v>
      </c>
      <c r="Y365" s="36">
        <v>-3.0559999999999999E-5</v>
      </c>
      <c r="Z365" s="36">
        <v>0</v>
      </c>
      <c r="AA365" s="38" t="s">
        <v>486</v>
      </c>
      <c r="AB365" s="36">
        <v>1.8560000000002147E-5</v>
      </c>
      <c r="AC365" s="36">
        <v>0.10874962000000001</v>
      </c>
    </row>
    <row r="366" spans="1:29" ht="15.75" customHeight="1" x14ac:dyDescent="0.2">
      <c r="A366" s="52"/>
      <c r="B366" s="49"/>
      <c r="C366" s="49"/>
      <c r="D366" s="49"/>
      <c r="E366" s="50"/>
      <c r="F366" s="50"/>
      <c r="G366" s="50"/>
      <c r="H366" s="50"/>
      <c r="I366" s="50"/>
      <c r="J366" s="49"/>
      <c r="K366" s="50"/>
      <c r="L366" s="50"/>
      <c r="M366" s="50"/>
      <c r="N366" s="49"/>
      <c r="O366" s="49"/>
      <c r="P366" s="36">
        <v>0</v>
      </c>
      <c r="Q366" s="36" t="s">
        <v>485</v>
      </c>
      <c r="R366" s="36" t="e">
        <v>#NUM!</v>
      </c>
      <c r="S366" s="36">
        <v>0</v>
      </c>
      <c r="T366" s="36">
        <v>0</v>
      </c>
      <c r="U366" s="38">
        <v>0</v>
      </c>
      <c r="V366" s="38">
        <v>0</v>
      </c>
      <c r="W366" s="36">
        <v>-1.1999999999997852E-5</v>
      </c>
      <c r="X366" s="36">
        <v>0</v>
      </c>
      <c r="Y366" s="36">
        <v>-3.0559999999999999E-5</v>
      </c>
      <c r="Z366" s="36">
        <v>0</v>
      </c>
      <c r="AA366" s="38" t="s">
        <v>486</v>
      </c>
      <c r="AB366" s="36">
        <v>1.8560000000002147E-5</v>
      </c>
      <c r="AC366" s="36">
        <v>0.10874962000000001</v>
      </c>
    </row>
    <row r="367" spans="1:29" ht="15.75" customHeight="1" x14ac:dyDescent="0.2">
      <c r="A367" s="52"/>
      <c r="B367" s="49"/>
      <c r="C367" s="49"/>
      <c r="D367" s="49"/>
      <c r="E367" s="50"/>
      <c r="F367" s="50"/>
      <c r="G367" s="50"/>
      <c r="H367" s="50"/>
      <c r="I367" s="50"/>
      <c r="J367" s="49"/>
      <c r="K367" s="50"/>
      <c r="L367" s="50"/>
      <c r="M367" s="50"/>
      <c r="N367" s="49"/>
      <c r="O367" s="49"/>
      <c r="P367" s="36">
        <v>0</v>
      </c>
      <c r="Q367" s="36" t="s">
        <v>485</v>
      </c>
      <c r="R367" s="36" t="e">
        <v>#NUM!</v>
      </c>
      <c r="S367" s="36">
        <v>0</v>
      </c>
      <c r="T367" s="36">
        <v>0</v>
      </c>
      <c r="U367" s="38">
        <v>0</v>
      </c>
      <c r="V367" s="38">
        <v>0</v>
      </c>
      <c r="W367" s="36">
        <v>-1.1999999999997852E-5</v>
      </c>
      <c r="X367" s="36">
        <v>0</v>
      </c>
      <c r="Y367" s="36">
        <v>-3.0559999999999999E-5</v>
      </c>
      <c r="Z367" s="36">
        <v>0</v>
      </c>
      <c r="AA367" s="38" t="s">
        <v>486</v>
      </c>
      <c r="AB367" s="36">
        <v>1.8560000000002147E-5</v>
      </c>
      <c r="AC367" s="36">
        <v>0.10874962000000001</v>
      </c>
    </row>
    <row r="368" spans="1:29" ht="15.75" customHeight="1" x14ac:dyDescent="0.2">
      <c r="A368" s="52"/>
      <c r="B368" s="49"/>
      <c r="C368" s="49"/>
      <c r="D368" s="49"/>
      <c r="E368" s="50"/>
      <c r="F368" s="50"/>
      <c r="G368" s="50"/>
      <c r="H368" s="50"/>
      <c r="I368" s="50"/>
      <c r="J368" s="49"/>
      <c r="K368" s="50"/>
      <c r="L368" s="50"/>
      <c r="M368" s="50"/>
      <c r="N368" s="49"/>
      <c r="O368" s="49"/>
      <c r="P368" s="36">
        <v>0</v>
      </c>
      <c r="Q368" s="36" t="s">
        <v>485</v>
      </c>
      <c r="R368" s="36" t="e">
        <v>#NUM!</v>
      </c>
      <c r="S368" s="36">
        <v>0</v>
      </c>
      <c r="T368" s="36">
        <v>0</v>
      </c>
      <c r="U368" s="38">
        <v>0</v>
      </c>
      <c r="V368" s="38">
        <v>0</v>
      </c>
      <c r="W368" s="36">
        <v>-1.1999999999997852E-5</v>
      </c>
      <c r="X368" s="36">
        <v>0</v>
      </c>
      <c r="Y368" s="36">
        <v>-3.0559999999999999E-5</v>
      </c>
      <c r="Z368" s="36">
        <v>0</v>
      </c>
      <c r="AA368" s="38" t="s">
        <v>486</v>
      </c>
      <c r="AB368" s="36">
        <v>1.8560000000002147E-5</v>
      </c>
      <c r="AC368" s="36">
        <v>0.10874962000000001</v>
      </c>
    </row>
    <row r="369" spans="1:29" ht="15.75" customHeight="1" x14ac:dyDescent="0.2">
      <c r="A369" s="52"/>
      <c r="B369" s="49"/>
      <c r="C369" s="49"/>
      <c r="D369" s="49"/>
      <c r="E369" s="50"/>
      <c r="F369" s="50"/>
      <c r="G369" s="50"/>
      <c r="H369" s="50"/>
      <c r="I369" s="50"/>
      <c r="J369" s="49"/>
      <c r="K369" s="50"/>
      <c r="L369" s="50"/>
      <c r="M369" s="50"/>
      <c r="N369" s="49"/>
      <c r="O369" s="49"/>
      <c r="P369" s="36">
        <v>0</v>
      </c>
      <c r="Q369" s="36" t="s">
        <v>485</v>
      </c>
      <c r="R369" s="36" t="e">
        <v>#NUM!</v>
      </c>
      <c r="S369" s="36">
        <v>0</v>
      </c>
      <c r="T369" s="36">
        <v>0</v>
      </c>
      <c r="U369" s="38">
        <v>0</v>
      </c>
      <c r="V369" s="38">
        <v>0</v>
      </c>
      <c r="W369" s="36">
        <v>-1.1999999999997852E-5</v>
      </c>
      <c r="X369" s="36">
        <v>0</v>
      </c>
      <c r="Y369" s="36">
        <v>-3.0559999999999999E-5</v>
      </c>
      <c r="Z369" s="36">
        <v>0</v>
      </c>
      <c r="AA369" s="38" t="s">
        <v>486</v>
      </c>
      <c r="AB369" s="36">
        <v>1.8560000000002147E-5</v>
      </c>
      <c r="AC369" s="36">
        <v>0.10874962000000001</v>
      </c>
    </row>
    <row r="370" spans="1:29" ht="15.75" customHeight="1" x14ac:dyDescent="0.2">
      <c r="A370" s="52"/>
      <c r="B370" s="49"/>
      <c r="C370" s="49"/>
      <c r="D370" s="49"/>
      <c r="E370" s="50"/>
      <c r="F370" s="50"/>
      <c r="G370" s="50"/>
      <c r="H370" s="50"/>
      <c r="I370" s="50"/>
      <c r="J370" s="49"/>
      <c r="K370" s="50"/>
      <c r="L370" s="50"/>
      <c r="M370" s="50"/>
      <c r="N370" s="49"/>
      <c r="O370" s="49"/>
      <c r="P370" s="36">
        <v>0</v>
      </c>
      <c r="Q370" s="36" t="s">
        <v>485</v>
      </c>
      <c r="R370" s="36" t="e">
        <v>#NUM!</v>
      </c>
      <c r="S370" s="36">
        <v>0</v>
      </c>
      <c r="T370" s="36">
        <v>0</v>
      </c>
      <c r="U370" s="38">
        <v>0</v>
      </c>
      <c r="V370" s="38">
        <v>0</v>
      </c>
      <c r="W370" s="36">
        <v>-1.1999999999997852E-5</v>
      </c>
      <c r="X370" s="36">
        <v>0</v>
      </c>
      <c r="Y370" s="36">
        <v>-3.0559999999999999E-5</v>
      </c>
      <c r="Z370" s="36">
        <v>0</v>
      </c>
      <c r="AA370" s="38" t="s">
        <v>486</v>
      </c>
      <c r="AB370" s="36">
        <v>1.8560000000002147E-5</v>
      </c>
      <c r="AC370" s="36">
        <v>0.10874962000000001</v>
      </c>
    </row>
    <row r="371" spans="1:29" ht="15.75" customHeight="1" x14ac:dyDescent="0.2">
      <c r="A371" s="52"/>
      <c r="B371" s="49"/>
      <c r="C371" s="49"/>
      <c r="D371" s="49"/>
      <c r="E371" s="50"/>
      <c r="F371" s="50"/>
      <c r="G371" s="50"/>
      <c r="H371" s="50"/>
      <c r="I371" s="50"/>
      <c r="J371" s="49"/>
      <c r="K371" s="50"/>
      <c r="L371" s="50"/>
      <c r="M371" s="50"/>
      <c r="N371" s="49"/>
      <c r="O371" s="49"/>
      <c r="P371" s="36">
        <v>0</v>
      </c>
      <c r="Q371" s="36" t="s">
        <v>485</v>
      </c>
      <c r="R371" s="36" t="e">
        <v>#NUM!</v>
      </c>
      <c r="S371" s="36">
        <v>0</v>
      </c>
      <c r="T371" s="36">
        <v>0</v>
      </c>
      <c r="U371" s="38">
        <v>0</v>
      </c>
      <c r="V371" s="38">
        <v>0</v>
      </c>
      <c r="W371" s="36">
        <v>-1.1999999999997852E-5</v>
      </c>
      <c r="X371" s="36">
        <v>0</v>
      </c>
      <c r="Y371" s="36">
        <v>-3.0559999999999999E-5</v>
      </c>
      <c r="Z371" s="36">
        <v>0</v>
      </c>
      <c r="AA371" s="38" t="s">
        <v>486</v>
      </c>
      <c r="AB371" s="36">
        <v>1.8560000000002147E-5</v>
      </c>
      <c r="AC371" s="36">
        <v>0.10874962000000001</v>
      </c>
    </row>
    <row r="372" spans="1:29" ht="15.75" customHeight="1" x14ac:dyDescent="0.2">
      <c r="A372" s="52"/>
      <c r="B372" s="49"/>
      <c r="C372" s="49"/>
      <c r="D372" s="49"/>
      <c r="E372" s="50"/>
      <c r="F372" s="50"/>
      <c r="G372" s="50"/>
      <c r="H372" s="50"/>
      <c r="I372" s="50"/>
      <c r="J372" s="49"/>
      <c r="K372" s="50"/>
      <c r="L372" s="50"/>
      <c r="M372" s="50"/>
      <c r="N372" s="49"/>
      <c r="O372" s="49"/>
      <c r="P372" s="36">
        <v>0</v>
      </c>
      <c r="Q372" s="36" t="s">
        <v>485</v>
      </c>
      <c r="R372" s="36" t="e">
        <v>#NUM!</v>
      </c>
      <c r="S372" s="36">
        <v>0</v>
      </c>
      <c r="T372" s="36">
        <v>0</v>
      </c>
      <c r="U372" s="38">
        <v>0</v>
      </c>
      <c r="V372" s="38">
        <v>0</v>
      </c>
      <c r="W372" s="36">
        <v>-1.1999999999997852E-5</v>
      </c>
      <c r="X372" s="36">
        <v>0</v>
      </c>
      <c r="Y372" s="36">
        <v>-3.0559999999999999E-5</v>
      </c>
      <c r="Z372" s="36">
        <v>0</v>
      </c>
      <c r="AA372" s="38" t="s">
        <v>486</v>
      </c>
      <c r="AB372" s="36">
        <v>1.8560000000002147E-5</v>
      </c>
      <c r="AC372" s="36">
        <v>0.10874962000000001</v>
      </c>
    </row>
    <row r="373" spans="1:29" ht="15.75" customHeight="1" x14ac:dyDescent="0.2">
      <c r="A373" s="52"/>
      <c r="B373" s="49"/>
      <c r="C373" s="49"/>
      <c r="D373" s="49"/>
      <c r="E373" s="50"/>
      <c r="F373" s="50"/>
      <c r="G373" s="50"/>
      <c r="H373" s="50"/>
      <c r="I373" s="50"/>
      <c r="J373" s="49"/>
      <c r="K373" s="50"/>
      <c r="L373" s="50"/>
      <c r="M373" s="50"/>
      <c r="N373" s="49"/>
      <c r="O373" s="49"/>
      <c r="P373" s="36">
        <v>0</v>
      </c>
      <c r="Q373" s="36" t="s">
        <v>485</v>
      </c>
      <c r="R373" s="36" t="e">
        <v>#NUM!</v>
      </c>
      <c r="S373" s="36">
        <v>0</v>
      </c>
      <c r="T373" s="36">
        <v>0</v>
      </c>
      <c r="U373" s="38">
        <v>0</v>
      </c>
      <c r="V373" s="38">
        <v>0</v>
      </c>
      <c r="W373" s="36">
        <v>-1.1999999999997852E-5</v>
      </c>
      <c r="X373" s="36">
        <v>0</v>
      </c>
      <c r="Y373" s="36">
        <v>-3.0559999999999999E-5</v>
      </c>
      <c r="Z373" s="36">
        <v>0</v>
      </c>
      <c r="AA373" s="38" t="s">
        <v>486</v>
      </c>
      <c r="AB373" s="36">
        <v>1.8560000000002147E-5</v>
      </c>
      <c r="AC373" s="36">
        <v>0.10874962000000001</v>
      </c>
    </row>
    <row r="374" spans="1:29" ht="15.75" customHeight="1" x14ac:dyDescent="0.2">
      <c r="A374" s="52"/>
      <c r="B374" s="49"/>
      <c r="C374" s="49"/>
      <c r="D374" s="49"/>
      <c r="E374" s="50"/>
      <c r="F374" s="50"/>
      <c r="G374" s="50"/>
      <c r="H374" s="50"/>
      <c r="I374" s="50"/>
      <c r="J374" s="49"/>
      <c r="K374" s="50"/>
      <c r="L374" s="50"/>
      <c r="M374" s="50"/>
      <c r="N374" s="49"/>
      <c r="O374" s="49"/>
      <c r="P374" s="36">
        <v>0</v>
      </c>
      <c r="Q374" s="36" t="s">
        <v>485</v>
      </c>
      <c r="R374" s="36" t="e">
        <v>#NUM!</v>
      </c>
      <c r="S374" s="36">
        <v>0</v>
      </c>
      <c r="T374" s="36">
        <v>0</v>
      </c>
      <c r="U374" s="38">
        <v>0</v>
      </c>
      <c r="V374" s="38">
        <v>0</v>
      </c>
      <c r="W374" s="36">
        <v>-1.1999999999997852E-5</v>
      </c>
      <c r="X374" s="36">
        <v>0</v>
      </c>
      <c r="Y374" s="36">
        <v>-3.0559999999999999E-5</v>
      </c>
      <c r="Z374" s="36">
        <v>0</v>
      </c>
      <c r="AA374" s="38" t="s">
        <v>486</v>
      </c>
      <c r="AB374" s="36">
        <v>1.8560000000002147E-5</v>
      </c>
      <c r="AC374" s="36">
        <v>0.10874962000000001</v>
      </c>
    </row>
    <row r="375" spans="1:29" ht="15.75" customHeight="1" x14ac:dyDescent="0.2">
      <c r="A375" s="52"/>
      <c r="B375" s="49"/>
      <c r="C375" s="49"/>
      <c r="D375" s="49"/>
      <c r="E375" s="50"/>
      <c r="F375" s="50"/>
      <c r="G375" s="50"/>
      <c r="H375" s="50"/>
      <c r="I375" s="50"/>
      <c r="J375" s="49"/>
      <c r="K375" s="50"/>
      <c r="L375" s="50"/>
      <c r="M375" s="50"/>
      <c r="N375" s="49"/>
      <c r="O375" s="49"/>
      <c r="P375" s="36">
        <v>0</v>
      </c>
      <c r="Q375" s="36" t="s">
        <v>485</v>
      </c>
      <c r="R375" s="36" t="e">
        <v>#NUM!</v>
      </c>
      <c r="S375" s="36">
        <v>0</v>
      </c>
      <c r="T375" s="36">
        <v>0</v>
      </c>
      <c r="U375" s="38">
        <v>0</v>
      </c>
      <c r="V375" s="38">
        <v>0</v>
      </c>
      <c r="W375" s="36">
        <v>-1.1999999999997852E-5</v>
      </c>
      <c r="X375" s="36">
        <v>0</v>
      </c>
      <c r="Y375" s="36">
        <v>-3.0559999999999999E-5</v>
      </c>
      <c r="Z375" s="36">
        <v>0</v>
      </c>
      <c r="AA375" s="38" t="s">
        <v>486</v>
      </c>
      <c r="AB375" s="36">
        <v>1.8560000000002147E-5</v>
      </c>
      <c r="AC375" s="36">
        <v>0.10874962000000001</v>
      </c>
    </row>
    <row r="376" spans="1:29" ht="15.75" customHeight="1" x14ac:dyDescent="0.2">
      <c r="A376" s="52"/>
      <c r="B376" s="49"/>
      <c r="C376" s="49"/>
      <c r="D376" s="49"/>
      <c r="E376" s="50"/>
      <c r="F376" s="50"/>
      <c r="G376" s="50"/>
      <c r="H376" s="50"/>
      <c r="I376" s="50"/>
      <c r="J376" s="49"/>
      <c r="K376" s="50"/>
      <c r="L376" s="50"/>
      <c r="M376" s="50"/>
      <c r="N376" s="49"/>
      <c r="O376" s="49"/>
      <c r="P376" s="36">
        <v>0</v>
      </c>
      <c r="Q376" s="36" t="s">
        <v>485</v>
      </c>
      <c r="R376" s="36" t="e">
        <v>#NUM!</v>
      </c>
      <c r="S376" s="36">
        <v>0</v>
      </c>
      <c r="T376" s="36">
        <v>0</v>
      </c>
      <c r="U376" s="38">
        <v>0</v>
      </c>
      <c r="V376" s="38">
        <v>0</v>
      </c>
      <c r="W376" s="36">
        <v>-1.1999999999997852E-5</v>
      </c>
      <c r="X376" s="36">
        <v>0</v>
      </c>
      <c r="Y376" s="36">
        <v>-3.0559999999999999E-5</v>
      </c>
      <c r="Z376" s="36">
        <v>0</v>
      </c>
      <c r="AA376" s="38" t="s">
        <v>486</v>
      </c>
      <c r="AB376" s="36">
        <v>1.8560000000002147E-5</v>
      </c>
      <c r="AC376" s="36">
        <v>0.10874962000000001</v>
      </c>
    </row>
    <row r="377" spans="1:29" ht="15.75" customHeight="1" x14ac:dyDescent="0.2">
      <c r="A377" s="52"/>
      <c r="B377" s="49"/>
      <c r="C377" s="49"/>
      <c r="D377" s="49"/>
      <c r="E377" s="50"/>
      <c r="F377" s="50"/>
      <c r="G377" s="50"/>
      <c r="H377" s="50"/>
      <c r="I377" s="50"/>
      <c r="J377" s="49"/>
      <c r="K377" s="50"/>
      <c r="L377" s="50"/>
      <c r="M377" s="50"/>
      <c r="N377" s="49"/>
      <c r="O377" s="49"/>
      <c r="P377" s="36">
        <v>0</v>
      </c>
      <c r="Q377" s="36" t="s">
        <v>485</v>
      </c>
      <c r="R377" s="36" t="e">
        <v>#NUM!</v>
      </c>
      <c r="S377" s="36">
        <v>0</v>
      </c>
      <c r="T377" s="36">
        <v>0</v>
      </c>
      <c r="U377" s="38">
        <v>0</v>
      </c>
      <c r="V377" s="38">
        <v>0</v>
      </c>
      <c r="W377" s="36">
        <v>-1.1999999999997852E-5</v>
      </c>
      <c r="X377" s="36">
        <v>0</v>
      </c>
      <c r="Y377" s="36">
        <v>-3.0559999999999999E-5</v>
      </c>
      <c r="Z377" s="36">
        <v>0</v>
      </c>
      <c r="AA377" s="38" t="s">
        <v>486</v>
      </c>
      <c r="AB377" s="36">
        <v>1.8560000000002147E-5</v>
      </c>
      <c r="AC377" s="36">
        <v>0.10874962000000001</v>
      </c>
    </row>
    <row r="378" spans="1:29" ht="15.75" customHeight="1" x14ac:dyDescent="0.2">
      <c r="A378" s="52"/>
      <c r="B378" s="49"/>
      <c r="C378" s="49"/>
      <c r="D378" s="49"/>
      <c r="E378" s="50"/>
      <c r="F378" s="50"/>
      <c r="G378" s="50"/>
      <c r="H378" s="50"/>
      <c r="I378" s="50"/>
      <c r="J378" s="49"/>
      <c r="K378" s="50"/>
      <c r="L378" s="50"/>
      <c r="M378" s="50"/>
      <c r="N378" s="49"/>
      <c r="O378" s="49"/>
      <c r="P378" s="36">
        <v>0</v>
      </c>
      <c r="Q378" s="36" t="s">
        <v>485</v>
      </c>
      <c r="R378" s="36" t="e">
        <v>#NUM!</v>
      </c>
      <c r="S378" s="36">
        <v>0</v>
      </c>
      <c r="T378" s="36">
        <v>0</v>
      </c>
      <c r="U378" s="38">
        <v>0</v>
      </c>
      <c r="V378" s="38">
        <v>0</v>
      </c>
      <c r="W378" s="36">
        <v>-1.1999999999997852E-5</v>
      </c>
      <c r="X378" s="36">
        <v>0</v>
      </c>
      <c r="Y378" s="36">
        <v>-3.0559999999999999E-5</v>
      </c>
      <c r="Z378" s="36">
        <v>0</v>
      </c>
      <c r="AA378" s="38" t="s">
        <v>486</v>
      </c>
      <c r="AB378" s="36">
        <v>1.8560000000002147E-5</v>
      </c>
      <c r="AC378" s="36">
        <v>0.10874962000000001</v>
      </c>
    </row>
    <row r="379" spans="1:29" ht="15.75" customHeight="1" x14ac:dyDescent="0.2">
      <c r="A379" s="52"/>
      <c r="B379" s="49"/>
      <c r="C379" s="49"/>
      <c r="D379" s="49"/>
      <c r="E379" s="50"/>
      <c r="F379" s="50"/>
      <c r="G379" s="50"/>
      <c r="H379" s="50"/>
      <c r="I379" s="50"/>
      <c r="J379" s="49"/>
      <c r="K379" s="50"/>
      <c r="L379" s="50"/>
      <c r="M379" s="50"/>
      <c r="N379" s="49"/>
      <c r="O379" s="49"/>
      <c r="P379" s="36">
        <v>0</v>
      </c>
      <c r="Q379" s="36" t="s">
        <v>485</v>
      </c>
      <c r="R379" s="36" t="e">
        <v>#NUM!</v>
      </c>
      <c r="S379" s="36">
        <v>0</v>
      </c>
      <c r="T379" s="36">
        <v>0</v>
      </c>
      <c r="U379" s="38">
        <v>0</v>
      </c>
      <c r="V379" s="38">
        <v>0</v>
      </c>
      <c r="W379" s="36">
        <v>-1.1999999999997852E-5</v>
      </c>
      <c r="X379" s="36">
        <v>0</v>
      </c>
      <c r="Y379" s="36">
        <v>-3.0559999999999999E-5</v>
      </c>
      <c r="Z379" s="36">
        <v>0</v>
      </c>
      <c r="AA379" s="38" t="s">
        <v>486</v>
      </c>
      <c r="AB379" s="36">
        <v>1.8560000000002147E-5</v>
      </c>
      <c r="AC379" s="36">
        <v>0.10874962000000001</v>
      </c>
    </row>
    <row r="380" spans="1:29" ht="15.75" customHeight="1" x14ac:dyDescent="0.2">
      <c r="A380" s="52"/>
      <c r="B380" s="49"/>
      <c r="C380" s="49"/>
      <c r="D380" s="49"/>
      <c r="E380" s="50"/>
      <c r="F380" s="50"/>
      <c r="G380" s="50"/>
      <c r="H380" s="50"/>
      <c r="I380" s="50"/>
      <c r="J380" s="49"/>
      <c r="K380" s="50"/>
      <c r="L380" s="50"/>
      <c r="M380" s="50"/>
      <c r="N380" s="49"/>
      <c r="O380" s="49"/>
      <c r="P380" s="36">
        <v>0</v>
      </c>
      <c r="Q380" s="36" t="s">
        <v>485</v>
      </c>
      <c r="R380" s="36" t="e">
        <v>#NUM!</v>
      </c>
      <c r="S380" s="36">
        <v>0</v>
      </c>
      <c r="T380" s="36">
        <v>0</v>
      </c>
      <c r="U380" s="38">
        <v>0</v>
      </c>
      <c r="V380" s="38">
        <v>0</v>
      </c>
      <c r="W380" s="36">
        <v>-1.1999999999997852E-5</v>
      </c>
      <c r="X380" s="36">
        <v>0</v>
      </c>
      <c r="Y380" s="36">
        <v>-3.0559999999999999E-5</v>
      </c>
      <c r="Z380" s="36">
        <v>0</v>
      </c>
      <c r="AA380" s="38" t="s">
        <v>486</v>
      </c>
      <c r="AB380" s="36">
        <v>1.8560000000002147E-5</v>
      </c>
      <c r="AC380" s="36">
        <v>0.10874962000000001</v>
      </c>
    </row>
    <row r="381" spans="1:29" ht="15.75" customHeight="1" x14ac:dyDescent="0.2">
      <c r="A381" s="52"/>
      <c r="B381" s="49"/>
      <c r="C381" s="49"/>
      <c r="D381" s="49"/>
      <c r="E381" s="50"/>
      <c r="F381" s="50"/>
      <c r="G381" s="50"/>
      <c r="H381" s="50"/>
      <c r="I381" s="50"/>
      <c r="J381" s="49"/>
      <c r="K381" s="50"/>
      <c r="L381" s="50"/>
      <c r="M381" s="50"/>
      <c r="N381" s="49"/>
      <c r="O381" s="49"/>
      <c r="P381" s="36">
        <v>0</v>
      </c>
      <c r="Q381" s="36" t="s">
        <v>485</v>
      </c>
      <c r="R381" s="36" t="e">
        <v>#NUM!</v>
      </c>
      <c r="S381" s="36">
        <v>0</v>
      </c>
      <c r="T381" s="36">
        <v>0</v>
      </c>
      <c r="U381" s="38">
        <v>0</v>
      </c>
      <c r="V381" s="38">
        <v>0</v>
      </c>
      <c r="W381" s="36">
        <v>-1.1999999999997852E-5</v>
      </c>
      <c r="X381" s="36">
        <v>0</v>
      </c>
      <c r="Y381" s="36">
        <v>-3.0559999999999999E-5</v>
      </c>
      <c r="Z381" s="36">
        <v>0</v>
      </c>
      <c r="AA381" s="38" t="s">
        <v>486</v>
      </c>
      <c r="AB381" s="36">
        <v>1.8560000000002147E-5</v>
      </c>
      <c r="AC381" s="36">
        <v>0.10874962000000001</v>
      </c>
    </row>
    <row r="382" spans="1:29" ht="15.75" customHeight="1" x14ac:dyDescent="0.2">
      <c r="A382" s="52"/>
      <c r="B382" s="49"/>
      <c r="C382" s="49"/>
      <c r="D382" s="49"/>
      <c r="E382" s="50"/>
      <c r="F382" s="50"/>
      <c r="G382" s="50"/>
      <c r="H382" s="50"/>
      <c r="I382" s="50"/>
      <c r="J382" s="49"/>
      <c r="K382" s="50"/>
      <c r="L382" s="50"/>
      <c r="M382" s="50"/>
      <c r="N382" s="49"/>
      <c r="O382" s="49"/>
      <c r="P382" s="36">
        <v>0</v>
      </c>
      <c r="Q382" s="36" t="s">
        <v>485</v>
      </c>
      <c r="R382" s="36" t="e">
        <v>#NUM!</v>
      </c>
      <c r="S382" s="36">
        <v>0</v>
      </c>
      <c r="T382" s="36">
        <v>0</v>
      </c>
      <c r="U382" s="38">
        <v>0</v>
      </c>
      <c r="V382" s="38">
        <v>0</v>
      </c>
      <c r="W382" s="36">
        <v>-1.1999999999997852E-5</v>
      </c>
      <c r="X382" s="36">
        <v>0</v>
      </c>
      <c r="Y382" s="36">
        <v>-3.0559999999999999E-5</v>
      </c>
      <c r="Z382" s="36">
        <v>0</v>
      </c>
      <c r="AA382" s="38" t="s">
        <v>486</v>
      </c>
      <c r="AB382" s="36">
        <v>1.8560000000002147E-5</v>
      </c>
      <c r="AC382" s="36">
        <v>0.10874962000000001</v>
      </c>
    </row>
    <row r="383" spans="1:29" ht="15.75" customHeight="1" x14ac:dyDescent="0.2">
      <c r="A383" s="52"/>
      <c r="B383" s="49"/>
      <c r="C383" s="49"/>
      <c r="D383" s="49"/>
      <c r="E383" s="50"/>
      <c r="F383" s="50"/>
      <c r="G383" s="50"/>
      <c r="H383" s="50"/>
      <c r="I383" s="50"/>
      <c r="J383" s="49"/>
      <c r="K383" s="50"/>
      <c r="L383" s="50"/>
      <c r="M383" s="50"/>
      <c r="N383" s="49"/>
      <c r="O383" s="49"/>
      <c r="P383" s="36">
        <v>0</v>
      </c>
      <c r="Q383" s="36" t="s">
        <v>485</v>
      </c>
      <c r="R383" s="36" t="e">
        <v>#NUM!</v>
      </c>
      <c r="S383" s="36">
        <v>0</v>
      </c>
      <c r="T383" s="36">
        <v>0</v>
      </c>
      <c r="U383" s="38">
        <v>0</v>
      </c>
      <c r="V383" s="38">
        <v>0</v>
      </c>
      <c r="W383" s="36">
        <v>-1.1999999999997852E-5</v>
      </c>
      <c r="X383" s="36">
        <v>0</v>
      </c>
      <c r="Y383" s="36">
        <v>-3.0559999999999999E-5</v>
      </c>
      <c r="Z383" s="36">
        <v>0</v>
      </c>
      <c r="AA383" s="38" t="s">
        <v>486</v>
      </c>
      <c r="AB383" s="36">
        <v>1.8560000000002147E-5</v>
      </c>
      <c r="AC383" s="36">
        <v>0.10874962000000001</v>
      </c>
    </row>
    <row r="384" spans="1:29" ht="15.75" customHeight="1" x14ac:dyDescent="0.2">
      <c r="A384" s="52"/>
      <c r="B384" s="49"/>
      <c r="C384" s="49"/>
      <c r="D384" s="49"/>
      <c r="E384" s="50"/>
      <c r="F384" s="50"/>
      <c r="G384" s="50"/>
      <c r="H384" s="50"/>
      <c r="I384" s="50"/>
      <c r="J384" s="49"/>
      <c r="K384" s="50"/>
      <c r="L384" s="50"/>
      <c r="M384" s="50"/>
      <c r="N384" s="49"/>
      <c r="O384" s="49"/>
      <c r="P384" s="36">
        <v>0</v>
      </c>
      <c r="Q384" s="36" t="s">
        <v>485</v>
      </c>
      <c r="R384" s="36" t="e">
        <v>#NUM!</v>
      </c>
      <c r="S384" s="36">
        <v>0</v>
      </c>
      <c r="T384" s="36">
        <v>0</v>
      </c>
      <c r="U384" s="38">
        <v>0</v>
      </c>
      <c r="V384" s="38">
        <v>0</v>
      </c>
      <c r="W384" s="36">
        <v>-1.1999999999997852E-5</v>
      </c>
      <c r="X384" s="36">
        <v>0</v>
      </c>
      <c r="Y384" s="36">
        <v>-3.0559999999999999E-5</v>
      </c>
      <c r="Z384" s="36">
        <v>0</v>
      </c>
      <c r="AA384" s="38" t="s">
        <v>486</v>
      </c>
      <c r="AB384" s="36">
        <v>1.8560000000002147E-5</v>
      </c>
      <c r="AC384" s="36">
        <v>0.10874962000000001</v>
      </c>
    </row>
    <row r="385" spans="1:29" ht="15.75" customHeight="1" x14ac:dyDescent="0.2">
      <c r="A385" s="52"/>
      <c r="B385" s="49"/>
      <c r="C385" s="49"/>
      <c r="D385" s="49"/>
      <c r="E385" s="50"/>
      <c r="F385" s="50"/>
      <c r="G385" s="50"/>
      <c r="H385" s="50"/>
      <c r="I385" s="50"/>
      <c r="J385" s="49"/>
      <c r="K385" s="50"/>
      <c r="L385" s="50"/>
      <c r="M385" s="50"/>
      <c r="N385" s="49"/>
      <c r="O385" s="49"/>
      <c r="P385" s="36">
        <v>0</v>
      </c>
      <c r="Q385" s="36" t="s">
        <v>485</v>
      </c>
      <c r="R385" s="36" t="e">
        <v>#NUM!</v>
      </c>
      <c r="S385" s="36">
        <v>0</v>
      </c>
      <c r="T385" s="36">
        <v>0</v>
      </c>
      <c r="U385" s="38">
        <v>0</v>
      </c>
      <c r="V385" s="38">
        <v>0</v>
      </c>
      <c r="W385" s="36">
        <v>-1.1999999999997852E-5</v>
      </c>
      <c r="X385" s="36">
        <v>0</v>
      </c>
      <c r="Y385" s="36">
        <v>-3.0559999999999999E-5</v>
      </c>
      <c r="Z385" s="36">
        <v>0</v>
      </c>
      <c r="AA385" s="38" t="s">
        <v>486</v>
      </c>
      <c r="AB385" s="36">
        <v>1.8560000000002147E-5</v>
      </c>
      <c r="AC385" s="36">
        <v>0.10874962000000001</v>
      </c>
    </row>
    <row r="386" spans="1:29" ht="15.75" customHeight="1" x14ac:dyDescent="0.2">
      <c r="A386" s="52"/>
      <c r="B386" s="49"/>
      <c r="C386" s="49"/>
      <c r="D386" s="49"/>
      <c r="E386" s="50"/>
      <c r="F386" s="50"/>
      <c r="G386" s="50"/>
      <c r="H386" s="50"/>
      <c r="I386" s="50"/>
      <c r="J386" s="49"/>
      <c r="K386" s="50"/>
      <c r="L386" s="50"/>
      <c r="M386" s="50"/>
      <c r="N386" s="49"/>
      <c r="O386" s="49"/>
      <c r="P386" s="36">
        <v>0</v>
      </c>
      <c r="Q386" s="36" t="s">
        <v>485</v>
      </c>
      <c r="R386" s="36" t="e">
        <v>#NUM!</v>
      </c>
      <c r="S386" s="36">
        <v>0</v>
      </c>
      <c r="T386" s="36">
        <v>0</v>
      </c>
      <c r="U386" s="38">
        <v>0</v>
      </c>
      <c r="V386" s="38">
        <v>0</v>
      </c>
      <c r="W386" s="36">
        <v>-1.1999999999997852E-5</v>
      </c>
      <c r="X386" s="36">
        <v>0</v>
      </c>
      <c r="Y386" s="36">
        <v>-3.0559999999999999E-5</v>
      </c>
      <c r="Z386" s="36">
        <v>0</v>
      </c>
      <c r="AA386" s="38" t="s">
        <v>486</v>
      </c>
      <c r="AB386" s="36">
        <v>1.8560000000002147E-5</v>
      </c>
      <c r="AC386" s="36">
        <v>0.10874962000000001</v>
      </c>
    </row>
    <row r="387" spans="1:29" ht="15.75" customHeight="1" x14ac:dyDescent="0.2">
      <c r="A387" s="52"/>
      <c r="B387" s="49"/>
      <c r="C387" s="49"/>
      <c r="D387" s="49"/>
      <c r="E387" s="50"/>
      <c r="F387" s="50"/>
      <c r="G387" s="50"/>
      <c r="H387" s="50"/>
      <c r="I387" s="50"/>
      <c r="J387" s="49"/>
      <c r="K387" s="50"/>
      <c r="L387" s="50"/>
      <c r="M387" s="50"/>
      <c r="N387" s="49"/>
      <c r="O387" s="49"/>
      <c r="P387" s="36">
        <v>0</v>
      </c>
      <c r="Q387" s="36" t="s">
        <v>485</v>
      </c>
      <c r="R387" s="36" t="e">
        <v>#NUM!</v>
      </c>
      <c r="S387" s="36">
        <v>0</v>
      </c>
      <c r="T387" s="36">
        <v>0</v>
      </c>
      <c r="U387" s="38">
        <v>0</v>
      </c>
      <c r="V387" s="38">
        <v>0</v>
      </c>
      <c r="W387" s="36">
        <v>-1.1999999999997852E-5</v>
      </c>
      <c r="X387" s="36">
        <v>0</v>
      </c>
      <c r="Y387" s="36">
        <v>-3.0559999999999999E-5</v>
      </c>
      <c r="Z387" s="36">
        <v>0</v>
      </c>
      <c r="AA387" s="38" t="s">
        <v>486</v>
      </c>
      <c r="AB387" s="36">
        <v>1.8560000000002147E-5</v>
      </c>
      <c r="AC387" s="36">
        <v>0.10874962000000001</v>
      </c>
    </row>
    <row r="388" spans="1:29" ht="15.75" customHeight="1" x14ac:dyDescent="0.2">
      <c r="A388" s="52"/>
      <c r="B388" s="49"/>
      <c r="C388" s="49"/>
      <c r="D388" s="49"/>
      <c r="E388" s="50"/>
      <c r="F388" s="50"/>
      <c r="G388" s="50"/>
      <c r="H388" s="50"/>
      <c r="I388" s="50"/>
      <c r="J388" s="49"/>
      <c r="K388" s="50"/>
      <c r="L388" s="50"/>
      <c r="M388" s="50"/>
      <c r="N388" s="49"/>
      <c r="O388" s="49"/>
      <c r="P388" s="36">
        <v>0</v>
      </c>
      <c r="Q388" s="36" t="s">
        <v>485</v>
      </c>
      <c r="R388" s="36" t="e">
        <v>#NUM!</v>
      </c>
      <c r="S388" s="36">
        <v>0</v>
      </c>
      <c r="T388" s="36">
        <v>0</v>
      </c>
      <c r="U388" s="38">
        <v>0</v>
      </c>
      <c r="V388" s="38">
        <v>0</v>
      </c>
      <c r="W388" s="36">
        <v>-1.1999999999997852E-5</v>
      </c>
      <c r="X388" s="36">
        <v>0</v>
      </c>
      <c r="Y388" s="36">
        <v>-3.0559999999999999E-5</v>
      </c>
      <c r="Z388" s="36">
        <v>0</v>
      </c>
      <c r="AA388" s="38" t="s">
        <v>486</v>
      </c>
      <c r="AB388" s="36">
        <v>1.8560000000002147E-5</v>
      </c>
      <c r="AC388" s="36">
        <v>0.10874962000000001</v>
      </c>
    </row>
    <row r="389" spans="1:29" ht="15.75" customHeight="1" x14ac:dyDescent="0.2">
      <c r="A389" s="52"/>
      <c r="B389" s="49"/>
      <c r="C389" s="49"/>
      <c r="D389" s="49"/>
      <c r="E389" s="50"/>
      <c r="F389" s="50"/>
      <c r="G389" s="50"/>
      <c r="H389" s="50"/>
      <c r="I389" s="50"/>
      <c r="J389" s="49"/>
      <c r="K389" s="50"/>
      <c r="L389" s="50"/>
      <c r="M389" s="50"/>
      <c r="N389" s="49"/>
      <c r="O389" s="49"/>
      <c r="P389" s="36">
        <v>0</v>
      </c>
      <c r="Q389" s="36" t="s">
        <v>485</v>
      </c>
      <c r="R389" s="36" t="e">
        <v>#NUM!</v>
      </c>
      <c r="S389" s="36">
        <v>0</v>
      </c>
      <c r="T389" s="36">
        <v>0</v>
      </c>
      <c r="U389" s="38">
        <v>0</v>
      </c>
      <c r="V389" s="38">
        <v>0</v>
      </c>
      <c r="W389" s="36">
        <v>-1.1999999999997852E-5</v>
      </c>
      <c r="X389" s="36">
        <v>0</v>
      </c>
      <c r="Y389" s="36">
        <v>-3.0559999999999999E-5</v>
      </c>
      <c r="Z389" s="36">
        <v>0</v>
      </c>
      <c r="AA389" s="38" t="s">
        <v>486</v>
      </c>
      <c r="AB389" s="36">
        <v>1.8560000000002147E-5</v>
      </c>
      <c r="AC389" s="36">
        <v>0.10874962000000001</v>
      </c>
    </row>
    <row r="390" spans="1:29" ht="15.75" customHeight="1" x14ac:dyDescent="0.2">
      <c r="A390" s="52"/>
      <c r="B390" s="49"/>
      <c r="C390" s="49"/>
      <c r="D390" s="49"/>
      <c r="E390" s="50"/>
      <c r="F390" s="50"/>
      <c r="G390" s="50"/>
      <c r="H390" s="50"/>
      <c r="I390" s="50"/>
      <c r="J390" s="49"/>
      <c r="K390" s="50"/>
      <c r="L390" s="50"/>
      <c r="M390" s="50"/>
      <c r="N390" s="49"/>
      <c r="O390" s="49"/>
      <c r="P390" s="36">
        <v>0</v>
      </c>
      <c r="Q390" s="36" t="s">
        <v>485</v>
      </c>
      <c r="R390" s="36" t="e">
        <v>#NUM!</v>
      </c>
      <c r="S390" s="36">
        <v>0</v>
      </c>
      <c r="T390" s="36">
        <v>0</v>
      </c>
      <c r="U390" s="38">
        <v>0</v>
      </c>
      <c r="V390" s="38">
        <v>0</v>
      </c>
      <c r="W390" s="36">
        <v>-1.1999999999997852E-5</v>
      </c>
      <c r="X390" s="36">
        <v>0</v>
      </c>
      <c r="Y390" s="36">
        <v>-3.0559999999999999E-5</v>
      </c>
      <c r="Z390" s="36">
        <v>0</v>
      </c>
      <c r="AA390" s="38" t="s">
        <v>486</v>
      </c>
      <c r="AB390" s="36">
        <v>1.8560000000002147E-5</v>
      </c>
      <c r="AC390" s="36">
        <v>0.10874962000000001</v>
      </c>
    </row>
    <row r="391" spans="1:29" ht="15.75" customHeight="1" x14ac:dyDescent="0.2">
      <c r="A391" s="52"/>
      <c r="B391" s="49"/>
      <c r="C391" s="49"/>
      <c r="D391" s="49"/>
      <c r="E391" s="50"/>
      <c r="F391" s="50"/>
      <c r="G391" s="50"/>
      <c r="H391" s="50"/>
      <c r="I391" s="50"/>
      <c r="J391" s="49"/>
      <c r="K391" s="50"/>
      <c r="L391" s="50"/>
      <c r="M391" s="50"/>
      <c r="N391" s="49"/>
      <c r="O391" s="49"/>
      <c r="P391" s="36">
        <v>0</v>
      </c>
      <c r="Q391" s="36" t="s">
        <v>485</v>
      </c>
      <c r="R391" s="36" t="e">
        <v>#NUM!</v>
      </c>
      <c r="S391" s="36">
        <v>0</v>
      </c>
      <c r="T391" s="36">
        <v>0</v>
      </c>
      <c r="U391" s="38">
        <v>0</v>
      </c>
      <c r="V391" s="38">
        <v>0</v>
      </c>
      <c r="W391" s="36">
        <v>-1.1999999999997852E-5</v>
      </c>
      <c r="X391" s="36">
        <v>0</v>
      </c>
      <c r="Y391" s="36">
        <v>-3.0559999999999999E-5</v>
      </c>
      <c r="Z391" s="36">
        <v>0</v>
      </c>
      <c r="AA391" s="38" t="s">
        <v>486</v>
      </c>
      <c r="AB391" s="36">
        <v>1.8560000000002147E-5</v>
      </c>
      <c r="AC391" s="36">
        <v>0.10874962000000001</v>
      </c>
    </row>
    <row r="392" spans="1:29" ht="15.75" customHeight="1" x14ac:dyDescent="0.2">
      <c r="A392" s="52"/>
      <c r="B392" s="49"/>
      <c r="C392" s="49"/>
      <c r="D392" s="49"/>
      <c r="E392" s="50"/>
      <c r="F392" s="50"/>
      <c r="G392" s="50"/>
      <c r="H392" s="50"/>
      <c r="I392" s="50"/>
      <c r="J392" s="49"/>
      <c r="K392" s="50"/>
      <c r="L392" s="50"/>
      <c r="M392" s="50"/>
      <c r="N392" s="49"/>
      <c r="O392" s="49"/>
      <c r="P392" s="36">
        <v>0</v>
      </c>
      <c r="Q392" s="36" t="s">
        <v>485</v>
      </c>
      <c r="R392" s="36" t="e">
        <v>#NUM!</v>
      </c>
      <c r="S392" s="36">
        <v>0</v>
      </c>
      <c r="T392" s="36">
        <v>0</v>
      </c>
      <c r="U392" s="38">
        <v>0</v>
      </c>
      <c r="V392" s="38">
        <v>0</v>
      </c>
      <c r="W392" s="36">
        <v>-1.1999999999997852E-5</v>
      </c>
      <c r="X392" s="36">
        <v>0</v>
      </c>
      <c r="Y392" s="36">
        <v>-3.0559999999999999E-5</v>
      </c>
      <c r="Z392" s="36">
        <v>0</v>
      </c>
      <c r="AA392" s="38" t="s">
        <v>486</v>
      </c>
      <c r="AB392" s="36">
        <v>1.8560000000002147E-5</v>
      </c>
      <c r="AC392" s="36">
        <v>0.10874962000000001</v>
      </c>
    </row>
    <row r="393" spans="1:29" ht="15.75" customHeight="1" x14ac:dyDescent="0.2">
      <c r="A393" s="52"/>
      <c r="B393" s="49"/>
      <c r="C393" s="49"/>
      <c r="D393" s="49"/>
      <c r="E393" s="50"/>
      <c r="F393" s="50"/>
      <c r="G393" s="50"/>
      <c r="H393" s="50"/>
      <c r="I393" s="50"/>
      <c r="J393" s="49"/>
      <c r="K393" s="50"/>
      <c r="L393" s="50"/>
      <c r="M393" s="50"/>
      <c r="N393" s="49"/>
      <c r="O393" s="49"/>
      <c r="P393" s="36">
        <v>0</v>
      </c>
      <c r="Q393" s="36" t="s">
        <v>485</v>
      </c>
      <c r="R393" s="36" t="e">
        <v>#NUM!</v>
      </c>
      <c r="S393" s="36">
        <v>0</v>
      </c>
      <c r="T393" s="36">
        <v>0</v>
      </c>
      <c r="U393" s="38">
        <v>0</v>
      </c>
      <c r="V393" s="38">
        <v>0</v>
      </c>
      <c r="W393" s="36">
        <v>-1.1999999999997852E-5</v>
      </c>
      <c r="X393" s="36">
        <v>0</v>
      </c>
      <c r="Y393" s="36">
        <v>-3.0559999999999999E-5</v>
      </c>
      <c r="Z393" s="36">
        <v>0</v>
      </c>
      <c r="AA393" s="38" t="s">
        <v>486</v>
      </c>
      <c r="AB393" s="36">
        <v>1.8560000000002147E-5</v>
      </c>
      <c r="AC393" s="36">
        <v>0.10874962000000001</v>
      </c>
    </row>
    <row r="394" spans="1:29" ht="15.75" customHeight="1" x14ac:dyDescent="0.2">
      <c r="A394" s="52"/>
      <c r="B394" s="49"/>
      <c r="C394" s="49"/>
      <c r="D394" s="49"/>
      <c r="E394" s="50"/>
      <c r="F394" s="50"/>
      <c r="G394" s="50"/>
      <c r="H394" s="50"/>
      <c r="I394" s="50"/>
      <c r="J394" s="49"/>
      <c r="K394" s="50"/>
      <c r="L394" s="50"/>
      <c r="M394" s="50"/>
      <c r="N394" s="49"/>
      <c r="O394" s="49"/>
      <c r="P394" s="36">
        <v>0</v>
      </c>
      <c r="Q394" s="36" t="s">
        <v>485</v>
      </c>
      <c r="R394" s="36" t="e">
        <v>#NUM!</v>
      </c>
      <c r="S394" s="36">
        <v>0</v>
      </c>
      <c r="T394" s="36">
        <v>0</v>
      </c>
      <c r="U394" s="38">
        <v>0</v>
      </c>
      <c r="V394" s="38">
        <v>0</v>
      </c>
      <c r="W394" s="36">
        <v>-1.1999999999997852E-5</v>
      </c>
      <c r="X394" s="36">
        <v>0</v>
      </c>
      <c r="Y394" s="36">
        <v>-3.0559999999999999E-5</v>
      </c>
      <c r="Z394" s="36">
        <v>0</v>
      </c>
      <c r="AA394" s="38" t="s">
        <v>486</v>
      </c>
      <c r="AB394" s="36">
        <v>1.8560000000002147E-5</v>
      </c>
      <c r="AC394" s="36">
        <v>0.10874962000000001</v>
      </c>
    </row>
    <row r="395" spans="1:29" ht="15.75" customHeight="1" x14ac:dyDescent="0.2">
      <c r="A395" s="52"/>
      <c r="B395" s="49"/>
      <c r="C395" s="49"/>
      <c r="D395" s="49"/>
      <c r="E395" s="50"/>
      <c r="F395" s="50"/>
      <c r="G395" s="50"/>
      <c r="H395" s="50"/>
      <c r="I395" s="50"/>
      <c r="J395" s="49"/>
      <c r="K395" s="50"/>
      <c r="L395" s="50"/>
      <c r="M395" s="50"/>
      <c r="N395" s="49"/>
      <c r="O395" s="49"/>
      <c r="P395" s="36">
        <v>0</v>
      </c>
      <c r="Q395" s="36" t="s">
        <v>485</v>
      </c>
      <c r="R395" s="36" t="e">
        <v>#NUM!</v>
      </c>
      <c r="S395" s="36">
        <v>0</v>
      </c>
      <c r="T395" s="36">
        <v>0</v>
      </c>
      <c r="U395" s="38">
        <v>0</v>
      </c>
      <c r="V395" s="38">
        <v>0</v>
      </c>
      <c r="W395" s="36">
        <v>-1.1999999999997852E-5</v>
      </c>
      <c r="X395" s="36">
        <v>0</v>
      </c>
      <c r="Y395" s="36">
        <v>-3.0559999999999999E-5</v>
      </c>
      <c r="Z395" s="36">
        <v>0</v>
      </c>
      <c r="AA395" s="38" t="s">
        <v>486</v>
      </c>
      <c r="AB395" s="36">
        <v>1.8560000000002147E-5</v>
      </c>
      <c r="AC395" s="36">
        <v>0.10874962000000001</v>
      </c>
    </row>
    <row r="396" spans="1:29" ht="15.75" customHeight="1" x14ac:dyDescent="0.2">
      <c r="A396" s="52"/>
      <c r="B396" s="49"/>
      <c r="C396" s="49"/>
      <c r="D396" s="49"/>
      <c r="E396" s="50"/>
      <c r="F396" s="50"/>
      <c r="G396" s="50"/>
      <c r="H396" s="50"/>
      <c r="I396" s="50"/>
      <c r="J396" s="49"/>
      <c r="K396" s="50"/>
      <c r="L396" s="50"/>
      <c r="M396" s="50"/>
      <c r="N396" s="49"/>
      <c r="O396" s="49"/>
      <c r="P396" s="36">
        <v>0</v>
      </c>
      <c r="Q396" s="36" t="s">
        <v>485</v>
      </c>
      <c r="R396" s="36" t="e">
        <v>#NUM!</v>
      </c>
      <c r="S396" s="36">
        <v>0</v>
      </c>
      <c r="T396" s="36">
        <v>0</v>
      </c>
      <c r="U396" s="38">
        <v>0</v>
      </c>
      <c r="V396" s="38">
        <v>0</v>
      </c>
      <c r="W396" s="36">
        <v>-1.1999999999997852E-5</v>
      </c>
      <c r="X396" s="36">
        <v>0</v>
      </c>
      <c r="Y396" s="36">
        <v>-3.0559999999999999E-5</v>
      </c>
      <c r="Z396" s="36">
        <v>0</v>
      </c>
      <c r="AA396" s="38" t="s">
        <v>486</v>
      </c>
      <c r="AB396" s="36">
        <v>1.8560000000002147E-5</v>
      </c>
      <c r="AC396" s="36">
        <v>0.10874962000000001</v>
      </c>
    </row>
    <row r="397" spans="1:29" ht="15.75" customHeight="1" x14ac:dyDescent="0.2">
      <c r="A397" s="52"/>
      <c r="B397" s="49"/>
      <c r="C397" s="49"/>
      <c r="D397" s="49"/>
      <c r="E397" s="50"/>
      <c r="F397" s="50"/>
      <c r="G397" s="50"/>
      <c r="H397" s="50"/>
      <c r="I397" s="50"/>
      <c r="J397" s="49"/>
      <c r="K397" s="50"/>
      <c r="L397" s="50"/>
      <c r="M397" s="50"/>
      <c r="N397" s="49"/>
      <c r="O397" s="49"/>
      <c r="P397" s="36">
        <v>0</v>
      </c>
      <c r="Q397" s="36" t="s">
        <v>485</v>
      </c>
      <c r="R397" s="36" t="e">
        <v>#NUM!</v>
      </c>
      <c r="S397" s="36">
        <v>0</v>
      </c>
      <c r="T397" s="36">
        <v>0</v>
      </c>
      <c r="U397" s="38">
        <v>0</v>
      </c>
      <c r="V397" s="38">
        <v>0</v>
      </c>
      <c r="W397" s="36">
        <v>-1.1999999999997852E-5</v>
      </c>
      <c r="X397" s="36">
        <v>0</v>
      </c>
      <c r="Y397" s="36">
        <v>-3.0559999999999999E-5</v>
      </c>
      <c r="Z397" s="36">
        <v>0</v>
      </c>
      <c r="AA397" s="38" t="s">
        <v>486</v>
      </c>
      <c r="AB397" s="36">
        <v>1.8560000000002147E-5</v>
      </c>
      <c r="AC397" s="36">
        <v>0.10874962000000001</v>
      </c>
    </row>
    <row r="398" spans="1:29" ht="15.75" customHeight="1" x14ac:dyDescent="0.2">
      <c r="A398" s="52"/>
      <c r="B398" s="49"/>
      <c r="C398" s="49"/>
      <c r="D398" s="49"/>
      <c r="E398" s="50"/>
      <c r="F398" s="50"/>
      <c r="G398" s="50"/>
      <c r="H398" s="50"/>
      <c r="I398" s="50"/>
      <c r="J398" s="49"/>
      <c r="K398" s="50"/>
      <c r="L398" s="50"/>
      <c r="M398" s="50"/>
      <c r="N398" s="49"/>
      <c r="O398" s="49"/>
      <c r="P398" s="36">
        <v>0</v>
      </c>
      <c r="Q398" s="36" t="s">
        <v>485</v>
      </c>
      <c r="R398" s="36" t="e">
        <v>#NUM!</v>
      </c>
      <c r="S398" s="36">
        <v>0</v>
      </c>
      <c r="T398" s="36">
        <v>0</v>
      </c>
      <c r="U398" s="38">
        <v>0</v>
      </c>
      <c r="V398" s="38">
        <v>0</v>
      </c>
      <c r="W398" s="36">
        <v>-1.1999999999997852E-5</v>
      </c>
      <c r="X398" s="36">
        <v>0</v>
      </c>
      <c r="Y398" s="36">
        <v>-3.0559999999999999E-5</v>
      </c>
      <c r="Z398" s="36">
        <v>0</v>
      </c>
      <c r="AA398" s="38" t="s">
        <v>486</v>
      </c>
      <c r="AB398" s="36">
        <v>1.8560000000002147E-5</v>
      </c>
      <c r="AC398" s="36">
        <v>0.10874962000000001</v>
      </c>
    </row>
    <row r="399" spans="1:29" ht="15.75" customHeight="1" x14ac:dyDescent="0.2">
      <c r="A399" s="52"/>
      <c r="B399" s="49"/>
      <c r="C399" s="49"/>
      <c r="D399" s="49"/>
      <c r="E399" s="50"/>
      <c r="F399" s="50"/>
      <c r="G399" s="50"/>
      <c r="H399" s="50"/>
      <c r="I399" s="50"/>
      <c r="J399" s="49"/>
      <c r="K399" s="50"/>
      <c r="L399" s="50"/>
      <c r="M399" s="50"/>
      <c r="N399" s="49"/>
      <c r="O399" s="49"/>
      <c r="P399" s="36">
        <v>0</v>
      </c>
      <c r="Q399" s="36" t="s">
        <v>485</v>
      </c>
      <c r="R399" s="36" t="e">
        <v>#NUM!</v>
      </c>
      <c r="S399" s="36">
        <v>0</v>
      </c>
      <c r="T399" s="36">
        <v>0</v>
      </c>
      <c r="U399" s="38">
        <v>0</v>
      </c>
      <c r="V399" s="38">
        <v>0</v>
      </c>
      <c r="W399" s="36">
        <v>-1.1999999999997852E-5</v>
      </c>
      <c r="X399" s="36">
        <v>0</v>
      </c>
      <c r="Y399" s="36">
        <v>-3.0559999999999999E-5</v>
      </c>
      <c r="Z399" s="36">
        <v>0</v>
      </c>
      <c r="AA399" s="38" t="s">
        <v>486</v>
      </c>
      <c r="AB399" s="36">
        <v>1.8560000000002147E-5</v>
      </c>
      <c r="AC399" s="36">
        <v>0.10874962000000001</v>
      </c>
    </row>
    <row r="400" spans="1:29" ht="15.75" customHeight="1" x14ac:dyDescent="0.2">
      <c r="A400" s="52"/>
      <c r="B400" s="49"/>
      <c r="C400" s="49"/>
      <c r="D400" s="49"/>
      <c r="E400" s="50"/>
      <c r="F400" s="50"/>
      <c r="G400" s="50"/>
      <c r="H400" s="50"/>
      <c r="I400" s="50"/>
      <c r="J400" s="49"/>
      <c r="K400" s="50"/>
      <c r="L400" s="50"/>
      <c r="M400" s="50"/>
      <c r="N400" s="49"/>
      <c r="O400" s="49"/>
      <c r="P400" s="36">
        <v>0</v>
      </c>
      <c r="Q400" s="36" t="s">
        <v>485</v>
      </c>
      <c r="R400" s="36" t="e">
        <v>#NUM!</v>
      </c>
      <c r="S400" s="36">
        <v>0</v>
      </c>
      <c r="T400" s="36">
        <v>0</v>
      </c>
      <c r="U400" s="38">
        <v>0</v>
      </c>
      <c r="V400" s="38">
        <v>0</v>
      </c>
      <c r="W400" s="36">
        <v>-1.1999999999997852E-5</v>
      </c>
      <c r="X400" s="36">
        <v>0</v>
      </c>
      <c r="Y400" s="36">
        <v>-3.0559999999999999E-5</v>
      </c>
      <c r="Z400" s="36">
        <v>0</v>
      </c>
      <c r="AA400" s="38" t="s">
        <v>486</v>
      </c>
      <c r="AB400" s="36">
        <v>1.8560000000002147E-5</v>
      </c>
      <c r="AC400" s="36">
        <v>0.10874962000000001</v>
      </c>
    </row>
    <row r="401" spans="1:29" ht="15.75" customHeight="1" x14ac:dyDescent="0.2">
      <c r="A401" s="52"/>
      <c r="B401" s="49"/>
      <c r="C401" s="49"/>
      <c r="D401" s="49"/>
      <c r="E401" s="50"/>
      <c r="F401" s="50"/>
      <c r="G401" s="50"/>
      <c r="H401" s="50"/>
      <c r="I401" s="50"/>
      <c r="J401" s="49"/>
      <c r="K401" s="50"/>
      <c r="L401" s="50"/>
      <c r="M401" s="50"/>
      <c r="N401" s="49"/>
      <c r="O401" s="49"/>
      <c r="P401" s="36">
        <v>0</v>
      </c>
      <c r="Q401" s="36" t="s">
        <v>485</v>
      </c>
      <c r="R401" s="36" t="e">
        <v>#NUM!</v>
      </c>
      <c r="S401" s="36">
        <v>0</v>
      </c>
      <c r="T401" s="36">
        <v>0</v>
      </c>
      <c r="U401" s="38">
        <v>0</v>
      </c>
      <c r="V401" s="38">
        <v>0</v>
      </c>
      <c r="W401" s="36">
        <v>-1.1999999999997852E-5</v>
      </c>
      <c r="X401" s="36">
        <v>0</v>
      </c>
      <c r="Y401" s="36">
        <v>-3.0559999999999999E-5</v>
      </c>
      <c r="Z401" s="36">
        <v>0</v>
      </c>
      <c r="AA401" s="38" t="s">
        <v>486</v>
      </c>
      <c r="AB401" s="36">
        <v>1.8560000000002147E-5</v>
      </c>
      <c r="AC401" s="36">
        <v>0.10874962000000001</v>
      </c>
    </row>
    <row r="402" spans="1:29" ht="15.75" customHeight="1" x14ac:dyDescent="0.2">
      <c r="A402" s="52"/>
      <c r="B402" s="49"/>
      <c r="C402" s="49"/>
      <c r="D402" s="49"/>
      <c r="E402" s="50"/>
      <c r="F402" s="50"/>
      <c r="G402" s="50"/>
      <c r="H402" s="50"/>
      <c r="I402" s="50"/>
      <c r="J402" s="49"/>
      <c r="K402" s="50"/>
      <c r="L402" s="50"/>
      <c r="M402" s="50"/>
      <c r="N402" s="49"/>
      <c r="O402" s="49"/>
      <c r="P402" s="36">
        <v>0</v>
      </c>
      <c r="Q402" s="36" t="s">
        <v>485</v>
      </c>
      <c r="R402" s="36" t="e">
        <v>#NUM!</v>
      </c>
      <c r="S402" s="36">
        <v>0</v>
      </c>
      <c r="T402" s="36">
        <v>0</v>
      </c>
      <c r="U402" s="38">
        <v>0</v>
      </c>
      <c r="V402" s="38">
        <v>0</v>
      </c>
      <c r="W402" s="36">
        <v>-1.1999999999997852E-5</v>
      </c>
      <c r="X402" s="36">
        <v>0</v>
      </c>
      <c r="Y402" s="36">
        <v>-3.0559999999999999E-5</v>
      </c>
      <c r="Z402" s="36">
        <v>0</v>
      </c>
      <c r="AA402" s="38" t="s">
        <v>486</v>
      </c>
      <c r="AB402" s="36">
        <v>1.8560000000002147E-5</v>
      </c>
      <c r="AC402" s="36">
        <v>0.10874962000000001</v>
      </c>
    </row>
    <row r="403" spans="1:29" ht="15.75" customHeight="1" x14ac:dyDescent="0.2">
      <c r="A403" s="52"/>
      <c r="B403" s="49"/>
      <c r="C403" s="49"/>
      <c r="D403" s="49"/>
      <c r="E403" s="50"/>
      <c r="F403" s="50"/>
      <c r="G403" s="50"/>
      <c r="H403" s="50"/>
      <c r="I403" s="50"/>
      <c r="J403" s="49"/>
      <c r="K403" s="50"/>
      <c r="L403" s="50"/>
      <c r="M403" s="50"/>
      <c r="N403" s="49"/>
      <c r="O403" s="49"/>
      <c r="P403" s="36">
        <v>0</v>
      </c>
      <c r="Q403" s="36" t="s">
        <v>485</v>
      </c>
      <c r="R403" s="36" t="e">
        <v>#NUM!</v>
      </c>
      <c r="S403" s="36">
        <v>0</v>
      </c>
      <c r="T403" s="36">
        <v>0</v>
      </c>
      <c r="U403" s="38">
        <v>0</v>
      </c>
      <c r="V403" s="38">
        <v>0</v>
      </c>
      <c r="W403" s="36">
        <v>-1.1999999999997852E-5</v>
      </c>
      <c r="X403" s="36">
        <v>0</v>
      </c>
      <c r="Y403" s="36">
        <v>-3.0559999999999999E-5</v>
      </c>
      <c r="Z403" s="36">
        <v>0</v>
      </c>
      <c r="AA403" s="38" t="s">
        <v>486</v>
      </c>
      <c r="AB403" s="36">
        <v>1.8560000000002147E-5</v>
      </c>
      <c r="AC403" s="36">
        <v>0.10874962000000001</v>
      </c>
    </row>
    <row r="404" spans="1:29" ht="15.75" customHeight="1" x14ac:dyDescent="0.2">
      <c r="A404" s="52"/>
      <c r="B404" s="49"/>
      <c r="C404" s="49"/>
      <c r="D404" s="49"/>
      <c r="E404" s="50"/>
      <c r="F404" s="50"/>
      <c r="G404" s="50"/>
      <c r="H404" s="50"/>
      <c r="I404" s="50"/>
      <c r="J404" s="49"/>
      <c r="K404" s="50"/>
      <c r="L404" s="50"/>
      <c r="M404" s="50"/>
      <c r="N404" s="49"/>
      <c r="O404" s="49"/>
      <c r="P404" s="36">
        <v>0</v>
      </c>
      <c r="Q404" s="36" t="s">
        <v>485</v>
      </c>
      <c r="R404" s="36" t="e">
        <v>#NUM!</v>
      </c>
      <c r="S404" s="36">
        <v>0</v>
      </c>
      <c r="T404" s="36">
        <v>0</v>
      </c>
      <c r="U404" s="38">
        <v>0</v>
      </c>
      <c r="V404" s="38">
        <v>0</v>
      </c>
      <c r="W404" s="36">
        <v>-1.1999999999997852E-5</v>
      </c>
      <c r="X404" s="36">
        <v>0</v>
      </c>
      <c r="Y404" s="36">
        <v>-3.0559999999999999E-5</v>
      </c>
      <c r="Z404" s="36">
        <v>0</v>
      </c>
      <c r="AA404" s="38" t="s">
        <v>486</v>
      </c>
      <c r="AB404" s="36">
        <v>1.8560000000002147E-5</v>
      </c>
      <c r="AC404" s="36">
        <v>0.10874962000000001</v>
      </c>
    </row>
    <row r="405" spans="1:29" ht="15.75" customHeight="1" x14ac:dyDescent="0.2">
      <c r="A405" s="52"/>
      <c r="B405" s="49"/>
      <c r="C405" s="49"/>
      <c r="D405" s="49"/>
      <c r="E405" s="50"/>
      <c r="F405" s="50"/>
      <c r="G405" s="50"/>
      <c r="H405" s="50"/>
      <c r="I405" s="50"/>
      <c r="J405" s="49"/>
      <c r="K405" s="50"/>
      <c r="L405" s="50"/>
      <c r="M405" s="50"/>
      <c r="N405" s="49"/>
      <c r="O405" s="49"/>
      <c r="P405" s="36">
        <v>0</v>
      </c>
      <c r="Q405" s="36" t="s">
        <v>485</v>
      </c>
      <c r="R405" s="36" t="e">
        <v>#NUM!</v>
      </c>
      <c r="S405" s="36">
        <v>0</v>
      </c>
      <c r="T405" s="36">
        <v>0</v>
      </c>
      <c r="U405" s="38">
        <v>0</v>
      </c>
      <c r="V405" s="38">
        <v>0</v>
      </c>
      <c r="W405" s="36">
        <v>-1.1999999999997852E-5</v>
      </c>
      <c r="X405" s="36">
        <v>0</v>
      </c>
      <c r="Y405" s="36">
        <v>-3.0559999999999999E-5</v>
      </c>
      <c r="Z405" s="36">
        <v>0</v>
      </c>
      <c r="AA405" s="38" t="s">
        <v>486</v>
      </c>
      <c r="AB405" s="36">
        <v>1.8560000000002147E-5</v>
      </c>
      <c r="AC405" s="36">
        <v>0.10874962000000001</v>
      </c>
    </row>
    <row r="406" spans="1:29" ht="15.75" customHeight="1" x14ac:dyDescent="0.2">
      <c r="A406" s="52"/>
      <c r="B406" s="49"/>
      <c r="C406" s="49"/>
      <c r="D406" s="49"/>
      <c r="E406" s="50"/>
      <c r="F406" s="50"/>
      <c r="G406" s="50"/>
      <c r="H406" s="50"/>
      <c r="I406" s="50"/>
      <c r="J406" s="49"/>
      <c r="K406" s="50"/>
      <c r="L406" s="50"/>
      <c r="M406" s="50"/>
      <c r="N406" s="49"/>
      <c r="O406" s="49"/>
      <c r="P406" s="36">
        <v>0</v>
      </c>
      <c r="Q406" s="36" t="s">
        <v>485</v>
      </c>
      <c r="R406" s="36" t="e">
        <v>#NUM!</v>
      </c>
      <c r="S406" s="36">
        <v>0</v>
      </c>
      <c r="T406" s="36">
        <v>0</v>
      </c>
      <c r="U406" s="38">
        <v>0</v>
      </c>
      <c r="V406" s="38">
        <v>0</v>
      </c>
      <c r="W406" s="36">
        <v>-1.1999999999997852E-5</v>
      </c>
      <c r="X406" s="36">
        <v>0</v>
      </c>
      <c r="Y406" s="36">
        <v>-3.0559999999999999E-5</v>
      </c>
      <c r="Z406" s="36">
        <v>0</v>
      </c>
      <c r="AA406" s="38" t="s">
        <v>486</v>
      </c>
      <c r="AB406" s="36">
        <v>1.8560000000002147E-5</v>
      </c>
      <c r="AC406" s="36">
        <v>0.10874962000000001</v>
      </c>
    </row>
    <row r="407" spans="1:29" ht="15.75" customHeight="1" x14ac:dyDescent="0.2">
      <c r="A407" s="52"/>
      <c r="B407" s="49"/>
      <c r="C407" s="49"/>
      <c r="D407" s="49"/>
      <c r="E407" s="50"/>
      <c r="F407" s="50"/>
      <c r="G407" s="50"/>
      <c r="H407" s="50"/>
      <c r="I407" s="50"/>
      <c r="J407" s="49"/>
      <c r="K407" s="50"/>
      <c r="L407" s="50"/>
      <c r="M407" s="50"/>
      <c r="N407" s="49"/>
      <c r="O407" s="49"/>
      <c r="P407" s="36">
        <v>0</v>
      </c>
      <c r="Q407" s="36" t="s">
        <v>485</v>
      </c>
      <c r="R407" s="36" t="e">
        <v>#NUM!</v>
      </c>
      <c r="S407" s="36">
        <v>0</v>
      </c>
      <c r="T407" s="36">
        <v>0</v>
      </c>
      <c r="U407" s="38">
        <v>0</v>
      </c>
      <c r="V407" s="38">
        <v>0</v>
      </c>
      <c r="W407" s="36">
        <v>-1.1999999999997852E-5</v>
      </c>
      <c r="X407" s="36">
        <v>0</v>
      </c>
      <c r="Y407" s="36">
        <v>-3.0559999999999999E-5</v>
      </c>
      <c r="Z407" s="36">
        <v>0</v>
      </c>
      <c r="AA407" s="38" t="s">
        <v>486</v>
      </c>
      <c r="AB407" s="36">
        <v>1.8560000000002147E-5</v>
      </c>
      <c r="AC407" s="36">
        <v>0.10874962000000001</v>
      </c>
    </row>
    <row r="408" spans="1:29" ht="15.75" customHeight="1" x14ac:dyDescent="0.2">
      <c r="A408" s="52"/>
      <c r="B408" s="49"/>
      <c r="C408" s="49"/>
      <c r="D408" s="49"/>
      <c r="E408" s="50"/>
      <c r="F408" s="50"/>
      <c r="G408" s="50"/>
      <c r="H408" s="50"/>
      <c r="I408" s="50"/>
      <c r="J408" s="49"/>
      <c r="K408" s="50"/>
      <c r="L408" s="50"/>
      <c r="M408" s="50"/>
      <c r="N408" s="49"/>
      <c r="O408" s="49"/>
      <c r="P408" s="36">
        <v>0</v>
      </c>
      <c r="Q408" s="36" t="s">
        <v>485</v>
      </c>
      <c r="R408" s="36" t="e">
        <v>#NUM!</v>
      </c>
      <c r="S408" s="36">
        <v>0</v>
      </c>
      <c r="T408" s="36">
        <v>0</v>
      </c>
      <c r="U408" s="38">
        <v>0</v>
      </c>
      <c r="V408" s="38">
        <v>0</v>
      </c>
      <c r="W408" s="36">
        <v>-1.1999999999997852E-5</v>
      </c>
      <c r="X408" s="36">
        <v>0</v>
      </c>
      <c r="Y408" s="36">
        <v>-3.0559999999999999E-5</v>
      </c>
      <c r="Z408" s="36">
        <v>0</v>
      </c>
      <c r="AA408" s="38" t="s">
        <v>486</v>
      </c>
      <c r="AB408" s="36">
        <v>1.8560000000002147E-5</v>
      </c>
      <c r="AC408" s="36">
        <v>0.10874962000000001</v>
      </c>
    </row>
    <row r="409" spans="1:29" ht="15.75" customHeight="1" x14ac:dyDescent="0.2">
      <c r="A409" s="52"/>
      <c r="B409" s="49"/>
      <c r="C409" s="49"/>
      <c r="D409" s="49"/>
      <c r="E409" s="50"/>
      <c r="F409" s="50"/>
      <c r="G409" s="50"/>
      <c r="H409" s="50"/>
      <c r="I409" s="50"/>
      <c r="J409" s="49"/>
      <c r="K409" s="50"/>
      <c r="L409" s="50"/>
      <c r="M409" s="50"/>
      <c r="N409" s="49"/>
      <c r="O409" s="49"/>
      <c r="P409" s="36">
        <v>0</v>
      </c>
      <c r="Q409" s="36" t="s">
        <v>485</v>
      </c>
      <c r="R409" s="36" t="e">
        <v>#NUM!</v>
      </c>
      <c r="S409" s="36">
        <v>0</v>
      </c>
      <c r="T409" s="36">
        <v>0</v>
      </c>
      <c r="U409" s="38">
        <v>0</v>
      </c>
      <c r="V409" s="38">
        <v>0</v>
      </c>
      <c r="W409" s="36">
        <v>-1.1999999999997852E-5</v>
      </c>
      <c r="X409" s="36">
        <v>0</v>
      </c>
      <c r="Y409" s="36">
        <v>-3.0559999999999999E-5</v>
      </c>
      <c r="Z409" s="36">
        <v>0</v>
      </c>
      <c r="AA409" s="38" t="s">
        <v>486</v>
      </c>
      <c r="AB409" s="36">
        <v>1.8560000000002147E-5</v>
      </c>
      <c r="AC409" s="36">
        <v>0.10874962000000001</v>
      </c>
    </row>
    <row r="410" spans="1:29" ht="15.75" customHeight="1" x14ac:dyDescent="0.2">
      <c r="A410" s="52"/>
      <c r="B410" s="49"/>
      <c r="C410" s="49"/>
      <c r="D410" s="49"/>
      <c r="E410" s="50"/>
      <c r="F410" s="50"/>
      <c r="G410" s="50"/>
      <c r="H410" s="50"/>
      <c r="I410" s="50"/>
      <c r="J410" s="49"/>
      <c r="K410" s="50"/>
      <c r="L410" s="50"/>
      <c r="M410" s="50"/>
      <c r="N410" s="49"/>
      <c r="O410" s="49"/>
      <c r="P410" s="36">
        <v>0</v>
      </c>
      <c r="Q410" s="36" t="s">
        <v>485</v>
      </c>
      <c r="R410" s="36" t="e">
        <v>#NUM!</v>
      </c>
      <c r="S410" s="36">
        <v>0</v>
      </c>
      <c r="T410" s="36">
        <v>0</v>
      </c>
      <c r="U410" s="38">
        <v>0</v>
      </c>
      <c r="V410" s="38">
        <v>0</v>
      </c>
      <c r="W410" s="36">
        <v>-1.1999999999997852E-5</v>
      </c>
      <c r="X410" s="36">
        <v>0</v>
      </c>
      <c r="Y410" s="36">
        <v>-3.0559999999999999E-5</v>
      </c>
      <c r="Z410" s="36">
        <v>0</v>
      </c>
      <c r="AA410" s="38" t="s">
        <v>486</v>
      </c>
      <c r="AB410" s="36">
        <v>1.8560000000002147E-5</v>
      </c>
      <c r="AC410" s="36">
        <v>0.10874962000000001</v>
      </c>
    </row>
    <row r="411" spans="1:29" ht="15.75" customHeight="1" x14ac:dyDescent="0.2">
      <c r="A411" s="52"/>
      <c r="B411" s="49"/>
      <c r="C411" s="49"/>
      <c r="D411" s="49"/>
      <c r="E411" s="50"/>
      <c r="F411" s="50"/>
      <c r="G411" s="50"/>
      <c r="H411" s="50"/>
      <c r="I411" s="50"/>
      <c r="J411" s="49"/>
      <c r="K411" s="50"/>
      <c r="L411" s="50"/>
      <c r="M411" s="50"/>
      <c r="N411" s="49"/>
      <c r="O411" s="49"/>
      <c r="P411" s="36">
        <v>0</v>
      </c>
      <c r="Q411" s="36" t="s">
        <v>485</v>
      </c>
      <c r="R411" s="36" t="e">
        <v>#NUM!</v>
      </c>
      <c r="S411" s="36">
        <v>0</v>
      </c>
      <c r="T411" s="36">
        <v>0</v>
      </c>
      <c r="U411" s="38">
        <v>0</v>
      </c>
      <c r="V411" s="38">
        <v>0</v>
      </c>
      <c r="W411" s="36">
        <v>-1.1999999999997852E-5</v>
      </c>
      <c r="X411" s="36">
        <v>0</v>
      </c>
      <c r="Y411" s="36">
        <v>-3.0559999999999999E-5</v>
      </c>
      <c r="Z411" s="36">
        <v>0</v>
      </c>
      <c r="AA411" s="38" t="s">
        <v>486</v>
      </c>
      <c r="AB411" s="36">
        <v>1.8560000000002147E-5</v>
      </c>
      <c r="AC411" s="36">
        <v>0.10874962000000001</v>
      </c>
    </row>
    <row r="412" spans="1:29" ht="15.75" customHeight="1" x14ac:dyDescent="0.2">
      <c r="A412" s="52"/>
      <c r="B412" s="49"/>
      <c r="C412" s="49"/>
      <c r="D412" s="49"/>
      <c r="E412" s="50"/>
      <c r="F412" s="50"/>
      <c r="G412" s="50"/>
      <c r="H412" s="50"/>
      <c r="I412" s="50"/>
      <c r="J412" s="49"/>
      <c r="K412" s="50"/>
      <c r="L412" s="50"/>
      <c r="M412" s="50"/>
      <c r="N412" s="49"/>
      <c r="O412" s="49"/>
      <c r="P412" s="36">
        <v>0</v>
      </c>
      <c r="Q412" s="36" t="s">
        <v>485</v>
      </c>
      <c r="R412" s="36" t="e">
        <v>#NUM!</v>
      </c>
      <c r="S412" s="36">
        <v>0</v>
      </c>
      <c r="T412" s="36">
        <v>0</v>
      </c>
      <c r="U412" s="38">
        <v>0</v>
      </c>
      <c r="V412" s="38">
        <v>0</v>
      </c>
      <c r="W412" s="36">
        <v>-1.1999999999997852E-5</v>
      </c>
      <c r="X412" s="36">
        <v>0</v>
      </c>
      <c r="Y412" s="36">
        <v>-3.0559999999999999E-5</v>
      </c>
      <c r="Z412" s="36">
        <v>0</v>
      </c>
      <c r="AA412" s="38" t="s">
        <v>486</v>
      </c>
      <c r="AB412" s="36">
        <v>1.8560000000002147E-5</v>
      </c>
      <c r="AC412" s="36">
        <v>0.10874962000000001</v>
      </c>
    </row>
    <row r="413" spans="1:29" ht="15.75" customHeight="1" x14ac:dyDescent="0.2">
      <c r="A413" s="52"/>
      <c r="B413" s="49"/>
      <c r="C413" s="49"/>
      <c r="D413" s="49"/>
      <c r="E413" s="50"/>
      <c r="F413" s="50"/>
      <c r="G413" s="50"/>
      <c r="H413" s="50"/>
      <c r="I413" s="50"/>
      <c r="J413" s="49"/>
      <c r="K413" s="50"/>
      <c r="L413" s="50"/>
      <c r="M413" s="50"/>
      <c r="N413" s="49"/>
      <c r="O413" s="49"/>
      <c r="P413" s="36">
        <v>0</v>
      </c>
      <c r="Q413" s="36" t="s">
        <v>485</v>
      </c>
      <c r="R413" s="36" t="e">
        <v>#NUM!</v>
      </c>
      <c r="S413" s="36">
        <v>0</v>
      </c>
      <c r="T413" s="36">
        <v>0</v>
      </c>
      <c r="U413" s="38">
        <v>0</v>
      </c>
      <c r="V413" s="38">
        <v>0</v>
      </c>
      <c r="W413" s="36">
        <v>-1.1999999999997852E-5</v>
      </c>
      <c r="X413" s="36">
        <v>0</v>
      </c>
      <c r="Y413" s="36">
        <v>-3.0559999999999999E-5</v>
      </c>
      <c r="Z413" s="36">
        <v>0</v>
      </c>
      <c r="AA413" s="38" t="s">
        <v>486</v>
      </c>
      <c r="AB413" s="36">
        <v>1.8560000000002147E-5</v>
      </c>
      <c r="AC413" s="36">
        <v>0.10874962000000001</v>
      </c>
    </row>
    <row r="414" spans="1:29" ht="15.75" customHeight="1" x14ac:dyDescent="0.2">
      <c r="A414" s="52"/>
      <c r="B414" s="49"/>
      <c r="C414" s="49"/>
      <c r="D414" s="49"/>
      <c r="E414" s="50"/>
      <c r="F414" s="50"/>
      <c r="G414" s="50"/>
      <c r="H414" s="50"/>
      <c r="I414" s="50"/>
      <c r="J414" s="49"/>
      <c r="K414" s="50"/>
      <c r="L414" s="50"/>
      <c r="M414" s="50"/>
      <c r="N414" s="49"/>
      <c r="O414" s="49"/>
      <c r="P414" s="36">
        <v>0</v>
      </c>
      <c r="Q414" s="36" t="s">
        <v>485</v>
      </c>
      <c r="R414" s="36" t="e">
        <v>#NUM!</v>
      </c>
      <c r="S414" s="36">
        <v>0</v>
      </c>
      <c r="T414" s="36">
        <v>0</v>
      </c>
      <c r="U414" s="38">
        <v>0</v>
      </c>
      <c r="V414" s="38">
        <v>0</v>
      </c>
      <c r="W414" s="36">
        <v>-1.1999999999997852E-5</v>
      </c>
      <c r="X414" s="36">
        <v>0</v>
      </c>
      <c r="Y414" s="36">
        <v>-3.0559999999999999E-5</v>
      </c>
      <c r="Z414" s="36">
        <v>0</v>
      </c>
      <c r="AA414" s="38" t="s">
        <v>486</v>
      </c>
      <c r="AB414" s="36">
        <v>1.8560000000002147E-5</v>
      </c>
      <c r="AC414" s="36">
        <v>0.10874962000000001</v>
      </c>
    </row>
    <row r="415" spans="1:29" ht="15.75" customHeight="1" x14ac:dyDescent="0.2">
      <c r="A415" s="52"/>
      <c r="B415" s="49"/>
      <c r="C415" s="49"/>
      <c r="D415" s="49"/>
      <c r="E415" s="50"/>
      <c r="F415" s="50"/>
      <c r="G415" s="50"/>
      <c r="H415" s="50"/>
      <c r="I415" s="50"/>
      <c r="J415" s="49"/>
      <c r="K415" s="50"/>
      <c r="L415" s="50"/>
      <c r="M415" s="50"/>
      <c r="N415" s="49"/>
      <c r="O415" s="49"/>
      <c r="P415" s="36">
        <v>0</v>
      </c>
      <c r="Q415" s="36" t="s">
        <v>485</v>
      </c>
      <c r="R415" s="36" t="e">
        <v>#NUM!</v>
      </c>
      <c r="S415" s="36">
        <v>0</v>
      </c>
      <c r="T415" s="36">
        <v>0</v>
      </c>
      <c r="U415" s="38">
        <v>0</v>
      </c>
      <c r="V415" s="38">
        <v>0</v>
      </c>
      <c r="W415" s="36">
        <v>-1.1999999999997852E-5</v>
      </c>
      <c r="X415" s="36">
        <v>0</v>
      </c>
      <c r="Y415" s="36">
        <v>-3.0559999999999999E-5</v>
      </c>
      <c r="Z415" s="36">
        <v>0</v>
      </c>
      <c r="AA415" s="38" t="s">
        <v>486</v>
      </c>
      <c r="AB415" s="36">
        <v>1.8560000000002147E-5</v>
      </c>
      <c r="AC415" s="36">
        <v>0.10874962000000001</v>
      </c>
    </row>
    <row r="416" spans="1:29" ht="15.75" customHeight="1" x14ac:dyDescent="0.2">
      <c r="A416" s="52"/>
      <c r="B416" s="49"/>
      <c r="C416" s="49"/>
      <c r="D416" s="49"/>
      <c r="E416" s="50"/>
      <c r="F416" s="50"/>
      <c r="G416" s="50"/>
      <c r="H416" s="50"/>
      <c r="I416" s="50"/>
      <c r="J416" s="49"/>
      <c r="K416" s="50"/>
      <c r="L416" s="50"/>
      <c r="M416" s="50"/>
      <c r="N416" s="49"/>
      <c r="O416" s="49"/>
      <c r="P416" s="36">
        <v>0</v>
      </c>
      <c r="Q416" s="36" t="s">
        <v>485</v>
      </c>
      <c r="R416" s="36" t="e">
        <v>#NUM!</v>
      </c>
      <c r="S416" s="36">
        <v>0</v>
      </c>
      <c r="T416" s="36">
        <v>0</v>
      </c>
      <c r="U416" s="38">
        <v>0</v>
      </c>
      <c r="V416" s="38">
        <v>0</v>
      </c>
      <c r="W416" s="36">
        <v>-1.1999999999997852E-5</v>
      </c>
      <c r="X416" s="36">
        <v>0</v>
      </c>
      <c r="Y416" s="36">
        <v>-3.0559999999999999E-5</v>
      </c>
      <c r="Z416" s="36">
        <v>0</v>
      </c>
      <c r="AA416" s="38" t="s">
        <v>486</v>
      </c>
      <c r="AB416" s="36">
        <v>1.8560000000002147E-5</v>
      </c>
      <c r="AC416" s="36">
        <v>0.10874962000000001</v>
      </c>
    </row>
    <row r="417" spans="1:29" ht="15.75" customHeight="1" x14ac:dyDescent="0.2">
      <c r="A417" s="52"/>
      <c r="B417" s="49"/>
      <c r="C417" s="49"/>
      <c r="D417" s="49"/>
      <c r="E417" s="50"/>
      <c r="F417" s="50"/>
      <c r="G417" s="50"/>
      <c r="H417" s="50"/>
      <c r="I417" s="50"/>
      <c r="J417" s="49"/>
      <c r="K417" s="50"/>
      <c r="L417" s="50"/>
      <c r="M417" s="50"/>
      <c r="N417" s="49"/>
      <c r="O417" s="49"/>
      <c r="P417" s="36">
        <v>0</v>
      </c>
      <c r="Q417" s="36" t="s">
        <v>485</v>
      </c>
      <c r="R417" s="36" t="e">
        <v>#NUM!</v>
      </c>
      <c r="S417" s="36">
        <v>0</v>
      </c>
      <c r="T417" s="36">
        <v>0</v>
      </c>
      <c r="U417" s="38">
        <v>0</v>
      </c>
      <c r="V417" s="38">
        <v>0</v>
      </c>
      <c r="W417" s="36">
        <v>-1.1999999999997852E-5</v>
      </c>
      <c r="X417" s="36">
        <v>0</v>
      </c>
      <c r="Y417" s="36">
        <v>-3.0559999999999999E-5</v>
      </c>
      <c r="Z417" s="36">
        <v>0</v>
      </c>
      <c r="AA417" s="38" t="s">
        <v>486</v>
      </c>
      <c r="AB417" s="36">
        <v>1.8560000000002147E-5</v>
      </c>
      <c r="AC417" s="36">
        <v>0.10874962000000001</v>
      </c>
    </row>
    <row r="418" spans="1:29" ht="15.75" customHeight="1" x14ac:dyDescent="0.2">
      <c r="A418" s="52"/>
      <c r="B418" s="49"/>
      <c r="C418" s="49"/>
      <c r="D418" s="49"/>
      <c r="E418" s="50"/>
      <c r="F418" s="50"/>
      <c r="G418" s="50"/>
      <c r="H418" s="50"/>
      <c r="I418" s="50"/>
      <c r="J418" s="49"/>
      <c r="K418" s="50"/>
      <c r="L418" s="50"/>
      <c r="M418" s="50"/>
      <c r="N418" s="49"/>
      <c r="O418" s="49"/>
      <c r="P418" s="36">
        <v>0</v>
      </c>
      <c r="Q418" s="36" t="s">
        <v>485</v>
      </c>
      <c r="R418" s="36" t="e">
        <v>#NUM!</v>
      </c>
      <c r="S418" s="36">
        <v>0</v>
      </c>
      <c r="T418" s="36">
        <v>0</v>
      </c>
      <c r="U418" s="38">
        <v>0</v>
      </c>
      <c r="V418" s="38">
        <v>0</v>
      </c>
      <c r="W418" s="36">
        <v>-1.1999999999997852E-5</v>
      </c>
      <c r="X418" s="36">
        <v>0</v>
      </c>
      <c r="Y418" s="36">
        <v>-3.0559999999999999E-5</v>
      </c>
      <c r="Z418" s="36">
        <v>0</v>
      </c>
      <c r="AA418" s="38" t="s">
        <v>486</v>
      </c>
      <c r="AB418" s="36">
        <v>1.8560000000002147E-5</v>
      </c>
      <c r="AC418" s="36">
        <v>0.10874962000000001</v>
      </c>
    </row>
    <row r="419" spans="1:29" ht="15.75" customHeight="1" x14ac:dyDescent="0.2">
      <c r="A419" s="52"/>
      <c r="B419" s="49"/>
      <c r="C419" s="49"/>
      <c r="D419" s="49"/>
      <c r="E419" s="50"/>
      <c r="F419" s="50"/>
      <c r="G419" s="50"/>
      <c r="H419" s="50"/>
      <c r="I419" s="50"/>
      <c r="J419" s="49"/>
      <c r="K419" s="50"/>
      <c r="L419" s="50"/>
      <c r="M419" s="50"/>
      <c r="N419" s="49"/>
      <c r="O419" s="49"/>
      <c r="P419" s="36">
        <v>0</v>
      </c>
      <c r="Q419" s="36" t="s">
        <v>485</v>
      </c>
      <c r="R419" s="36" t="e">
        <v>#NUM!</v>
      </c>
      <c r="S419" s="36">
        <v>0</v>
      </c>
      <c r="T419" s="36">
        <v>0</v>
      </c>
      <c r="U419" s="38">
        <v>0</v>
      </c>
      <c r="V419" s="38">
        <v>0</v>
      </c>
      <c r="W419" s="36">
        <v>-1.1999999999997852E-5</v>
      </c>
      <c r="X419" s="36">
        <v>0</v>
      </c>
      <c r="Y419" s="36">
        <v>-3.0559999999999999E-5</v>
      </c>
      <c r="Z419" s="36">
        <v>0</v>
      </c>
      <c r="AA419" s="38" t="s">
        <v>486</v>
      </c>
      <c r="AB419" s="36">
        <v>1.8560000000002147E-5</v>
      </c>
      <c r="AC419" s="36">
        <v>0.10874962000000001</v>
      </c>
    </row>
    <row r="420" spans="1:29" ht="15.75" customHeight="1" x14ac:dyDescent="0.2">
      <c r="A420" s="52"/>
      <c r="B420" s="49"/>
      <c r="C420" s="49"/>
      <c r="D420" s="49"/>
      <c r="E420" s="50"/>
      <c r="F420" s="50"/>
      <c r="G420" s="50"/>
      <c r="H420" s="50"/>
      <c r="I420" s="50"/>
      <c r="J420" s="49"/>
      <c r="K420" s="50"/>
      <c r="L420" s="50"/>
      <c r="M420" s="50"/>
      <c r="N420" s="49"/>
      <c r="O420" s="49"/>
      <c r="P420" s="36">
        <v>0</v>
      </c>
      <c r="Q420" s="36" t="s">
        <v>485</v>
      </c>
      <c r="R420" s="36" t="e">
        <v>#NUM!</v>
      </c>
      <c r="S420" s="36">
        <v>0</v>
      </c>
      <c r="T420" s="36">
        <v>0</v>
      </c>
      <c r="U420" s="38">
        <v>0</v>
      </c>
      <c r="V420" s="38">
        <v>0</v>
      </c>
      <c r="W420" s="36">
        <v>-1.1999999999997852E-5</v>
      </c>
      <c r="X420" s="36">
        <v>0</v>
      </c>
      <c r="Y420" s="36">
        <v>-3.0559999999999999E-5</v>
      </c>
      <c r="Z420" s="36">
        <v>0</v>
      </c>
      <c r="AA420" s="38" t="s">
        <v>486</v>
      </c>
      <c r="AB420" s="36">
        <v>1.8560000000002147E-5</v>
      </c>
      <c r="AC420" s="36">
        <v>0.10874962000000001</v>
      </c>
    </row>
    <row r="421" spans="1:29" ht="15.75" customHeight="1" x14ac:dyDescent="0.2">
      <c r="A421" s="52"/>
      <c r="B421" s="49"/>
      <c r="C421" s="49"/>
      <c r="D421" s="49"/>
      <c r="E421" s="50"/>
      <c r="F421" s="50"/>
      <c r="G421" s="50"/>
      <c r="H421" s="50"/>
      <c r="I421" s="50"/>
      <c r="J421" s="49"/>
      <c r="K421" s="50"/>
      <c r="L421" s="50"/>
      <c r="M421" s="50"/>
      <c r="N421" s="49"/>
      <c r="O421" s="49"/>
      <c r="P421" s="36">
        <v>0</v>
      </c>
      <c r="Q421" s="36" t="s">
        <v>485</v>
      </c>
      <c r="R421" s="36" t="e">
        <v>#NUM!</v>
      </c>
      <c r="S421" s="36">
        <v>0</v>
      </c>
      <c r="T421" s="36">
        <v>0</v>
      </c>
      <c r="U421" s="38">
        <v>0</v>
      </c>
      <c r="V421" s="38">
        <v>0</v>
      </c>
      <c r="W421" s="36">
        <v>-1.1999999999997852E-5</v>
      </c>
      <c r="X421" s="36">
        <v>0</v>
      </c>
      <c r="Y421" s="36">
        <v>-3.0559999999999999E-5</v>
      </c>
      <c r="Z421" s="36">
        <v>0</v>
      </c>
      <c r="AA421" s="38" t="s">
        <v>486</v>
      </c>
      <c r="AB421" s="36">
        <v>1.8560000000002147E-5</v>
      </c>
      <c r="AC421" s="36">
        <v>0.10874962000000001</v>
      </c>
    </row>
    <row r="422" spans="1:29" ht="15.75" customHeight="1" x14ac:dyDescent="0.2">
      <c r="A422" s="52"/>
      <c r="B422" s="49"/>
      <c r="C422" s="49"/>
      <c r="D422" s="49"/>
      <c r="E422" s="50"/>
      <c r="F422" s="50"/>
      <c r="G422" s="50"/>
      <c r="H422" s="50"/>
      <c r="I422" s="50"/>
      <c r="J422" s="49"/>
      <c r="K422" s="50"/>
      <c r="L422" s="50"/>
      <c r="M422" s="50"/>
      <c r="N422" s="49"/>
      <c r="O422" s="49"/>
      <c r="P422" s="36">
        <v>0</v>
      </c>
      <c r="Q422" s="36" t="s">
        <v>485</v>
      </c>
      <c r="R422" s="36" t="e">
        <v>#NUM!</v>
      </c>
      <c r="S422" s="36">
        <v>0</v>
      </c>
      <c r="T422" s="36">
        <v>0</v>
      </c>
      <c r="U422" s="38">
        <v>0</v>
      </c>
      <c r="V422" s="38">
        <v>0</v>
      </c>
      <c r="W422" s="36">
        <v>-1.1999999999997852E-5</v>
      </c>
      <c r="X422" s="36">
        <v>0</v>
      </c>
      <c r="Y422" s="36">
        <v>-3.0559999999999999E-5</v>
      </c>
      <c r="Z422" s="36">
        <v>0</v>
      </c>
      <c r="AA422" s="38" t="s">
        <v>486</v>
      </c>
      <c r="AB422" s="36">
        <v>1.8560000000002147E-5</v>
      </c>
      <c r="AC422" s="36">
        <v>0.10874962000000001</v>
      </c>
    </row>
    <row r="423" spans="1:29" ht="15.75" customHeight="1" x14ac:dyDescent="0.2">
      <c r="A423" s="52"/>
      <c r="B423" s="49"/>
      <c r="C423" s="49"/>
      <c r="D423" s="49"/>
      <c r="E423" s="50"/>
      <c r="F423" s="50"/>
      <c r="G423" s="50"/>
      <c r="H423" s="50"/>
      <c r="I423" s="50"/>
      <c r="J423" s="49"/>
      <c r="K423" s="50"/>
      <c r="L423" s="50"/>
      <c r="M423" s="50"/>
      <c r="N423" s="49"/>
      <c r="O423" s="49"/>
      <c r="P423" s="36">
        <v>0</v>
      </c>
      <c r="Q423" s="36" t="s">
        <v>485</v>
      </c>
      <c r="R423" s="36" t="e">
        <v>#NUM!</v>
      </c>
      <c r="S423" s="36">
        <v>0</v>
      </c>
      <c r="T423" s="36">
        <v>0</v>
      </c>
      <c r="U423" s="38">
        <v>0</v>
      </c>
      <c r="V423" s="38">
        <v>0</v>
      </c>
      <c r="W423" s="36">
        <v>-1.1999999999997852E-5</v>
      </c>
      <c r="X423" s="36">
        <v>0</v>
      </c>
      <c r="Y423" s="36">
        <v>-3.0559999999999999E-5</v>
      </c>
      <c r="Z423" s="36">
        <v>0</v>
      </c>
      <c r="AA423" s="38" t="s">
        <v>486</v>
      </c>
      <c r="AB423" s="36">
        <v>1.8560000000002147E-5</v>
      </c>
      <c r="AC423" s="36">
        <v>0.10874962000000001</v>
      </c>
    </row>
    <row r="424" spans="1:29" ht="15.75" customHeight="1" x14ac:dyDescent="0.2">
      <c r="A424" s="52"/>
      <c r="B424" s="49"/>
      <c r="C424" s="49"/>
      <c r="D424" s="49"/>
      <c r="E424" s="50"/>
      <c r="F424" s="50"/>
      <c r="G424" s="50"/>
      <c r="H424" s="50"/>
      <c r="I424" s="50"/>
      <c r="J424" s="49"/>
      <c r="K424" s="50"/>
      <c r="L424" s="50"/>
      <c r="M424" s="50"/>
      <c r="N424" s="49"/>
      <c r="O424" s="49"/>
      <c r="P424" s="36">
        <v>0</v>
      </c>
      <c r="Q424" s="36" t="s">
        <v>485</v>
      </c>
      <c r="R424" s="36" t="e">
        <v>#NUM!</v>
      </c>
      <c r="S424" s="36">
        <v>0</v>
      </c>
      <c r="T424" s="36">
        <v>0</v>
      </c>
      <c r="U424" s="38">
        <v>0</v>
      </c>
      <c r="V424" s="38">
        <v>0</v>
      </c>
      <c r="W424" s="36">
        <v>-1.1999999999997852E-5</v>
      </c>
      <c r="X424" s="36">
        <v>0</v>
      </c>
      <c r="Y424" s="36">
        <v>-3.0559999999999999E-5</v>
      </c>
      <c r="Z424" s="36">
        <v>0</v>
      </c>
      <c r="AA424" s="38" t="s">
        <v>486</v>
      </c>
      <c r="AB424" s="36">
        <v>1.8560000000002147E-5</v>
      </c>
      <c r="AC424" s="36">
        <v>0.10874962000000001</v>
      </c>
    </row>
    <row r="425" spans="1:29" ht="15.75" customHeight="1" x14ac:dyDescent="0.2">
      <c r="A425" s="52"/>
      <c r="B425" s="49"/>
      <c r="C425" s="49"/>
      <c r="D425" s="49"/>
      <c r="E425" s="50"/>
      <c r="F425" s="50"/>
      <c r="G425" s="50"/>
      <c r="H425" s="50"/>
      <c r="I425" s="50"/>
      <c r="J425" s="49"/>
      <c r="K425" s="50"/>
      <c r="L425" s="50"/>
      <c r="M425" s="50"/>
      <c r="N425" s="49"/>
      <c r="O425" s="49"/>
      <c r="P425" s="36">
        <v>0</v>
      </c>
      <c r="Q425" s="36" t="s">
        <v>485</v>
      </c>
      <c r="R425" s="36" t="e">
        <v>#NUM!</v>
      </c>
      <c r="S425" s="36">
        <v>0</v>
      </c>
      <c r="T425" s="36">
        <v>0</v>
      </c>
      <c r="U425" s="38">
        <v>0</v>
      </c>
      <c r="V425" s="38">
        <v>0</v>
      </c>
      <c r="W425" s="36">
        <v>-1.1999999999997852E-5</v>
      </c>
      <c r="X425" s="36">
        <v>0</v>
      </c>
      <c r="Y425" s="36">
        <v>-3.0559999999999999E-5</v>
      </c>
      <c r="Z425" s="36">
        <v>0</v>
      </c>
      <c r="AA425" s="38" t="s">
        <v>486</v>
      </c>
      <c r="AB425" s="36">
        <v>1.8560000000002147E-5</v>
      </c>
      <c r="AC425" s="36">
        <v>0.10874962000000001</v>
      </c>
    </row>
    <row r="426" spans="1:29" ht="15.75" customHeight="1" x14ac:dyDescent="0.2">
      <c r="A426" s="52"/>
      <c r="B426" s="49"/>
      <c r="C426" s="49"/>
      <c r="D426" s="53"/>
      <c r="E426" s="50"/>
      <c r="F426" s="50"/>
      <c r="G426" s="50"/>
      <c r="H426" s="50"/>
      <c r="I426" s="50"/>
      <c r="J426" s="49"/>
      <c r="K426" s="50"/>
      <c r="L426" s="50"/>
      <c r="M426" s="50"/>
      <c r="N426" s="49"/>
      <c r="O426" s="49"/>
      <c r="P426" s="36">
        <v>0</v>
      </c>
      <c r="Q426" s="36" t="s">
        <v>485</v>
      </c>
      <c r="R426" s="36" t="e">
        <v>#NUM!</v>
      </c>
      <c r="S426" s="36">
        <v>0</v>
      </c>
      <c r="T426" s="36">
        <v>0</v>
      </c>
      <c r="U426" s="38">
        <v>0</v>
      </c>
      <c r="V426" s="38">
        <v>0</v>
      </c>
      <c r="W426" s="36">
        <v>-1.1999999999997852E-5</v>
      </c>
      <c r="X426" s="36">
        <v>0</v>
      </c>
      <c r="Y426" s="36">
        <v>-3.0559999999999999E-5</v>
      </c>
      <c r="Z426" s="36">
        <v>0</v>
      </c>
      <c r="AA426" s="38" t="s">
        <v>486</v>
      </c>
      <c r="AB426" s="36">
        <v>1.8560000000002147E-5</v>
      </c>
      <c r="AC426" s="36">
        <v>0.10874962000000001</v>
      </c>
    </row>
    <row r="427" spans="1:29" ht="15.75" customHeight="1" x14ac:dyDescent="0.2">
      <c r="A427" s="52"/>
      <c r="B427" s="49"/>
      <c r="C427" s="49"/>
      <c r="D427" s="49"/>
      <c r="E427" s="50"/>
      <c r="F427" s="50"/>
      <c r="G427" s="50"/>
      <c r="H427" s="50"/>
      <c r="I427" s="50"/>
      <c r="J427" s="49"/>
      <c r="K427" s="50"/>
      <c r="L427" s="50"/>
      <c r="M427" s="50"/>
      <c r="N427" s="49"/>
      <c r="O427" s="49"/>
      <c r="P427" s="36">
        <v>0</v>
      </c>
      <c r="Q427" s="36" t="s">
        <v>485</v>
      </c>
      <c r="R427" s="36" t="e">
        <v>#NUM!</v>
      </c>
      <c r="S427" s="36">
        <v>0</v>
      </c>
      <c r="T427" s="36">
        <v>0</v>
      </c>
      <c r="U427" s="38">
        <v>0</v>
      </c>
      <c r="V427" s="38">
        <v>0</v>
      </c>
      <c r="W427" s="36">
        <v>-1.1999999999997852E-5</v>
      </c>
      <c r="X427" s="36">
        <v>0</v>
      </c>
      <c r="Y427" s="36">
        <v>-3.0559999999999999E-5</v>
      </c>
      <c r="Z427" s="36">
        <v>0</v>
      </c>
      <c r="AA427" s="38" t="s">
        <v>486</v>
      </c>
      <c r="AB427" s="36">
        <v>1.8560000000002147E-5</v>
      </c>
      <c r="AC427" s="36">
        <v>0.10874962000000001</v>
      </c>
    </row>
    <row r="428" spans="1:29" ht="15.75" customHeight="1" x14ac:dyDescent="0.2">
      <c r="A428" s="52"/>
      <c r="B428" s="49"/>
      <c r="C428" s="49"/>
      <c r="D428" s="49"/>
      <c r="E428" s="50"/>
      <c r="F428" s="50"/>
      <c r="G428" s="50"/>
      <c r="H428" s="50"/>
      <c r="I428" s="50"/>
      <c r="J428" s="49"/>
      <c r="K428" s="50"/>
      <c r="L428" s="50"/>
      <c r="M428" s="50"/>
      <c r="N428" s="49"/>
      <c r="O428" s="49"/>
      <c r="P428" s="36">
        <v>0</v>
      </c>
      <c r="Q428" s="36" t="s">
        <v>485</v>
      </c>
      <c r="R428" s="36" t="e">
        <v>#NUM!</v>
      </c>
      <c r="S428" s="36">
        <v>0</v>
      </c>
      <c r="T428" s="36">
        <v>0</v>
      </c>
      <c r="U428" s="38">
        <v>0</v>
      </c>
      <c r="V428" s="38">
        <v>0</v>
      </c>
      <c r="W428" s="36">
        <v>-1.1999999999997852E-5</v>
      </c>
      <c r="X428" s="36">
        <v>0</v>
      </c>
      <c r="Y428" s="36">
        <v>-3.0559999999999999E-5</v>
      </c>
      <c r="Z428" s="36">
        <v>0</v>
      </c>
      <c r="AA428" s="38" t="s">
        <v>486</v>
      </c>
      <c r="AB428" s="36">
        <v>1.8560000000002147E-5</v>
      </c>
      <c r="AC428" s="36">
        <v>0.10874962000000001</v>
      </c>
    </row>
    <row r="429" spans="1:29" ht="15.75" customHeight="1" x14ac:dyDescent="0.2">
      <c r="A429" s="52"/>
      <c r="B429" s="49"/>
      <c r="C429" s="49"/>
      <c r="D429" s="49"/>
      <c r="E429" s="50"/>
      <c r="F429" s="50"/>
      <c r="G429" s="50"/>
      <c r="H429" s="50"/>
      <c r="I429" s="50"/>
      <c r="J429" s="49"/>
      <c r="K429" s="50"/>
      <c r="L429" s="50"/>
      <c r="M429" s="50"/>
      <c r="N429" s="49"/>
      <c r="O429" s="49"/>
      <c r="P429" s="36">
        <v>0</v>
      </c>
      <c r="Q429" s="36" t="s">
        <v>485</v>
      </c>
      <c r="R429" s="36" t="e">
        <v>#NUM!</v>
      </c>
      <c r="S429" s="36">
        <v>0</v>
      </c>
      <c r="T429" s="36">
        <v>0</v>
      </c>
      <c r="U429" s="38">
        <v>0</v>
      </c>
      <c r="V429" s="38">
        <v>0</v>
      </c>
      <c r="W429" s="36">
        <v>-1.1999999999997852E-5</v>
      </c>
      <c r="X429" s="36">
        <v>0</v>
      </c>
      <c r="Y429" s="36">
        <v>-3.0559999999999999E-5</v>
      </c>
      <c r="Z429" s="36">
        <v>0</v>
      </c>
      <c r="AA429" s="38" t="s">
        <v>486</v>
      </c>
      <c r="AB429" s="36">
        <v>1.8560000000002147E-5</v>
      </c>
      <c r="AC429" s="36">
        <v>0.10874962000000001</v>
      </c>
    </row>
    <row r="430" spans="1:29" ht="15.75" customHeight="1" x14ac:dyDescent="0.2">
      <c r="A430" s="52"/>
      <c r="B430" s="49"/>
      <c r="C430" s="49"/>
      <c r="D430" s="49"/>
      <c r="E430" s="50"/>
      <c r="F430" s="50"/>
      <c r="G430" s="50"/>
      <c r="H430" s="50"/>
      <c r="I430" s="50"/>
      <c r="J430" s="49"/>
      <c r="K430" s="50"/>
      <c r="L430" s="50"/>
      <c r="M430" s="50"/>
      <c r="N430" s="49"/>
      <c r="O430" s="49"/>
      <c r="P430" s="36">
        <v>0</v>
      </c>
      <c r="Q430" s="36" t="s">
        <v>485</v>
      </c>
      <c r="R430" s="36" t="e">
        <v>#NUM!</v>
      </c>
      <c r="S430" s="36">
        <v>0</v>
      </c>
      <c r="T430" s="36">
        <v>0</v>
      </c>
      <c r="U430" s="38">
        <v>0</v>
      </c>
      <c r="V430" s="38">
        <v>0</v>
      </c>
      <c r="W430" s="36">
        <v>-1.1999999999997852E-5</v>
      </c>
      <c r="X430" s="36">
        <v>0</v>
      </c>
      <c r="Y430" s="36">
        <v>-3.0559999999999999E-5</v>
      </c>
      <c r="Z430" s="36">
        <v>0</v>
      </c>
      <c r="AA430" s="38" t="s">
        <v>486</v>
      </c>
      <c r="AB430" s="36">
        <v>1.8560000000002147E-5</v>
      </c>
      <c r="AC430" s="36">
        <v>0.10874962000000001</v>
      </c>
    </row>
    <row r="431" spans="1:29" ht="15.75" customHeight="1" x14ac:dyDescent="0.2">
      <c r="A431" s="52"/>
      <c r="B431" s="49"/>
      <c r="C431" s="49"/>
      <c r="D431" s="49"/>
      <c r="E431" s="50"/>
      <c r="F431" s="50"/>
      <c r="G431" s="50"/>
      <c r="H431" s="50"/>
      <c r="I431" s="50"/>
      <c r="J431" s="49"/>
      <c r="K431" s="50"/>
      <c r="L431" s="50"/>
      <c r="M431" s="50"/>
      <c r="N431" s="49"/>
      <c r="O431" s="49"/>
      <c r="P431" s="36">
        <v>0</v>
      </c>
      <c r="Q431" s="36" t="s">
        <v>485</v>
      </c>
      <c r="R431" s="36" t="e">
        <v>#NUM!</v>
      </c>
      <c r="S431" s="36">
        <v>0</v>
      </c>
      <c r="T431" s="36">
        <v>0</v>
      </c>
      <c r="U431" s="38">
        <v>0</v>
      </c>
      <c r="V431" s="38">
        <v>0</v>
      </c>
      <c r="W431" s="36">
        <v>-1.1999999999997852E-5</v>
      </c>
      <c r="X431" s="36">
        <v>0</v>
      </c>
      <c r="Y431" s="36">
        <v>-3.0559999999999999E-5</v>
      </c>
      <c r="Z431" s="36">
        <v>0</v>
      </c>
      <c r="AA431" s="38" t="s">
        <v>486</v>
      </c>
      <c r="AB431" s="36">
        <v>1.8560000000002147E-5</v>
      </c>
      <c r="AC431" s="36">
        <v>0.10874962000000001</v>
      </c>
    </row>
    <row r="432" spans="1:29" ht="15.75" customHeight="1" x14ac:dyDescent="0.2">
      <c r="A432" s="52"/>
      <c r="B432" s="49"/>
      <c r="C432" s="49"/>
      <c r="D432" s="49"/>
      <c r="E432" s="50"/>
      <c r="F432" s="50"/>
      <c r="G432" s="50"/>
      <c r="H432" s="50"/>
      <c r="I432" s="50"/>
      <c r="J432" s="49"/>
      <c r="K432" s="50"/>
      <c r="L432" s="50"/>
      <c r="M432" s="50"/>
      <c r="N432" s="49"/>
      <c r="O432" s="49"/>
      <c r="P432" s="36">
        <v>0</v>
      </c>
      <c r="Q432" s="36" t="s">
        <v>485</v>
      </c>
      <c r="R432" s="36" t="e">
        <v>#NUM!</v>
      </c>
      <c r="S432" s="36">
        <v>0</v>
      </c>
      <c r="T432" s="36">
        <v>0</v>
      </c>
      <c r="U432" s="38">
        <v>0</v>
      </c>
      <c r="V432" s="38">
        <v>0</v>
      </c>
      <c r="W432" s="36">
        <v>-1.1999999999997852E-5</v>
      </c>
      <c r="X432" s="36">
        <v>0</v>
      </c>
      <c r="Y432" s="36">
        <v>-3.0559999999999999E-5</v>
      </c>
      <c r="Z432" s="36">
        <v>0</v>
      </c>
      <c r="AA432" s="38" t="s">
        <v>486</v>
      </c>
      <c r="AB432" s="36">
        <v>1.8560000000002147E-5</v>
      </c>
      <c r="AC432" s="36">
        <v>0.10874962000000001</v>
      </c>
    </row>
    <row r="433" spans="1:29" ht="15.75" customHeight="1" x14ac:dyDescent="0.2">
      <c r="A433" s="52"/>
      <c r="B433" s="49"/>
      <c r="C433" s="49"/>
      <c r="D433" s="49"/>
      <c r="E433" s="50"/>
      <c r="F433" s="50"/>
      <c r="G433" s="50"/>
      <c r="H433" s="50"/>
      <c r="I433" s="50"/>
      <c r="J433" s="49"/>
      <c r="K433" s="50"/>
      <c r="L433" s="50"/>
      <c r="M433" s="50"/>
      <c r="N433" s="49"/>
      <c r="O433" s="49"/>
      <c r="P433" s="36">
        <v>0</v>
      </c>
      <c r="Q433" s="36" t="s">
        <v>485</v>
      </c>
      <c r="R433" s="36" t="e">
        <v>#NUM!</v>
      </c>
      <c r="S433" s="36">
        <v>0</v>
      </c>
      <c r="T433" s="36">
        <v>0</v>
      </c>
      <c r="U433" s="38">
        <v>0</v>
      </c>
      <c r="V433" s="38">
        <v>0</v>
      </c>
      <c r="W433" s="36">
        <v>-1.1999999999997852E-5</v>
      </c>
      <c r="X433" s="36">
        <v>0</v>
      </c>
      <c r="Y433" s="36">
        <v>-3.0559999999999999E-5</v>
      </c>
      <c r="Z433" s="36">
        <v>0</v>
      </c>
      <c r="AA433" s="38" t="s">
        <v>486</v>
      </c>
      <c r="AB433" s="36">
        <v>1.8560000000002147E-5</v>
      </c>
      <c r="AC433" s="36">
        <v>0.10874962000000001</v>
      </c>
    </row>
    <row r="434" spans="1:29" ht="15.75" customHeight="1" x14ac:dyDescent="0.2">
      <c r="A434" s="52"/>
      <c r="B434" s="49"/>
      <c r="C434" s="49"/>
      <c r="D434" s="49"/>
      <c r="E434" s="50"/>
      <c r="F434" s="50"/>
      <c r="G434" s="50"/>
      <c r="H434" s="50"/>
      <c r="I434" s="50"/>
      <c r="J434" s="49"/>
      <c r="K434" s="50"/>
      <c r="L434" s="50"/>
      <c r="M434" s="50"/>
      <c r="N434" s="49"/>
      <c r="O434" s="49"/>
      <c r="P434" s="36">
        <v>0</v>
      </c>
      <c r="Q434" s="36" t="s">
        <v>485</v>
      </c>
      <c r="R434" s="36" t="e">
        <v>#NUM!</v>
      </c>
      <c r="S434" s="36">
        <v>0</v>
      </c>
      <c r="T434" s="36">
        <v>0</v>
      </c>
      <c r="U434" s="38">
        <v>0</v>
      </c>
      <c r="V434" s="38">
        <v>0</v>
      </c>
      <c r="W434" s="36">
        <v>-1.1999999999997852E-5</v>
      </c>
      <c r="X434" s="36">
        <v>0</v>
      </c>
      <c r="Y434" s="36">
        <v>-3.0559999999999999E-5</v>
      </c>
      <c r="Z434" s="36">
        <v>0</v>
      </c>
      <c r="AA434" s="38" t="s">
        <v>486</v>
      </c>
      <c r="AB434" s="36">
        <v>1.8560000000002147E-5</v>
      </c>
      <c r="AC434" s="36">
        <v>0.10874962000000001</v>
      </c>
    </row>
    <row r="435" spans="1:29" ht="15.75" customHeight="1" x14ac:dyDescent="0.2">
      <c r="A435" s="52"/>
      <c r="B435" s="49"/>
      <c r="C435" s="49"/>
      <c r="D435" s="49"/>
      <c r="E435" s="50"/>
      <c r="F435" s="50"/>
      <c r="G435" s="50"/>
      <c r="H435" s="50"/>
      <c r="I435" s="50"/>
      <c r="J435" s="49"/>
      <c r="K435" s="50"/>
      <c r="L435" s="50"/>
      <c r="M435" s="50"/>
      <c r="N435" s="49"/>
      <c r="O435" s="49"/>
      <c r="P435" s="36">
        <v>0</v>
      </c>
      <c r="Q435" s="36" t="s">
        <v>485</v>
      </c>
      <c r="R435" s="36" t="e">
        <v>#NUM!</v>
      </c>
      <c r="S435" s="36">
        <v>0</v>
      </c>
      <c r="T435" s="36">
        <v>0</v>
      </c>
      <c r="U435" s="38">
        <v>0</v>
      </c>
      <c r="V435" s="38">
        <v>0</v>
      </c>
      <c r="W435" s="36">
        <v>-1.1999999999997852E-5</v>
      </c>
      <c r="X435" s="36">
        <v>0</v>
      </c>
      <c r="Y435" s="36">
        <v>-3.0559999999999999E-5</v>
      </c>
      <c r="Z435" s="36">
        <v>0</v>
      </c>
      <c r="AA435" s="38" t="s">
        <v>486</v>
      </c>
      <c r="AB435" s="36">
        <v>1.8560000000002147E-5</v>
      </c>
      <c r="AC435" s="36">
        <v>0.10874962000000001</v>
      </c>
    </row>
    <row r="436" spans="1:29" ht="15.75" customHeight="1" x14ac:dyDescent="0.2">
      <c r="A436" s="52"/>
      <c r="B436" s="49"/>
      <c r="C436" s="49"/>
      <c r="D436" s="49"/>
      <c r="E436" s="50"/>
      <c r="F436" s="50"/>
      <c r="G436" s="50"/>
      <c r="H436" s="50"/>
      <c r="I436" s="50"/>
      <c r="J436" s="49"/>
      <c r="K436" s="50"/>
      <c r="L436" s="50"/>
      <c r="M436" s="50"/>
      <c r="N436" s="49"/>
      <c r="O436" s="49"/>
      <c r="P436" s="36">
        <v>0</v>
      </c>
      <c r="Q436" s="36" t="s">
        <v>485</v>
      </c>
      <c r="R436" s="36" t="e">
        <v>#NUM!</v>
      </c>
      <c r="S436" s="36">
        <v>0</v>
      </c>
      <c r="T436" s="36">
        <v>0</v>
      </c>
      <c r="U436" s="38">
        <v>0</v>
      </c>
      <c r="V436" s="38">
        <v>0</v>
      </c>
      <c r="W436" s="36">
        <v>-1.1999999999997852E-5</v>
      </c>
      <c r="X436" s="36">
        <v>0</v>
      </c>
      <c r="Y436" s="36">
        <v>-3.0559999999999999E-5</v>
      </c>
      <c r="Z436" s="36">
        <v>0</v>
      </c>
      <c r="AA436" s="38" t="s">
        <v>486</v>
      </c>
      <c r="AB436" s="36">
        <v>1.8560000000002147E-5</v>
      </c>
      <c r="AC436" s="36">
        <v>0.10874962000000001</v>
      </c>
    </row>
    <row r="437" spans="1:29" ht="15.75" customHeight="1" x14ac:dyDescent="0.2">
      <c r="A437" s="52"/>
      <c r="B437" s="49"/>
      <c r="C437" s="49"/>
      <c r="D437" s="49"/>
      <c r="E437" s="50"/>
      <c r="F437" s="50"/>
      <c r="G437" s="50"/>
      <c r="H437" s="50"/>
      <c r="I437" s="50"/>
      <c r="J437" s="49"/>
      <c r="K437" s="50"/>
      <c r="L437" s="50"/>
      <c r="M437" s="50"/>
      <c r="N437" s="49"/>
      <c r="O437" s="49"/>
      <c r="P437" s="36">
        <v>0</v>
      </c>
      <c r="Q437" s="36" t="s">
        <v>485</v>
      </c>
      <c r="R437" s="36" t="e">
        <v>#NUM!</v>
      </c>
      <c r="S437" s="36">
        <v>0</v>
      </c>
      <c r="T437" s="36">
        <v>0</v>
      </c>
      <c r="U437" s="38">
        <v>0</v>
      </c>
      <c r="V437" s="38">
        <v>0</v>
      </c>
      <c r="W437" s="36">
        <v>-1.1999999999997852E-5</v>
      </c>
      <c r="X437" s="36">
        <v>0</v>
      </c>
      <c r="Y437" s="36">
        <v>-3.0559999999999999E-5</v>
      </c>
      <c r="Z437" s="36">
        <v>0</v>
      </c>
      <c r="AA437" s="38" t="s">
        <v>486</v>
      </c>
      <c r="AB437" s="36">
        <v>1.8560000000002147E-5</v>
      </c>
      <c r="AC437" s="36">
        <v>0.10874962000000001</v>
      </c>
    </row>
    <row r="438" spans="1:29" ht="15.75" customHeight="1" x14ac:dyDescent="0.2">
      <c r="A438" s="52"/>
      <c r="B438" s="49"/>
      <c r="C438" s="49"/>
      <c r="D438" s="49"/>
      <c r="E438" s="50"/>
      <c r="F438" s="50"/>
      <c r="G438" s="50"/>
      <c r="H438" s="50"/>
      <c r="I438" s="50"/>
      <c r="J438" s="49"/>
      <c r="K438" s="50"/>
      <c r="L438" s="50"/>
      <c r="M438" s="50"/>
      <c r="N438" s="49"/>
      <c r="O438" s="49"/>
      <c r="P438" s="36">
        <v>0</v>
      </c>
      <c r="Q438" s="36" t="s">
        <v>485</v>
      </c>
      <c r="R438" s="36" t="e">
        <v>#NUM!</v>
      </c>
      <c r="S438" s="36">
        <v>0</v>
      </c>
      <c r="T438" s="36">
        <v>0</v>
      </c>
      <c r="U438" s="38">
        <v>0</v>
      </c>
      <c r="V438" s="38">
        <v>0</v>
      </c>
      <c r="W438" s="36">
        <v>-1.1999999999997852E-5</v>
      </c>
      <c r="X438" s="36">
        <v>0</v>
      </c>
      <c r="Y438" s="36">
        <v>-3.0559999999999999E-5</v>
      </c>
      <c r="Z438" s="36">
        <v>0</v>
      </c>
      <c r="AA438" s="38" t="s">
        <v>486</v>
      </c>
      <c r="AB438" s="36">
        <v>1.8560000000002147E-5</v>
      </c>
      <c r="AC438" s="36">
        <v>0.10874962000000001</v>
      </c>
    </row>
    <row r="439" spans="1:29" ht="15.75" customHeight="1" x14ac:dyDescent="0.2">
      <c r="A439" s="52"/>
      <c r="B439" s="49"/>
      <c r="C439" s="49"/>
      <c r="D439" s="49"/>
      <c r="E439" s="50"/>
      <c r="F439" s="50"/>
      <c r="G439" s="50"/>
      <c r="H439" s="50"/>
      <c r="I439" s="50"/>
      <c r="J439" s="49"/>
      <c r="K439" s="50"/>
      <c r="L439" s="50"/>
      <c r="M439" s="50"/>
      <c r="N439" s="49"/>
      <c r="O439" s="49"/>
      <c r="P439" s="36">
        <v>0</v>
      </c>
      <c r="Q439" s="36" t="s">
        <v>485</v>
      </c>
      <c r="R439" s="36" t="e">
        <v>#NUM!</v>
      </c>
      <c r="S439" s="36">
        <v>0</v>
      </c>
      <c r="T439" s="36">
        <v>0</v>
      </c>
      <c r="U439" s="38">
        <v>0</v>
      </c>
      <c r="V439" s="38">
        <v>0</v>
      </c>
      <c r="W439" s="36">
        <v>-1.1999999999997852E-5</v>
      </c>
      <c r="X439" s="36">
        <v>0</v>
      </c>
      <c r="Y439" s="36">
        <v>-3.0559999999999999E-5</v>
      </c>
      <c r="Z439" s="36">
        <v>0</v>
      </c>
      <c r="AA439" s="38" t="s">
        <v>486</v>
      </c>
      <c r="AB439" s="36">
        <v>1.8560000000002147E-5</v>
      </c>
      <c r="AC439" s="36">
        <v>0.10874962000000001</v>
      </c>
    </row>
    <row r="440" spans="1:29" ht="15.75" customHeight="1" x14ac:dyDescent="0.2">
      <c r="A440" s="52"/>
      <c r="B440" s="49"/>
      <c r="C440" s="49"/>
      <c r="D440" s="49"/>
      <c r="E440" s="50"/>
      <c r="F440" s="50"/>
      <c r="G440" s="50"/>
      <c r="H440" s="50"/>
      <c r="I440" s="50"/>
      <c r="J440" s="49"/>
      <c r="K440" s="50"/>
      <c r="L440" s="50"/>
      <c r="M440" s="50"/>
      <c r="N440" s="49"/>
      <c r="O440" s="49"/>
      <c r="P440" s="36">
        <v>0</v>
      </c>
      <c r="Q440" s="36" t="s">
        <v>485</v>
      </c>
      <c r="R440" s="36" t="e">
        <v>#NUM!</v>
      </c>
      <c r="S440" s="36">
        <v>0</v>
      </c>
      <c r="T440" s="36">
        <v>0</v>
      </c>
      <c r="U440" s="38">
        <v>0</v>
      </c>
      <c r="V440" s="38">
        <v>0</v>
      </c>
      <c r="W440" s="36">
        <v>-1.1999999999997852E-5</v>
      </c>
      <c r="X440" s="36">
        <v>0</v>
      </c>
      <c r="Y440" s="36">
        <v>-3.0559999999999999E-5</v>
      </c>
      <c r="Z440" s="36">
        <v>0</v>
      </c>
      <c r="AA440" s="38" t="s">
        <v>486</v>
      </c>
      <c r="AB440" s="36">
        <v>1.8560000000002147E-5</v>
      </c>
      <c r="AC440" s="36">
        <v>0.10874962000000001</v>
      </c>
    </row>
    <row r="441" spans="1:29" ht="15.75" customHeight="1" x14ac:dyDescent="0.2">
      <c r="A441" s="52"/>
      <c r="B441" s="49"/>
      <c r="C441" s="49"/>
      <c r="D441" s="49"/>
      <c r="E441" s="50"/>
      <c r="F441" s="50"/>
      <c r="G441" s="50"/>
      <c r="H441" s="50"/>
      <c r="I441" s="50"/>
      <c r="J441" s="49"/>
      <c r="K441" s="50"/>
      <c r="L441" s="50"/>
      <c r="M441" s="50"/>
      <c r="N441" s="49"/>
      <c r="O441" s="49"/>
      <c r="P441" s="36">
        <v>0</v>
      </c>
      <c r="Q441" s="36" t="s">
        <v>485</v>
      </c>
      <c r="R441" s="36" t="e">
        <v>#NUM!</v>
      </c>
      <c r="S441" s="36">
        <v>0</v>
      </c>
      <c r="T441" s="36">
        <v>0</v>
      </c>
      <c r="U441" s="38">
        <v>0</v>
      </c>
      <c r="V441" s="38">
        <v>0</v>
      </c>
      <c r="W441" s="36">
        <v>-1.1999999999997852E-5</v>
      </c>
      <c r="X441" s="36">
        <v>0</v>
      </c>
      <c r="Y441" s="36">
        <v>-3.0559999999999999E-5</v>
      </c>
      <c r="Z441" s="36">
        <v>0</v>
      </c>
      <c r="AA441" s="38" t="s">
        <v>486</v>
      </c>
      <c r="AB441" s="36">
        <v>1.8560000000002147E-5</v>
      </c>
      <c r="AC441" s="36">
        <v>0.10874962000000001</v>
      </c>
    </row>
    <row r="442" spans="1:29" ht="15.75" customHeight="1" x14ac:dyDescent="0.2">
      <c r="A442" s="52"/>
      <c r="B442" s="49"/>
      <c r="C442" s="49"/>
      <c r="D442" s="49"/>
      <c r="E442" s="50"/>
      <c r="F442" s="50"/>
      <c r="G442" s="50"/>
      <c r="H442" s="50"/>
      <c r="I442" s="50"/>
      <c r="J442" s="49"/>
      <c r="K442" s="50"/>
      <c r="L442" s="50"/>
      <c r="M442" s="50"/>
      <c r="N442" s="49"/>
      <c r="O442" s="49"/>
      <c r="P442" s="36">
        <v>0</v>
      </c>
      <c r="Q442" s="36" t="s">
        <v>485</v>
      </c>
      <c r="R442" s="36" t="e">
        <v>#NUM!</v>
      </c>
      <c r="S442" s="36">
        <v>0</v>
      </c>
      <c r="T442" s="36">
        <v>0</v>
      </c>
      <c r="U442" s="38">
        <v>0</v>
      </c>
      <c r="V442" s="38">
        <v>0</v>
      </c>
      <c r="W442" s="36">
        <v>-1.1999999999997852E-5</v>
      </c>
      <c r="X442" s="36">
        <v>0</v>
      </c>
      <c r="Y442" s="36">
        <v>-3.0559999999999999E-5</v>
      </c>
      <c r="Z442" s="36">
        <v>0</v>
      </c>
      <c r="AA442" s="38" t="s">
        <v>486</v>
      </c>
      <c r="AB442" s="36">
        <v>1.8560000000002147E-5</v>
      </c>
      <c r="AC442" s="36">
        <v>0.10874962000000001</v>
      </c>
    </row>
    <row r="443" spans="1:29" ht="15.75" customHeight="1" x14ac:dyDescent="0.2">
      <c r="A443" s="52"/>
      <c r="B443" s="49"/>
      <c r="C443" s="49"/>
      <c r="D443" s="49"/>
      <c r="E443" s="50"/>
      <c r="F443" s="50"/>
      <c r="G443" s="50"/>
      <c r="H443" s="50"/>
      <c r="I443" s="50"/>
      <c r="J443" s="49"/>
      <c r="K443" s="50"/>
      <c r="L443" s="50"/>
      <c r="M443" s="50"/>
      <c r="N443" s="49"/>
      <c r="O443" s="49"/>
      <c r="P443" s="36">
        <v>0</v>
      </c>
      <c r="Q443" s="36" t="s">
        <v>485</v>
      </c>
      <c r="R443" s="36" t="e">
        <v>#NUM!</v>
      </c>
      <c r="S443" s="36">
        <v>0</v>
      </c>
      <c r="T443" s="36">
        <v>0</v>
      </c>
      <c r="U443" s="38">
        <v>0</v>
      </c>
      <c r="V443" s="38">
        <v>0</v>
      </c>
      <c r="W443" s="36">
        <v>-1.1999999999997852E-5</v>
      </c>
      <c r="X443" s="36">
        <v>0</v>
      </c>
      <c r="Y443" s="36">
        <v>-3.0559999999999999E-5</v>
      </c>
      <c r="Z443" s="36">
        <v>0</v>
      </c>
      <c r="AA443" s="38" t="s">
        <v>486</v>
      </c>
      <c r="AB443" s="36">
        <v>1.8560000000002147E-5</v>
      </c>
      <c r="AC443" s="36">
        <v>0.10874962000000001</v>
      </c>
    </row>
    <row r="444" spans="1:29" ht="15.75" customHeight="1" x14ac:dyDescent="0.2">
      <c r="A444" s="52"/>
      <c r="B444" s="49"/>
      <c r="C444" s="49"/>
      <c r="D444" s="49"/>
      <c r="E444" s="50"/>
      <c r="F444" s="50"/>
      <c r="G444" s="50"/>
      <c r="H444" s="50"/>
      <c r="I444" s="50"/>
      <c r="J444" s="49"/>
      <c r="K444" s="50"/>
      <c r="L444" s="50"/>
      <c r="M444" s="50"/>
      <c r="N444" s="49"/>
      <c r="O444" s="49"/>
      <c r="P444" s="36">
        <v>0</v>
      </c>
      <c r="Q444" s="36" t="s">
        <v>485</v>
      </c>
      <c r="R444" s="36" t="e">
        <v>#NUM!</v>
      </c>
      <c r="S444" s="36">
        <v>0</v>
      </c>
      <c r="T444" s="36">
        <v>0</v>
      </c>
      <c r="U444" s="38">
        <v>0</v>
      </c>
      <c r="V444" s="38">
        <v>0</v>
      </c>
      <c r="W444" s="36">
        <v>-1.1999999999997852E-5</v>
      </c>
      <c r="X444" s="36">
        <v>0</v>
      </c>
      <c r="Y444" s="36">
        <v>-3.0559999999999999E-5</v>
      </c>
      <c r="Z444" s="36">
        <v>0</v>
      </c>
      <c r="AA444" s="38" t="s">
        <v>486</v>
      </c>
      <c r="AB444" s="36">
        <v>1.8560000000002147E-5</v>
      </c>
      <c r="AC444" s="36">
        <v>0.10874962000000001</v>
      </c>
    </row>
    <row r="445" spans="1:29" ht="15.75" customHeight="1" x14ac:dyDescent="0.2">
      <c r="A445" s="52"/>
      <c r="B445" s="49"/>
      <c r="C445" s="49"/>
      <c r="D445" s="49"/>
      <c r="E445" s="50"/>
      <c r="F445" s="50"/>
      <c r="G445" s="50"/>
      <c r="H445" s="50"/>
      <c r="I445" s="50"/>
      <c r="J445" s="49"/>
      <c r="K445" s="50"/>
      <c r="L445" s="50"/>
      <c r="M445" s="50"/>
      <c r="N445" s="49"/>
      <c r="O445" s="49"/>
      <c r="P445" s="36">
        <v>0</v>
      </c>
      <c r="Q445" s="36" t="s">
        <v>485</v>
      </c>
      <c r="R445" s="36" t="e">
        <v>#NUM!</v>
      </c>
      <c r="S445" s="36">
        <v>0</v>
      </c>
      <c r="T445" s="36">
        <v>0</v>
      </c>
      <c r="U445" s="38">
        <v>0</v>
      </c>
      <c r="V445" s="38">
        <v>0</v>
      </c>
      <c r="W445" s="36">
        <v>-1.1999999999997852E-5</v>
      </c>
      <c r="X445" s="36">
        <v>0</v>
      </c>
      <c r="Y445" s="36">
        <v>-3.0559999999999999E-5</v>
      </c>
      <c r="Z445" s="36">
        <v>0</v>
      </c>
      <c r="AA445" s="38" t="s">
        <v>486</v>
      </c>
      <c r="AB445" s="36">
        <v>1.8560000000002147E-5</v>
      </c>
      <c r="AC445" s="36">
        <v>0.10874962000000001</v>
      </c>
    </row>
    <row r="446" spans="1:29" ht="15.75" customHeight="1" x14ac:dyDescent="0.2">
      <c r="A446" s="52"/>
      <c r="B446" s="49"/>
      <c r="C446" s="49"/>
      <c r="D446" s="49"/>
      <c r="E446" s="50"/>
      <c r="F446" s="50"/>
      <c r="G446" s="50"/>
      <c r="H446" s="50"/>
      <c r="I446" s="50"/>
      <c r="J446" s="49"/>
      <c r="K446" s="50"/>
      <c r="L446" s="50"/>
      <c r="M446" s="50"/>
      <c r="N446" s="49"/>
      <c r="O446" s="49"/>
      <c r="P446" s="36">
        <v>0</v>
      </c>
      <c r="Q446" s="36" t="s">
        <v>485</v>
      </c>
      <c r="R446" s="36" t="e">
        <v>#NUM!</v>
      </c>
      <c r="S446" s="36">
        <v>0</v>
      </c>
      <c r="T446" s="36">
        <v>0</v>
      </c>
      <c r="U446" s="38">
        <v>0</v>
      </c>
      <c r="V446" s="38">
        <v>0</v>
      </c>
      <c r="W446" s="36">
        <v>-1.1999999999997852E-5</v>
      </c>
      <c r="X446" s="36">
        <v>0</v>
      </c>
      <c r="Y446" s="36">
        <v>-3.0559999999999999E-5</v>
      </c>
      <c r="Z446" s="36">
        <v>0</v>
      </c>
      <c r="AA446" s="38" t="s">
        <v>486</v>
      </c>
      <c r="AB446" s="36">
        <v>1.8560000000002147E-5</v>
      </c>
      <c r="AC446" s="36">
        <v>0.10874962000000001</v>
      </c>
    </row>
    <row r="447" spans="1:29" ht="15.75" customHeight="1" x14ac:dyDescent="0.2">
      <c r="A447" s="52"/>
      <c r="B447" s="49"/>
      <c r="C447" s="49"/>
      <c r="D447" s="49"/>
      <c r="E447" s="50"/>
      <c r="F447" s="50"/>
      <c r="G447" s="50"/>
      <c r="H447" s="50"/>
      <c r="I447" s="50"/>
      <c r="J447" s="49"/>
      <c r="K447" s="50"/>
      <c r="L447" s="50"/>
      <c r="M447" s="50"/>
      <c r="N447" s="49"/>
      <c r="O447" s="49"/>
      <c r="P447" s="36">
        <v>0</v>
      </c>
      <c r="Q447" s="36" t="s">
        <v>485</v>
      </c>
      <c r="R447" s="36" t="e">
        <v>#NUM!</v>
      </c>
      <c r="S447" s="36">
        <v>0</v>
      </c>
      <c r="T447" s="36">
        <v>0</v>
      </c>
      <c r="U447" s="38">
        <v>0</v>
      </c>
      <c r="V447" s="38">
        <v>0</v>
      </c>
      <c r="W447" s="36">
        <v>-1.1999999999997852E-5</v>
      </c>
      <c r="X447" s="36">
        <v>0</v>
      </c>
      <c r="Y447" s="36">
        <v>-3.0559999999999999E-5</v>
      </c>
      <c r="Z447" s="36">
        <v>0</v>
      </c>
      <c r="AA447" s="38" t="s">
        <v>486</v>
      </c>
      <c r="AB447" s="36">
        <v>1.8560000000002147E-5</v>
      </c>
      <c r="AC447" s="36">
        <v>0.10874962000000001</v>
      </c>
    </row>
    <row r="448" spans="1:29" ht="15.75" customHeight="1" x14ac:dyDescent="0.2">
      <c r="A448" s="52"/>
      <c r="B448" s="49"/>
      <c r="C448" s="49"/>
      <c r="D448" s="49"/>
      <c r="E448" s="50"/>
      <c r="F448" s="50"/>
      <c r="G448" s="50"/>
      <c r="H448" s="50"/>
      <c r="I448" s="50"/>
      <c r="J448" s="49"/>
      <c r="K448" s="50"/>
      <c r="L448" s="50"/>
      <c r="M448" s="50"/>
      <c r="N448" s="49"/>
      <c r="O448" s="49"/>
      <c r="P448" s="36">
        <v>0</v>
      </c>
      <c r="Q448" s="36" t="s">
        <v>485</v>
      </c>
      <c r="R448" s="36" t="e">
        <v>#NUM!</v>
      </c>
      <c r="S448" s="36">
        <v>0</v>
      </c>
      <c r="T448" s="36">
        <v>0</v>
      </c>
      <c r="U448" s="38">
        <v>0</v>
      </c>
      <c r="V448" s="38">
        <v>0</v>
      </c>
      <c r="W448" s="36">
        <v>-1.1999999999997852E-5</v>
      </c>
      <c r="X448" s="36">
        <v>0</v>
      </c>
      <c r="Y448" s="36">
        <v>-3.0559999999999999E-5</v>
      </c>
      <c r="Z448" s="36">
        <v>0</v>
      </c>
      <c r="AA448" s="38" t="s">
        <v>486</v>
      </c>
      <c r="AB448" s="36">
        <v>1.8560000000002147E-5</v>
      </c>
      <c r="AC448" s="36">
        <v>0.10874962000000001</v>
      </c>
    </row>
    <row r="449" spans="1:29" ht="15.75" customHeight="1" x14ac:dyDescent="0.2">
      <c r="A449" s="52"/>
      <c r="B449" s="49"/>
      <c r="C449" s="49"/>
      <c r="D449" s="49"/>
      <c r="E449" s="50"/>
      <c r="F449" s="50"/>
      <c r="G449" s="50"/>
      <c r="H449" s="50"/>
      <c r="I449" s="50"/>
      <c r="J449" s="49"/>
      <c r="K449" s="50"/>
      <c r="L449" s="50"/>
      <c r="M449" s="50"/>
      <c r="N449" s="49"/>
      <c r="O449" s="49"/>
      <c r="P449" s="36">
        <v>0</v>
      </c>
      <c r="Q449" s="36" t="s">
        <v>485</v>
      </c>
      <c r="R449" s="36" t="e">
        <v>#NUM!</v>
      </c>
      <c r="S449" s="36">
        <v>0</v>
      </c>
      <c r="T449" s="36">
        <v>0</v>
      </c>
      <c r="U449" s="38">
        <v>0</v>
      </c>
      <c r="V449" s="38">
        <v>0</v>
      </c>
      <c r="W449" s="36">
        <v>-1.1999999999997852E-5</v>
      </c>
      <c r="X449" s="36">
        <v>0</v>
      </c>
      <c r="Y449" s="36">
        <v>-3.0559999999999999E-5</v>
      </c>
      <c r="Z449" s="36">
        <v>0</v>
      </c>
      <c r="AA449" s="38" t="s">
        <v>486</v>
      </c>
      <c r="AB449" s="36">
        <v>1.8560000000002147E-5</v>
      </c>
      <c r="AC449" s="36">
        <v>0.10874962000000001</v>
      </c>
    </row>
    <row r="450" spans="1:29" ht="15.75" customHeight="1" x14ac:dyDescent="0.2">
      <c r="A450" s="52"/>
      <c r="B450" s="49"/>
      <c r="C450" s="49"/>
      <c r="D450" s="49"/>
      <c r="E450" s="50"/>
      <c r="F450" s="50"/>
      <c r="G450" s="50"/>
      <c r="H450" s="50"/>
      <c r="I450" s="50"/>
      <c r="J450" s="49"/>
      <c r="K450" s="50"/>
      <c r="L450" s="50"/>
      <c r="M450" s="50"/>
      <c r="N450" s="49"/>
      <c r="O450" s="49"/>
      <c r="P450" s="36">
        <v>0</v>
      </c>
      <c r="Q450" s="36" t="s">
        <v>485</v>
      </c>
      <c r="R450" s="36" t="e">
        <v>#NUM!</v>
      </c>
      <c r="S450" s="36">
        <v>0</v>
      </c>
      <c r="T450" s="36">
        <v>0</v>
      </c>
      <c r="U450" s="38">
        <v>0</v>
      </c>
      <c r="V450" s="38">
        <v>0</v>
      </c>
      <c r="W450" s="36">
        <v>-1.1999999999997852E-5</v>
      </c>
      <c r="X450" s="36">
        <v>0</v>
      </c>
      <c r="Y450" s="36">
        <v>-3.0559999999999999E-5</v>
      </c>
      <c r="Z450" s="36">
        <v>0</v>
      </c>
      <c r="AA450" s="38" t="s">
        <v>486</v>
      </c>
      <c r="AB450" s="36">
        <v>1.8560000000002147E-5</v>
      </c>
      <c r="AC450" s="36">
        <v>0.10874962000000001</v>
      </c>
    </row>
    <row r="451" spans="1:29" ht="15.75" customHeight="1" x14ac:dyDescent="0.2">
      <c r="A451" s="52"/>
      <c r="B451" s="49"/>
      <c r="C451" s="49"/>
      <c r="D451" s="49"/>
      <c r="E451" s="50"/>
      <c r="F451" s="50"/>
      <c r="G451" s="50"/>
      <c r="H451" s="50"/>
      <c r="I451" s="50"/>
      <c r="J451" s="49"/>
      <c r="K451" s="50"/>
      <c r="L451" s="50"/>
      <c r="M451" s="50"/>
      <c r="N451" s="49"/>
      <c r="O451" s="49"/>
      <c r="P451" s="36">
        <v>0</v>
      </c>
      <c r="Q451" s="36" t="s">
        <v>485</v>
      </c>
      <c r="R451" s="36" t="e">
        <v>#NUM!</v>
      </c>
      <c r="S451" s="36">
        <v>0</v>
      </c>
      <c r="T451" s="36">
        <v>0</v>
      </c>
      <c r="U451" s="38">
        <v>0</v>
      </c>
      <c r="V451" s="38">
        <v>0</v>
      </c>
      <c r="W451" s="36">
        <v>-1.1999999999997852E-5</v>
      </c>
      <c r="X451" s="36">
        <v>0</v>
      </c>
      <c r="Y451" s="36">
        <v>-3.0559999999999999E-5</v>
      </c>
      <c r="Z451" s="36">
        <v>0</v>
      </c>
      <c r="AA451" s="38" t="s">
        <v>486</v>
      </c>
      <c r="AB451" s="36">
        <v>1.8560000000002147E-5</v>
      </c>
      <c r="AC451" s="36">
        <v>0.10874962000000001</v>
      </c>
    </row>
    <row r="452" spans="1:29" ht="15.75" customHeight="1" x14ac:dyDescent="0.2">
      <c r="A452" s="52"/>
      <c r="B452" s="49"/>
      <c r="C452" s="49"/>
      <c r="D452" s="49"/>
      <c r="E452" s="50"/>
      <c r="F452" s="50"/>
      <c r="G452" s="50"/>
      <c r="H452" s="50"/>
      <c r="I452" s="50"/>
      <c r="J452" s="49"/>
      <c r="K452" s="50"/>
      <c r="L452" s="50"/>
      <c r="M452" s="50"/>
      <c r="N452" s="49"/>
      <c r="O452" s="49"/>
      <c r="P452" s="36">
        <v>0</v>
      </c>
      <c r="Q452" s="36" t="s">
        <v>485</v>
      </c>
      <c r="R452" s="36" t="e">
        <v>#NUM!</v>
      </c>
      <c r="S452" s="36">
        <v>0</v>
      </c>
      <c r="T452" s="36">
        <v>0</v>
      </c>
      <c r="U452" s="38">
        <v>0</v>
      </c>
      <c r="V452" s="38">
        <v>0</v>
      </c>
      <c r="W452" s="36">
        <v>-1.1999999999997852E-5</v>
      </c>
      <c r="X452" s="36">
        <v>0</v>
      </c>
      <c r="Y452" s="36">
        <v>-3.0559999999999999E-5</v>
      </c>
      <c r="Z452" s="36">
        <v>0</v>
      </c>
      <c r="AA452" s="38" t="s">
        <v>486</v>
      </c>
      <c r="AB452" s="36">
        <v>1.8560000000002147E-5</v>
      </c>
      <c r="AC452" s="36">
        <v>0.10874962000000001</v>
      </c>
    </row>
    <row r="453" spans="1:29" ht="15.75" customHeight="1" x14ac:dyDescent="0.2">
      <c r="A453" s="52"/>
      <c r="B453" s="49"/>
      <c r="C453" s="49"/>
      <c r="D453" s="49"/>
      <c r="E453" s="50"/>
      <c r="F453" s="50"/>
      <c r="G453" s="50"/>
      <c r="H453" s="50"/>
      <c r="I453" s="50"/>
      <c r="J453" s="49"/>
      <c r="K453" s="50"/>
      <c r="L453" s="50"/>
      <c r="M453" s="50"/>
      <c r="N453" s="49"/>
      <c r="O453" s="49"/>
      <c r="P453" s="36">
        <v>0</v>
      </c>
      <c r="Q453" s="36" t="s">
        <v>485</v>
      </c>
      <c r="R453" s="36" t="e">
        <v>#NUM!</v>
      </c>
      <c r="S453" s="36">
        <v>0</v>
      </c>
      <c r="T453" s="36">
        <v>0</v>
      </c>
      <c r="U453" s="38">
        <v>0</v>
      </c>
      <c r="V453" s="38">
        <v>0</v>
      </c>
      <c r="W453" s="36">
        <v>-1.1999999999997852E-5</v>
      </c>
      <c r="X453" s="36">
        <v>0</v>
      </c>
      <c r="Y453" s="36">
        <v>-3.0559999999999999E-5</v>
      </c>
      <c r="Z453" s="36">
        <v>0</v>
      </c>
      <c r="AA453" s="38" t="s">
        <v>486</v>
      </c>
      <c r="AB453" s="36">
        <v>1.8560000000002147E-5</v>
      </c>
      <c r="AC453" s="36">
        <v>0.10874962000000001</v>
      </c>
    </row>
    <row r="454" spans="1:29" ht="15.75" customHeight="1" x14ac:dyDescent="0.2">
      <c r="A454" s="52"/>
      <c r="B454" s="49"/>
      <c r="C454" s="49"/>
      <c r="D454" s="49"/>
      <c r="E454" s="50"/>
      <c r="F454" s="50"/>
      <c r="G454" s="50"/>
      <c r="H454" s="50"/>
      <c r="I454" s="50"/>
      <c r="J454" s="49"/>
      <c r="K454" s="50"/>
      <c r="L454" s="50"/>
      <c r="M454" s="50"/>
      <c r="N454" s="49"/>
      <c r="O454" s="49"/>
      <c r="P454" s="36">
        <v>0</v>
      </c>
      <c r="Q454" s="36" t="s">
        <v>485</v>
      </c>
      <c r="R454" s="36" t="e">
        <v>#NUM!</v>
      </c>
      <c r="S454" s="36">
        <v>0</v>
      </c>
      <c r="T454" s="36">
        <v>0</v>
      </c>
      <c r="U454" s="38">
        <v>0</v>
      </c>
      <c r="V454" s="38">
        <v>0</v>
      </c>
      <c r="W454" s="36">
        <v>-1.1999999999997852E-5</v>
      </c>
      <c r="X454" s="36">
        <v>0</v>
      </c>
      <c r="Y454" s="36">
        <v>-3.0559999999999999E-5</v>
      </c>
      <c r="Z454" s="36">
        <v>0</v>
      </c>
      <c r="AA454" s="38" t="s">
        <v>486</v>
      </c>
      <c r="AB454" s="36">
        <v>1.8560000000002147E-5</v>
      </c>
      <c r="AC454" s="36">
        <v>0.10874962000000001</v>
      </c>
    </row>
    <row r="455" spans="1:29" ht="15.75" customHeight="1" x14ac:dyDescent="0.2">
      <c r="A455" s="52"/>
      <c r="B455" s="49"/>
      <c r="C455" s="49"/>
      <c r="D455" s="49"/>
      <c r="E455" s="50"/>
      <c r="F455" s="50"/>
      <c r="G455" s="50"/>
      <c r="H455" s="50"/>
      <c r="I455" s="50"/>
      <c r="J455" s="49"/>
      <c r="K455" s="50"/>
      <c r="L455" s="50"/>
      <c r="M455" s="50"/>
      <c r="N455" s="49"/>
      <c r="O455" s="49"/>
      <c r="P455" s="36">
        <v>0</v>
      </c>
      <c r="Q455" s="36" t="s">
        <v>485</v>
      </c>
      <c r="R455" s="36" t="e">
        <v>#NUM!</v>
      </c>
      <c r="S455" s="36">
        <v>0</v>
      </c>
      <c r="T455" s="36">
        <v>0</v>
      </c>
      <c r="U455" s="38">
        <v>0</v>
      </c>
      <c r="V455" s="38">
        <v>0</v>
      </c>
      <c r="W455" s="36">
        <v>-1.1999999999997852E-5</v>
      </c>
      <c r="X455" s="36">
        <v>0</v>
      </c>
      <c r="Y455" s="36">
        <v>-3.0559999999999999E-5</v>
      </c>
      <c r="Z455" s="36">
        <v>0</v>
      </c>
      <c r="AA455" s="38" t="s">
        <v>486</v>
      </c>
      <c r="AB455" s="36">
        <v>1.8560000000002147E-5</v>
      </c>
      <c r="AC455" s="36">
        <v>0.10874962000000001</v>
      </c>
    </row>
    <row r="456" spans="1:29" ht="15.75" customHeight="1" x14ac:dyDescent="0.2">
      <c r="A456" s="52"/>
      <c r="B456" s="49"/>
      <c r="C456" s="49"/>
      <c r="D456" s="49"/>
      <c r="E456" s="50"/>
      <c r="F456" s="50"/>
      <c r="G456" s="50"/>
      <c r="H456" s="50"/>
      <c r="I456" s="50"/>
      <c r="J456" s="49"/>
      <c r="K456" s="50"/>
      <c r="L456" s="50"/>
      <c r="M456" s="50"/>
      <c r="N456" s="49"/>
      <c r="O456" s="49"/>
      <c r="P456" s="36">
        <v>0</v>
      </c>
      <c r="Q456" s="36" t="s">
        <v>485</v>
      </c>
      <c r="R456" s="36" t="e">
        <v>#NUM!</v>
      </c>
      <c r="S456" s="36">
        <v>0</v>
      </c>
      <c r="T456" s="36">
        <v>0</v>
      </c>
      <c r="U456" s="38">
        <v>0</v>
      </c>
      <c r="V456" s="38">
        <v>0</v>
      </c>
      <c r="W456" s="36">
        <v>-1.1999999999997852E-5</v>
      </c>
      <c r="X456" s="36">
        <v>0</v>
      </c>
      <c r="Y456" s="36">
        <v>-3.0559999999999999E-5</v>
      </c>
      <c r="Z456" s="36">
        <v>0</v>
      </c>
      <c r="AA456" s="38" t="s">
        <v>486</v>
      </c>
      <c r="AB456" s="36">
        <v>1.8560000000002147E-5</v>
      </c>
      <c r="AC456" s="36">
        <v>0.10874962000000001</v>
      </c>
    </row>
    <row r="457" spans="1:29" ht="15.75" customHeight="1" x14ac:dyDescent="0.2">
      <c r="A457" s="52"/>
      <c r="B457" s="49"/>
      <c r="C457" s="49"/>
      <c r="D457" s="49"/>
      <c r="E457" s="50"/>
      <c r="F457" s="50"/>
      <c r="G457" s="50"/>
      <c r="H457" s="50"/>
      <c r="I457" s="50"/>
      <c r="J457" s="49"/>
      <c r="K457" s="50"/>
      <c r="L457" s="50"/>
      <c r="M457" s="50"/>
      <c r="N457" s="49"/>
      <c r="O457" s="49"/>
      <c r="P457" s="36">
        <v>0</v>
      </c>
      <c r="Q457" s="36" t="s">
        <v>485</v>
      </c>
      <c r="R457" s="36" t="e">
        <v>#NUM!</v>
      </c>
      <c r="S457" s="36">
        <v>0</v>
      </c>
      <c r="T457" s="36">
        <v>0</v>
      </c>
      <c r="U457" s="38">
        <v>0</v>
      </c>
      <c r="V457" s="38">
        <v>0</v>
      </c>
      <c r="W457" s="36">
        <v>-1.1999999999997852E-5</v>
      </c>
      <c r="X457" s="36">
        <v>0</v>
      </c>
      <c r="Y457" s="36">
        <v>-3.0559999999999999E-5</v>
      </c>
      <c r="Z457" s="36">
        <v>0</v>
      </c>
      <c r="AA457" s="38" t="s">
        <v>486</v>
      </c>
      <c r="AB457" s="36">
        <v>1.8560000000002147E-5</v>
      </c>
      <c r="AC457" s="36">
        <v>0.10874962000000001</v>
      </c>
    </row>
    <row r="458" spans="1:29" ht="15.75" customHeight="1" x14ac:dyDescent="0.2">
      <c r="A458" s="52"/>
      <c r="B458" s="49"/>
      <c r="C458" s="49"/>
      <c r="D458" s="49"/>
      <c r="E458" s="50"/>
      <c r="F458" s="50"/>
      <c r="G458" s="50"/>
      <c r="H458" s="50"/>
      <c r="I458" s="50"/>
      <c r="J458" s="49"/>
      <c r="K458" s="50"/>
      <c r="L458" s="50"/>
      <c r="M458" s="50"/>
      <c r="N458" s="49"/>
      <c r="O458" s="49"/>
      <c r="P458" s="36">
        <v>0</v>
      </c>
      <c r="Q458" s="36" t="s">
        <v>485</v>
      </c>
      <c r="R458" s="36" t="e">
        <v>#NUM!</v>
      </c>
      <c r="S458" s="36">
        <v>0</v>
      </c>
      <c r="T458" s="36">
        <v>0</v>
      </c>
      <c r="U458" s="38">
        <v>0</v>
      </c>
      <c r="V458" s="38">
        <v>0</v>
      </c>
      <c r="W458" s="36">
        <v>-1.1999999999997852E-5</v>
      </c>
      <c r="X458" s="36">
        <v>0</v>
      </c>
      <c r="Y458" s="36">
        <v>-3.0559999999999999E-5</v>
      </c>
      <c r="Z458" s="36">
        <v>0</v>
      </c>
      <c r="AA458" s="38" t="s">
        <v>486</v>
      </c>
      <c r="AB458" s="36">
        <v>1.8560000000002147E-5</v>
      </c>
      <c r="AC458" s="36">
        <v>0.10874962000000001</v>
      </c>
    </row>
    <row r="459" spans="1:29" ht="15.75" customHeight="1" x14ac:dyDescent="0.2">
      <c r="A459" s="52"/>
      <c r="B459" s="49"/>
      <c r="C459" s="49"/>
      <c r="D459" s="49"/>
      <c r="E459" s="50"/>
      <c r="F459" s="50"/>
      <c r="G459" s="50"/>
      <c r="H459" s="50"/>
      <c r="I459" s="50"/>
      <c r="J459" s="49"/>
      <c r="K459" s="50"/>
      <c r="L459" s="50"/>
      <c r="M459" s="50"/>
      <c r="N459" s="49"/>
      <c r="O459" s="49"/>
      <c r="P459" s="36">
        <v>0</v>
      </c>
      <c r="Q459" s="36" t="s">
        <v>485</v>
      </c>
      <c r="R459" s="36" t="e">
        <v>#NUM!</v>
      </c>
      <c r="S459" s="36">
        <v>0</v>
      </c>
      <c r="T459" s="36">
        <v>0</v>
      </c>
      <c r="U459" s="38">
        <v>0</v>
      </c>
      <c r="V459" s="38">
        <v>0</v>
      </c>
      <c r="W459" s="36">
        <v>-1.1999999999997852E-5</v>
      </c>
      <c r="X459" s="36">
        <v>0</v>
      </c>
      <c r="Y459" s="36">
        <v>-3.0559999999999999E-5</v>
      </c>
      <c r="Z459" s="36">
        <v>0</v>
      </c>
      <c r="AA459" s="38" t="s">
        <v>486</v>
      </c>
      <c r="AB459" s="36">
        <v>1.8560000000002147E-5</v>
      </c>
      <c r="AC459" s="36">
        <v>0.10874962000000001</v>
      </c>
    </row>
    <row r="460" spans="1:29" ht="15.75" customHeight="1" x14ac:dyDescent="0.2">
      <c r="A460" s="52"/>
      <c r="B460" s="49"/>
      <c r="C460" s="49"/>
      <c r="D460" s="49"/>
      <c r="E460" s="50"/>
      <c r="F460" s="50"/>
      <c r="G460" s="50"/>
      <c r="H460" s="50"/>
      <c r="I460" s="50"/>
      <c r="J460" s="49"/>
      <c r="K460" s="50"/>
      <c r="L460" s="50"/>
      <c r="M460" s="50"/>
      <c r="N460" s="49"/>
      <c r="O460" s="49"/>
      <c r="P460" s="36">
        <v>0</v>
      </c>
      <c r="Q460" s="36" t="s">
        <v>485</v>
      </c>
      <c r="R460" s="36" t="e">
        <v>#NUM!</v>
      </c>
      <c r="S460" s="36">
        <v>0</v>
      </c>
      <c r="T460" s="36">
        <v>0</v>
      </c>
      <c r="U460" s="38">
        <v>0</v>
      </c>
      <c r="V460" s="38">
        <v>0</v>
      </c>
      <c r="W460" s="36">
        <v>-1.1999999999997852E-5</v>
      </c>
      <c r="X460" s="36">
        <v>0</v>
      </c>
      <c r="Y460" s="36">
        <v>-3.0559999999999999E-5</v>
      </c>
      <c r="Z460" s="36">
        <v>0</v>
      </c>
      <c r="AA460" s="38" t="s">
        <v>486</v>
      </c>
      <c r="AB460" s="36">
        <v>1.8560000000002147E-5</v>
      </c>
      <c r="AC460" s="36">
        <v>0.10874962000000001</v>
      </c>
    </row>
    <row r="461" spans="1:29" ht="15.75" customHeight="1" x14ac:dyDescent="0.2">
      <c r="A461" s="52"/>
      <c r="B461" s="49"/>
      <c r="C461" s="49"/>
      <c r="D461" s="49"/>
      <c r="E461" s="50"/>
      <c r="F461" s="50"/>
      <c r="G461" s="50"/>
      <c r="H461" s="50"/>
      <c r="I461" s="50"/>
      <c r="J461" s="49"/>
      <c r="K461" s="50"/>
      <c r="L461" s="50"/>
      <c r="M461" s="50"/>
      <c r="N461" s="49"/>
      <c r="O461" s="49"/>
      <c r="P461" s="36">
        <v>0</v>
      </c>
      <c r="Q461" s="36" t="s">
        <v>485</v>
      </c>
      <c r="R461" s="36" t="e">
        <v>#NUM!</v>
      </c>
      <c r="S461" s="36">
        <v>0</v>
      </c>
      <c r="T461" s="36">
        <v>0</v>
      </c>
      <c r="U461" s="38">
        <v>0</v>
      </c>
      <c r="V461" s="38">
        <v>0</v>
      </c>
      <c r="W461" s="36">
        <v>-1.1999999999997852E-5</v>
      </c>
      <c r="X461" s="36">
        <v>0</v>
      </c>
      <c r="Y461" s="36">
        <v>-3.0559999999999999E-5</v>
      </c>
      <c r="Z461" s="36">
        <v>0</v>
      </c>
      <c r="AA461" s="38" t="s">
        <v>486</v>
      </c>
      <c r="AB461" s="36">
        <v>1.8560000000002147E-5</v>
      </c>
      <c r="AC461" s="36">
        <v>0.10874962000000001</v>
      </c>
    </row>
    <row r="462" spans="1:29" ht="15.75" customHeight="1" x14ac:dyDescent="0.2">
      <c r="A462" s="52"/>
      <c r="B462" s="49"/>
      <c r="C462" s="49"/>
      <c r="D462" s="49"/>
      <c r="E462" s="50"/>
      <c r="F462" s="50"/>
      <c r="G462" s="50"/>
      <c r="H462" s="50"/>
      <c r="I462" s="50"/>
      <c r="J462" s="49"/>
      <c r="K462" s="50"/>
      <c r="L462" s="50"/>
      <c r="M462" s="50"/>
      <c r="N462" s="49"/>
      <c r="O462" s="49"/>
      <c r="P462" s="36">
        <v>0</v>
      </c>
      <c r="Q462" s="36" t="s">
        <v>485</v>
      </c>
      <c r="R462" s="36" t="e">
        <v>#NUM!</v>
      </c>
      <c r="S462" s="36">
        <v>0</v>
      </c>
      <c r="T462" s="36">
        <v>0</v>
      </c>
      <c r="U462" s="38">
        <v>0</v>
      </c>
      <c r="V462" s="38">
        <v>0</v>
      </c>
      <c r="W462" s="36">
        <v>-1.1999999999997852E-5</v>
      </c>
      <c r="X462" s="36">
        <v>0</v>
      </c>
      <c r="Y462" s="36">
        <v>-3.0559999999999999E-5</v>
      </c>
      <c r="Z462" s="36">
        <v>0</v>
      </c>
      <c r="AA462" s="38" t="s">
        <v>486</v>
      </c>
      <c r="AB462" s="36">
        <v>1.8560000000002147E-5</v>
      </c>
      <c r="AC462" s="36">
        <v>0.10874962000000001</v>
      </c>
    </row>
    <row r="463" spans="1:29" ht="15.75" customHeight="1" x14ac:dyDescent="0.2">
      <c r="A463" s="52"/>
      <c r="B463" s="49"/>
      <c r="C463" s="49"/>
      <c r="D463" s="49"/>
      <c r="E463" s="50"/>
      <c r="F463" s="50"/>
      <c r="G463" s="50"/>
      <c r="H463" s="50"/>
      <c r="I463" s="50"/>
      <c r="J463" s="49"/>
      <c r="K463" s="50"/>
      <c r="L463" s="50"/>
      <c r="M463" s="50"/>
      <c r="N463" s="49"/>
      <c r="O463" s="49"/>
      <c r="P463" s="36">
        <v>0</v>
      </c>
      <c r="Q463" s="36" t="s">
        <v>485</v>
      </c>
      <c r="R463" s="36" t="e">
        <v>#NUM!</v>
      </c>
      <c r="S463" s="36">
        <v>0</v>
      </c>
      <c r="T463" s="36">
        <v>0</v>
      </c>
      <c r="U463" s="38">
        <v>0</v>
      </c>
      <c r="V463" s="38">
        <v>0</v>
      </c>
      <c r="W463" s="36">
        <v>-1.1999999999997852E-5</v>
      </c>
      <c r="X463" s="36">
        <v>0</v>
      </c>
      <c r="Y463" s="36">
        <v>-3.0559999999999999E-5</v>
      </c>
      <c r="Z463" s="36">
        <v>0</v>
      </c>
      <c r="AA463" s="38" t="s">
        <v>486</v>
      </c>
      <c r="AB463" s="36">
        <v>1.8560000000002147E-5</v>
      </c>
      <c r="AC463" s="36">
        <v>0.10874962000000001</v>
      </c>
    </row>
    <row r="464" spans="1:29" ht="15.75" customHeight="1" x14ac:dyDescent="0.2">
      <c r="A464" s="52"/>
      <c r="B464" s="49"/>
      <c r="C464" s="49"/>
      <c r="D464" s="49"/>
      <c r="E464" s="50"/>
      <c r="F464" s="50"/>
      <c r="G464" s="50"/>
      <c r="H464" s="50"/>
      <c r="I464" s="50"/>
      <c r="J464" s="49"/>
      <c r="K464" s="50"/>
      <c r="L464" s="50"/>
      <c r="M464" s="50"/>
      <c r="N464" s="49"/>
      <c r="O464" s="49"/>
      <c r="P464" s="36">
        <v>0</v>
      </c>
      <c r="Q464" s="36" t="s">
        <v>485</v>
      </c>
      <c r="R464" s="36" t="e">
        <v>#NUM!</v>
      </c>
      <c r="S464" s="36">
        <v>0</v>
      </c>
      <c r="T464" s="36">
        <v>0</v>
      </c>
      <c r="U464" s="38">
        <v>0</v>
      </c>
      <c r="V464" s="38">
        <v>0</v>
      </c>
      <c r="W464" s="36">
        <v>-1.1999999999997852E-5</v>
      </c>
      <c r="X464" s="36">
        <v>0</v>
      </c>
      <c r="Y464" s="36">
        <v>-3.0559999999999999E-5</v>
      </c>
      <c r="Z464" s="36">
        <v>0</v>
      </c>
      <c r="AA464" s="38" t="s">
        <v>486</v>
      </c>
      <c r="AB464" s="36">
        <v>1.8560000000002147E-5</v>
      </c>
      <c r="AC464" s="36">
        <v>0.10874962000000001</v>
      </c>
    </row>
    <row r="465" spans="1:29" ht="15.75" customHeight="1" x14ac:dyDescent="0.2">
      <c r="A465" s="52"/>
      <c r="B465" s="49"/>
      <c r="C465" s="49"/>
      <c r="D465" s="49"/>
      <c r="E465" s="50"/>
      <c r="F465" s="50"/>
      <c r="G465" s="50"/>
      <c r="H465" s="50"/>
      <c r="I465" s="50"/>
      <c r="J465" s="49"/>
      <c r="K465" s="50"/>
      <c r="L465" s="50"/>
      <c r="M465" s="50"/>
      <c r="N465" s="49"/>
      <c r="O465" s="49"/>
      <c r="P465" s="36">
        <v>0</v>
      </c>
      <c r="Q465" s="36" t="s">
        <v>485</v>
      </c>
      <c r="R465" s="36" t="e">
        <v>#NUM!</v>
      </c>
      <c r="S465" s="36">
        <v>0</v>
      </c>
      <c r="T465" s="36">
        <v>0</v>
      </c>
      <c r="U465" s="38">
        <v>0</v>
      </c>
      <c r="V465" s="38">
        <v>0</v>
      </c>
      <c r="W465" s="36">
        <v>-1.1999999999997852E-5</v>
      </c>
      <c r="X465" s="36">
        <v>0</v>
      </c>
      <c r="Y465" s="36">
        <v>-3.0559999999999999E-5</v>
      </c>
      <c r="Z465" s="36">
        <v>0</v>
      </c>
      <c r="AA465" s="38" t="s">
        <v>486</v>
      </c>
      <c r="AB465" s="36">
        <v>1.8560000000002147E-5</v>
      </c>
      <c r="AC465" s="36">
        <v>0.10874962000000001</v>
      </c>
    </row>
    <row r="466" spans="1:29" ht="15.75" customHeight="1" x14ac:dyDescent="0.2">
      <c r="A466" s="52"/>
      <c r="B466" s="49"/>
      <c r="C466" s="49"/>
      <c r="D466" s="49"/>
      <c r="E466" s="50"/>
      <c r="F466" s="50"/>
      <c r="G466" s="50"/>
      <c r="H466" s="50"/>
      <c r="I466" s="50"/>
      <c r="J466" s="49"/>
      <c r="K466" s="50"/>
      <c r="L466" s="50"/>
      <c r="M466" s="50"/>
      <c r="N466" s="49"/>
      <c r="O466" s="49"/>
      <c r="P466" s="36">
        <v>0</v>
      </c>
      <c r="Q466" s="36" t="s">
        <v>485</v>
      </c>
      <c r="R466" s="36" t="e">
        <v>#NUM!</v>
      </c>
      <c r="S466" s="36">
        <v>0</v>
      </c>
      <c r="T466" s="36">
        <v>0</v>
      </c>
      <c r="U466" s="38">
        <v>0</v>
      </c>
      <c r="V466" s="38">
        <v>0</v>
      </c>
      <c r="W466" s="36">
        <v>-1.1999999999997852E-5</v>
      </c>
      <c r="X466" s="36">
        <v>0</v>
      </c>
      <c r="Y466" s="36">
        <v>-3.0559999999999999E-5</v>
      </c>
      <c r="Z466" s="36">
        <v>0</v>
      </c>
      <c r="AA466" s="38" t="s">
        <v>486</v>
      </c>
      <c r="AB466" s="36">
        <v>1.8560000000002147E-5</v>
      </c>
      <c r="AC466" s="36">
        <v>0.10874962000000001</v>
      </c>
    </row>
    <row r="467" spans="1:29" ht="15.75" customHeight="1" x14ac:dyDescent="0.2">
      <c r="A467" s="52"/>
      <c r="B467" s="49"/>
      <c r="C467" s="49"/>
      <c r="D467" s="49"/>
      <c r="E467" s="50"/>
      <c r="F467" s="50"/>
      <c r="G467" s="50"/>
      <c r="H467" s="50"/>
      <c r="I467" s="50"/>
      <c r="J467" s="49"/>
      <c r="K467" s="50"/>
      <c r="L467" s="50"/>
      <c r="M467" s="50"/>
      <c r="N467" s="49"/>
      <c r="O467" s="49"/>
      <c r="P467" s="36">
        <v>0</v>
      </c>
      <c r="Q467" s="36" t="s">
        <v>485</v>
      </c>
      <c r="R467" s="36" t="e">
        <v>#NUM!</v>
      </c>
      <c r="S467" s="36">
        <v>0</v>
      </c>
      <c r="T467" s="36">
        <v>0</v>
      </c>
      <c r="U467" s="38">
        <v>0</v>
      </c>
      <c r="V467" s="38">
        <v>0</v>
      </c>
      <c r="W467" s="36">
        <v>-1.1999999999997852E-5</v>
      </c>
      <c r="X467" s="36">
        <v>0</v>
      </c>
      <c r="Y467" s="36">
        <v>-3.0559999999999999E-5</v>
      </c>
      <c r="Z467" s="36">
        <v>0</v>
      </c>
      <c r="AA467" s="38" t="s">
        <v>486</v>
      </c>
      <c r="AB467" s="36">
        <v>1.8560000000002147E-5</v>
      </c>
      <c r="AC467" s="36">
        <v>0.10874962000000001</v>
      </c>
    </row>
    <row r="468" spans="1:29" ht="15.75" customHeight="1" x14ac:dyDescent="0.2">
      <c r="A468" s="52"/>
      <c r="B468" s="49"/>
      <c r="C468" s="49"/>
      <c r="D468" s="49"/>
      <c r="E468" s="50"/>
      <c r="F468" s="50"/>
      <c r="G468" s="50"/>
      <c r="H468" s="50"/>
      <c r="I468" s="50"/>
      <c r="J468" s="49"/>
      <c r="K468" s="50"/>
      <c r="L468" s="50"/>
      <c r="M468" s="50"/>
      <c r="N468" s="49"/>
      <c r="O468" s="49"/>
      <c r="P468" s="36">
        <v>0</v>
      </c>
      <c r="Q468" s="36" t="s">
        <v>485</v>
      </c>
      <c r="R468" s="36" t="e">
        <v>#NUM!</v>
      </c>
      <c r="S468" s="36">
        <v>0</v>
      </c>
      <c r="T468" s="36">
        <v>0</v>
      </c>
      <c r="U468" s="38">
        <v>0</v>
      </c>
      <c r="V468" s="38">
        <v>0</v>
      </c>
      <c r="W468" s="36">
        <v>-1.1999999999997852E-5</v>
      </c>
      <c r="X468" s="36">
        <v>0</v>
      </c>
      <c r="Y468" s="36">
        <v>-3.0559999999999999E-5</v>
      </c>
      <c r="Z468" s="36">
        <v>0</v>
      </c>
      <c r="AA468" s="38" t="s">
        <v>486</v>
      </c>
      <c r="AB468" s="36">
        <v>1.8560000000002147E-5</v>
      </c>
      <c r="AC468" s="36">
        <v>0.10874962000000001</v>
      </c>
    </row>
    <row r="469" spans="1:29" ht="15.75" customHeight="1" x14ac:dyDescent="0.2">
      <c r="A469" s="52"/>
      <c r="B469" s="49"/>
      <c r="C469" s="49"/>
      <c r="D469" s="49"/>
      <c r="E469" s="50"/>
      <c r="F469" s="50"/>
      <c r="G469" s="50"/>
      <c r="H469" s="50"/>
      <c r="I469" s="50"/>
      <c r="J469" s="49"/>
      <c r="K469" s="50"/>
      <c r="L469" s="50"/>
      <c r="M469" s="50"/>
      <c r="N469" s="49"/>
      <c r="O469" s="49"/>
      <c r="P469" s="36">
        <v>0</v>
      </c>
      <c r="Q469" s="36" t="s">
        <v>485</v>
      </c>
      <c r="R469" s="36" t="e">
        <v>#NUM!</v>
      </c>
      <c r="S469" s="36">
        <v>0</v>
      </c>
      <c r="T469" s="36">
        <v>0</v>
      </c>
      <c r="U469" s="38">
        <v>0</v>
      </c>
      <c r="V469" s="38">
        <v>0</v>
      </c>
      <c r="W469" s="36">
        <v>-1.1999999999997852E-5</v>
      </c>
      <c r="X469" s="36">
        <v>0</v>
      </c>
      <c r="Y469" s="36">
        <v>-3.0559999999999999E-5</v>
      </c>
      <c r="Z469" s="36">
        <v>0</v>
      </c>
      <c r="AA469" s="38" t="s">
        <v>486</v>
      </c>
      <c r="AB469" s="36">
        <v>1.8560000000002147E-5</v>
      </c>
      <c r="AC469" s="36">
        <v>0.10874962000000001</v>
      </c>
    </row>
    <row r="470" spans="1:29" ht="15.75" customHeight="1" x14ac:dyDescent="0.2">
      <c r="A470" s="52"/>
      <c r="B470" s="49"/>
      <c r="C470" s="49"/>
      <c r="D470" s="49"/>
      <c r="E470" s="50"/>
      <c r="F470" s="50"/>
      <c r="G470" s="50"/>
      <c r="H470" s="50"/>
      <c r="I470" s="50"/>
      <c r="J470" s="49"/>
      <c r="K470" s="50"/>
      <c r="L470" s="50"/>
      <c r="M470" s="50"/>
      <c r="N470" s="49"/>
      <c r="O470" s="49"/>
      <c r="P470" s="36">
        <v>0</v>
      </c>
      <c r="Q470" s="36" t="s">
        <v>485</v>
      </c>
      <c r="R470" s="36" t="e">
        <v>#NUM!</v>
      </c>
      <c r="S470" s="36">
        <v>0</v>
      </c>
      <c r="T470" s="36">
        <v>0</v>
      </c>
      <c r="U470" s="38">
        <v>0</v>
      </c>
      <c r="V470" s="38">
        <v>0</v>
      </c>
      <c r="W470" s="36">
        <v>-1.1999999999997852E-5</v>
      </c>
      <c r="X470" s="36">
        <v>0</v>
      </c>
      <c r="Y470" s="36">
        <v>-3.0559999999999999E-5</v>
      </c>
      <c r="Z470" s="36">
        <v>0</v>
      </c>
      <c r="AA470" s="38" t="s">
        <v>486</v>
      </c>
      <c r="AB470" s="36">
        <v>1.8560000000002147E-5</v>
      </c>
      <c r="AC470" s="36">
        <v>0.10874962000000001</v>
      </c>
    </row>
    <row r="471" spans="1:29" ht="15.75" customHeight="1" x14ac:dyDescent="0.2">
      <c r="A471" s="52"/>
      <c r="B471" s="49"/>
      <c r="C471" s="49"/>
      <c r="D471" s="49"/>
      <c r="E471" s="50"/>
      <c r="F471" s="50"/>
      <c r="G471" s="50"/>
      <c r="H471" s="50"/>
      <c r="I471" s="50"/>
      <c r="J471" s="49"/>
      <c r="K471" s="50"/>
      <c r="L471" s="50"/>
      <c r="M471" s="50"/>
      <c r="N471" s="49"/>
      <c r="O471" s="49"/>
      <c r="P471" s="36">
        <v>0</v>
      </c>
      <c r="Q471" s="36" t="s">
        <v>485</v>
      </c>
      <c r="R471" s="36" t="e">
        <v>#NUM!</v>
      </c>
      <c r="S471" s="36">
        <v>0</v>
      </c>
      <c r="T471" s="36">
        <v>0</v>
      </c>
      <c r="U471" s="38">
        <v>0</v>
      </c>
      <c r="V471" s="38">
        <v>0</v>
      </c>
      <c r="W471" s="36">
        <v>-1.1999999999997852E-5</v>
      </c>
      <c r="X471" s="36">
        <v>0</v>
      </c>
      <c r="Y471" s="36">
        <v>-3.0559999999999999E-5</v>
      </c>
      <c r="Z471" s="36">
        <v>0</v>
      </c>
      <c r="AA471" s="38" t="s">
        <v>486</v>
      </c>
      <c r="AB471" s="36">
        <v>1.8560000000002147E-5</v>
      </c>
      <c r="AC471" s="36">
        <v>0.10874962000000001</v>
      </c>
    </row>
    <row r="472" spans="1:29" ht="15.75" customHeight="1" x14ac:dyDescent="0.2">
      <c r="A472" s="52"/>
      <c r="B472" s="49"/>
      <c r="C472" s="49"/>
      <c r="D472" s="49"/>
      <c r="E472" s="50"/>
      <c r="F472" s="50"/>
      <c r="G472" s="50"/>
      <c r="H472" s="50"/>
      <c r="I472" s="50"/>
      <c r="J472" s="49"/>
      <c r="K472" s="50"/>
      <c r="L472" s="50"/>
      <c r="M472" s="50"/>
      <c r="N472" s="49"/>
      <c r="O472" s="49"/>
      <c r="P472" s="36">
        <v>0</v>
      </c>
      <c r="Q472" s="36" t="s">
        <v>485</v>
      </c>
      <c r="R472" s="36" t="e">
        <v>#NUM!</v>
      </c>
      <c r="S472" s="36">
        <v>0</v>
      </c>
      <c r="T472" s="36">
        <v>0</v>
      </c>
      <c r="U472" s="38">
        <v>0</v>
      </c>
      <c r="V472" s="38">
        <v>0</v>
      </c>
      <c r="W472" s="36">
        <v>-1.1999999999997852E-5</v>
      </c>
      <c r="X472" s="36">
        <v>0</v>
      </c>
      <c r="Y472" s="36">
        <v>-3.0559999999999999E-5</v>
      </c>
      <c r="Z472" s="36">
        <v>0</v>
      </c>
      <c r="AA472" s="38" t="s">
        <v>486</v>
      </c>
      <c r="AB472" s="36">
        <v>1.8560000000002147E-5</v>
      </c>
      <c r="AC472" s="36">
        <v>0.10874962000000001</v>
      </c>
    </row>
    <row r="473" spans="1:29" ht="15.75" customHeight="1" x14ac:dyDescent="0.2">
      <c r="A473" s="52"/>
      <c r="B473" s="49"/>
      <c r="C473" s="49"/>
      <c r="D473" s="49"/>
      <c r="E473" s="50"/>
      <c r="F473" s="50"/>
      <c r="G473" s="50"/>
      <c r="H473" s="50"/>
      <c r="I473" s="50"/>
      <c r="J473" s="49"/>
      <c r="K473" s="50"/>
      <c r="L473" s="50"/>
      <c r="M473" s="50"/>
      <c r="N473" s="49"/>
      <c r="O473" s="49"/>
      <c r="P473" s="36">
        <v>0</v>
      </c>
      <c r="Q473" s="36" t="s">
        <v>485</v>
      </c>
      <c r="R473" s="36" t="e">
        <v>#NUM!</v>
      </c>
      <c r="S473" s="36">
        <v>0</v>
      </c>
      <c r="T473" s="36">
        <v>0</v>
      </c>
      <c r="U473" s="38">
        <v>0</v>
      </c>
      <c r="V473" s="38">
        <v>0</v>
      </c>
      <c r="W473" s="36">
        <v>-1.1999999999997852E-5</v>
      </c>
      <c r="X473" s="36">
        <v>0</v>
      </c>
      <c r="Y473" s="36">
        <v>-3.0559999999999999E-5</v>
      </c>
      <c r="Z473" s="36">
        <v>0</v>
      </c>
      <c r="AA473" s="38" t="s">
        <v>486</v>
      </c>
      <c r="AB473" s="36">
        <v>1.8560000000002147E-5</v>
      </c>
      <c r="AC473" s="36">
        <v>0.10874962000000001</v>
      </c>
    </row>
    <row r="474" spans="1:29" ht="15.75" customHeight="1" x14ac:dyDescent="0.2">
      <c r="A474" s="52"/>
      <c r="B474" s="49"/>
      <c r="C474" s="49"/>
      <c r="D474" s="49"/>
      <c r="E474" s="50"/>
      <c r="F474" s="50"/>
      <c r="G474" s="50"/>
      <c r="H474" s="50"/>
      <c r="I474" s="50"/>
      <c r="J474" s="49"/>
      <c r="K474" s="50"/>
      <c r="L474" s="50"/>
      <c r="M474" s="50"/>
      <c r="N474" s="49"/>
      <c r="O474" s="49"/>
      <c r="P474" s="36">
        <v>0</v>
      </c>
      <c r="Q474" s="36" t="s">
        <v>485</v>
      </c>
      <c r="R474" s="36" t="e">
        <v>#NUM!</v>
      </c>
      <c r="S474" s="36">
        <v>0</v>
      </c>
      <c r="T474" s="36">
        <v>0</v>
      </c>
      <c r="U474" s="38">
        <v>0</v>
      </c>
      <c r="V474" s="38">
        <v>0</v>
      </c>
      <c r="W474" s="36">
        <v>-1.1999999999997852E-5</v>
      </c>
      <c r="X474" s="36">
        <v>0</v>
      </c>
      <c r="Y474" s="36">
        <v>-3.0559999999999999E-5</v>
      </c>
      <c r="Z474" s="36">
        <v>0</v>
      </c>
      <c r="AA474" s="38" t="s">
        <v>486</v>
      </c>
      <c r="AB474" s="36">
        <v>1.8560000000002147E-5</v>
      </c>
      <c r="AC474" s="36">
        <v>0.10874962000000001</v>
      </c>
    </row>
    <row r="475" spans="1:29" ht="15.75" customHeight="1" x14ac:dyDescent="0.2">
      <c r="A475" s="52"/>
      <c r="B475" s="49"/>
      <c r="C475" s="49"/>
      <c r="D475" s="49"/>
      <c r="E475" s="50"/>
      <c r="F475" s="50"/>
      <c r="G475" s="50"/>
      <c r="H475" s="50"/>
      <c r="I475" s="50"/>
      <c r="J475" s="49"/>
      <c r="K475" s="50"/>
      <c r="L475" s="50"/>
      <c r="M475" s="50"/>
      <c r="N475" s="49"/>
      <c r="O475" s="49"/>
      <c r="P475" s="36">
        <v>0</v>
      </c>
      <c r="Q475" s="36" t="s">
        <v>485</v>
      </c>
      <c r="R475" s="36" t="e">
        <v>#NUM!</v>
      </c>
      <c r="S475" s="36">
        <v>0</v>
      </c>
      <c r="T475" s="36">
        <v>0</v>
      </c>
      <c r="U475" s="38">
        <v>0</v>
      </c>
      <c r="V475" s="38">
        <v>0</v>
      </c>
      <c r="W475" s="36">
        <v>-1.1999999999997852E-5</v>
      </c>
      <c r="X475" s="36">
        <v>0</v>
      </c>
      <c r="Y475" s="36">
        <v>-3.0559999999999999E-5</v>
      </c>
      <c r="Z475" s="36">
        <v>0</v>
      </c>
      <c r="AA475" s="38" t="s">
        <v>486</v>
      </c>
      <c r="AB475" s="36">
        <v>1.8560000000002147E-5</v>
      </c>
      <c r="AC475" s="36">
        <v>0.10874962000000001</v>
      </c>
    </row>
    <row r="476" spans="1:29" ht="15.75" customHeight="1" x14ac:dyDescent="0.2">
      <c r="A476" s="52"/>
      <c r="B476" s="49"/>
      <c r="C476" s="49"/>
      <c r="D476" s="49"/>
      <c r="E476" s="50"/>
      <c r="F476" s="50"/>
      <c r="G476" s="50"/>
      <c r="H476" s="50"/>
      <c r="I476" s="50"/>
      <c r="J476" s="49"/>
      <c r="K476" s="50"/>
      <c r="L476" s="50"/>
      <c r="M476" s="50"/>
      <c r="N476" s="49"/>
      <c r="O476" s="49"/>
      <c r="P476" s="36">
        <v>0</v>
      </c>
      <c r="Q476" s="36" t="s">
        <v>485</v>
      </c>
      <c r="R476" s="36" t="e">
        <v>#NUM!</v>
      </c>
      <c r="S476" s="36">
        <v>0</v>
      </c>
      <c r="T476" s="36">
        <v>0</v>
      </c>
      <c r="U476" s="38">
        <v>0</v>
      </c>
      <c r="V476" s="38">
        <v>0</v>
      </c>
      <c r="W476" s="36">
        <v>-1.1999999999997852E-5</v>
      </c>
      <c r="X476" s="36">
        <v>0</v>
      </c>
      <c r="Y476" s="36">
        <v>-3.0559999999999999E-5</v>
      </c>
      <c r="Z476" s="36">
        <v>0</v>
      </c>
      <c r="AA476" s="38" t="s">
        <v>486</v>
      </c>
      <c r="AB476" s="36">
        <v>1.8560000000002147E-5</v>
      </c>
      <c r="AC476" s="36">
        <v>0.10874962000000001</v>
      </c>
    </row>
    <row r="477" spans="1:29" ht="15.75" customHeight="1" x14ac:dyDescent="0.2">
      <c r="A477" s="52"/>
      <c r="B477" s="49"/>
      <c r="C477" s="49"/>
      <c r="D477" s="49"/>
      <c r="E477" s="50"/>
      <c r="F477" s="50"/>
      <c r="G477" s="50"/>
      <c r="H477" s="50"/>
      <c r="I477" s="50"/>
      <c r="J477" s="49"/>
      <c r="K477" s="50"/>
      <c r="L477" s="50"/>
      <c r="M477" s="50"/>
      <c r="N477" s="49"/>
      <c r="O477" s="49"/>
      <c r="P477" s="36">
        <v>0</v>
      </c>
      <c r="Q477" s="36" t="s">
        <v>485</v>
      </c>
      <c r="R477" s="36" t="e">
        <v>#NUM!</v>
      </c>
      <c r="S477" s="36">
        <v>0</v>
      </c>
      <c r="T477" s="36">
        <v>0</v>
      </c>
      <c r="U477" s="38">
        <v>0</v>
      </c>
      <c r="V477" s="38">
        <v>0</v>
      </c>
      <c r="W477" s="36">
        <v>-1.1999999999997852E-5</v>
      </c>
      <c r="X477" s="36">
        <v>0</v>
      </c>
      <c r="Y477" s="36">
        <v>-3.0559999999999999E-5</v>
      </c>
      <c r="Z477" s="36">
        <v>0</v>
      </c>
      <c r="AA477" s="38" t="s">
        <v>486</v>
      </c>
      <c r="AB477" s="36">
        <v>1.8560000000002147E-5</v>
      </c>
      <c r="AC477" s="36">
        <v>0.10874962000000001</v>
      </c>
    </row>
    <row r="478" spans="1:29" ht="15.75" customHeight="1" x14ac:dyDescent="0.2">
      <c r="A478" s="52"/>
      <c r="B478" s="49"/>
      <c r="C478" s="49"/>
      <c r="D478" s="49"/>
      <c r="E478" s="50"/>
      <c r="F478" s="50"/>
      <c r="G478" s="50"/>
      <c r="H478" s="50"/>
      <c r="I478" s="50"/>
      <c r="J478" s="49"/>
      <c r="K478" s="50"/>
      <c r="L478" s="50"/>
      <c r="M478" s="50"/>
      <c r="N478" s="49"/>
      <c r="O478" s="49"/>
      <c r="P478" s="36">
        <v>0</v>
      </c>
      <c r="Q478" s="36" t="s">
        <v>485</v>
      </c>
      <c r="R478" s="36" t="e">
        <v>#NUM!</v>
      </c>
      <c r="S478" s="36">
        <v>0</v>
      </c>
      <c r="T478" s="36">
        <v>0</v>
      </c>
      <c r="U478" s="38">
        <v>0</v>
      </c>
      <c r="V478" s="38">
        <v>0</v>
      </c>
      <c r="W478" s="36">
        <v>-1.1999999999997852E-5</v>
      </c>
      <c r="X478" s="36">
        <v>0</v>
      </c>
      <c r="Y478" s="36">
        <v>-3.0559999999999999E-5</v>
      </c>
      <c r="Z478" s="36">
        <v>0</v>
      </c>
      <c r="AA478" s="38" t="s">
        <v>486</v>
      </c>
      <c r="AB478" s="36">
        <v>1.8560000000002147E-5</v>
      </c>
      <c r="AC478" s="36">
        <v>0.10874962000000001</v>
      </c>
    </row>
    <row r="479" spans="1:29" ht="15.75" customHeight="1" x14ac:dyDescent="0.2">
      <c r="A479" s="52"/>
      <c r="B479" s="49"/>
      <c r="C479" s="49"/>
      <c r="D479" s="49"/>
      <c r="E479" s="50"/>
      <c r="F479" s="50"/>
      <c r="G479" s="50"/>
      <c r="H479" s="50"/>
      <c r="I479" s="50"/>
      <c r="J479" s="49"/>
      <c r="K479" s="50"/>
      <c r="L479" s="50"/>
      <c r="M479" s="50"/>
      <c r="N479" s="49"/>
      <c r="O479" s="49"/>
      <c r="P479" s="36">
        <v>0</v>
      </c>
      <c r="Q479" s="36" t="s">
        <v>485</v>
      </c>
      <c r="R479" s="36" t="e">
        <v>#NUM!</v>
      </c>
      <c r="S479" s="36">
        <v>0</v>
      </c>
      <c r="T479" s="36">
        <v>0</v>
      </c>
      <c r="U479" s="38">
        <v>0</v>
      </c>
      <c r="V479" s="38">
        <v>0</v>
      </c>
      <c r="W479" s="36">
        <v>-1.1999999999997852E-5</v>
      </c>
      <c r="X479" s="36">
        <v>0</v>
      </c>
      <c r="Y479" s="36">
        <v>-3.0559999999999999E-5</v>
      </c>
      <c r="Z479" s="36">
        <v>0</v>
      </c>
      <c r="AA479" s="38" t="s">
        <v>486</v>
      </c>
      <c r="AB479" s="36">
        <v>1.8560000000002147E-5</v>
      </c>
      <c r="AC479" s="36">
        <v>0.10874962000000001</v>
      </c>
    </row>
    <row r="480" spans="1:29" ht="15.75" customHeight="1" x14ac:dyDescent="0.2">
      <c r="A480" s="52"/>
      <c r="B480" s="49"/>
      <c r="C480" s="49"/>
      <c r="D480" s="49"/>
      <c r="E480" s="50"/>
      <c r="F480" s="50"/>
      <c r="G480" s="50"/>
      <c r="H480" s="50"/>
      <c r="I480" s="50"/>
      <c r="J480" s="49"/>
      <c r="K480" s="50"/>
      <c r="L480" s="50"/>
      <c r="M480" s="50"/>
      <c r="N480" s="49"/>
      <c r="O480" s="49"/>
      <c r="P480" s="36">
        <v>0</v>
      </c>
      <c r="Q480" s="36" t="s">
        <v>485</v>
      </c>
      <c r="R480" s="36" t="e">
        <v>#NUM!</v>
      </c>
      <c r="S480" s="36">
        <v>0</v>
      </c>
      <c r="T480" s="36">
        <v>0</v>
      </c>
      <c r="U480" s="38">
        <v>0</v>
      </c>
      <c r="V480" s="38">
        <v>0</v>
      </c>
      <c r="W480" s="36">
        <v>-1.1999999999997852E-5</v>
      </c>
      <c r="X480" s="36">
        <v>0</v>
      </c>
      <c r="Y480" s="36">
        <v>-3.0559999999999999E-5</v>
      </c>
      <c r="Z480" s="36">
        <v>0</v>
      </c>
      <c r="AA480" s="38" t="s">
        <v>486</v>
      </c>
      <c r="AB480" s="36">
        <v>1.8560000000002147E-5</v>
      </c>
      <c r="AC480" s="36">
        <v>0.10874962000000001</v>
      </c>
    </row>
    <row r="481" spans="1:29" ht="15.75" customHeight="1" x14ac:dyDescent="0.2">
      <c r="A481" s="52"/>
      <c r="B481" s="49"/>
      <c r="C481" s="49"/>
      <c r="D481" s="49"/>
      <c r="E481" s="50"/>
      <c r="F481" s="50"/>
      <c r="G481" s="50"/>
      <c r="H481" s="50"/>
      <c r="I481" s="50"/>
      <c r="J481" s="49"/>
      <c r="K481" s="50"/>
      <c r="L481" s="50"/>
      <c r="M481" s="50"/>
      <c r="N481" s="49"/>
      <c r="O481" s="49"/>
      <c r="P481" s="36">
        <v>0</v>
      </c>
      <c r="Q481" s="36" t="s">
        <v>485</v>
      </c>
      <c r="R481" s="36" t="e">
        <v>#NUM!</v>
      </c>
      <c r="S481" s="36">
        <v>0</v>
      </c>
      <c r="T481" s="36">
        <v>0</v>
      </c>
      <c r="U481" s="38">
        <v>0</v>
      </c>
      <c r="V481" s="38">
        <v>0</v>
      </c>
      <c r="W481" s="36">
        <v>-1.1999999999997852E-5</v>
      </c>
      <c r="X481" s="36">
        <v>0</v>
      </c>
      <c r="Y481" s="36">
        <v>-3.0559999999999999E-5</v>
      </c>
      <c r="Z481" s="36">
        <v>0</v>
      </c>
      <c r="AA481" s="38" t="s">
        <v>486</v>
      </c>
      <c r="AB481" s="36">
        <v>1.8560000000002147E-5</v>
      </c>
      <c r="AC481" s="36">
        <v>0.10874962000000001</v>
      </c>
    </row>
    <row r="482" spans="1:29" ht="15.75" customHeight="1" x14ac:dyDescent="0.2">
      <c r="A482" s="52"/>
      <c r="B482" s="49"/>
      <c r="C482" s="49"/>
      <c r="D482" s="49"/>
      <c r="E482" s="50"/>
      <c r="F482" s="50"/>
      <c r="G482" s="50"/>
      <c r="H482" s="50"/>
      <c r="I482" s="50"/>
      <c r="J482" s="49"/>
      <c r="K482" s="50"/>
      <c r="L482" s="50"/>
      <c r="M482" s="50"/>
      <c r="N482" s="49"/>
      <c r="O482" s="49"/>
      <c r="P482" s="36">
        <v>0</v>
      </c>
      <c r="Q482" s="36" t="s">
        <v>485</v>
      </c>
      <c r="R482" s="36" t="e">
        <v>#NUM!</v>
      </c>
      <c r="S482" s="36">
        <v>0</v>
      </c>
      <c r="T482" s="36">
        <v>0</v>
      </c>
      <c r="U482" s="38">
        <v>0</v>
      </c>
      <c r="V482" s="38">
        <v>0</v>
      </c>
      <c r="W482" s="36">
        <v>-1.1999999999997852E-5</v>
      </c>
      <c r="X482" s="36">
        <v>0</v>
      </c>
      <c r="Y482" s="36">
        <v>-3.0559999999999999E-5</v>
      </c>
      <c r="Z482" s="36">
        <v>0</v>
      </c>
      <c r="AA482" s="38" t="s">
        <v>486</v>
      </c>
      <c r="AB482" s="36">
        <v>1.8560000000002147E-5</v>
      </c>
      <c r="AC482" s="36">
        <v>0.10874962000000001</v>
      </c>
    </row>
    <row r="483" spans="1:29" ht="15.75" customHeight="1" x14ac:dyDescent="0.2">
      <c r="A483" s="52"/>
      <c r="B483" s="49"/>
      <c r="C483" s="49"/>
      <c r="D483" s="49"/>
      <c r="E483" s="50"/>
      <c r="F483" s="50"/>
      <c r="G483" s="50"/>
      <c r="H483" s="50"/>
      <c r="I483" s="50"/>
      <c r="J483" s="49"/>
      <c r="K483" s="50"/>
      <c r="L483" s="50"/>
      <c r="M483" s="50"/>
      <c r="N483" s="49"/>
      <c r="O483" s="49"/>
      <c r="P483" s="36">
        <v>0</v>
      </c>
      <c r="Q483" s="36" t="s">
        <v>485</v>
      </c>
      <c r="R483" s="36" t="e">
        <v>#NUM!</v>
      </c>
      <c r="S483" s="36">
        <v>0</v>
      </c>
      <c r="T483" s="36">
        <v>0</v>
      </c>
      <c r="U483" s="38">
        <v>0</v>
      </c>
      <c r="V483" s="38">
        <v>0</v>
      </c>
      <c r="W483" s="36">
        <v>-1.1999999999997852E-5</v>
      </c>
      <c r="X483" s="36">
        <v>0</v>
      </c>
      <c r="Y483" s="36">
        <v>-3.0559999999999999E-5</v>
      </c>
      <c r="Z483" s="36">
        <v>0</v>
      </c>
      <c r="AA483" s="38" t="s">
        <v>486</v>
      </c>
      <c r="AB483" s="36">
        <v>1.8560000000002147E-5</v>
      </c>
      <c r="AC483" s="36">
        <v>0.10874962000000001</v>
      </c>
    </row>
    <row r="484" spans="1:29" ht="15.75" customHeight="1" x14ac:dyDescent="0.2">
      <c r="A484" s="52"/>
      <c r="B484" s="49"/>
      <c r="C484" s="49"/>
      <c r="D484" s="49"/>
      <c r="E484" s="50"/>
      <c r="F484" s="50"/>
      <c r="G484" s="50"/>
      <c r="H484" s="50"/>
      <c r="I484" s="50"/>
      <c r="J484" s="49"/>
      <c r="K484" s="50"/>
      <c r="L484" s="50"/>
      <c r="M484" s="50"/>
      <c r="N484" s="49"/>
      <c r="O484" s="49"/>
      <c r="P484" s="36">
        <v>0</v>
      </c>
      <c r="Q484" s="36" t="s">
        <v>485</v>
      </c>
      <c r="R484" s="36" t="e">
        <v>#NUM!</v>
      </c>
      <c r="S484" s="36">
        <v>0</v>
      </c>
      <c r="T484" s="36">
        <v>0</v>
      </c>
      <c r="U484" s="38">
        <v>0</v>
      </c>
      <c r="V484" s="38">
        <v>0</v>
      </c>
      <c r="W484" s="36">
        <v>-1.1999999999997852E-5</v>
      </c>
      <c r="X484" s="36">
        <v>0</v>
      </c>
      <c r="Y484" s="36">
        <v>-3.0559999999999999E-5</v>
      </c>
      <c r="Z484" s="36">
        <v>0</v>
      </c>
      <c r="AA484" s="38" t="s">
        <v>486</v>
      </c>
      <c r="AB484" s="36">
        <v>1.8560000000002147E-5</v>
      </c>
      <c r="AC484" s="36">
        <v>0.10874962000000001</v>
      </c>
    </row>
    <row r="485" spans="1:29" ht="15.75" customHeight="1" x14ac:dyDescent="0.2">
      <c r="A485" s="52"/>
      <c r="B485" s="49"/>
      <c r="C485" s="49"/>
      <c r="D485" s="49"/>
      <c r="E485" s="50"/>
      <c r="F485" s="50"/>
      <c r="G485" s="50"/>
      <c r="H485" s="50"/>
      <c r="I485" s="50"/>
      <c r="J485" s="49"/>
      <c r="K485" s="50"/>
      <c r="L485" s="50"/>
      <c r="M485" s="50"/>
      <c r="N485" s="49"/>
      <c r="O485" s="49"/>
      <c r="P485" s="36">
        <v>0</v>
      </c>
      <c r="Q485" s="36" t="s">
        <v>485</v>
      </c>
      <c r="R485" s="36" t="e">
        <v>#NUM!</v>
      </c>
      <c r="S485" s="36">
        <v>0</v>
      </c>
      <c r="T485" s="36">
        <v>0</v>
      </c>
      <c r="U485" s="38">
        <v>0</v>
      </c>
      <c r="V485" s="38">
        <v>0</v>
      </c>
      <c r="W485" s="36">
        <v>-1.1999999999997852E-5</v>
      </c>
      <c r="X485" s="36">
        <v>0</v>
      </c>
      <c r="Y485" s="36">
        <v>-3.0559999999999999E-5</v>
      </c>
      <c r="Z485" s="36">
        <v>0</v>
      </c>
      <c r="AA485" s="38" t="s">
        <v>486</v>
      </c>
      <c r="AB485" s="36">
        <v>1.8560000000002147E-5</v>
      </c>
      <c r="AC485" s="36">
        <v>0.10874962000000001</v>
      </c>
    </row>
    <row r="486" spans="1:29" ht="15.75" customHeight="1" x14ac:dyDescent="0.2">
      <c r="A486" s="52"/>
      <c r="B486" s="49"/>
      <c r="C486" s="49"/>
      <c r="D486" s="49"/>
      <c r="E486" s="50"/>
      <c r="F486" s="50"/>
      <c r="G486" s="50"/>
      <c r="H486" s="50"/>
      <c r="I486" s="50"/>
      <c r="J486" s="49"/>
      <c r="K486" s="50"/>
      <c r="L486" s="50"/>
      <c r="M486" s="50"/>
      <c r="N486" s="49"/>
      <c r="O486" s="49"/>
      <c r="P486" s="36">
        <v>0</v>
      </c>
      <c r="Q486" s="36" t="s">
        <v>485</v>
      </c>
      <c r="R486" s="36" t="e">
        <v>#NUM!</v>
      </c>
      <c r="S486" s="36">
        <v>0</v>
      </c>
      <c r="T486" s="36">
        <v>0</v>
      </c>
      <c r="U486" s="38">
        <v>0</v>
      </c>
      <c r="V486" s="38">
        <v>0</v>
      </c>
      <c r="W486" s="36">
        <v>-1.1999999999997852E-5</v>
      </c>
      <c r="X486" s="36">
        <v>0</v>
      </c>
      <c r="Y486" s="36">
        <v>-3.0559999999999999E-5</v>
      </c>
      <c r="Z486" s="36">
        <v>0</v>
      </c>
      <c r="AA486" s="38" t="s">
        <v>486</v>
      </c>
      <c r="AB486" s="36">
        <v>1.8560000000002147E-5</v>
      </c>
      <c r="AC486" s="36">
        <v>0.10874962000000001</v>
      </c>
    </row>
    <row r="487" spans="1:29" ht="15.75" customHeight="1" x14ac:dyDescent="0.2">
      <c r="A487" s="52"/>
      <c r="B487" s="49"/>
      <c r="C487" s="49"/>
      <c r="D487" s="49"/>
      <c r="E487" s="50"/>
      <c r="F487" s="50"/>
      <c r="G487" s="50"/>
      <c r="H487" s="50"/>
      <c r="I487" s="50"/>
      <c r="J487" s="49"/>
      <c r="K487" s="50"/>
      <c r="L487" s="50"/>
      <c r="M487" s="50"/>
      <c r="N487" s="49"/>
      <c r="O487" s="49"/>
      <c r="P487" s="36">
        <v>0</v>
      </c>
      <c r="Q487" s="36" t="s">
        <v>485</v>
      </c>
      <c r="R487" s="36" t="e">
        <v>#NUM!</v>
      </c>
      <c r="S487" s="36">
        <v>0</v>
      </c>
      <c r="T487" s="36">
        <v>0</v>
      </c>
      <c r="U487" s="38">
        <v>0</v>
      </c>
      <c r="V487" s="38">
        <v>0</v>
      </c>
      <c r="W487" s="36">
        <v>-1.1999999999997852E-5</v>
      </c>
      <c r="X487" s="36">
        <v>0</v>
      </c>
      <c r="Y487" s="36">
        <v>-3.0559999999999999E-5</v>
      </c>
      <c r="Z487" s="36">
        <v>0</v>
      </c>
      <c r="AA487" s="38" t="s">
        <v>486</v>
      </c>
      <c r="AB487" s="36">
        <v>1.8560000000002147E-5</v>
      </c>
      <c r="AC487" s="36">
        <v>0.10874962000000001</v>
      </c>
    </row>
    <row r="488" spans="1:29" ht="15.75" customHeight="1" x14ac:dyDescent="0.2">
      <c r="A488" s="52"/>
      <c r="B488" s="49"/>
      <c r="C488" s="49"/>
      <c r="D488" s="49"/>
      <c r="E488" s="50"/>
      <c r="F488" s="50"/>
      <c r="G488" s="50"/>
      <c r="H488" s="50"/>
      <c r="I488" s="50"/>
      <c r="J488" s="49"/>
      <c r="K488" s="50"/>
      <c r="L488" s="50"/>
      <c r="M488" s="50"/>
      <c r="N488" s="49"/>
      <c r="O488" s="49"/>
      <c r="P488" s="36">
        <v>0</v>
      </c>
      <c r="Q488" s="36" t="s">
        <v>485</v>
      </c>
      <c r="R488" s="36" t="e">
        <v>#NUM!</v>
      </c>
      <c r="S488" s="36">
        <v>0</v>
      </c>
      <c r="T488" s="36">
        <v>0</v>
      </c>
      <c r="U488" s="38">
        <v>0</v>
      </c>
      <c r="V488" s="38">
        <v>0</v>
      </c>
      <c r="W488" s="36">
        <v>-1.1999999999997852E-5</v>
      </c>
      <c r="X488" s="36">
        <v>0</v>
      </c>
      <c r="Y488" s="36">
        <v>-3.0559999999999999E-5</v>
      </c>
      <c r="Z488" s="36">
        <v>0</v>
      </c>
      <c r="AA488" s="38" t="s">
        <v>486</v>
      </c>
      <c r="AB488" s="36">
        <v>1.8560000000002147E-5</v>
      </c>
      <c r="AC488" s="36">
        <v>0.10874962000000001</v>
      </c>
    </row>
    <row r="489" spans="1:29" ht="15.75" customHeight="1" x14ac:dyDescent="0.2">
      <c r="A489" s="52"/>
      <c r="B489" s="49"/>
      <c r="C489" s="49"/>
      <c r="D489" s="49"/>
      <c r="E489" s="50"/>
      <c r="F489" s="50"/>
      <c r="G489" s="50"/>
      <c r="H489" s="50"/>
      <c r="I489" s="50"/>
      <c r="J489" s="49"/>
      <c r="K489" s="50"/>
      <c r="L489" s="50"/>
      <c r="M489" s="50"/>
      <c r="N489" s="49"/>
      <c r="O489" s="49"/>
      <c r="P489" s="36">
        <v>0</v>
      </c>
      <c r="Q489" s="36" t="s">
        <v>485</v>
      </c>
      <c r="R489" s="36" t="e">
        <v>#NUM!</v>
      </c>
      <c r="S489" s="36">
        <v>0</v>
      </c>
      <c r="T489" s="36">
        <v>0</v>
      </c>
      <c r="U489" s="38">
        <v>0</v>
      </c>
      <c r="V489" s="38">
        <v>0</v>
      </c>
      <c r="W489" s="36">
        <v>-1.1999999999997852E-5</v>
      </c>
      <c r="X489" s="36">
        <v>0</v>
      </c>
      <c r="Y489" s="36">
        <v>-3.0559999999999999E-5</v>
      </c>
      <c r="Z489" s="36">
        <v>0</v>
      </c>
      <c r="AA489" s="38" t="s">
        <v>486</v>
      </c>
      <c r="AB489" s="36">
        <v>1.8560000000002147E-5</v>
      </c>
      <c r="AC489" s="36">
        <v>0.10874962000000001</v>
      </c>
    </row>
    <row r="490" spans="1:29" ht="15.75" customHeight="1" x14ac:dyDescent="0.2">
      <c r="A490" s="52"/>
      <c r="B490" s="49"/>
      <c r="C490" s="49"/>
      <c r="D490" s="49"/>
      <c r="E490" s="50"/>
      <c r="F490" s="50"/>
      <c r="G490" s="50"/>
      <c r="H490" s="50"/>
      <c r="I490" s="50"/>
      <c r="J490" s="49"/>
      <c r="K490" s="50"/>
      <c r="L490" s="50"/>
      <c r="M490" s="50"/>
      <c r="N490" s="49"/>
      <c r="O490" s="49"/>
      <c r="P490" s="36">
        <v>0</v>
      </c>
      <c r="Q490" s="36" t="s">
        <v>485</v>
      </c>
      <c r="R490" s="36" t="e">
        <v>#NUM!</v>
      </c>
      <c r="S490" s="36">
        <v>0</v>
      </c>
      <c r="T490" s="36">
        <v>0</v>
      </c>
      <c r="U490" s="38">
        <v>0</v>
      </c>
      <c r="V490" s="38">
        <v>0</v>
      </c>
      <c r="W490" s="36">
        <v>-1.1999999999997852E-5</v>
      </c>
      <c r="X490" s="36">
        <v>0</v>
      </c>
      <c r="Y490" s="36">
        <v>-3.0559999999999999E-5</v>
      </c>
      <c r="Z490" s="36">
        <v>0</v>
      </c>
      <c r="AA490" s="38" t="s">
        <v>486</v>
      </c>
      <c r="AB490" s="36">
        <v>1.8560000000002147E-5</v>
      </c>
      <c r="AC490" s="36">
        <v>0.10874962000000001</v>
      </c>
    </row>
    <row r="491" spans="1:29" ht="15.75" customHeight="1" x14ac:dyDescent="0.2">
      <c r="A491" s="52"/>
      <c r="B491" s="49"/>
      <c r="C491" s="49"/>
      <c r="D491" s="49"/>
      <c r="E491" s="50"/>
      <c r="F491" s="50"/>
      <c r="G491" s="50"/>
      <c r="H491" s="50"/>
      <c r="I491" s="50"/>
      <c r="J491" s="49"/>
      <c r="K491" s="50"/>
      <c r="L491" s="50"/>
      <c r="M491" s="50"/>
      <c r="N491" s="49"/>
      <c r="O491" s="49"/>
      <c r="P491" s="36">
        <v>0</v>
      </c>
      <c r="Q491" s="36" t="s">
        <v>485</v>
      </c>
      <c r="R491" s="36" t="e">
        <v>#NUM!</v>
      </c>
      <c r="S491" s="36">
        <v>0</v>
      </c>
      <c r="T491" s="36">
        <v>0</v>
      </c>
      <c r="U491" s="38">
        <v>0</v>
      </c>
      <c r="V491" s="38">
        <v>0</v>
      </c>
      <c r="W491" s="36">
        <v>-1.1999999999997852E-5</v>
      </c>
      <c r="X491" s="36">
        <v>0</v>
      </c>
      <c r="Y491" s="36">
        <v>-3.0559999999999999E-5</v>
      </c>
      <c r="Z491" s="36">
        <v>0</v>
      </c>
      <c r="AA491" s="38" t="s">
        <v>486</v>
      </c>
      <c r="AB491" s="36">
        <v>1.8560000000002147E-5</v>
      </c>
      <c r="AC491" s="36">
        <v>0.10874962000000001</v>
      </c>
    </row>
    <row r="492" spans="1:29" ht="15.75" customHeight="1" x14ac:dyDescent="0.2">
      <c r="A492" s="52"/>
      <c r="B492" s="49"/>
      <c r="C492" s="49"/>
      <c r="D492" s="49"/>
      <c r="E492" s="50"/>
      <c r="F492" s="50"/>
      <c r="G492" s="50"/>
      <c r="H492" s="50"/>
      <c r="I492" s="50"/>
      <c r="J492" s="49"/>
      <c r="K492" s="50"/>
      <c r="L492" s="50"/>
      <c r="M492" s="50"/>
      <c r="N492" s="49"/>
      <c r="O492" s="49"/>
      <c r="P492" s="36">
        <v>0</v>
      </c>
      <c r="Q492" s="36" t="s">
        <v>485</v>
      </c>
      <c r="R492" s="36" t="e">
        <v>#NUM!</v>
      </c>
      <c r="S492" s="36">
        <v>0</v>
      </c>
      <c r="T492" s="36">
        <v>0</v>
      </c>
      <c r="U492" s="38">
        <v>0</v>
      </c>
      <c r="V492" s="38">
        <v>0</v>
      </c>
      <c r="W492" s="36">
        <v>-1.1999999999997852E-5</v>
      </c>
      <c r="X492" s="36">
        <v>0</v>
      </c>
      <c r="Y492" s="36">
        <v>-3.0559999999999999E-5</v>
      </c>
      <c r="Z492" s="36">
        <v>0</v>
      </c>
      <c r="AA492" s="38" t="s">
        <v>486</v>
      </c>
      <c r="AB492" s="36">
        <v>1.8560000000002147E-5</v>
      </c>
      <c r="AC492" s="36">
        <v>0.10874962000000001</v>
      </c>
    </row>
    <row r="493" spans="1:29" ht="15.75" customHeight="1" x14ac:dyDescent="0.2">
      <c r="A493" s="52"/>
      <c r="B493" s="49"/>
      <c r="C493" s="49"/>
      <c r="D493" s="49"/>
      <c r="E493" s="50"/>
      <c r="F493" s="50"/>
      <c r="G493" s="50"/>
      <c r="H493" s="50"/>
      <c r="I493" s="50"/>
      <c r="J493" s="49"/>
      <c r="K493" s="50"/>
      <c r="L493" s="50"/>
      <c r="M493" s="50"/>
      <c r="N493" s="49"/>
      <c r="O493" s="49"/>
      <c r="P493" s="36">
        <v>0</v>
      </c>
      <c r="Q493" s="36" t="s">
        <v>485</v>
      </c>
      <c r="R493" s="36" t="e">
        <v>#NUM!</v>
      </c>
      <c r="S493" s="36">
        <v>0</v>
      </c>
      <c r="T493" s="36">
        <v>0</v>
      </c>
      <c r="U493" s="38">
        <v>0</v>
      </c>
      <c r="V493" s="38">
        <v>0</v>
      </c>
      <c r="W493" s="36">
        <v>-1.1999999999997852E-5</v>
      </c>
      <c r="X493" s="36">
        <v>0</v>
      </c>
      <c r="Y493" s="36">
        <v>-3.0559999999999999E-5</v>
      </c>
      <c r="Z493" s="36">
        <v>0</v>
      </c>
      <c r="AA493" s="38" t="s">
        <v>486</v>
      </c>
      <c r="AB493" s="36">
        <v>1.8560000000002147E-5</v>
      </c>
      <c r="AC493" s="36">
        <v>0.10874962000000001</v>
      </c>
    </row>
    <row r="494" spans="1:29" ht="15.75" customHeight="1" x14ac:dyDescent="0.2">
      <c r="A494" s="52"/>
      <c r="B494" s="49"/>
      <c r="C494" s="49"/>
      <c r="D494" s="49"/>
      <c r="E494" s="50"/>
      <c r="F494" s="50"/>
      <c r="G494" s="50"/>
      <c r="H494" s="50"/>
      <c r="I494" s="50"/>
      <c r="J494" s="49"/>
      <c r="K494" s="50"/>
      <c r="L494" s="50"/>
      <c r="M494" s="50"/>
      <c r="N494" s="49"/>
      <c r="O494" s="49"/>
      <c r="P494" s="36">
        <v>0</v>
      </c>
      <c r="Q494" s="36" t="s">
        <v>485</v>
      </c>
      <c r="R494" s="36" t="e">
        <v>#NUM!</v>
      </c>
      <c r="S494" s="36">
        <v>0</v>
      </c>
      <c r="T494" s="36">
        <v>0</v>
      </c>
      <c r="U494" s="38">
        <v>0</v>
      </c>
      <c r="V494" s="38">
        <v>0</v>
      </c>
      <c r="W494" s="36">
        <v>-1.1999999999997852E-5</v>
      </c>
      <c r="X494" s="36">
        <v>0</v>
      </c>
      <c r="Y494" s="36">
        <v>-3.0559999999999999E-5</v>
      </c>
      <c r="Z494" s="36">
        <v>0</v>
      </c>
      <c r="AA494" s="38" t="s">
        <v>486</v>
      </c>
      <c r="AB494" s="36">
        <v>1.8560000000002147E-5</v>
      </c>
      <c r="AC494" s="36">
        <v>0.10874962000000001</v>
      </c>
    </row>
    <row r="495" spans="1:29" ht="15.75" customHeight="1" x14ac:dyDescent="0.2">
      <c r="A495" s="52"/>
      <c r="B495" s="49"/>
      <c r="C495" s="49"/>
      <c r="D495" s="49"/>
      <c r="E495" s="50"/>
      <c r="F495" s="50"/>
      <c r="G495" s="50"/>
      <c r="H495" s="50"/>
      <c r="I495" s="50"/>
      <c r="J495" s="49"/>
      <c r="K495" s="50"/>
      <c r="L495" s="50"/>
      <c r="M495" s="50"/>
      <c r="N495" s="49"/>
      <c r="O495" s="49"/>
      <c r="P495" s="36">
        <v>0</v>
      </c>
      <c r="Q495" s="36" t="s">
        <v>485</v>
      </c>
      <c r="R495" s="36" t="e">
        <v>#NUM!</v>
      </c>
      <c r="S495" s="36">
        <v>0</v>
      </c>
      <c r="T495" s="36">
        <v>0</v>
      </c>
      <c r="U495" s="38">
        <v>0</v>
      </c>
      <c r="V495" s="38">
        <v>0</v>
      </c>
      <c r="W495" s="36">
        <v>-1.1999999999997852E-5</v>
      </c>
      <c r="X495" s="36">
        <v>0</v>
      </c>
      <c r="Y495" s="36">
        <v>-3.0559999999999999E-5</v>
      </c>
      <c r="Z495" s="36">
        <v>0</v>
      </c>
      <c r="AA495" s="38" t="s">
        <v>486</v>
      </c>
      <c r="AB495" s="36">
        <v>1.8560000000002147E-5</v>
      </c>
      <c r="AC495" s="36">
        <v>0.10874962000000001</v>
      </c>
    </row>
    <row r="496" spans="1:29" ht="15.75" customHeight="1" x14ac:dyDescent="0.2">
      <c r="A496" s="52"/>
      <c r="B496" s="49"/>
      <c r="C496" s="49"/>
      <c r="D496" s="49"/>
      <c r="E496" s="50"/>
      <c r="F496" s="50"/>
      <c r="G496" s="50"/>
      <c r="H496" s="50"/>
      <c r="I496" s="50"/>
      <c r="J496" s="49"/>
      <c r="K496" s="50"/>
      <c r="L496" s="50"/>
      <c r="M496" s="50"/>
      <c r="N496" s="49"/>
      <c r="O496" s="49"/>
      <c r="P496" s="36">
        <v>0</v>
      </c>
      <c r="Q496" s="36" t="s">
        <v>485</v>
      </c>
      <c r="R496" s="36" t="e">
        <v>#NUM!</v>
      </c>
      <c r="S496" s="36">
        <v>0</v>
      </c>
      <c r="T496" s="36">
        <v>0</v>
      </c>
      <c r="U496" s="38">
        <v>0</v>
      </c>
      <c r="V496" s="38">
        <v>0</v>
      </c>
      <c r="W496" s="36">
        <v>-1.1999999999997852E-5</v>
      </c>
      <c r="X496" s="36">
        <v>0</v>
      </c>
      <c r="Y496" s="36">
        <v>-3.0559999999999999E-5</v>
      </c>
      <c r="Z496" s="36">
        <v>0</v>
      </c>
      <c r="AA496" s="38" t="s">
        <v>486</v>
      </c>
      <c r="AB496" s="36">
        <v>1.8560000000002147E-5</v>
      </c>
      <c r="AC496" s="36">
        <v>0.10874962000000001</v>
      </c>
    </row>
    <row r="497" spans="1:29" ht="15.75" customHeight="1" x14ac:dyDescent="0.2">
      <c r="A497" s="52"/>
      <c r="B497" s="49"/>
      <c r="C497" s="49"/>
      <c r="D497" s="49"/>
      <c r="E497" s="50"/>
      <c r="F497" s="50"/>
      <c r="G497" s="50"/>
      <c r="H497" s="50"/>
      <c r="I497" s="50"/>
      <c r="J497" s="49"/>
      <c r="K497" s="50"/>
      <c r="L497" s="50"/>
      <c r="M497" s="50"/>
      <c r="N497" s="49"/>
      <c r="O497" s="49"/>
      <c r="P497" s="36">
        <v>0</v>
      </c>
      <c r="Q497" s="36" t="s">
        <v>485</v>
      </c>
      <c r="R497" s="36" t="e">
        <v>#NUM!</v>
      </c>
      <c r="S497" s="36">
        <v>0</v>
      </c>
      <c r="T497" s="36">
        <v>0</v>
      </c>
      <c r="U497" s="38">
        <v>0</v>
      </c>
      <c r="V497" s="38">
        <v>0</v>
      </c>
      <c r="W497" s="36">
        <v>-1.1999999999997852E-5</v>
      </c>
      <c r="X497" s="36">
        <v>0</v>
      </c>
      <c r="Y497" s="36">
        <v>-3.0559999999999999E-5</v>
      </c>
      <c r="Z497" s="36">
        <v>0</v>
      </c>
      <c r="AA497" s="38" t="s">
        <v>486</v>
      </c>
      <c r="AB497" s="36">
        <v>1.8560000000002147E-5</v>
      </c>
      <c r="AC497" s="36">
        <v>0.10874962000000001</v>
      </c>
    </row>
    <row r="498" spans="1:29" ht="15.75" customHeight="1" x14ac:dyDescent="0.2">
      <c r="A498" s="52"/>
      <c r="B498" s="49"/>
      <c r="C498" s="49"/>
      <c r="D498" s="49"/>
      <c r="E498" s="50"/>
      <c r="F498" s="50"/>
      <c r="G498" s="50"/>
      <c r="H498" s="50"/>
      <c r="I498" s="50"/>
      <c r="J498" s="49"/>
      <c r="K498" s="50"/>
      <c r="L498" s="50"/>
      <c r="M498" s="50"/>
      <c r="N498" s="49"/>
      <c r="O498" s="49"/>
      <c r="P498" s="36">
        <v>0</v>
      </c>
      <c r="Q498" s="36" t="s">
        <v>485</v>
      </c>
      <c r="R498" s="36" t="e">
        <v>#NUM!</v>
      </c>
      <c r="S498" s="36">
        <v>0</v>
      </c>
      <c r="T498" s="36">
        <v>0</v>
      </c>
      <c r="U498" s="38">
        <v>0</v>
      </c>
      <c r="V498" s="38">
        <v>0</v>
      </c>
      <c r="W498" s="36">
        <v>-1.1999999999997852E-5</v>
      </c>
      <c r="X498" s="36">
        <v>0</v>
      </c>
      <c r="Y498" s="36">
        <v>-3.0559999999999999E-5</v>
      </c>
      <c r="Z498" s="36">
        <v>0</v>
      </c>
      <c r="AA498" s="38" t="s">
        <v>486</v>
      </c>
      <c r="AB498" s="36">
        <v>1.8560000000002147E-5</v>
      </c>
      <c r="AC498" s="36">
        <v>0.10874962000000001</v>
      </c>
    </row>
    <row r="499" spans="1:29" ht="15.75" customHeight="1" x14ac:dyDescent="0.2">
      <c r="A499" s="52"/>
      <c r="B499" s="49"/>
      <c r="C499" s="49"/>
      <c r="D499" s="49"/>
      <c r="E499" s="50"/>
      <c r="F499" s="50"/>
      <c r="G499" s="50"/>
      <c r="H499" s="50"/>
      <c r="I499" s="50"/>
      <c r="J499" s="49"/>
      <c r="K499" s="50"/>
      <c r="L499" s="50"/>
      <c r="M499" s="50"/>
      <c r="N499" s="49"/>
      <c r="O499" s="49"/>
      <c r="P499" s="36">
        <v>0</v>
      </c>
      <c r="Q499" s="36" t="s">
        <v>485</v>
      </c>
      <c r="R499" s="36" t="e">
        <v>#NUM!</v>
      </c>
      <c r="S499" s="36">
        <v>0</v>
      </c>
      <c r="T499" s="36">
        <v>0</v>
      </c>
      <c r="U499" s="38">
        <v>0</v>
      </c>
      <c r="V499" s="38">
        <v>0</v>
      </c>
      <c r="W499" s="36">
        <v>-1.1999999999997852E-5</v>
      </c>
      <c r="X499" s="36">
        <v>0</v>
      </c>
      <c r="Y499" s="36">
        <v>-3.0559999999999999E-5</v>
      </c>
      <c r="Z499" s="36">
        <v>0</v>
      </c>
      <c r="AA499" s="38" t="s">
        <v>486</v>
      </c>
      <c r="AB499" s="36">
        <v>1.8560000000002147E-5</v>
      </c>
      <c r="AC499" s="36">
        <v>0.10874962000000001</v>
      </c>
    </row>
    <row r="500" spans="1:29" ht="15.75" customHeight="1" x14ac:dyDescent="0.2">
      <c r="A500" s="52"/>
      <c r="B500" s="49"/>
      <c r="C500" s="49"/>
      <c r="D500" s="49"/>
      <c r="E500" s="50"/>
      <c r="F500" s="50"/>
      <c r="G500" s="50"/>
      <c r="H500" s="50"/>
      <c r="I500" s="50"/>
      <c r="J500" s="49"/>
      <c r="K500" s="50"/>
      <c r="L500" s="50"/>
      <c r="M500" s="50"/>
      <c r="N500" s="49"/>
      <c r="O500" s="49"/>
      <c r="P500" s="36">
        <v>0</v>
      </c>
      <c r="Q500" s="36" t="s">
        <v>485</v>
      </c>
      <c r="R500" s="36" t="e">
        <v>#NUM!</v>
      </c>
      <c r="S500" s="36">
        <v>0</v>
      </c>
      <c r="T500" s="36">
        <v>0</v>
      </c>
      <c r="U500" s="38">
        <v>0</v>
      </c>
      <c r="V500" s="38">
        <v>0</v>
      </c>
      <c r="W500" s="36">
        <v>-1.1999999999997852E-5</v>
      </c>
      <c r="X500" s="36">
        <v>0</v>
      </c>
      <c r="Y500" s="36">
        <v>-3.0559999999999999E-5</v>
      </c>
      <c r="Z500" s="36">
        <v>0</v>
      </c>
      <c r="AA500" s="38" t="s">
        <v>486</v>
      </c>
      <c r="AB500" s="36">
        <v>1.8560000000002147E-5</v>
      </c>
      <c r="AC500" s="36">
        <v>0.10874962000000001</v>
      </c>
    </row>
    <row r="501" spans="1:29" ht="15.75" customHeight="1" x14ac:dyDescent="0.2">
      <c r="A501" s="52"/>
      <c r="B501" s="49"/>
      <c r="C501" s="49"/>
      <c r="D501" s="49"/>
      <c r="E501" s="50"/>
      <c r="F501" s="50"/>
      <c r="G501" s="50"/>
      <c r="H501" s="50"/>
      <c r="I501" s="50"/>
      <c r="J501" s="49"/>
      <c r="K501" s="50"/>
      <c r="L501" s="50"/>
      <c r="M501" s="50"/>
      <c r="N501" s="49"/>
      <c r="O501" s="49"/>
      <c r="P501" s="36">
        <v>0</v>
      </c>
      <c r="Q501" s="36" t="s">
        <v>485</v>
      </c>
      <c r="R501" s="36" t="e">
        <v>#NUM!</v>
      </c>
      <c r="S501" s="36">
        <v>0</v>
      </c>
      <c r="T501" s="36">
        <v>0</v>
      </c>
      <c r="U501" s="38">
        <v>0</v>
      </c>
      <c r="V501" s="38">
        <v>0</v>
      </c>
      <c r="W501" s="36">
        <v>-1.1999999999997852E-5</v>
      </c>
      <c r="X501" s="36">
        <v>0</v>
      </c>
      <c r="Y501" s="36">
        <v>-3.0559999999999999E-5</v>
      </c>
      <c r="Z501" s="36">
        <v>0</v>
      </c>
      <c r="AA501" s="38" t="s">
        <v>486</v>
      </c>
      <c r="AB501" s="36">
        <v>1.8560000000002147E-5</v>
      </c>
      <c r="AC501" s="36">
        <v>0.10874962000000001</v>
      </c>
    </row>
    <row r="502" spans="1:29" ht="15.75" customHeight="1" x14ac:dyDescent="0.2">
      <c r="A502" s="52"/>
      <c r="B502" s="49"/>
      <c r="C502" s="49"/>
      <c r="D502" s="49"/>
      <c r="E502" s="50"/>
      <c r="F502" s="50"/>
      <c r="G502" s="50"/>
      <c r="H502" s="50"/>
      <c r="I502" s="50"/>
      <c r="J502" s="49"/>
      <c r="K502" s="50"/>
      <c r="L502" s="50"/>
      <c r="M502" s="50"/>
      <c r="N502" s="49"/>
      <c r="O502" s="49"/>
      <c r="P502" s="36">
        <v>0</v>
      </c>
      <c r="Q502" s="36" t="s">
        <v>485</v>
      </c>
      <c r="R502" s="36" t="e">
        <v>#NUM!</v>
      </c>
      <c r="S502" s="36">
        <v>0</v>
      </c>
      <c r="T502" s="36">
        <v>0</v>
      </c>
      <c r="U502" s="38">
        <v>0</v>
      </c>
      <c r="V502" s="38">
        <v>0</v>
      </c>
      <c r="W502" s="36">
        <v>-1.1999999999997852E-5</v>
      </c>
      <c r="X502" s="36">
        <v>0</v>
      </c>
      <c r="Y502" s="36">
        <v>-3.0559999999999999E-5</v>
      </c>
      <c r="Z502" s="36">
        <v>0</v>
      </c>
      <c r="AA502" s="38" t="s">
        <v>486</v>
      </c>
      <c r="AB502" s="36">
        <v>1.8560000000002147E-5</v>
      </c>
      <c r="AC502" s="36">
        <v>0.10874962000000001</v>
      </c>
    </row>
    <row r="503" spans="1:29" ht="15.75" customHeight="1" x14ac:dyDescent="0.2">
      <c r="A503" s="52"/>
      <c r="B503" s="49"/>
      <c r="C503" s="49"/>
      <c r="D503" s="49"/>
      <c r="E503" s="50"/>
      <c r="F503" s="50"/>
      <c r="G503" s="50"/>
      <c r="H503" s="50"/>
      <c r="I503" s="50"/>
      <c r="J503" s="49"/>
      <c r="K503" s="50"/>
      <c r="L503" s="50"/>
      <c r="M503" s="50"/>
      <c r="N503" s="49"/>
      <c r="O503" s="49"/>
      <c r="P503" s="36">
        <v>0</v>
      </c>
      <c r="Q503" s="36" t="s">
        <v>485</v>
      </c>
      <c r="R503" s="36" t="e">
        <v>#NUM!</v>
      </c>
      <c r="S503" s="36">
        <v>0</v>
      </c>
      <c r="T503" s="36">
        <v>0</v>
      </c>
      <c r="U503" s="38">
        <v>0</v>
      </c>
      <c r="V503" s="38">
        <v>0</v>
      </c>
      <c r="W503" s="36">
        <v>-1.1999999999997852E-5</v>
      </c>
      <c r="X503" s="36">
        <v>0</v>
      </c>
      <c r="Y503" s="36">
        <v>-3.0559999999999999E-5</v>
      </c>
      <c r="Z503" s="36">
        <v>0</v>
      </c>
      <c r="AA503" s="38" t="s">
        <v>486</v>
      </c>
      <c r="AB503" s="36">
        <v>1.8560000000002147E-5</v>
      </c>
      <c r="AC503" s="36">
        <v>0.10874962000000001</v>
      </c>
    </row>
    <row r="504" spans="1:29" ht="15.75" customHeight="1" x14ac:dyDescent="0.2">
      <c r="A504" s="52"/>
      <c r="B504" s="49"/>
      <c r="C504" s="49"/>
      <c r="D504" s="49"/>
      <c r="E504" s="50"/>
      <c r="F504" s="50"/>
      <c r="G504" s="50"/>
      <c r="H504" s="50"/>
      <c r="I504" s="50"/>
      <c r="J504" s="49"/>
      <c r="K504" s="50"/>
      <c r="L504" s="50"/>
      <c r="M504" s="50"/>
      <c r="N504" s="49"/>
      <c r="O504" s="49"/>
      <c r="P504" s="36">
        <v>0</v>
      </c>
      <c r="Q504" s="36" t="s">
        <v>485</v>
      </c>
      <c r="R504" s="36" t="e">
        <v>#NUM!</v>
      </c>
      <c r="S504" s="36">
        <v>0</v>
      </c>
      <c r="T504" s="36">
        <v>0</v>
      </c>
      <c r="U504" s="38">
        <v>0</v>
      </c>
      <c r="V504" s="38">
        <v>0</v>
      </c>
      <c r="W504" s="36">
        <v>-1.1999999999997852E-5</v>
      </c>
      <c r="X504" s="36">
        <v>0</v>
      </c>
      <c r="Y504" s="36">
        <v>-3.0559999999999999E-5</v>
      </c>
      <c r="Z504" s="36">
        <v>0</v>
      </c>
      <c r="AA504" s="38" t="s">
        <v>486</v>
      </c>
      <c r="AB504" s="36">
        <v>1.8560000000002147E-5</v>
      </c>
      <c r="AC504" s="36">
        <v>0.10874962000000001</v>
      </c>
    </row>
    <row r="505" spans="1:29" ht="15.75" customHeight="1" x14ac:dyDescent="0.2">
      <c r="A505" s="52"/>
      <c r="B505" s="49"/>
      <c r="C505" s="49"/>
      <c r="D505" s="49"/>
      <c r="E505" s="50"/>
      <c r="F505" s="50"/>
      <c r="G505" s="50"/>
      <c r="H505" s="50"/>
      <c r="I505" s="50"/>
      <c r="J505" s="49"/>
      <c r="K505" s="50"/>
      <c r="L505" s="50"/>
      <c r="M505" s="50"/>
      <c r="N505" s="49"/>
      <c r="O505" s="49"/>
      <c r="P505" s="36">
        <v>0</v>
      </c>
      <c r="Q505" s="36" t="s">
        <v>485</v>
      </c>
      <c r="R505" s="36" t="e">
        <v>#NUM!</v>
      </c>
      <c r="S505" s="36">
        <v>0</v>
      </c>
      <c r="T505" s="36">
        <v>0</v>
      </c>
      <c r="U505" s="38">
        <v>0</v>
      </c>
      <c r="V505" s="38">
        <v>0</v>
      </c>
      <c r="W505" s="36">
        <v>-1.1999999999997852E-5</v>
      </c>
      <c r="X505" s="36">
        <v>0</v>
      </c>
      <c r="Y505" s="36">
        <v>-3.0559999999999999E-5</v>
      </c>
      <c r="Z505" s="36">
        <v>0</v>
      </c>
      <c r="AA505" s="38" t="s">
        <v>486</v>
      </c>
      <c r="AB505" s="36">
        <v>1.8560000000002147E-5</v>
      </c>
      <c r="AC505" s="36">
        <v>0.10874962000000001</v>
      </c>
    </row>
    <row r="506" spans="1:29" ht="15.75" customHeight="1" x14ac:dyDescent="0.2">
      <c r="A506" s="52"/>
      <c r="B506" s="49"/>
      <c r="C506" s="49"/>
      <c r="D506" s="49"/>
      <c r="E506" s="50"/>
      <c r="F506" s="50"/>
      <c r="G506" s="50"/>
      <c r="H506" s="50"/>
      <c r="I506" s="50"/>
      <c r="J506" s="49"/>
      <c r="K506" s="50"/>
      <c r="L506" s="50"/>
      <c r="M506" s="50"/>
      <c r="N506" s="49"/>
      <c r="O506" s="49"/>
      <c r="P506" s="36">
        <v>0</v>
      </c>
      <c r="Q506" s="36" t="s">
        <v>485</v>
      </c>
      <c r="R506" s="36" t="e">
        <v>#NUM!</v>
      </c>
      <c r="S506" s="36">
        <v>0</v>
      </c>
      <c r="T506" s="36">
        <v>0</v>
      </c>
      <c r="U506" s="38">
        <v>0</v>
      </c>
      <c r="V506" s="38">
        <v>0</v>
      </c>
      <c r="W506" s="36">
        <v>-1.1999999999997852E-5</v>
      </c>
      <c r="X506" s="36">
        <v>0</v>
      </c>
      <c r="Y506" s="36">
        <v>-3.0559999999999999E-5</v>
      </c>
      <c r="Z506" s="36">
        <v>0</v>
      </c>
      <c r="AA506" s="38" t="s">
        <v>486</v>
      </c>
      <c r="AB506" s="36">
        <v>1.8560000000002147E-5</v>
      </c>
      <c r="AC506" s="36">
        <v>0.10874962000000001</v>
      </c>
    </row>
    <row r="507" spans="1:29" ht="15.75" customHeight="1" x14ac:dyDescent="0.2">
      <c r="A507" s="52"/>
      <c r="B507" s="49"/>
      <c r="C507" s="49"/>
      <c r="D507" s="49"/>
      <c r="E507" s="50"/>
      <c r="F507" s="50"/>
      <c r="G507" s="50"/>
      <c r="H507" s="50"/>
      <c r="I507" s="50"/>
      <c r="J507" s="49"/>
      <c r="K507" s="50"/>
      <c r="L507" s="50"/>
      <c r="M507" s="50"/>
      <c r="N507" s="49"/>
      <c r="O507" s="49"/>
      <c r="P507" s="36">
        <v>0</v>
      </c>
      <c r="Q507" s="36" t="s">
        <v>485</v>
      </c>
      <c r="R507" s="36" t="e">
        <v>#NUM!</v>
      </c>
      <c r="S507" s="36">
        <v>0</v>
      </c>
      <c r="T507" s="36">
        <v>0</v>
      </c>
      <c r="U507" s="38">
        <v>0</v>
      </c>
      <c r="V507" s="38">
        <v>0</v>
      </c>
      <c r="W507" s="36">
        <v>-1.1999999999997852E-5</v>
      </c>
      <c r="X507" s="36">
        <v>0</v>
      </c>
      <c r="Y507" s="36">
        <v>-3.0559999999999999E-5</v>
      </c>
      <c r="Z507" s="36">
        <v>0</v>
      </c>
      <c r="AA507" s="38" t="s">
        <v>486</v>
      </c>
      <c r="AB507" s="36">
        <v>1.8560000000002147E-5</v>
      </c>
      <c r="AC507" s="36">
        <v>0.10874962000000001</v>
      </c>
    </row>
    <row r="508" spans="1:29" ht="15.75" customHeight="1" x14ac:dyDescent="0.2">
      <c r="A508" s="52"/>
      <c r="B508" s="49"/>
      <c r="C508" s="49"/>
      <c r="D508" s="49"/>
      <c r="E508" s="50"/>
      <c r="F508" s="50"/>
      <c r="G508" s="50"/>
      <c r="H508" s="50"/>
      <c r="I508" s="50"/>
      <c r="J508" s="49"/>
      <c r="K508" s="50"/>
      <c r="L508" s="50"/>
      <c r="M508" s="50"/>
      <c r="N508" s="49"/>
      <c r="O508" s="49"/>
      <c r="P508" s="36">
        <v>0</v>
      </c>
      <c r="Q508" s="36" t="s">
        <v>485</v>
      </c>
      <c r="R508" s="36" t="e">
        <v>#NUM!</v>
      </c>
      <c r="S508" s="36">
        <v>0</v>
      </c>
      <c r="T508" s="36">
        <v>0</v>
      </c>
      <c r="U508" s="38">
        <v>0</v>
      </c>
      <c r="V508" s="38">
        <v>0</v>
      </c>
      <c r="W508" s="36">
        <v>-1.1999999999997852E-5</v>
      </c>
      <c r="X508" s="36">
        <v>0</v>
      </c>
      <c r="Y508" s="36">
        <v>-3.0559999999999999E-5</v>
      </c>
      <c r="Z508" s="36">
        <v>0</v>
      </c>
      <c r="AA508" s="38" t="s">
        <v>486</v>
      </c>
      <c r="AB508" s="36">
        <v>1.8560000000002147E-5</v>
      </c>
      <c r="AC508" s="36">
        <v>0.10874962000000001</v>
      </c>
    </row>
    <row r="509" spans="1:29" ht="15.75" customHeight="1" x14ac:dyDescent="0.2">
      <c r="A509" s="52"/>
      <c r="B509" s="49"/>
      <c r="C509" s="49"/>
      <c r="D509" s="49"/>
      <c r="E509" s="50"/>
      <c r="F509" s="50"/>
      <c r="G509" s="50"/>
      <c r="H509" s="50"/>
      <c r="I509" s="50"/>
      <c r="J509" s="49"/>
      <c r="K509" s="50"/>
      <c r="L509" s="50"/>
      <c r="M509" s="50"/>
      <c r="N509" s="49"/>
      <c r="O509" s="49"/>
      <c r="P509" s="36">
        <v>0</v>
      </c>
      <c r="Q509" s="36" t="s">
        <v>485</v>
      </c>
      <c r="R509" s="36" t="e">
        <v>#NUM!</v>
      </c>
      <c r="S509" s="36">
        <v>0</v>
      </c>
      <c r="T509" s="36">
        <v>0</v>
      </c>
      <c r="U509" s="38">
        <v>0</v>
      </c>
      <c r="V509" s="38">
        <v>0</v>
      </c>
      <c r="W509" s="36">
        <v>-1.1999999999997852E-5</v>
      </c>
      <c r="X509" s="36">
        <v>0</v>
      </c>
      <c r="Y509" s="36">
        <v>-3.0559999999999999E-5</v>
      </c>
      <c r="Z509" s="36">
        <v>0</v>
      </c>
      <c r="AA509" s="38" t="s">
        <v>486</v>
      </c>
      <c r="AB509" s="36">
        <v>1.8560000000002147E-5</v>
      </c>
      <c r="AC509" s="36">
        <v>0.10874962000000001</v>
      </c>
    </row>
    <row r="510" spans="1:29" ht="15.75" customHeight="1" x14ac:dyDescent="0.2">
      <c r="A510" s="52"/>
      <c r="B510" s="49"/>
      <c r="C510" s="49"/>
      <c r="D510" s="49"/>
      <c r="E510" s="50"/>
      <c r="F510" s="50"/>
      <c r="G510" s="50"/>
      <c r="H510" s="50"/>
      <c r="I510" s="50"/>
      <c r="J510" s="49"/>
      <c r="K510" s="50"/>
      <c r="L510" s="50"/>
      <c r="M510" s="50"/>
      <c r="N510" s="49"/>
      <c r="O510" s="49"/>
      <c r="P510" s="36">
        <v>0</v>
      </c>
      <c r="Q510" s="36" t="s">
        <v>485</v>
      </c>
      <c r="R510" s="36" t="e">
        <v>#NUM!</v>
      </c>
      <c r="S510" s="36">
        <v>0</v>
      </c>
      <c r="T510" s="36">
        <v>0</v>
      </c>
      <c r="U510" s="38">
        <v>0</v>
      </c>
      <c r="V510" s="38">
        <v>0</v>
      </c>
      <c r="W510" s="36">
        <v>-1.1999999999997852E-5</v>
      </c>
      <c r="X510" s="36">
        <v>0</v>
      </c>
      <c r="Y510" s="36">
        <v>-3.0559999999999999E-5</v>
      </c>
      <c r="Z510" s="36">
        <v>0</v>
      </c>
      <c r="AA510" s="38" t="s">
        <v>486</v>
      </c>
      <c r="AB510" s="36">
        <v>1.8560000000002147E-5</v>
      </c>
      <c r="AC510" s="36">
        <v>0.10874962000000001</v>
      </c>
    </row>
    <row r="511" spans="1:29" ht="15.75" customHeight="1" x14ac:dyDescent="0.2">
      <c r="A511" s="52"/>
      <c r="B511" s="49"/>
      <c r="C511" s="49"/>
      <c r="D511" s="49"/>
      <c r="E511" s="50"/>
      <c r="F511" s="50"/>
      <c r="G511" s="50"/>
      <c r="H511" s="50"/>
      <c r="I511" s="50"/>
      <c r="J511" s="49"/>
      <c r="K511" s="50"/>
      <c r="L511" s="50"/>
      <c r="M511" s="50"/>
      <c r="N511" s="49"/>
      <c r="O511" s="49"/>
      <c r="P511" s="36">
        <v>0</v>
      </c>
      <c r="Q511" s="36" t="s">
        <v>485</v>
      </c>
      <c r="R511" s="36" t="e">
        <v>#NUM!</v>
      </c>
      <c r="S511" s="36">
        <v>0</v>
      </c>
      <c r="T511" s="36">
        <v>0</v>
      </c>
      <c r="U511" s="38">
        <v>0</v>
      </c>
      <c r="V511" s="38">
        <v>0</v>
      </c>
      <c r="W511" s="36">
        <v>-1.1999999999997852E-5</v>
      </c>
      <c r="X511" s="36">
        <v>0</v>
      </c>
      <c r="Y511" s="36">
        <v>-3.0559999999999999E-5</v>
      </c>
      <c r="Z511" s="36">
        <v>0</v>
      </c>
      <c r="AA511" s="38" t="s">
        <v>486</v>
      </c>
      <c r="AB511" s="36">
        <v>1.8560000000002147E-5</v>
      </c>
      <c r="AC511" s="36">
        <v>0.10874962000000001</v>
      </c>
    </row>
    <row r="512" spans="1:29" ht="15.75" customHeight="1" x14ac:dyDescent="0.2">
      <c r="A512" s="52"/>
      <c r="B512" s="49"/>
      <c r="C512" s="49"/>
      <c r="D512" s="49"/>
      <c r="E512" s="50"/>
      <c r="F512" s="50"/>
      <c r="G512" s="50"/>
      <c r="H512" s="50"/>
      <c r="I512" s="50"/>
      <c r="J512" s="49"/>
      <c r="K512" s="50"/>
      <c r="L512" s="50"/>
      <c r="M512" s="50"/>
      <c r="N512" s="49"/>
      <c r="O512" s="49"/>
      <c r="P512" s="36">
        <v>0</v>
      </c>
      <c r="Q512" s="36" t="s">
        <v>485</v>
      </c>
      <c r="R512" s="36" t="e">
        <v>#NUM!</v>
      </c>
      <c r="S512" s="36">
        <v>0</v>
      </c>
      <c r="T512" s="36">
        <v>0</v>
      </c>
      <c r="U512" s="38">
        <v>0</v>
      </c>
      <c r="V512" s="38">
        <v>0</v>
      </c>
      <c r="W512" s="36">
        <v>-1.1999999999997852E-5</v>
      </c>
      <c r="X512" s="36">
        <v>0</v>
      </c>
      <c r="Y512" s="36">
        <v>-3.0559999999999999E-5</v>
      </c>
      <c r="Z512" s="36">
        <v>0</v>
      </c>
      <c r="AA512" s="38" t="s">
        <v>486</v>
      </c>
      <c r="AB512" s="36">
        <v>1.8560000000002147E-5</v>
      </c>
      <c r="AC512" s="36">
        <v>0.10874962000000001</v>
      </c>
    </row>
    <row r="513" spans="1:29" ht="15.75" customHeight="1" x14ac:dyDescent="0.2">
      <c r="A513" s="52"/>
      <c r="B513" s="49"/>
      <c r="C513" s="49"/>
      <c r="D513" s="49"/>
      <c r="E513" s="50"/>
      <c r="F513" s="50"/>
      <c r="G513" s="50"/>
      <c r="H513" s="50"/>
      <c r="I513" s="50"/>
      <c r="J513" s="49"/>
      <c r="K513" s="50"/>
      <c r="L513" s="50"/>
      <c r="M513" s="50"/>
      <c r="N513" s="49"/>
      <c r="O513" s="49"/>
      <c r="P513" s="36">
        <v>0</v>
      </c>
      <c r="Q513" s="36" t="s">
        <v>485</v>
      </c>
      <c r="R513" s="36" t="e">
        <v>#NUM!</v>
      </c>
      <c r="S513" s="36">
        <v>0</v>
      </c>
      <c r="T513" s="36">
        <v>0</v>
      </c>
      <c r="U513" s="38">
        <v>0</v>
      </c>
      <c r="V513" s="38">
        <v>0</v>
      </c>
      <c r="W513" s="36">
        <v>-1.1999999999997852E-5</v>
      </c>
      <c r="X513" s="36">
        <v>0</v>
      </c>
      <c r="Y513" s="36">
        <v>-3.0559999999999999E-5</v>
      </c>
      <c r="Z513" s="36">
        <v>0</v>
      </c>
      <c r="AA513" s="38" t="s">
        <v>486</v>
      </c>
      <c r="AB513" s="36">
        <v>1.8560000000002147E-5</v>
      </c>
      <c r="AC513" s="36">
        <v>0.10874962000000001</v>
      </c>
    </row>
    <row r="514" spans="1:29" ht="15.75" customHeight="1" x14ac:dyDescent="0.2">
      <c r="A514" s="52"/>
      <c r="B514" s="49"/>
      <c r="C514" s="49"/>
      <c r="D514" s="49"/>
      <c r="E514" s="50"/>
      <c r="F514" s="50"/>
      <c r="G514" s="50"/>
      <c r="H514" s="50"/>
      <c r="I514" s="50"/>
      <c r="J514" s="49"/>
      <c r="K514" s="50"/>
      <c r="L514" s="50"/>
      <c r="M514" s="50"/>
      <c r="N514" s="49"/>
      <c r="O514" s="49"/>
      <c r="P514" s="36">
        <v>0</v>
      </c>
      <c r="Q514" s="36" t="s">
        <v>485</v>
      </c>
      <c r="R514" s="36" t="e">
        <v>#NUM!</v>
      </c>
      <c r="S514" s="36">
        <v>0</v>
      </c>
      <c r="T514" s="36">
        <v>0</v>
      </c>
      <c r="U514" s="38">
        <v>0</v>
      </c>
      <c r="V514" s="38">
        <v>0</v>
      </c>
      <c r="W514" s="36">
        <v>-1.1999999999997852E-5</v>
      </c>
      <c r="X514" s="36">
        <v>0</v>
      </c>
      <c r="Y514" s="36">
        <v>-3.0559999999999999E-5</v>
      </c>
      <c r="Z514" s="36">
        <v>0</v>
      </c>
      <c r="AA514" s="38" t="s">
        <v>486</v>
      </c>
      <c r="AB514" s="36">
        <v>1.8560000000002147E-5</v>
      </c>
      <c r="AC514" s="36">
        <v>0.10874962000000001</v>
      </c>
    </row>
    <row r="515" spans="1:29" ht="15.75" customHeight="1" x14ac:dyDescent="0.2">
      <c r="A515" s="52"/>
      <c r="B515" s="49"/>
      <c r="C515" s="49"/>
      <c r="D515" s="49"/>
      <c r="E515" s="50"/>
      <c r="F515" s="50"/>
      <c r="G515" s="50"/>
      <c r="H515" s="50"/>
      <c r="I515" s="50"/>
      <c r="J515" s="49"/>
      <c r="K515" s="50"/>
      <c r="L515" s="50"/>
      <c r="M515" s="50"/>
      <c r="N515" s="49"/>
      <c r="O515" s="49"/>
      <c r="P515" s="36">
        <v>0</v>
      </c>
      <c r="Q515" s="36" t="s">
        <v>485</v>
      </c>
      <c r="R515" s="36" t="e">
        <v>#NUM!</v>
      </c>
      <c r="S515" s="36">
        <v>0</v>
      </c>
      <c r="T515" s="36">
        <v>0</v>
      </c>
      <c r="U515" s="38">
        <v>0</v>
      </c>
      <c r="V515" s="38">
        <v>0</v>
      </c>
      <c r="W515" s="36">
        <v>-1.1999999999997852E-5</v>
      </c>
      <c r="X515" s="36">
        <v>0</v>
      </c>
      <c r="Y515" s="36">
        <v>-3.0559999999999999E-5</v>
      </c>
      <c r="Z515" s="36">
        <v>0</v>
      </c>
      <c r="AA515" s="38" t="s">
        <v>486</v>
      </c>
      <c r="AB515" s="36">
        <v>1.8560000000002147E-5</v>
      </c>
      <c r="AC515" s="36">
        <v>0.10874962000000001</v>
      </c>
    </row>
    <row r="516" spans="1:29" ht="15.75" customHeight="1" x14ac:dyDescent="0.2">
      <c r="A516" s="52"/>
      <c r="B516" s="49"/>
      <c r="C516" s="49"/>
      <c r="D516" s="49"/>
      <c r="E516" s="50"/>
      <c r="F516" s="50"/>
      <c r="G516" s="50"/>
      <c r="H516" s="50"/>
      <c r="I516" s="50"/>
      <c r="J516" s="49"/>
      <c r="K516" s="50"/>
      <c r="L516" s="50"/>
      <c r="M516" s="50"/>
      <c r="N516" s="49"/>
      <c r="O516" s="49"/>
      <c r="P516" s="36">
        <v>0</v>
      </c>
      <c r="Q516" s="36" t="s">
        <v>485</v>
      </c>
      <c r="R516" s="36" t="e">
        <v>#NUM!</v>
      </c>
      <c r="S516" s="36">
        <v>0</v>
      </c>
      <c r="T516" s="36">
        <v>0</v>
      </c>
      <c r="U516" s="38">
        <v>0</v>
      </c>
      <c r="V516" s="38">
        <v>0</v>
      </c>
      <c r="W516" s="36">
        <v>-1.1999999999997852E-5</v>
      </c>
      <c r="X516" s="36">
        <v>0</v>
      </c>
      <c r="Y516" s="36">
        <v>-3.0559999999999999E-5</v>
      </c>
      <c r="Z516" s="36">
        <v>0</v>
      </c>
      <c r="AA516" s="38" t="s">
        <v>486</v>
      </c>
      <c r="AB516" s="36">
        <v>1.8560000000002147E-5</v>
      </c>
      <c r="AC516" s="36">
        <v>0.10874962000000001</v>
      </c>
    </row>
    <row r="517" spans="1:29" ht="15.75" customHeight="1" x14ac:dyDescent="0.2">
      <c r="A517" s="52"/>
      <c r="B517" s="49"/>
      <c r="C517" s="49"/>
      <c r="D517" s="49"/>
      <c r="E517" s="50"/>
      <c r="F517" s="50"/>
      <c r="G517" s="50"/>
      <c r="H517" s="50"/>
      <c r="I517" s="50"/>
      <c r="J517" s="49"/>
      <c r="K517" s="50"/>
      <c r="L517" s="50"/>
      <c r="M517" s="50"/>
      <c r="N517" s="49"/>
      <c r="O517" s="49"/>
      <c r="P517" s="36">
        <v>0</v>
      </c>
      <c r="Q517" s="36" t="s">
        <v>485</v>
      </c>
      <c r="R517" s="36" t="e">
        <v>#NUM!</v>
      </c>
      <c r="S517" s="36">
        <v>0</v>
      </c>
      <c r="T517" s="36">
        <v>0</v>
      </c>
      <c r="U517" s="38">
        <v>0</v>
      </c>
      <c r="V517" s="38">
        <v>0</v>
      </c>
      <c r="W517" s="36">
        <v>-1.1999999999997852E-5</v>
      </c>
      <c r="X517" s="36">
        <v>0</v>
      </c>
      <c r="Y517" s="36">
        <v>-3.0559999999999999E-5</v>
      </c>
      <c r="Z517" s="36">
        <v>0</v>
      </c>
      <c r="AA517" s="38" t="s">
        <v>486</v>
      </c>
      <c r="AB517" s="36">
        <v>1.8560000000002147E-5</v>
      </c>
      <c r="AC517" s="36">
        <v>0.10874962000000001</v>
      </c>
    </row>
    <row r="518" spans="1:29" ht="15.75" customHeight="1" x14ac:dyDescent="0.2">
      <c r="A518" s="52"/>
      <c r="B518" s="49"/>
      <c r="C518" s="49"/>
      <c r="D518" s="49"/>
      <c r="E518" s="50"/>
      <c r="F518" s="50"/>
      <c r="G518" s="50"/>
      <c r="H518" s="50"/>
      <c r="I518" s="50"/>
      <c r="J518" s="49"/>
      <c r="K518" s="50"/>
      <c r="L518" s="50"/>
      <c r="M518" s="50"/>
      <c r="N518" s="49"/>
      <c r="O518" s="49"/>
      <c r="P518" s="36">
        <v>0</v>
      </c>
      <c r="Q518" s="36" t="s">
        <v>485</v>
      </c>
      <c r="R518" s="36" t="e">
        <v>#NUM!</v>
      </c>
      <c r="S518" s="36">
        <v>0</v>
      </c>
      <c r="T518" s="36">
        <v>0</v>
      </c>
      <c r="U518" s="38">
        <v>0</v>
      </c>
      <c r="V518" s="38">
        <v>0</v>
      </c>
      <c r="W518" s="36">
        <v>-1.1999999999997852E-5</v>
      </c>
      <c r="X518" s="36">
        <v>0</v>
      </c>
      <c r="Y518" s="36">
        <v>-3.0559999999999999E-5</v>
      </c>
      <c r="Z518" s="36">
        <v>0</v>
      </c>
      <c r="AA518" s="38" t="s">
        <v>486</v>
      </c>
      <c r="AB518" s="36">
        <v>1.8560000000002147E-5</v>
      </c>
      <c r="AC518" s="36">
        <v>0.10874962000000001</v>
      </c>
    </row>
    <row r="519" spans="1:29" ht="15.75" customHeight="1" x14ac:dyDescent="0.2">
      <c r="A519" s="52"/>
      <c r="B519" s="49"/>
      <c r="C519" s="49"/>
      <c r="D519" s="49"/>
      <c r="E519" s="50"/>
      <c r="F519" s="50"/>
      <c r="G519" s="50"/>
      <c r="H519" s="50"/>
      <c r="I519" s="50"/>
      <c r="J519" s="49"/>
      <c r="K519" s="50"/>
      <c r="L519" s="50"/>
      <c r="M519" s="50"/>
      <c r="N519" s="49"/>
      <c r="O519" s="49"/>
      <c r="P519" s="36">
        <v>0</v>
      </c>
      <c r="Q519" s="36" t="s">
        <v>485</v>
      </c>
      <c r="R519" s="36" t="e">
        <v>#NUM!</v>
      </c>
      <c r="S519" s="36">
        <v>0</v>
      </c>
      <c r="T519" s="36">
        <v>0</v>
      </c>
      <c r="U519" s="38">
        <v>0</v>
      </c>
      <c r="V519" s="38">
        <v>0</v>
      </c>
      <c r="W519" s="36">
        <v>-1.1999999999997852E-5</v>
      </c>
      <c r="X519" s="36">
        <v>0</v>
      </c>
      <c r="Y519" s="36">
        <v>-3.0559999999999999E-5</v>
      </c>
      <c r="Z519" s="36">
        <v>0</v>
      </c>
      <c r="AA519" s="38" t="s">
        <v>486</v>
      </c>
      <c r="AB519" s="36">
        <v>1.8560000000002147E-5</v>
      </c>
      <c r="AC519" s="36">
        <v>0.10874962000000001</v>
      </c>
    </row>
    <row r="520" spans="1:29" ht="15.75" customHeight="1" x14ac:dyDescent="0.2">
      <c r="A520" s="52"/>
      <c r="B520" s="49"/>
      <c r="C520" s="49"/>
      <c r="D520" s="49"/>
      <c r="E520" s="50"/>
      <c r="F520" s="50"/>
      <c r="G520" s="50"/>
      <c r="H520" s="50"/>
      <c r="I520" s="50"/>
      <c r="J520" s="49"/>
      <c r="K520" s="50"/>
      <c r="L520" s="50"/>
      <c r="M520" s="50"/>
      <c r="N520" s="49"/>
      <c r="O520" s="49"/>
      <c r="P520" s="36">
        <v>0</v>
      </c>
      <c r="Q520" s="36" t="s">
        <v>485</v>
      </c>
      <c r="R520" s="36" t="e">
        <v>#NUM!</v>
      </c>
      <c r="S520" s="36">
        <v>0</v>
      </c>
      <c r="T520" s="36">
        <v>0</v>
      </c>
      <c r="U520" s="38">
        <v>0</v>
      </c>
      <c r="V520" s="38">
        <v>0</v>
      </c>
      <c r="W520" s="36">
        <v>-1.1999999999997852E-5</v>
      </c>
      <c r="X520" s="36">
        <v>0</v>
      </c>
      <c r="Y520" s="36">
        <v>-3.0559999999999999E-5</v>
      </c>
      <c r="Z520" s="36">
        <v>0</v>
      </c>
      <c r="AA520" s="38" t="s">
        <v>486</v>
      </c>
      <c r="AB520" s="36">
        <v>1.8560000000002147E-5</v>
      </c>
      <c r="AC520" s="36">
        <v>0.10874962000000001</v>
      </c>
    </row>
    <row r="521" spans="1:29" ht="15.75" customHeight="1" x14ac:dyDescent="0.2">
      <c r="A521" s="52"/>
      <c r="B521" s="49"/>
      <c r="C521" s="49"/>
      <c r="D521" s="49"/>
      <c r="E521" s="50"/>
      <c r="F521" s="50"/>
      <c r="G521" s="50"/>
      <c r="H521" s="50"/>
      <c r="I521" s="50"/>
      <c r="J521" s="49"/>
      <c r="K521" s="50"/>
      <c r="L521" s="50"/>
      <c r="M521" s="50"/>
      <c r="N521" s="49"/>
      <c r="O521" s="49"/>
      <c r="P521" s="36">
        <v>0</v>
      </c>
      <c r="Q521" s="36" t="s">
        <v>485</v>
      </c>
      <c r="R521" s="36" t="e">
        <v>#NUM!</v>
      </c>
      <c r="S521" s="36">
        <v>0</v>
      </c>
      <c r="T521" s="36">
        <v>0</v>
      </c>
      <c r="U521" s="38">
        <v>0</v>
      </c>
      <c r="V521" s="38">
        <v>0</v>
      </c>
      <c r="W521" s="36">
        <v>-1.1999999999997852E-5</v>
      </c>
      <c r="X521" s="36">
        <v>0</v>
      </c>
      <c r="Y521" s="36">
        <v>-3.0559999999999999E-5</v>
      </c>
      <c r="Z521" s="36">
        <v>0</v>
      </c>
      <c r="AA521" s="38" t="s">
        <v>486</v>
      </c>
      <c r="AB521" s="36">
        <v>1.8560000000002147E-5</v>
      </c>
      <c r="AC521" s="36">
        <v>0.10874962000000001</v>
      </c>
    </row>
    <row r="522" spans="1:29" ht="15.75" customHeight="1" x14ac:dyDescent="0.2">
      <c r="A522" s="52"/>
      <c r="B522" s="49"/>
      <c r="C522" s="49"/>
      <c r="D522" s="49"/>
      <c r="E522" s="50"/>
      <c r="F522" s="50"/>
      <c r="G522" s="50"/>
      <c r="H522" s="50"/>
      <c r="I522" s="50"/>
      <c r="J522" s="49"/>
      <c r="K522" s="50"/>
      <c r="L522" s="50"/>
      <c r="M522" s="50"/>
      <c r="N522" s="49"/>
      <c r="O522" s="49"/>
      <c r="P522" s="36">
        <v>0</v>
      </c>
      <c r="Q522" s="36" t="s">
        <v>485</v>
      </c>
      <c r="R522" s="36" t="e">
        <v>#NUM!</v>
      </c>
      <c r="S522" s="36">
        <v>0</v>
      </c>
      <c r="T522" s="36">
        <v>0</v>
      </c>
      <c r="U522" s="38">
        <v>0</v>
      </c>
      <c r="V522" s="38">
        <v>0</v>
      </c>
      <c r="W522" s="36">
        <v>-1.1999999999997852E-5</v>
      </c>
      <c r="X522" s="36">
        <v>0</v>
      </c>
      <c r="Y522" s="36">
        <v>-3.0559999999999999E-5</v>
      </c>
      <c r="Z522" s="36">
        <v>0</v>
      </c>
      <c r="AA522" s="38" t="s">
        <v>486</v>
      </c>
      <c r="AB522" s="36">
        <v>1.8560000000002147E-5</v>
      </c>
      <c r="AC522" s="36">
        <v>0.10874962000000001</v>
      </c>
    </row>
    <row r="523" spans="1:29" ht="15.75" customHeight="1" x14ac:dyDescent="0.2">
      <c r="A523" s="52"/>
      <c r="B523" s="49"/>
      <c r="C523" s="49"/>
      <c r="D523" s="49"/>
      <c r="E523" s="50"/>
      <c r="F523" s="50"/>
      <c r="G523" s="50"/>
      <c r="H523" s="50"/>
      <c r="I523" s="50"/>
      <c r="J523" s="49"/>
      <c r="K523" s="50"/>
      <c r="L523" s="50"/>
      <c r="M523" s="50"/>
      <c r="N523" s="49"/>
      <c r="O523" s="49"/>
      <c r="P523" s="36">
        <v>0</v>
      </c>
      <c r="Q523" s="36" t="s">
        <v>485</v>
      </c>
      <c r="R523" s="36" t="e">
        <v>#NUM!</v>
      </c>
      <c r="S523" s="36">
        <v>0</v>
      </c>
      <c r="T523" s="36">
        <v>0</v>
      </c>
      <c r="U523" s="38">
        <v>0</v>
      </c>
      <c r="V523" s="38">
        <v>0</v>
      </c>
      <c r="W523" s="36">
        <v>-1.1999999999997852E-5</v>
      </c>
      <c r="X523" s="36">
        <v>0</v>
      </c>
      <c r="Y523" s="36">
        <v>-3.0559999999999999E-5</v>
      </c>
      <c r="Z523" s="36">
        <v>0</v>
      </c>
      <c r="AA523" s="38" t="s">
        <v>486</v>
      </c>
      <c r="AB523" s="36">
        <v>1.8560000000002147E-5</v>
      </c>
      <c r="AC523" s="36">
        <v>0.10874962000000001</v>
      </c>
    </row>
    <row r="524" spans="1:29" ht="15.75" customHeight="1" x14ac:dyDescent="0.2">
      <c r="A524" s="52"/>
      <c r="B524" s="49"/>
      <c r="C524" s="49"/>
      <c r="D524" s="49"/>
      <c r="E524" s="50"/>
      <c r="F524" s="50"/>
      <c r="G524" s="50"/>
      <c r="H524" s="50"/>
      <c r="I524" s="50"/>
      <c r="J524" s="49"/>
      <c r="K524" s="50"/>
      <c r="L524" s="50"/>
      <c r="M524" s="50"/>
      <c r="N524" s="49"/>
      <c r="O524" s="49"/>
      <c r="P524" s="36">
        <v>0</v>
      </c>
      <c r="Q524" s="36" t="s">
        <v>485</v>
      </c>
      <c r="R524" s="36" t="e">
        <v>#NUM!</v>
      </c>
      <c r="S524" s="36">
        <v>0</v>
      </c>
      <c r="T524" s="36">
        <v>0</v>
      </c>
      <c r="U524" s="38">
        <v>0</v>
      </c>
      <c r="V524" s="38">
        <v>0</v>
      </c>
      <c r="W524" s="36">
        <v>-1.1999999999997852E-5</v>
      </c>
      <c r="X524" s="36">
        <v>0</v>
      </c>
      <c r="Y524" s="36">
        <v>-3.0559999999999999E-5</v>
      </c>
      <c r="Z524" s="36">
        <v>0</v>
      </c>
      <c r="AA524" s="38" t="s">
        <v>486</v>
      </c>
      <c r="AB524" s="36">
        <v>1.8560000000002147E-5</v>
      </c>
      <c r="AC524" s="36">
        <v>0.10874962000000001</v>
      </c>
    </row>
    <row r="525" spans="1:29" ht="15.75" customHeight="1" x14ac:dyDescent="0.2">
      <c r="A525" s="52"/>
      <c r="B525" s="49"/>
      <c r="C525" s="49"/>
      <c r="D525" s="49"/>
      <c r="E525" s="50"/>
      <c r="F525" s="50"/>
      <c r="G525" s="50"/>
      <c r="H525" s="50"/>
      <c r="I525" s="50"/>
      <c r="J525" s="49"/>
      <c r="K525" s="50"/>
      <c r="L525" s="50"/>
      <c r="M525" s="50"/>
      <c r="N525" s="49"/>
      <c r="O525" s="49"/>
      <c r="P525" s="36">
        <v>0</v>
      </c>
      <c r="Q525" s="36" t="s">
        <v>485</v>
      </c>
      <c r="R525" s="36" t="e">
        <v>#NUM!</v>
      </c>
      <c r="S525" s="36">
        <v>0</v>
      </c>
      <c r="T525" s="36">
        <v>0</v>
      </c>
      <c r="U525" s="38">
        <v>0</v>
      </c>
      <c r="V525" s="38">
        <v>0</v>
      </c>
      <c r="W525" s="36">
        <v>-1.1999999999997852E-5</v>
      </c>
      <c r="X525" s="36">
        <v>0</v>
      </c>
      <c r="Y525" s="36">
        <v>-3.0559999999999999E-5</v>
      </c>
      <c r="Z525" s="36">
        <v>0</v>
      </c>
      <c r="AA525" s="38" t="s">
        <v>486</v>
      </c>
      <c r="AB525" s="36">
        <v>1.8560000000002147E-5</v>
      </c>
      <c r="AC525" s="36">
        <v>0.10874962000000001</v>
      </c>
    </row>
    <row r="526" spans="1:29" ht="15.75" customHeight="1" x14ac:dyDescent="0.2">
      <c r="A526" s="52"/>
      <c r="B526" s="49"/>
      <c r="C526" s="49"/>
      <c r="D526" s="49"/>
      <c r="E526" s="50"/>
      <c r="F526" s="50"/>
      <c r="G526" s="50"/>
      <c r="H526" s="50"/>
      <c r="I526" s="50"/>
      <c r="J526" s="49"/>
      <c r="K526" s="50"/>
      <c r="L526" s="50"/>
      <c r="M526" s="50"/>
      <c r="N526" s="49"/>
      <c r="O526" s="49"/>
      <c r="P526" s="36">
        <v>0</v>
      </c>
      <c r="Q526" s="36" t="s">
        <v>485</v>
      </c>
      <c r="R526" s="36" t="e">
        <v>#NUM!</v>
      </c>
      <c r="S526" s="36">
        <v>0</v>
      </c>
      <c r="T526" s="36">
        <v>0</v>
      </c>
      <c r="U526" s="38">
        <v>0</v>
      </c>
      <c r="V526" s="38">
        <v>0</v>
      </c>
      <c r="W526" s="36">
        <v>-1.1999999999997852E-5</v>
      </c>
      <c r="X526" s="36">
        <v>0</v>
      </c>
      <c r="Y526" s="36">
        <v>-3.0559999999999999E-5</v>
      </c>
      <c r="Z526" s="36">
        <v>0</v>
      </c>
      <c r="AA526" s="38" t="s">
        <v>486</v>
      </c>
      <c r="AB526" s="36">
        <v>1.8560000000002147E-5</v>
      </c>
      <c r="AC526" s="36">
        <v>0.10874962000000001</v>
      </c>
    </row>
    <row r="527" spans="1:29" ht="15.75" customHeight="1" x14ac:dyDescent="0.2">
      <c r="A527" s="52"/>
      <c r="B527" s="49"/>
      <c r="C527" s="49"/>
      <c r="D527" s="49"/>
      <c r="E527" s="50"/>
      <c r="F527" s="50"/>
      <c r="G527" s="50"/>
      <c r="H527" s="50"/>
      <c r="I527" s="50"/>
      <c r="J527" s="49"/>
      <c r="K527" s="50"/>
      <c r="L527" s="50"/>
      <c r="M527" s="50"/>
      <c r="N527" s="49"/>
      <c r="O527" s="49"/>
      <c r="P527" s="36">
        <v>0</v>
      </c>
      <c r="Q527" s="36" t="s">
        <v>485</v>
      </c>
      <c r="R527" s="36" t="e">
        <v>#NUM!</v>
      </c>
      <c r="S527" s="36">
        <v>0</v>
      </c>
      <c r="T527" s="36">
        <v>0</v>
      </c>
      <c r="U527" s="38">
        <v>0</v>
      </c>
      <c r="V527" s="38">
        <v>0</v>
      </c>
      <c r="W527" s="36">
        <v>-1.1999999999997852E-5</v>
      </c>
      <c r="X527" s="36">
        <v>0</v>
      </c>
      <c r="Y527" s="36">
        <v>-3.0559999999999999E-5</v>
      </c>
      <c r="Z527" s="36">
        <v>0</v>
      </c>
      <c r="AA527" s="38" t="s">
        <v>486</v>
      </c>
      <c r="AB527" s="36">
        <v>1.8560000000002147E-5</v>
      </c>
      <c r="AC527" s="36">
        <v>0.10874962000000001</v>
      </c>
    </row>
    <row r="528" spans="1:29" ht="15.75" customHeight="1" x14ac:dyDescent="0.2">
      <c r="A528" s="52"/>
      <c r="B528" s="49"/>
      <c r="C528" s="49"/>
      <c r="D528" s="49"/>
      <c r="E528" s="50"/>
      <c r="F528" s="50"/>
      <c r="G528" s="50"/>
      <c r="H528" s="50"/>
      <c r="I528" s="50"/>
      <c r="J528" s="49"/>
      <c r="K528" s="50"/>
      <c r="L528" s="50"/>
      <c r="M528" s="50"/>
      <c r="N528" s="49"/>
      <c r="O528" s="49"/>
      <c r="P528" s="36">
        <v>0</v>
      </c>
      <c r="Q528" s="36" t="s">
        <v>485</v>
      </c>
      <c r="R528" s="36" t="e">
        <v>#NUM!</v>
      </c>
      <c r="S528" s="36">
        <v>0</v>
      </c>
      <c r="T528" s="36">
        <v>0</v>
      </c>
      <c r="U528" s="38">
        <v>0</v>
      </c>
      <c r="V528" s="38">
        <v>0</v>
      </c>
      <c r="W528" s="36">
        <v>-1.1999999999997852E-5</v>
      </c>
      <c r="X528" s="36">
        <v>0</v>
      </c>
      <c r="Y528" s="36">
        <v>-3.0559999999999999E-5</v>
      </c>
      <c r="Z528" s="36">
        <v>0</v>
      </c>
      <c r="AA528" s="38" t="s">
        <v>486</v>
      </c>
      <c r="AB528" s="36">
        <v>1.8560000000002147E-5</v>
      </c>
      <c r="AC528" s="36">
        <v>0.10874962000000001</v>
      </c>
    </row>
    <row r="529" spans="1:29" ht="15.75" customHeight="1" x14ac:dyDescent="0.2">
      <c r="A529" s="52"/>
      <c r="B529" s="49"/>
      <c r="C529" s="49"/>
      <c r="D529" s="49"/>
      <c r="E529" s="50"/>
      <c r="F529" s="50"/>
      <c r="G529" s="50"/>
      <c r="H529" s="50"/>
      <c r="I529" s="50"/>
      <c r="J529" s="49"/>
      <c r="K529" s="50"/>
      <c r="L529" s="50"/>
      <c r="M529" s="50"/>
      <c r="N529" s="49"/>
      <c r="O529" s="49"/>
      <c r="P529" s="36">
        <v>0</v>
      </c>
      <c r="Q529" s="36" t="s">
        <v>485</v>
      </c>
      <c r="R529" s="36" t="e">
        <v>#NUM!</v>
      </c>
      <c r="S529" s="36">
        <v>0</v>
      </c>
      <c r="T529" s="36">
        <v>0</v>
      </c>
      <c r="U529" s="38">
        <v>0</v>
      </c>
      <c r="V529" s="38">
        <v>0</v>
      </c>
      <c r="W529" s="36">
        <v>-1.1999999999997852E-5</v>
      </c>
      <c r="X529" s="36">
        <v>0</v>
      </c>
      <c r="Y529" s="36">
        <v>-3.0559999999999999E-5</v>
      </c>
      <c r="Z529" s="36">
        <v>0</v>
      </c>
      <c r="AA529" s="38" t="s">
        <v>486</v>
      </c>
      <c r="AB529" s="36">
        <v>1.8560000000002147E-5</v>
      </c>
      <c r="AC529" s="36">
        <v>0.10874962000000001</v>
      </c>
    </row>
    <row r="530" spans="1:29" ht="15.75" customHeight="1" x14ac:dyDescent="0.2">
      <c r="A530" s="52"/>
      <c r="B530" s="49"/>
      <c r="C530" s="49"/>
      <c r="D530" s="49"/>
      <c r="E530" s="50"/>
      <c r="F530" s="50"/>
      <c r="G530" s="50"/>
      <c r="H530" s="50"/>
      <c r="I530" s="50"/>
      <c r="J530" s="49"/>
      <c r="K530" s="50"/>
      <c r="L530" s="50"/>
      <c r="M530" s="50"/>
      <c r="N530" s="49"/>
      <c r="O530" s="49"/>
      <c r="P530" s="36">
        <v>0</v>
      </c>
      <c r="Q530" s="36" t="s">
        <v>485</v>
      </c>
      <c r="R530" s="36" t="e">
        <v>#NUM!</v>
      </c>
      <c r="S530" s="36">
        <v>0</v>
      </c>
      <c r="T530" s="36">
        <v>0</v>
      </c>
      <c r="U530" s="38">
        <v>0</v>
      </c>
      <c r="V530" s="38">
        <v>0</v>
      </c>
      <c r="W530" s="36">
        <v>-1.1999999999997852E-5</v>
      </c>
      <c r="X530" s="36">
        <v>0</v>
      </c>
      <c r="Y530" s="36">
        <v>-3.0559999999999999E-5</v>
      </c>
      <c r="Z530" s="36">
        <v>0</v>
      </c>
      <c r="AA530" s="38" t="s">
        <v>486</v>
      </c>
      <c r="AB530" s="36">
        <v>1.8560000000002147E-5</v>
      </c>
      <c r="AC530" s="36">
        <v>0.10874962000000001</v>
      </c>
    </row>
    <row r="531" spans="1:29" ht="15.75" customHeight="1" x14ac:dyDescent="0.2">
      <c r="A531" s="52"/>
      <c r="B531" s="49"/>
      <c r="C531" s="49"/>
      <c r="D531" s="49"/>
      <c r="E531" s="50"/>
      <c r="F531" s="50"/>
      <c r="G531" s="50"/>
      <c r="H531" s="50"/>
      <c r="I531" s="50"/>
      <c r="J531" s="49"/>
      <c r="K531" s="50"/>
      <c r="L531" s="50"/>
      <c r="M531" s="50"/>
      <c r="N531" s="49"/>
      <c r="O531" s="49"/>
      <c r="P531" s="36">
        <v>0</v>
      </c>
      <c r="Q531" s="36" t="s">
        <v>485</v>
      </c>
      <c r="R531" s="36" t="e">
        <v>#NUM!</v>
      </c>
      <c r="S531" s="36">
        <v>0</v>
      </c>
      <c r="T531" s="36">
        <v>0</v>
      </c>
      <c r="U531" s="38">
        <v>0</v>
      </c>
      <c r="V531" s="38">
        <v>0</v>
      </c>
      <c r="W531" s="36">
        <v>-1.1999999999997852E-5</v>
      </c>
      <c r="X531" s="36">
        <v>0</v>
      </c>
      <c r="Y531" s="36">
        <v>-3.0559999999999999E-5</v>
      </c>
      <c r="Z531" s="36">
        <v>0</v>
      </c>
      <c r="AA531" s="38" t="s">
        <v>486</v>
      </c>
      <c r="AB531" s="36">
        <v>1.8560000000002147E-5</v>
      </c>
      <c r="AC531" s="36">
        <v>0.10874962000000001</v>
      </c>
    </row>
    <row r="532" spans="1:29" ht="15.75" customHeight="1" x14ac:dyDescent="0.2">
      <c r="A532" s="52"/>
      <c r="B532" s="49"/>
      <c r="C532" s="49"/>
      <c r="D532" s="49"/>
      <c r="E532" s="50"/>
      <c r="F532" s="50"/>
      <c r="G532" s="50"/>
      <c r="H532" s="50"/>
      <c r="I532" s="50"/>
      <c r="J532" s="49"/>
      <c r="K532" s="50"/>
      <c r="L532" s="50"/>
      <c r="M532" s="50"/>
      <c r="N532" s="49"/>
      <c r="O532" s="49"/>
      <c r="P532" s="36">
        <v>0</v>
      </c>
      <c r="Q532" s="36" t="s">
        <v>485</v>
      </c>
      <c r="R532" s="36" t="e">
        <v>#NUM!</v>
      </c>
      <c r="S532" s="36">
        <v>0</v>
      </c>
      <c r="T532" s="36">
        <v>0</v>
      </c>
      <c r="U532" s="38">
        <v>0</v>
      </c>
      <c r="V532" s="38">
        <v>0</v>
      </c>
      <c r="W532" s="36">
        <v>-1.1999999999997852E-5</v>
      </c>
      <c r="X532" s="36">
        <v>0</v>
      </c>
      <c r="Y532" s="36">
        <v>-3.0559999999999999E-5</v>
      </c>
      <c r="Z532" s="36">
        <v>0</v>
      </c>
      <c r="AA532" s="38" t="s">
        <v>486</v>
      </c>
      <c r="AB532" s="36">
        <v>1.8560000000002147E-5</v>
      </c>
      <c r="AC532" s="36">
        <v>0.10874962000000001</v>
      </c>
    </row>
    <row r="533" spans="1:29" ht="15.75" customHeight="1" x14ac:dyDescent="0.2">
      <c r="A533" s="52"/>
      <c r="B533" s="49"/>
      <c r="C533" s="49"/>
      <c r="D533" s="49"/>
      <c r="E533" s="50"/>
      <c r="F533" s="50"/>
      <c r="G533" s="50"/>
      <c r="H533" s="50"/>
      <c r="I533" s="50"/>
      <c r="J533" s="49"/>
      <c r="K533" s="50"/>
      <c r="L533" s="50"/>
      <c r="M533" s="50"/>
      <c r="N533" s="49"/>
      <c r="O533" s="49"/>
      <c r="P533" s="36">
        <v>0</v>
      </c>
      <c r="Q533" s="36" t="s">
        <v>485</v>
      </c>
      <c r="R533" s="36" t="e">
        <v>#NUM!</v>
      </c>
      <c r="S533" s="36">
        <v>0</v>
      </c>
      <c r="T533" s="36">
        <v>0</v>
      </c>
      <c r="U533" s="38">
        <v>0</v>
      </c>
      <c r="V533" s="38">
        <v>0</v>
      </c>
      <c r="W533" s="36">
        <v>-1.1999999999997852E-5</v>
      </c>
      <c r="X533" s="36">
        <v>0</v>
      </c>
      <c r="Y533" s="36">
        <v>-3.0559999999999999E-5</v>
      </c>
      <c r="Z533" s="36">
        <v>0</v>
      </c>
      <c r="AA533" s="38" t="s">
        <v>486</v>
      </c>
      <c r="AB533" s="36">
        <v>1.8560000000002147E-5</v>
      </c>
      <c r="AC533" s="36">
        <v>0.10874962000000001</v>
      </c>
    </row>
    <row r="534" spans="1:29" ht="15.75" customHeight="1" x14ac:dyDescent="0.2">
      <c r="A534" s="52"/>
      <c r="B534" s="49"/>
      <c r="C534" s="49"/>
      <c r="D534" s="49"/>
      <c r="E534" s="50"/>
      <c r="F534" s="50"/>
      <c r="G534" s="50"/>
      <c r="H534" s="50"/>
      <c r="I534" s="50"/>
      <c r="J534" s="49"/>
      <c r="K534" s="50"/>
      <c r="L534" s="50"/>
      <c r="M534" s="50"/>
      <c r="N534" s="49"/>
      <c r="O534" s="49"/>
      <c r="P534" s="36">
        <v>0</v>
      </c>
      <c r="Q534" s="36" t="s">
        <v>485</v>
      </c>
      <c r="R534" s="36" t="e">
        <v>#NUM!</v>
      </c>
      <c r="S534" s="36">
        <v>0</v>
      </c>
      <c r="T534" s="36">
        <v>0</v>
      </c>
      <c r="U534" s="38">
        <v>0</v>
      </c>
      <c r="V534" s="38">
        <v>0</v>
      </c>
      <c r="W534" s="36">
        <v>-1.1999999999997852E-5</v>
      </c>
      <c r="X534" s="36">
        <v>0</v>
      </c>
      <c r="Y534" s="36">
        <v>-3.0559999999999999E-5</v>
      </c>
      <c r="Z534" s="36">
        <v>0</v>
      </c>
      <c r="AA534" s="38" t="s">
        <v>486</v>
      </c>
      <c r="AB534" s="36">
        <v>1.8560000000002147E-5</v>
      </c>
      <c r="AC534" s="36">
        <v>0.10874962000000001</v>
      </c>
    </row>
    <row r="535" spans="1:29" ht="15.75" customHeight="1" x14ac:dyDescent="0.2">
      <c r="A535" s="52"/>
      <c r="B535" s="49"/>
      <c r="C535" s="49"/>
      <c r="D535" s="49"/>
      <c r="E535" s="50"/>
      <c r="F535" s="50"/>
      <c r="G535" s="50"/>
      <c r="H535" s="50"/>
      <c r="I535" s="50"/>
      <c r="J535" s="49"/>
      <c r="K535" s="50"/>
      <c r="L535" s="50"/>
      <c r="M535" s="50"/>
      <c r="N535" s="49"/>
      <c r="O535" s="49"/>
      <c r="P535" s="36">
        <v>0</v>
      </c>
      <c r="Q535" s="36" t="s">
        <v>485</v>
      </c>
      <c r="R535" s="36" t="e">
        <v>#NUM!</v>
      </c>
      <c r="S535" s="36">
        <v>0</v>
      </c>
      <c r="T535" s="36">
        <v>0</v>
      </c>
      <c r="U535" s="38">
        <v>0</v>
      </c>
      <c r="V535" s="38">
        <v>0</v>
      </c>
      <c r="W535" s="36">
        <v>-1.1999999999997852E-5</v>
      </c>
      <c r="X535" s="36">
        <v>0</v>
      </c>
      <c r="Y535" s="36">
        <v>-3.0559999999999999E-5</v>
      </c>
      <c r="Z535" s="36">
        <v>0</v>
      </c>
      <c r="AA535" s="38" t="s">
        <v>486</v>
      </c>
      <c r="AB535" s="36">
        <v>1.8560000000002147E-5</v>
      </c>
      <c r="AC535" s="36">
        <v>0.10874962000000001</v>
      </c>
    </row>
    <row r="536" spans="1:29" ht="15.75" customHeight="1" x14ac:dyDescent="0.2">
      <c r="A536" s="52"/>
      <c r="B536" s="49"/>
      <c r="C536" s="49"/>
      <c r="D536" s="49"/>
      <c r="E536" s="50"/>
      <c r="F536" s="50"/>
      <c r="G536" s="50"/>
      <c r="H536" s="50"/>
      <c r="I536" s="50"/>
      <c r="J536" s="49"/>
      <c r="K536" s="50"/>
      <c r="L536" s="50"/>
      <c r="M536" s="50"/>
      <c r="N536" s="49"/>
      <c r="O536" s="49"/>
      <c r="P536" s="36">
        <v>0</v>
      </c>
      <c r="Q536" s="36" t="s">
        <v>485</v>
      </c>
      <c r="R536" s="36" t="e">
        <v>#NUM!</v>
      </c>
      <c r="S536" s="36">
        <v>0</v>
      </c>
      <c r="T536" s="36">
        <v>0</v>
      </c>
      <c r="U536" s="38">
        <v>0</v>
      </c>
      <c r="V536" s="38">
        <v>0</v>
      </c>
      <c r="W536" s="36">
        <v>-1.1999999999997852E-5</v>
      </c>
      <c r="X536" s="36">
        <v>0</v>
      </c>
      <c r="Y536" s="36">
        <v>-3.0559999999999999E-5</v>
      </c>
      <c r="Z536" s="36">
        <v>0</v>
      </c>
      <c r="AA536" s="38" t="s">
        <v>486</v>
      </c>
      <c r="AB536" s="36">
        <v>1.8560000000002147E-5</v>
      </c>
      <c r="AC536" s="36">
        <v>0.10874962000000001</v>
      </c>
    </row>
    <row r="537" spans="1:29" ht="15.75" customHeight="1" x14ac:dyDescent="0.2">
      <c r="A537" s="52"/>
      <c r="B537" s="49"/>
      <c r="C537" s="49"/>
      <c r="D537" s="49"/>
      <c r="E537" s="50"/>
      <c r="F537" s="50"/>
      <c r="G537" s="50"/>
      <c r="H537" s="50"/>
      <c r="I537" s="50"/>
      <c r="J537" s="49"/>
      <c r="K537" s="50"/>
      <c r="L537" s="50"/>
      <c r="M537" s="50"/>
      <c r="N537" s="49"/>
      <c r="O537" s="49"/>
      <c r="P537" s="36">
        <v>0</v>
      </c>
      <c r="Q537" s="36" t="s">
        <v>485</v>
      </c>
      <c r="R537" s="36" t="e">
        <v>#NUM!</v>
      </c>
      <c r="S537" s="36">
        <v>0</v>
      </c>
      <c r="T537" s="36">
        <v>0</v>
      </c>
      <c r="U537" s="38">
        <v>0</v>
      </c>
      <c r="V537" s="38">
        <v>0</v>
      </c>
      <c r="W537" s="36">
        <v>-1.1999999999997852E-5</v>
      </c>
      <c r="X537" s="36">
        <v>0</v>
      </c>
      <c r="Y537" s="36">
        <v>-3.0559999999999999E-5</v>
      </c>
      <c r="Z537" s="36">
        <v>0</v>
      </c>
      <c r="AA537" s="38" t="s">
        <v>486</v>
      </c>
      <c r="AB537" s="36">
        <v>1.8560000000002147E-5</v>
      </c>
      <c r="AC537" s="36">
        <v>0.10874962000000001</v>
      </c>
    </row>
    <row r="538" spans="1:29" ht="15.75" customHeight="1" x14ac:dyDescent="0.2">
      <c r="A538" s="52"/>
      <c r="B538" s="49"/>
      <c r="C538" s="49"/>
      <c r="D538" s="49"/>
      <c r="E538" s="50"/>
      <c r="F538" s="50"/>
      <c r="G538" s="50"/>
      <c r="H538" s="50"/>
      <c r="I538" s="50"/>
      <c r="J538" s="49"/>
      <c r="K538" s="50"/>
      <c r="L538" s="50"/>
      <c r="M538" s="50"/>
      <c r="N538" s="49"/>
      <c r="O538" s="49"/>
      <c r="P538" s="36">
        <v>0</v>
      </c>
      <c r="Q538" s="36" t="s">
        <v>485</v>
      </c>
      <c r="R538" s="36" t="e">
        <v>#NUM!</v>
      </c>
      <c r="S538" s="36">
        <v>0</v>
      </c>
      <c r="T538" s="36">
        <v>0</v>
      </c>
      <c r="U538" s="38">
        <v>0</v>
      </c>
      <c r="V538" s="38">
        <v>0</v>
      </c>
      <c r="W538" s="36">
        <v>-1.1999999999997852E-5</v>
      </c>
      <c r="X538" s="36">
        <v>0</v>
      </c>
      <c r="Y538" s="36">
        <v>-3.0559999999999999E-5</v>
      </c>
      <c r="Z538" s="36">
        <v>0</v>
      </c>
      <c r="AA538" s="38" t="s">
        <v>486</v>
      </c>
      <c r="AB538" s="36">
        <v>1.8560000000002147E-5</v>
      </c>
      <c r="AC538" s="36">
        <v>0.10874962000000001</v>
      </c>
    </row>
    <row r="539" spans="1:29" ht="15.75" customHeight="1" x14ac:dyDescent="0.2">
      <c r="A539" s="52"/>
      <c r="B539" s="49"/>
      <c r="C539" s="49"/>
      <c r="D539" s="49"/>
      <c r="E539" s="50"/>
      <c r="F539" s="50"/>
      <c r="G539" s="50"/>
      <c r="H539" s="50"/>
      <c r="I539" s="50"/>
      <c r="J539" s="49"/>
      <c r="K539" s="50"/>
      <c r="L539" s="50"/>
      <c r="M539" s="50"/>
      <c r="N539" s="49"/>
      <c r="O539" s="49"/>
      <c r="P539" s="36">
        <v>0</v>
      </c>
      <c r="Q539" s="36" t="s">
        <v>485</v>
      </c>
      <c r="R539" s="36" t="e">
        <v>#NUM!</v>
      </c>
      <c r="S539" s="36">
        <v>0</v>
      </c>
      <c r="T539" s="36">
        <v>0</v>
      </c>
      <c r="U539" s="38">
        <v>0</v>
      </c>
      <c r="V539" s="38">
        <v>0</v>
      </c>
      <c r="W539" s="36">
        <v>-1.1999999999997852E-5</v>
      </c>
      <c r="X539" s="36">
        <v>0</v>
      </c>
      <c r="Y539" s="36">
        <v>-3.0559999999999999E-5</v>
      </c>
      <c r="Z539" s="36">
        <v>0</v>
      </c>
      <c r="AA539" s="38" t="s">
        <v>486</v>
      </c>
      <c r="AB539" s="36">
        <v>1.8560000000002147E-5</v>
      </c>
      <c r="AC539" s="36">
        <v>0.10874962000000001</v>
      </c>
    </row>
    <row r="540" spans="1:29" ht="15.75" customHeight="1" x14ac:dyDescent="0.2">
      <c r="A540" s="52"/>
      <c r="B540" s="49"/>
      <c r="C540" s="49"/>
      <c r="D540" s="49"/>
      <c r="E540" s="50"/>
      <c r="F540" s="50"/>
      <c r="G540" s="50"/>
      <c r="H540" s="50"/>
      <c r="I540" s="50"/>
      <c r="J540" s="49"/>
      <c r="K540" s="50"/>
      <c r="L540" s="50"/>
      <c r="M540" s="50"/>
      <c r="N540" s="49"/>
      <c r="O540" s="49"/>
      <c r="P540" s="36">
        <v>0</v>
      </c>
      <c r="Q540" s="36" t="s">
        <v>485</v>
      </c>
      <c r="R540" s="36" t="e">
        <v>#NUM!</v>
      </c>
      <c r="S540" s="36">
        <v>0</v>
      </c>
      <c r="T540" s="36">
        <v>0</v>
      </c>
      <c r="U540" s="38">
        <v>0</v>
      </c>
      <c r="V540" s="38">
        <v>0</v>
      </c>
      <c r="W540" s="36">
        <v>-1.1999999999997852E-5</v>
      </c>
      <c r="X540" s="36">
        <v>0</v>
      </c>
      <c r="Y540" s="36">
        <v>-3.0559999999999999E-5</v>
      </c>
      <c r="Z540" s="36">
        <v>0</v>
      </c>
      <c r="AA540" s="38" t="s">
        <v>486</v>
      </c>
      <c r="AB540" s="36">
        <v>1.8560000000002147E-5</v>
      </c>
      <c r="AC540" s="36">
        <v>0.10874962000000001</v>
      </c>
    </row>
    <row r="541" spans="1:29" ht="15.75" customHeight="1" x14ac:dyDescent="0.2">
      <c r="A541" s="52"/>
      <c r="B541" s="49"/>
      <c r="C541" s="49"/>
      <c r="D541" s="49"/>
      <c r="E541" s="50"/>
      <c r="F541" s="50"/>
      <c r="G541" s="50"/>
      <c r="H541" s="50"/>
      <c r="I541" s="50"/>
      <c r="J541" s="49"/>
      <c r="K541" s="50"/>
      <c r="L541" s="50"/>
      <c r="M541" s="50"/>
      <c r="N541" s="49"/>
      <c r="O541" s="49"/>
      <c r="P541" s="36">
        <v>0</v>
      </c>
      <c r="Q541" s="36" t="s">
        <v>485</v>
      </c>
      <c r="R541" s="36" t="e">
        <v>#NUM!</v>
      </c>
      <c r="S541" s="36">
        <v>0</v>
      </c>
      <c r="T541" s="36">
        <v>0</v>
      </c>
      <c r="U541" s="38">
        <v>0</v>
      </c>
      <c r="V541" s="38">
        <v>0</v>
      </c>
      <c r="W541" s="36">
        <v>-1.1999999999997852E-5</v>
      </c>
      <c r="X541" s="36">
        <v>0</v>
      </c>
      <c r="Y541" s="36">
        <v>-3.0559999999999999E-5</v>
      </c>
      <c r="Z541" s="36">
        <v>0</v>
      </c>
      <c r="AA541" s="38" t="s">
        <v>486</v>
      </c>
      <c r="AB541" s="36">
        <v>1.8560000000002147E-5</v>
      </c>
      <c r="AC541" s="36">
        <v>0.10874962000000001</v>
      </c>
    </row>
    <row r="542" spans="1:29" ht="15.75" customHeight="1" x14ac:dyDescent="0.2">
      <c r="A542" s="52"/>
      <c r="B542" s="49"/>
      <c r="C542" s="49"/>
      <c r="D542" s="49"/>
      <c r="E542" s="50"/>
      <c r="F542" s="50"/>
      <c r="G542" s="50"/>
      <c r="H542" s="50"/>
      <c r="I542" s="50"/>
      <c r="J542" s="49"/>
      <c r="K542" s="50"/>
      <c r="L542" s="50"/>
      <c r="M542" s="50"/>
      <c r="N542" s="49"/>
      <c r="O542" s="49"/>
      <c r="P542" s="36">
        <v>0</v>
      </c>
      <c r="Q542" s="36" t="s">
        <v>485</v>
      </c>
      <c r="R542" s="36" t="e">
        <v>#NUM!</v>
      </c>
      <c r="S542" s="36">
        <v>0</v>
      </c>
      <c r="T542" s="36">
        <v>0</v>
      </c>
      <c r="U542" s="38">
        <v>0</v>
      </c>
      <c r="V542" s="38">
        <v>0</v>
      </c>
      <c r="W542" s="36">
        <v>-1.1999999999997852E-5</v>
      </c>
      <c r="X542" s="36">
        <v>0</v>
      </c>
      <c r="Y542" s="36">
        <v>-3.0559999999999999E-5</v>
      </c>
      <c r="Z542" s="36">
        <v>0</v>
      </c>
      <c r="AA542" s="38" t="s">
        <v>486</v>
      </c>
      <c r="AB542" s="36">
        <v>1.8560000000002147E-5</v>
      </c>
      <c r="AC542" s="36">
        <v>0.10874962000000001</v>
      </c>
    </row>
    <row r="543" spans="1:29" ht="15.75" customHeight="1" x14ac:dyDescent="0.2">
      <c r="A543" s="52"/>
      <c r="B543" s="49"/>
      <c r="C543" s="49"/>
      <c r="D543" s="49"/>
      <c r="E543" s="50"/>
      <c r="F543" s="50"/>
      <c r="G543" s="50"/>
      <c r="H543" s="50"/>
      <c r="I543" s="50"/>
      <c r="J543" s="49"/>
      <c r="K543" s="50"/>
      <c r="L543" s="50"/>
      <c r="M543" s="50"/>
      <c r="N543" s="49"/>
      <c r="O543" s="49"/>
      <c r="P543" s="36">
        <v>0</v>
      </c>
      <c r="Q543" s="36" t="s">
        <v>485</v>
      </c>
      <c r="R543" s="36" t="e">
        <v>#NUM!</v>
      </c>
      <c r="S543" s="36">
        <v>0</v>
      </c>
      <c r="T543" s="36">
        <v>0</v>
      </c>
      <c r="U543" s="38">
        <v>0</v>
      </c>
      <c r="V543" s="38">
        <v>0</v>
      </c>
      <c r="W543" s="36">
        <v>-1.1999999999997852E-5</v>
      </c>
      <c r="X543" s="36">
        <v>0</v>
      </c>
      <c r="Y543" s="36">
        <v>-3.0559999999999999E-5</v>
      </c>
      <c r="Z543" s="36">
        <v>0</v>
      </c>
      <c r="AA543" s="38" t="s">
        <v>486</v>
      </c>
      <c r="AB543" s="36">
        <v>1.8560000000002147E-5</v>
      </c>
      <c r="AC543" s="36">
        <v>0.10874962000000001</v>
      </c>
    </row>
    <row r="544" spans="1:29" ht="15.75" customHeight="1" x14ac:dyDescent="0.2">
      <c r="A544" s="52"/>
      <c r="B544" s="49"/>
      <c r="C544" s="49"/>
      <c r="D544" s="49"/>
      <c r="E544" s="50"/>
      <c r="F544" s="50"/>
      <c r="G544" s="50"/>
      <c r="H544" s="50"/>
      <c r="I544" s="50"/>
      <c r="J544" s="49"/>
      <c r="K544" s="50"/>
      <c r="L544" s="50"/>
      <c r="M544" s="50"/>
      <c r="N544" s="49"/>
      <c r="O544" s="49"/>
      <c r="P544" s="36">
        <v>0</v>
      </c>
      <c r="Q544" s="36" t="s">
        <v>485</v>
      </c>
      <c r="R544" s="36" t="e">
        <v>#NUM!</v>
      </c>
      <c r="S544" s="36">
        <v>0</v>
      </c>
      <c r="T544" s="36">
        <v>0</v>
      </c>
      <c r="U544" s="38">
        <v>0</v>
      </c>
      <c r="V544" s="38">
        <v>0</v>
      </c>
      <c r="W544" s="36">
        <v>-1.1999999999997852E-5</v>
      </c>
      <c r="X544" s="36">
        <v>0</v>
      </c>
      <c r="Y544" s="36">
        <v>-3.0559999999999999E-5</v>
      </c>
      <c r="Z544" s="36">
        <v>0</v>
      </c>
      <c r="AA544" s="38" t="s">
        <v>486</v>
      </c>
      <c r="AB544" s="36">
        <v>1.8560000000002147E-5</v>
      </c>
      <c r="AC544" s="36">
        <v>0.10874962000000001</v>
      </c>
    </row>
    <row r="545" spans="1:29" ht="15.75" customHeight="1" x14ac:dyDescent="0.2">
      <c r="A545" s="52"/>
      <c r="B545" s="49"/>
      <c r="C545" s="49"/>
      <c r="D545" s="49"/>
      <c r="E545" s="50"/>
      <c r="F545" s="50"/>
      <c r="G545" s="50"/>
      <c r="H545" s="50"/>
      <c r="I545" s="50"/>
      <c r="J545" s="49"/>
      <c r="K545" s="50"/>
      <c r="L545" s="50"/>
      <c r="M545" s="50"/>
      <c r="N545" s="49"/>
      <c r="O545" s="49"/>
      <c r="P545" s="36">
        <v>0</v>
      </c>
      <c r="Q545" s="36" t="s">
        <v>485</v>
      </c>
      <c r="R545" s="36" t="e">
        <v>#NUM!</v>
      </c>
      <c r="S545" s="36">
        <v>0</v>
      </c>
      <c r="T545" s="36">
        <v>0</v>
      </c>
      <c r="U545" s="38">
        <v>0</v>
      </c>
      <c r="V545" s="38">
        <v>0</v>
      </c>
      <c r="W545" s="36">
        <v>-1.1999999999997852E-5</v>
      </c>
      <c r="X545" s="36">
        <v>0</v>
      </c>
      <c r="Y545" s="36">
        <v>-3.0559999999999999E-5</v>
      </c>
      <c r="Z545" s="36">
        <v>0</v>
      </c>
      <c r="AA545" s="38" t="s">
        <v>486</v>
      </c>
      <c r="AB545" s="36">
        <v>1.8560000000002147E-5</v>
      </c>
      <c r="AC545" s="36">
        <v>0.10874962000000001</v>
      </c>
    </row>
    <row r="546" spans="1:29" ht="15.75" customHeight="1" x14ac:dyDescent="0.2">
      <c r="A546" s="52"/>
      <c r="B546" s="49"/>
      <c r="C546" s="49"/>
      <c r="D546" s="49"/>
      <c r="E546" s="50"/>
      <c r="F546" s="50"/>
      <c r="G546" s="50"/>
      <c r="H546" s="50"/>
      <c r="I546" s="50"/>
      <c r="J546" s="49"/>
      <c r="K546" s="50"/>
      <c r="L546" s="50"/>
      <c r="M546" s="50"/>
      <c r="N546" s="49"/>
      <c r="O546" s="49"/>
      <c r="P546" s="36">
        <v>0</v>
      </c>
      <c r="Q546" s="36" t="s">
        <v>485</v>
      </c>
      <c r="R546" s="36" t="e">
        <v>#NUM!</v>
      </c>
      <c r="S546" s="36">
        <v>0</v>
      </c>
      <c r="T546" s="36">
        <v>0</v>
      </c>
      <c r="U546" s="38">
        <v>0</v>
      </c>
      <c r="V546" s="38">
        <v>0</v>
      </c>
      <c r="W546" s="36">
        <v>-1.1999999999997852E-5</v>
      </c>
      <c r="X546" s="36">
        <v>0</v>
      </c>
      <c r="Y546" s="36">
        <v>-3.0559999999999999E-5</v>
      </c>
      <c r="Z546" s="36">
        <v>0</v>
      </c>
      <c r="AA546" s="38" t="s">
        <v>486</v>
      </c>
      <c r="AB546" s="36">
        <v>1.8560000000002147E-5</v>
      </c>
      <c r="AC546" s="36">
        <v>0.10874962000000001</v>
      </c>
    </row>
    <row r="547" spans="1:29" ht="15.75" customHeight="1" x14ac:dyDescent="0.2">
      <c r="A547" s="52"/>
      <c r="B547" s="49"/>
      <c r="C547" s="49"/>
      <c r="D547" s="49"/>
      <c r="E547" s="50"/>
      <c r="F547" s="50"/>
      <c r="G547" s="50"/>
      <c r="H547" s="50"/>
      <c r="I547" s="50"/>
      <c r="J547" s="49"/>
      <c r="K547" s="50"/>
      <c r="L547" s="50"/>
      <c r="M547" s="50"/>
      <c r="N547" s="49"/>
      <c r="O547" s="49"/>
      <c r="P547" s="36">
        <v>0</v>
      </c>
      <c r="Q547" s="36" t="s">
        <v>485</v>
      </c>
      <c r="R547" s="36" t="e">
        <v>#NUM!</v>
      </c>
      <c r="S547" s="36">
        <v>0</v>
      </c>
      <c r="T547" s="36">
        <v>0</v>
      </c>
      <c r="U547" s="38">
        <v>0</v>
      </c>
      <c r="V547" s="38">
        <v>0</v>
      </c>
      <c r="W547" s="36">
        <v>-1.1999999999997852E-5</v>
      </c>
      <c r="X547" s="36">
        <v>0</v>
      </c>
      <c r="Y547" s="36">
        <v>-3.0559999999999999E-5</v>
      </c>
      <c r="Z547" s="36">
        <v>0</v>
      </c>
      <c r="AA547" s="38" t="s">
        <v>486</v>
      </c>
      <c r="AB547" s="36">
        <v>1.8560000000002147E-5</v>
      </c>
      <c r="AC547" s="36">
        <v>0.10874962000000001</v>
      </c>
    </row>
    <row r="548" spans="1:29" ht="15.75" customHeight="1" x14ac:dyDescent="0.2">
      <c r="A548" s="52"/>
      <c r="B548" s="49"/>
      <c r="C548" s="49"/>
      <c r="D548" s="49"/>
      <c r="E548" s="50"/>
      <c r="F548" s="50"/>
      <c r="G548" s="50"/>
      <c r="H548" s="50"/>
      <c r="I548" s="50"/>
      <c r="J548" s="49"/>
      <c r="K548" s="50"/>
      <c r="L548" s="50"/>
      <c r="M548" s="50"/>
      <c r="N548" s="49"/>
      <c r="O548" s="49"/>
      <c r="P548" s="36">
        <v>0</v>
      </c>
      <c r="Q548" s="36" t="s">
        <v>485</v>
      </c>
      <c r="R548" s="36" t="e">
        <v>#NUM!</v>
      </c>
      <c r="S548" s="36">
        <v>0</v>
      </c>
      <c r="T548" s="36">
        <v>0</v>
      </c>
      <c r="U548" s="38">
        <v>0</v>
      </c>
      <c r="V548" s="38">
        <v>0</v>
      </c>
      <c r="W548" s="36">
        <v>-1.1999999999997852E-5</v>
      </c>
      <c r="X548" s="36">
        <v>0</v>
      </c>
      <c r="Y548" s="36">
        <v>-3.0559999999999999E-5</v>
      </c>
      <c r="Z548" s="36">
        <v>0</v>
      </c>
      <c r="AA548" s="38" t="s">
        <v>486</v>
      </c>
      <c r="AB548" s="36">
        <v>1.8560000000002147E-5</v>
      </c>
      <c r="AC548" s="36">
        <v>0.10874962000000001</v>
      </c>
    </row>
    <row r="549" spans="1:29" ht="15.75" customHeight="1" x14ac:dyDescent="0.2">
      <c r="A549" s="52"/>
      <c r="B549" s="49"/>
      <c r="C549" s="49"/>
      <c r="D549" s="49"/>
      <c r="E549" s="50"/>
      <c r="F549" s="50"/>
      <c r="G549" s="50"/>
      <c r="H549" s="50"/>
      <c r="I549" s="50"/>
      <c r="J549" s="49"/>
      <c r="K549" s="50"/>
      <c r="L549" s="50"/>
      <c r="M549" s="50"/>
      <c r="N549" s="49"/>
      <c r="O549" s="49"/>
      <c r="P549" s="36">
        <v>0</v>
      </c>
      <c r="Q549" s="36" t="s">
        <v>485</v>
      </c>
      <c r="R549" s="36" t="e">
        <v>#NUM!</v>
      </c>
      <c r="S549" s="36">
        <v>0</v>
      </c>
      <c r="T549" s="36">
        <v>0</v>
      </c>
      <c r="U549" s="38">
        <v>0</v>
      </c>
      <c r="V549" s="38">
        <v>0</v>
      </c>
      <c r="W549" s="36">
        <v>-1.1999999999997852E-5</v>
      </c>
      <c r="X549" s="36">
        <v>0</v>
      </c>
      <c r="Y549" s="36">
        <v>-3.0559999999999999E-5</v>
      </c>
      <c r="Z549" s="36">
        <v>0</v>
      </c>
      <c r="AA549" s="38" t="s">
        <v>486</v>
      </c>
      <c r="AB549" s="36">
        <v>1.8560000000002147E-5</v>
      </c>
      <c r="AC549" s="36">
        <v>0.10874962000000001</v>
      </c>
    </row>
    <row r="550" spans="1:29" ht="15.75" customHeight="1" x14ac:dyDescent="0.2">
      <c r="A550" s="52"/>
      <c r="B550" s="49"/>
      <c r="C550" s="49"/>
      <c r="D550" s="49"/>
      <c r="E550" s="50"/>
      <c r="F550" s="50"/>
      <c r="G550" s="50"/>
      <c r="H550" s="50"/>
      <c r="I550" s="50"/>
      <c r="J550" s="49"/>
      <c r="K550" s="50"/>
      <c r="L550" s="50"/>
      <c r="M550" s="50"/>
      <c r="N550" s="49"/>
      <c r="O550" s="49"/>
      <c r="P550" s="36">
        <v>0</v>
      </c>
      <c r="Q550" s="36" t="s">
        <v>485</v>
      </c>
      <c r="R550" s="36" t="e">
        <v>#NUM!</v>
      </c>
      <c r="S550" s="36">
        <v>0</v>
      </c>
      <c r="T550" s="36">
        <v>0</v>
      </c>
      <c r="U550" s="38">
        <v>0</v>
      </c>
      <c r="V550" s="38">
        <v>0</v>
      </c>
      <c r="W550" s="36">
        <v>-1.1999999999997852E-5</v>
      </c>
      <c r="X550" s="36">
        <v>0</v>
      </c>
      <c r="Y550" s="36">
        <v>-3.0559999999999999E-5</v>
      </c>
      <c r="Z550" s="36">
        <v>0</v>
      </c>
      <c r="AA550" s="38" t="s">
        <v>486</v>
      </c>
      <c r="AB550" s="36">
        <v>1.8560000000002147E-5</v>
      </c>
      <c r="AC550" s="36">
        <v>0.10874962000000001</v>
      </c>
    </row>
    <row r="551" spans="1:29" ht="15.75" customHeight="1" x14ac:dyDescent="0.2">
      <c r="A551" s="52"/>
      <c r="B551" s="49"/>
      <c r="C551" s="49"/>
      <c r="D551" s="49"/>
      <c r="E551" s="50"/>
      <c r="F551" s="50"/>
      <c r="G551" s="50"/>
      <c r="H551" s="50"/>
      <c r="I551" s="50"/>
      <c r="J551" s="49"/>
      <c r="K551" s="50"/>
      <c r="L551" s="50"/>
      <c r="M551" s="50"/>
      <c r="N551" s="49"/>
      <c r="O551" s="49"/>
      <c r="P551" s="36">
        <v>0</v>
      </c>
      <c r="Q551" s="36" t="s">
        <v>485</v>
      </c>
      <c r="R551" s="36" t="e">
        <v>#NUM!</v>
      </c>
      <c r="S551" s="36">
        <v>0</v>
      </c>
      <c r="T551" s="36">
        <v>0</v>
      </c>
      <c r="U551" s="38">
        <v>0</v>
      </c>
      <c r="V551" s="38">
        <v>0</v>
      </c>
      <c r="W551" s="36">
        <v>-1.1999999999997852E-5</v>
      </c>
      <c r="X551" s="36">
        <v>0</v>
      </c>
      <c r="Y551" s="36">
        <v>-3.0559999999999999E-5</v>
      </c>
      <c r="Z551" s="36">
        <v>0</v>
      </c>
      <c r="AA551" s="38" t="s">
        <v>486</v>
      </c>
      <c r="AB551" s="36">
        <v>1.8560000000002147E-5</v>
      </c>
      <c r="AC551" s="36">
        <v>0.10874962000000001</v>
      </c>
    </row>
    <row r="552" spans="1:29" ht="15.75" customHeight="1" x14ac:dyDescent="0.2">
      <c r="A552" s="52"/>
      <c r="B552" s="49"/>
      <c r="C552" s="49"/>
      <c r="D552" s="49"/>
      <c r="E552" s="50"/>
      <c r="F552" s="50"/>
      <c r="G552" s="50"/>
      <c r="H552" s="50"/>
      <c r="I552" s="50"/>
      <c r="J552" s="49"/>
      <c r="K552" s="50"/>
      <c r="L552" s="50"/>
      <c r="M552" s="50"/>
      <c r="N552" s="49"/>
      <c r="O552" s="49"/>
      <c r="P552" s="36">
        <v>0</v>
      </c>
      <c r="Q552" s="36" t="s">
        <v>485</v>
      </c>
      <c r="R552" s="36" t="e">
        <v>#NUM!</v>
      </c>
      <c r="S552" s="36">
        <v>0</v>
      </c>
      <c r="T552" s="36">
        <v>0</v>
      </c>
      <c r="U552" s="38">
        <v>0</v>
      </c>
      <c r="V552" s="38">
        <v>0</v>
      </c>
      <c r="W552" s="36">
        <v>-1.1999999999997852E-5</v>
      </c>
      <c r="X552" s="36">
        <v>0</v>
      </c>
      <c r="Y552" s="36">
        <v>-3.0559999999999999E-5</v>
      </c>
      <c r="Z552" s="36">
        <v>0</v>
      </c>
      <c r="AA552" s="38" t="s">
        <v>486</v>
      </c>
      <c r="AB552" s="36">
        <v>1.8560000000002147E-5</v>
      </c>
      <c r="AC552" s="36">
        <v>0.10874962000000001</v>
      </c>
    </row>
    <row r="553" spans="1:29" ht="15.75" customHeight="1" x14ac:dyDescent="0.2">
      <c r="A553" s="52"/>
      <c r="B553" s="49"/>
      <c r="C553" s="49"/>
      <c r="D553" s="49"/>
      <c r="E553" s="50"/>
      <c r="F553" s="50"/>
      <c r="G553" s="50"/>
      <c r="H553" s="50"/>
      <c r="I553" s="50"/>
      <c r="J553" s="49"/>
      <c r="K553" s="50"/>
      <c r="L553" s="50"/>
      <c r="M553" s="50"/>
      <c r="N553" s="49"/>
      <c r="O553" s="49"/>
      <c r="P553" s="36">
        <v>0</v>
      </c>
      <c r="Q553" s="36" t="s">
        <v>485</v>
      </c>
      <c r="R553" s="36" t="e">
        <v>#NUM!</v>
      </c>
      <c r="S553" s="36">
        <v>0</v>
      </c>
      <c r="T553" s="36">
        <v>0</v>
      </c>
      <c r="U553" s="38">
        <v>0</v>
      </c>
      <c r="V553" s="38">
        <v>0</v>
      </c>
      <c r="W553" s="36">
        <v>-1.1999999999997852E-5</v>
      </c>
      <c r="X553" s="36">
        <v>0</v>
      </c>
      <c r="Y553" s="36">
        <v>-3.0559999999999999E-5</v>
      </c>
      <c r="Z553" s="36">
        <v>0</v>
      </c>
      <c r="AA553" s="38" t="s">
        <v>486</v>
      </c>
      <c r="AB553" s="36">
        <v>1.8560000000002147E-5</v>
      </c>
      <c r="AC553" s="36">
        <v>0.10874962000000001</v>
      </c>
    </row>
    <row r="554" spans="1:29" ht="15.75" customHeight="1" x14ac:dyDescent="0.2">
      <c r="A554" s="52"/>
      <c r="B554" s="49"/>
      <c r="C554" s="49"/>
      <c r="D554" s="49"/>
      <c r="E554" s="50"/>
      <c r="F554" s="50"/>
      <c r="G554" s="50"/>
      <c r="H554" s="50"/>
      <c r="I554" s="50"/>
      <c r="J554" s="49"/>
      <c r="K554" s="50"/>
      <c r="L554" s="50"/>
      <c r="M554" s="50"/>
      <c r="N554" s="49"/>
      <c r="O554" s="49"/>
      <c r="P554" s="36">
        <v>0</v>
      </c>
      <c r="Q554" s="36" t="s">
        <v>485</v>
      </c>
      <c r="R554" s="36" t="e">
        <v>#NUM!</v>
      </c>
      <c r="S554" s="36">
        <v>0</v>
      </c>
      <c r="T554" s="36">
        <v>0</v>
      </c>
      <c r="U554" s="38">
        <v>0</v>
      </c>
      <c r="V554" s="38">
        <v>0</v>
      </c>
      <c r="W554" s="36">
        <v>-1.1999999999997852E-5</v>
      </c>
      <c r="X554" s="36">
        <v>0</v>
      </c>
      <c r="Y554" s="36">
        <v>-3.0559999999999999E-5</v>
      </c>
      <c r="Z554" s="36">
        <v>0</v>
      </c>
      <c r="AA554" s="38" t="s">
        <v>486</v>
      </c>
      <c r="AB554" s="36">
        <v>1.8560000000002147E-5</v>
      </c>
      <c r="AC554" s="36">
        <v>0.10874962000000001</v>
      </c>
    </row>
    <row r="555" spans="1:29" ht="15.75" customHeight="1" x14ac:dyDescent="0.2">
      <c r="A555" s="52"/>
      <c r="B555" s="49"/>
      <c r="C555" s="49"/>
      <c r="D555" s="49"/>
      <c r="E555" s="50"/>
      <c r="F555" s="50"/>
      <c r="G555" s="50"/>
      <c r="H555" s="50"/>
      <c r="I555" s="50"/>
      <c r="J555" s="49"/>
      <c r="K555" s="50"/>
      <c r="L555" s="50"/>
      <c r="M555" s="50"/>
      <c r="N555" s="49"/>
      <c r="O555" s="49"/>
      <c r="P555" s="36">
        <v>0</v>
      </c>
      <c r="Q555" s="36" t="s">
        <v>485</v>
      </c>
      <c r="R555" s="36" t="e">
        <v>#NUM!</v>
      </c>
      <c r="S555" s="36">
        <v>0</v>
      </c>
      <c r="T555" s="36">
        <v>0</v>
      </c>
      <c r="U555" s="38">
        <v>0</v>
      </c>
      <c r="V555" s="38">
        <v>0</v>
      </c>
      <c r="W555" s="36">
        <v>-1.1999999999997852E-5</v>
      </c>
      <c r="X555" s="36">
        <v>0</v>
      </c>
      <c r="Y555" s="36">
        <v>-3.0559999999999999E-5</v>
      </c>
      <c r="Z555" s="36">
        <v>0</v>
      </c>
      <c r="AA555" s="38" t="s">
        <v>486</v>
      </c>
      <c r="AB555" s="36">
        <v>1.8560000000002147E-5</v>
      </c>
      <c r="AC555" s="36">
        <v>0.10874962000000001</v>
      </c>
    </row>
    <row r="556" spans="1:29" ht="15.75" customHeight="1" x14ac:dyDescent="0.2">
      <c r="A556" s="52"/>
      <c r="B556" s="49"/>
      <c r="C556" s="49"/>
      <c r="D556" s="49"/>
      <c r="E556" s="50"/>
      <c r="F556" s="50"/>
      <c r="G556" s="50"/>
      <c r="H556" s="50"/>
      <c r="I556" s="50"/>
      <c r="J556" s="49"/>
      <c r="K556" s="50"/>
      <c r="L556" s="50"/>
      <c r="M556" s="50"/>
      <c r="N556" s="49"/>
      <c r="O556" s="49"/>
      <c r="P556" s="36">
        <v>0</v>
      </c>
      <c r="Q556" s="36" t="s">
        <v>485</v>
      </c>
      <c r="R556" s="36" t="e">
        <v>#NUM!</v>
      </c>
      <c r="S556" s="36">
        <v>0</v>
      </c>
      <c r="T556" s="36">
        <v>0</v>
      </c>
      <c r="U556" s="38">
        <v>0</v>
      </c>
      <c r="V556" s="38">
        <v>0</v>
      </c>
      <c r="W556" s="36">
        <v>-1.1999999999997852E-5</v>
      </c>
      <c r="X556" s="36">
        <v>0</v>
      </c>
      <c r="Y556" s="36">
        <v>-3.0559999999999999E-5</v>
      </c>
      <c r="Z556" s="36">
        <v>0</v>
      </c>
      <c r="AA556" s="38" t="s">
        <v>486</v>
      </c>
      <c r="AB556" s="36">
        <v>1.8560000000002147E-5</v>
      </c>
      <c r="AC556" s="36">
        <v>0.10874962000000001</v>
      </c>
    </row>
    <row r="557" spans="1:29" ht="15.75" customHeight="1" x14ac:dyDescent="0.2">
      <c r="A557" s="52"/>
      <c r="B557" s="49"/>
      <c r="C557" s="49"/>
      <c r="D557" s="49"/>
      <c r="E557" s="50"/>
      <c r="F557" s="50"/>
      <c r="G557" s="50"/>
      <c r="H557" s="50"/>
      <c r="I557" s="50"/>
      <c r="J557" s="49"/>
      <c r="K557" s="50"/>
      <c r="L557" s="50"/>
      <c r="M557" s="50"/>
      <c r="N557" s="49"/>
      <c r="O557" s="49"/>
      <c r="P557" s="36">
        <v>0</v>
      </c>
      <c r="Q557" s="36" t="s">
        <v>485</v>
      </c>
      <c r="R557" s="36" t="e">
        <v>#NUM!</v>
      </c>
      <c r="S557" s="36">
        <v>0</v>
      </c>
      <c r="T557" s="36">
        <v>0</v>
      </c>
      <c r="U557" s="38">
        <v>0</v>
      </c>
      <c r="V557" s="38">
        <v>0</v>
      </c>
      <c r="W557" s="36">
        <v>-1.1999999999997852E-5</v>
      </c>
      <c r="X557" s="36">
        <v>0</v>
      </c>
      <c r="Y557" s="36">
        <v>-3.0559999999999999E-5</v>
      </c>
      <c r="Z557" s="36">
        <v>0</v>
      </c>
      <c r="AA557" s="38" t="s">
        <v>486</v>
      </c>
      <c r="AB557" s="36">
        <v>1.8560000000002147E-5</v>
      </c>
      <c r="AC557" s="36">
        <v>0.10874962000000001</v>
      </c>
    </row>
    <row r="558" spans="1:29" ht="15.75" customHeight="1" x14ac:dyDescent="0.2">
      <c r="A558" s="52"/>
      <c r="B558" s="49"/>
      <c r="C558" s="49"/>
      <c r="D558" s="49"/>
      <c r="E558" s="50"/>
      <c r="F558" s="50"/>
      <c r="G558" s="50"/>
      <c r="H558" s="50"/>
      <c r="I558" s="50"/>
      <c r="J558" s="49"/>
      <c r="K558" s="50"/>
      <c r="L558" s="50"/>
      <c r="M558" s="50"/>
      <c r="N558" s="49"/>
      <c r="O558" s="49"/>
      <c r="P558" s="36">
        <v>0</v>
      </c>
      <c r="Q558" s="36" t="s">
        <v>485</v>
      </c>
      <c r="R558" s="36" t="e">
        <v>#NUM!</v>
      </c>
      <c r="S558" s="36">
        <v>0</v>
      </c>
      <c r="T558" s="36">
        <v>0</v>
      </c>
      <c r="U558" s="38">
        <v>0</v>
      </c>
      <c r="V558" s="38">
        <v>0</v>
      </c>
      <c r="W558" s="36">
        <v>-1.1999999999997852E-5</v>
      </c>
      <c r="X558" s="36">
        <v>0</v>
      </c>
      <c r="Y558" s="36">
        <v>-3.0559999999999999E-5</v>
      </c>
      <c r="Z558" s="36">
        <v>0</v>
      </c>
      <c r="AA558" s="38" t="s">
        <v>486</v>
      </c>
      <c r="AB558" s="36">
        <v>1.8560000000002147E-5</v>
      </c>
      <c r="AC558" s="36">
        <v>0.10874962000000001</v>
      </c>
    </row>
    <row r="559" spans="1:29" ht="15.75" customHeight="1" x14ac:dyDescent="0.2">
      <c r="A559" s="52"/>
      <c r="B559" s="49"/>
      <c r="C559" s="49"/>
      <c r="D559" s="49"/>
      <c r="E559" s="50"/>
      <c r="F559" s="50"/>
      <c r="G559" s="50"/>
      <c r="H559" s="50"/>
      <c r="I559" s="50"/>
      <c r="J559" s="49"/>
      <c r="K559" s="50"/>
      <c r="L559" s="50"/>
      <c r="M559" s="50"/>
      <c r="N559" s="49"/>
      <c r="O559" s="49"/>
      <c r="P559" s="36">
        <v>0</v>
      </c>
      <c r="Q559" s="36" t="s">
        <v>485</v>
      </c>
      <c r="R559" s="36" t="e">
        <v>#NUM!</v>
      </c>
      <c r="S559" s="36">
        <v>0</v>
      </c>
      <c r="T559" s="36">
        <v>0</v>
      </c>
      <c r="U559" s="38">
        <v>0</v>
      </c>
      <c r="V559" s="38">
        <v>0</v>
      </c>
      <c r="W559" s="36">
        <v>-1.1999999999997852E-5</v>
      </c>
      <c r="X559" s="36">
        <v>0</v>
      </c>
      <c r="Y559" s="36">
        <v>-3.0559999999999999E-5</v>
      </c>
      <c r="Z559" s="36">
        <v>0</v>
      </c>
      <c r="AA559" s="38" t="s">
        <v>486</v>
      </c>
      <c r="AB559" s="36">
        <v>1.8560000000002147E-5</v>
      </c>
      <c r="AC559" s="36">
        <v>0.10874962000000001</v>
      </c>
    </row>
    <row r="560" spans="1:29" ht="15.75" customHeight="1" x14ac:dyDescent="0.2">
      <c r="A560" s="52"/>
      <c r="B560" s="49"/>
      <c r="C560" s="49"/>
      <c r="D560" s="49"/>
      <c r="E560" s="50"/>
      <c r="F560" s="50"/>
      <c r="G560" s="50"/>
      <c r="H560" s="50"/>
      <c r="I560" s="50"/>
      <c r="J560" s="49"/>
      <c r="K560" s="50"/>
      <c r="L560" s="50"/>
      <c r="M560" s="50"/>
      <c r="N560" s="49"/>
      <c r="O560" s="49"/>
      <c r="P560" s="36">
        <v>0</v>
      </c>
      <c r="Q560" s="36" t="s">
        <v>485</v>
      </c>
      <c r="R560" s="36" t="e">
        <v>#NUM!</v>
      </c>
      <c r="S560" s="36">
        <v>0</v>
      </c>
      <c r="T560" s="36">
        <v>0</v>
      </c>
      <c r="U560" s="38">
        <v>0</v>
      </c>
      <c r="V560" s="38">
        <v>0</v>
      </c>
      <c r="W560" s="36">
        <v>-1.1999999999997852E-5</v>
      </c>
      <c r="X560" s="36">
        <v>0</v>
      </c>
      <c r="Y560" s="36">
        <v>-3.0559999999999999E-5</v>
      </c>
      <c r="Z560" s="36">
        <v>0</v>
      </c>
      <c r="AA560" s="38" t="s">
        <v>486</v>
      </c>
      <c r="AB560" s="36">
        <v>1.8560000000002147E-5</v>
      </c>
      <c r="AC560" s="36">
        <v>0.10874962000000001</v>
      </c>
    </row>
    <row r="561" spans="1:29" ht="15.75" customHeight="1" x14ac:dyDescent="0.2">
      <c r="A561" s="52"/>
      <c r="B561" s="49"/>
      <c r="C561" s="49"/>
      <c r="D561" s="49"/>
      <c r="E561" s="50"/>
      <c r="F561" s="50"/>
      <c r="G561" s="50"/>
      <c r="H561" s="50"/>
      <c r="I561" s="50"/>
      <c r="J561" s="49"/>
      <c r="K561" s="50"/>
      <c r="L561" s="50"/>
      <c r="M561" s="50"/>
      <c r="N561" s="49"/>
      <c r="O561" s="49"/>
      <c r="P561" s="36">
        <v>0</v>
      </c>
      <c r="Q561" s="36" t="s">
        <v>485</v>
      </c>
      <c r="R561" s="36" t="e">
        <v>#NUM!</v>
      </c>
      <c r="S561" s="36">
        <v>0</v>
      </c>
      <c r="T561" s="36">
        <v>0</v>
      </c>
      <c r="U561" s="38">
        <v>0</v>
      </c>
      <c r="V561" s="38">
        <v>0</v>
      </c>
      <c r="W561" s="36">
        <v>-1.1999999999997852E-5</v>
      </c>
      <c r="X561" s="36">
        <v>0</v>
      </c>
      <c r="Y561" s="36">
        <v>-3.0559999999999999E-5</v>
      </c>
      <c r="Z561" s="36">
        <v>0</v>
      </c>
      <c r="AA561" s="38" t="s">
        <v>486</v>
      </c>
      <c r="AB561" s="36">
        <v>1.8560000000002147E-5</v>
      </c>
      <c r="AC561" s="36">
        <v>0.10874962000000001</v>
      </c>
    </row>
    <row r="562" spans="1:29" ht="15.75" customHeight="1" x14ac:dyDescent="0.2">
      <c r="A562" s="52"/>
      <c r="B562" s="49"/>
      <c r="C562" s="49"/>
      <c r="D562" s="49"/>
      <c r="E562" s="50"/>
      <c r="F562" s="50"/>
      <c r="G562" s="50"/>
      <c r="H562" s="50"/>
      <c r="I562" s="50"/>
      <c r="J562" s="49"/>
      <c r="K562" s="50"/>
      <c r="L562" s="50"/>
      <c r="M562" s="50"/>
      <c r="N562" s="49"/>
      <c r="O562" s="49"/>
      <c r="P562" s="36">
        <v>0</v>
      </c>
      <c r="Q562" s="36" t="s">
        <v>485</v>
      </c>
      <c r="R562" s="36" t="e">
        <v>#NUM!</v>
      </c>
      <c r="S562" s="36">
        <v>0</v>
      </c>
      <c r="T562" s="36">
        <v>0</v>
      </c>
      <c r="U562" s="38">
        <v>0</v>
      </c>
      <c r="V562" s="38">
        <v>0</v>
      </c>
      <c r="W562" s="36">
        <v>-1.1999999999997852E-5</v>
      </c>
      <c r="X562" s="36">
        <v>0</v>
      </c>
      <c r="Y562" s="36">
        <v>-3.0559999999999999E-5</v>
      </c>
      <c r="Z562" s="36">
        <v>0</v>
      </c>
      <c r="AA562" s="38" t="s">
        <v>486</v>
      </c>
      <c r="AB562" s="36">
        <v>1.8560000000002147E-5</v>
      </c>
      <c r="AC562" s="36">
        <v>0.10874962000000001</v>
      </c>
    </row>
    <row r="563" spans="1:29" ht="15.75" customHeight="1" x14ac:dyDescent="0.2">
      <c r="A563" s="52"/>
      <c r="B563" s="49"/>
      <c r="C563" s="49"/>
      <c r="D563" s="49"/>
      <c r="E563" s="50"/>
      <c r="F563" s="50"/>
      <c r="G563" s="50"/>
      <c r="H563" s="50"/>
      <c r="I563" s="50"/>
      <c r="J563" s="49"/>
      <c r="K563" s="50"/>
      <c r="L563" s="50"/>
      <c r="M563" s="50"/>
      <c r="N563" s="49"/>
      <c r="O563" s="49"/>
      <c r="P563" s="36">
        <v>0</v>
      </c>
      <c r="Q563" s="36" t="s">
        <v>485</v>
      </c>
      <c r="R563" s="36" t="e">
        <v>#NUM!</v>
      </c>
      <c r="S563" s="36">
        <v>0</v>
      </c>
      <c r="T563" s="36">
        <v>0</v>
      </c>
      <c r="U563" s="38">
        <v>0</v>
      </c>
      <c r="V563" s="38">
        <v>0</v>
      </c>
      <c r="W563" s="36">
        <v>-1.1999999999997852E-5</v>
      </c>
      <c r="X563" s="36">
        <v>0</v>
      </c>
      <c r="Y563" s="36">
        <v>-3.0559999999999999E-5</v>
      </c>
      <c r="Z563" s="36">
        <v>0</v>
      </c>
      <c r="AA563" s="38" t="s">
        <v>486</v>
      </c>
      <c r="AB563" s="36">
        <v>1.8560000000002147E-5</v>
      </c>
      <c r="AC563" s="36">
        <v>0.10874962000000001</v>
      </c>
    </row>
    <row r="564" spans="1:29" ht="15.75" customHeight="1" x14ac:dyDescent="0.2">
      <c r="A564" s="52"/>
      <c r="B564" s="49"/>
      <c r="C564" s="49"/>
      <c r="D564" s="49"/>
      <c r="E564" s="50"/>
      <c r="F564" s="50"/>
      <c r="G564" s="50"/>
      <c r="H564" s="50"/>
      <c r="I564" s="50"/>
      <c r="J564" s="49"/>
      <c r="K564" s="50"/>
      <c r="L564" s="50"/>
      <c r="M564" s="50"/>
      <c r="N564" s="49"/>
      <c r="O564" s="49"/>
      <c r="P564" s="36">
        <v>0</v>
      </c>
      <c r="Q564" s="36" t="s">
        <v>485</v>
      </c>
      <c r="R564" s="36" t="e">
        <v>#NUM!</v>
      </c>
      <c r="S564" s="36">
        <v>0</v>
      </c>
      <c r="T564" s="36">
        <v>0</v>
      </c>
      <c r="U564" s="38">
        <v>0</v>
      </c>
      <c r="V564" s="38">
        <v>0</v>
      </c>
      <c r="W564" s="36">
        <v>-1.1999999999997852E-5</v>
      </c>
      <c r="X564" s="36">
        <v>0</v>
      </c>
      <c r="Y564" s="36">
        <v>-3.0559999999999999E-5</v>
      </c>
      <c r="Z564" s="36">
        <v>0</v>
      </c>
      <c r="AA564" s="38" t="s">
        <v>486</v>
      </c>
      <c r="AB564" s="36">
        <v>1.8560000000002147E-5</v>
      </c>
      <c r="AC564" s="36">
        <v>0.10874962000000001</v>
      </c>
    </row>
    <row r="565" spans="1:29" ht="15.75" customHeight="1" x14ac:dyDescent="0.2">
      <c r="A565" s="52"/>
      <c r="B565" s="49"/>
      <c r="C565" s="49"/>
      <c r="D565" s="49"/>
      <c r="E565" s="50"/>
      <c r="F565" s="50"/>
      <c r="G565" s="50"/>
      <c r="H565" s="50"/>
      <c r="I565" s="50"/>
      <c r="J565" s="49"/>
      <c r="K565" s="50"/>
      <c r="L565" s="50"/>
      <c r="M565" s="50"/>
      <c r="N565" s="49"/>
      <c r="O565" s="49"/>
      <c r="P565" s="36">
        <v>0</v>
      </c>
      <c r="Q565" s="36" t="s">
        <v>485</v>
      </c>
      <c r="R565" s="36" t="e">
        <v>#NUM!</v>
      </c>
      <c r="S565" s="36">
        <v>0</v>
      </c>
      <c r="T565" s="36">
        <v>0</v>
      </c>
      <c r="U565" s="38">
        <v>0</v>
      </c>
      <c r="V565" s="38">
        <v>0</v>
      </c>
      <c r="W565" s="36">
        <v>-1.1999999999997852E-5</v>
      </c>
      <c r="X565" s="36">
        <v>0</v>
      </c>
      <c r="Y565" s="36">
        <v>-3.0559999999999999E-5</v>
      </c>
      <c r="Z565" s="36">
        <v>0</v>
      </c>
      <c r="AA565" s="38" t="s">
        <v>486</v>
      </c>
      <c r="AB565" s="36">
        <v>1.8560000000002147E-5</v>
      </c>
      <c r="AC565" s="36">
        <v>0.10874962000000001</v>
      </c>
    </row>
    <row r="566" spans="1:29" ht="15.75" customHeight="1" x14ac:dyDescent="0.2">
      <c r="A566" s="52"/>
      <c r="B566" s="49"/>
      <c r="C566" s="49"/>
      <c r="D566" s="49"/>
      <c r="E566" s="50"/>
      <c r="F566" s="50"/>
      <c r="G566" s="50"/>
      <c r="H566" s="50"/>
      <c r="I566" s="50"/>
      <c r="J566" s="49"/>
      <c r="K566" s="50"/>
      <c r="L566" s="50"/>
      <c r="M566" s="50"/>
      <c r="N566" s="49"/>
      <c r="O566" s="49"/>
      <c r="P566" s="36">
        <v>0</v>
      </c>
      <c r="Q566" s="36" t="s">
        <v>485</v>
      </c>
      <c r="R566" s="36" t="e">
        <v>#NUM!</v>
      </c>
      <c r="S566" s="36">
        <v>0</v>
      </c>
      <c r="T566" s="36">
        <v>0</v>
      </c>
      <c r="U566" s="38">
        <v>0</v>
      </c>
      <c r="V566" s="38">
        <v>0</v>
      </c>
      <c r="W566" s="36">
        <v>-1.1999999999997852E-5</v>
      </c>
      <c r="X566" s="36">
        <v>0</v>
      </c>
      <c r="Y566" s="36">
        <v>-3.0559999999999999E-5</v>
      </c>
      <c r="Z566" s="36">
        <v>0</v>
      </c>
      <c r="AA566" s="38" t="s">
        <v>486</v>
      </c>
      <c r="AB566" s="36">
        <v>1.8560000000002147E-5</v>
      </c>
      <c r="AC566" s="36">
        <v>0.10874962000000001</v>
      </c>
    </row>
    <row r="567" spans="1:29" ht="15.75" customHeight="1" x14ac:dyDescent="0.2">
      <c r="A567" s="52"/>
      <c r="B567" s="49"/>
      <c r="C567" s="49"/>
      <c r="D567" s="49"/>
      <c r="E567" s="50"/>
      <c r="F567" s="50"/>
      <c r="G567" s="50"/>
      <c r="H567" s="50"/>
      <c r="I567" s="50"/>
      <c r="J567" s="49"/>
      <c r="K567" s="50"/>
      <c r="L567" s="50"/>
      <c r="M567" s="50"/>
      <c r="N567" s="49"/>
      <c r="O567" s="49"/>
      <c r="P567" s="36">
        <v>0</v>
      </c>
      <c r="Q567" s="36" t="s">
        <v>485</v>
      </c>
      <c r="R567" s="36" t="e">
        <v>#NUM!</v>
      </c>
      <c r="S567" s="36">
        <v>0</v>
      </c>
      <c r="T567" s="36">
        <v>0</v>
      </c>
      <c r="U567" s="38">
        <v>0</v>
      </c>
      <c r="V567" s="38">
        <v>0</v>
      </c>
      <c r="W567" s="36">
        <v>-1.1999999999997852E-5</v>
      </c>
      <c r="X567" s="36">
        <v>0</v>
      </c>
      <c r="Y567" s="36">
        <v>-3.0559999999999999E-5</v>
      </c>
      <c r="Z567" s="36">
        <v>0</v>
      </c>
      <c r="AA567" s="38" t="s">
        <v>486</v>
      </c>
      <c r="AB567" s="36">
        <v>1.8560000000002147E-5</v>
      </c>
      <c r="AC567" s="36">
        <v>0.10874962000000001</v>
      </c>
    </row>
    <row r="568" spans="1:29" ht="15.75" customHeight="1" x14ac:dyDescent="0.2">
      <c r="A568" s="52"/>
      <c r="B568" s="49"/>
      <c r="C568" s="49"/>
      <c r="D568" s="49"/>
      <c r="E568" s="50"/>
      <c r="F568" s="50"/>
      <c r="G568" s="50"/>
      <c r="H568" s="50"/>
      <c r="I568" s="50"/>
      <c r="J568" s="49"/>
      <c r="K568" s="50"/>
      <c r="L568" s="50"/>
      <c r="M568" s="50"/>
      <c r="N568" s="49"/>
      <c r="O568" s="49"/>
      <c r="P568" s="36">
        <v>0</v>
      </c>
      <c r="Q568" s="36" t="s">
        <v>485</v>
      </c>
      <c r="R568" s="36" t="e">
        <v>#NUM!</v>
      </c>
      <c r="S568" s="36">
        <v>0</v>
      </c>
      <c r="T568" s="36">
        <v>0</v>
      </c>
      <c r="U568" s="38">
        <v>0</v>
      </c>
      <c r="V568" s="38">
        <v>0</v>
      </c>
      <c r="W568" s="36">
        <v>-1.1999999999997852E-5</v>
      </c>
      <c r="X568" s="36">
        <v>0</v>
      </c>
      <c r="Y568" s="36">
        <v>-3.0559999999999999E-5</v>
      </c>
      <c r="Z568" s="36">
        <v>0</v>
      </c>
      <c r="AA568" s="38" t="s">
        <v>486</v>
      </c>
      <c r="AB568" s="36">
        <v>1.8560000000002147E-5</v>
      </c>
      <c r="AC568" s="36">
        <v>0.10874962000000001</v>
      </c>
    </row>
    <row r="569" spans="1:29" ht="15.75" customHeight="1" x14ac:dyDescent="0.2">
      <c r="A569" s="52"/>
      <c r="B569" s="49"/>
      <c r="C569" s="49"/>
      <c r="D569" s="49"/>
      <c r="E569" s="50"/>
      <c r="F569" s="50"/>
      <c r="G569" s="50"/>
      <c r="H569" s="50"/>
      <c r="I569" s="50"/>
      <c r="J569" s="49"/>
      <c r="K569" s="50"/>
      <c r="L569" s="50"/>
      <c r="M569" s="50"/>
      <c r="N569" s="49"/>
      <c r="O569" s="49"/>
      <c r="P569" s="36">
        <v>0</v>
      </c>
      <c r="Q569" s="36" t="s">
        <v>485</v>
      </c>
      <c r="R569" s="36" t="e">
        <v>#NUM!</v>
      </c>
      <c r="S569" s="36">
        <v>0</v>
      </c>
      <c r="T569" s="36">
        <v>0</v>
      </c>
      <c r="U569" s="38">
        <v>0</v>
      </c>
      <c r="V569" s="38">
        <v>0</v>
      </c>
      <c r="W569" s="36">
        <v>-1.1999999999997852E-5</v>
      </c>
      <c r="X569" s="36">
        <v>0</v>
      </c>
      <c r="Y569" s="36">
        <v>-3.0559999999999999E-5</v>
      </c>
      <c r="Z569" s="36">
        <v>0</v>
      </c>
      <c r="AA569" s="38" t="s">
        <v>486</v>
      </c>
      <c r="AB569" s="36">
        <v>1.8560000000002147E-5</v>
      </c>
      <c r="AC569" s="36">
        <v>0.10874962000000001</v>
      </c>
    </row>
    <row r="570" spans="1:29" ht="15.75" customHeight="1" x14ac:dyDescent="0.2">
      <c r="A570" s="52"/>
      <c r="B570" s="49"/>
      <c r="C570" s="49"/>
      <c r="D570" s="49"/>
      <c r="E570" s="50"/>
      <c r="F570" s="50"/>
      <c r="G570" s="50"/>
      <c r="H570" s="50"/>
      <c r="I570" s="50"/>
      <c r="J570" s="49"/>
      <c r="K570" s="50"/>
      <c r="L570" s="50"/>
      <c r="M570" s="50"/>
      <c r="N570" s="49"/>
      <c r="O570" s="49"/>
      <c r="P570" s="36">
        <v>0</v>
      </c>
      <c r="Q570" s="36" t="s">
        <v>485</v>
      </c>
      <c r="R570" s="36" t="e">
        <v>#NUM!</v>
      </c>
      <c r="S570" s="36">
        <v>0</v>
      </c>
      <c r="T570" s="36">
        <v>0</v>
      </c>
      <c r="U570" s="38">
        <v>0</v>
      </c>
      <c r="V570" s="38">
        <v>0</v>
      </c>
      <c r="W570" s="36">
        <v>-1.1999999999997852E-5</v>
      </c>
      <c r="X570" s="36">
        <v>0</v>
      </c>
      <c r="Y570" s="36">
        <v>-3.0559999999999999E-5</v>
      </c>
      <c r="Z570" s="36">
        <v>0</v>
      </c>
      <c r="AA570" s="38" t="s">
        <v>486</v>
      </c>
      <c r="AB570" s="36">
        <v>1.8560000000002147E-5</v>
      </c>
      <c r="AC570" s="36">
        <v>0.10874962000000001</v>
      </c>
    </row>
    <row r="571" spans="1:29" ht="15.75" customHeight="1" x14ac:dyDescent="0.2">
      <c r="A571" s="52"/>
      <c r="B571" s="49"/>
      <c r="C571" s="49"/>
      <c r="D571" s="49"/>
      <c r="E571" s="50"/>
      <c r="F571" s="50"/>
      <c r="G571" s="50"/>
      <c r="H571" s="50"/>
      <c r="I571" s="50"/>
      <c r="J571" s="49"/>
      <c r="K571" s="50"/>
      <c r="L571" s="50"/>
      <c r="M571" s="50"/>
      <c r="N571" s="49"/>
      <c r="O571" s="49"/>
      <c r="P571" s="36">
        <v>0</v>
      </c>
      <c r="Q571" s="36" t="s">
        <v>485</v>
      </c>
      <c r="R571" s="36" t="e">
        <v>#NUM!</v>
      </c>
      <c r="S571" s="36">
        <v>0</v>
      </c>
      <c r="T571" s="36">
        <v>0</v>
      </c>
      <c r="U571" s="38">
        <v>0</v>
      </c>
      <c r="V571" s="38">
        <v>0</v>
      </c>
      <c r="W571" s="36">
        <v>-1.1999999999997852E-5</v>
      </c>
      <c r="X571" s="36">
        <v>0</v>
      </c>
      <c r="Y571" s="36">
        <v>-3.0559999999999999E-5</v>
      </c>
      <c r="Z571" s="36">
        <v>0</v>
      </c>
      <c r="AA571" s="38" t="s">
        <v>486</v>
      </c>
      <c r="AB571" s="36">
        <v>1.8560000000002147E-5</v>
      </c>
      <c r="AC571" s="36">
        <v>0.10874962000000001</v>
      </c>
    </row>
    <row r="572" spans="1:29" ht="15.75" customHeight="1" x14ac:dyDescent="0.2">
      <c r="A572" s="52"/>
      <c r="B572" s="49"/>
      <c r="C572" s="49"/>
      <c r="D572" s="49"/>
      <c r="E572" s="50"/>
      <c r="F572" s="50"/>
      <c r="G572" s="50"/>
      <c r="H572" s="50"/>
      <c r="I572" s="50"/>
      <c r="J572" s="49"/>
      <c r="K572" s="50"/>
      <c r="L572" s="50"/>
      <c r="M572" s="50"/>
      <c r="N572" s="49"/>
      <c r="O572" s="49"/>
      <c r="P572" s="36">
        <v>0</v>
      </c>
      <c r="Q572" s="36" t="s">
        <v>485</v>
      </c>
      <c r="R572" s="36" t="e">
        <v>#NUM!</v>
      </c>
      <c r="S572" s="36">
        <v>0</v>
      </c>
      <c r="T572" s="36">
        <v>0</v>
      </c>
      <c r="U572" s="38">
        <v>0</v>
      </c>
      <c r="V572" s="38">
        <v>0</v>
      </c>
      <c r="W572" s="36">
        <v>-1.1999999999997852E-5</v>
      </c>
      <c r="X572" s="36">
        <v>0</v>
      </c>
      <c r="Y572" s="36">
        <v>-3.0559999999999999E-5</v>
      </c>
      <c r="Z572" s="36">
        <v>0</v>
      </c>
      <c r="AA572" s="38" t="s">
        <v>486</v>
      </c>
      <c r="AB572" s="36">
        <v>1.8560000000002147E-5</v>
      </c>
      <c r="AC572" s="36">
        <v>0.10874962000000001</v>
      </c>
    </row>
    <row r="573" spans="1:29" ht="15.75" customHeight="1" x14ac:dyDescent="0.2">
      <c r="A573" s="52"/>
      <c r="B573" s="49"/>
      <c r="C573" s="49"/>
      <c r="D573" s="49"/>
      <c r="E573" s="50"/>
      <c r="F573" s="50"/>
      <c r="G573" s="50"/>
      <c r="H573" s="50"/>
      <c r="I573" s="50"/>
      <c r="J573" s="49"/>
      <c r="K573" s="50"/>
      <c r="L573" s="50"/>
      <c r="M573" s="50"/>
      <c r="N573" s="49"/>
      <c r="O573" s="49"/>
      <c r="P573" s="36">
        <v>0</v>
      </c>
      <c r="Q573" s="36" t="s">
        <v>485</v>
      </c>
      <c r="R573" s="36" t="e">
        <v>#NUM!</v>
      </c>
      <c r="S573" s="36">
        <v>0</v>
      </c>
      <c r="T573" s="36">
        <v>0</v>
      </c>
      <c r="U573" s="38">
        <v>0</v>
      </c>
      <c r="V573" s="38">
        <v>0</v>
      </c>
      <c r="W573" s="36">
        <v>-1.1999999999997852E-5</v>
      </c>
      <c r="X573" s="36">
        <v>0</v>
      </c>
      <c r="Y573" s="36">
        <v>-3.0559999999999999E-5</v>
      </c>
      <c r="Z573" s="36">
        <v>0</v>
      </c>
      <c r="AA573" s="38" t="s">
        <v>486</v>
      </c>
      <c r="AB573" s="36">
        <v>1.8560000000002147E-5</v>
      </c>
      <c r="AC573" s="36">
        <v>0.10874962000000001</v>
      </c>
    </row>
    <row r="574" spans="1:29" ht="15.75" customHeight="1" x14ac:dyDescent="0.2">
      <c r="A574" s="52"/>
      <c r="B574" s="49"/>
      <c r="C574" s="49"/>
      <c r="D574" s="49"/>
      <c r="E574" s="50"/>
      <c r="F574" s="50"/>
      <c r="G574" s="50"/>
      <c r="H574" s="50"/>
      <c r="I574" s="50"/>
      <c r="J574" s="49"/>
      <c r="K574" s="50"/>
      <c r="L574" s="50"/>
      <c r="M574" s="50"/>
      <c r="N574" s="49"/>
      <c r="O574" s="49"/>
      <c r="P574" s="36">
        <v>0</v>
      </c>
      <c r="Q574" s="36" t="s">
        <v>485</v>
      </c>
      <c r="R574" s="36" t="e">
        <v>#NUM!</v>
      </c>
      <c r="S574" s="36">
        <v>0</v>
      </c>
      <c r="T574" s="36">
        <v>0</v>
      </c>
      <c r="U574" s="38">
        <v>0</v>
      </c>
      <c r="V574" s="38">
        <v>0</v>
      </c>
      <c r="W574" s="36">
        <v>-1.1999999999997852E-5</v>
      </c>
      <c r="X574" s="36">
        <v>0</v>
      </c>
      <c r="Y574" s="36">
        <v>-3.0559999999999999E-5</v>
      </c>
      <c r="Z574" s="36">
        <v>0</v>
      </c>
      <c r="AA574" s="38" t="s">
        <v>486</v>
      </c>
      <c r="AB574" s="36">
        <v>1.8560000000002147E-5</v>
      </c>
      <c r="AC574" s="36">
        <v>0.10874962000000001</v>
      </c>
    </row>
    <row r="575" spans="1:29" ht="15.75" customHeight="1" x14ac:dyDescent="0.2">
      <c r="A575" s="52"/>
      <c r="B575" s="49"/>
      <c r="C575" s="49"/>
      <c r="D575" s="49"/>
      <c r="E575" s="50"/>
      <c r="F575" s="50"/>
      <c r="G575" s="50"/>
      <c r="H575" s="50"/>
      <c r="I575" s="50"/>
      <c r="J575" s="49"/>
      <c r="K575" s="50"/>
      <c r="L575" s="50"/>
      <c r="M575" s="50"/>
      <c r="N575" s="49"/>
      <c r="O575" s="49"/>
      <c r="P575" s="36">
        <v>0</v>
      </c>
      <c r="Q575" s="36" t="s">
        <v>485</v>
      </c>
      <c r="R575" s="36" t="e">
        <v>#NUM!</v>
      </c>
      <c r="S575" s="36">
        <v>0</v>
      </c>
      <c r="T575" s="36">
        <v>0</v>
      </c>
      <c r="U575" s="38">
        <v>0</v>
      </c>
      <c r="V575" s="38">
        <v>0</v>
      </c>
      <c r="W575" s="36">
        <v>-1.1999999999997852E-5</v>
      </c>
      <c r="X575" s="36">
        <v>0</v>
      </c>
      <c r="Y575" s="36">
        <v>-3.0559999999999999E-5</v>
      </c>
      <c r="Z575" s="36">
        <v>0</v>
      </c>
      <c r="AA575" s="38" t="s">
        <v>486</v>
      </c>
      <c r="AB575" s="36">
        <v>1.8560000000002147E-5</v>
      </c>
      <c r="AC575" s="36">
        <v>0.10874962000000001</v>
      </c>
    </row>
    <row r="576" spans="1:29" ht="15.75" customHeight="1" x14ac:dyDescent="0.2">
      <c r="A576" s="52"/>
      <c r="B576" s="49"/>
      <c r="C576" s="49"/>
      <c r="D576" s="49"/>
      <c r="E576" s="50"/>
      <c r="F576" s="50"/>
      <c r="G576" s="50"/>
      <c r="H576" s="50"/>
      <c r="I576" s="50"/>
      <c r="J576" s="49"/>
      <c r="K576" s="50"/>
      <c r="L576" s="50"/>
      <c r="M576" s="50"/>
      <c r="N576" s="49"/>
      <c r="O576" s="49"/>
      <c r="P576" s="36">
        <v>0</v>
      </c>
      <c r="Q576" s="36" t="s">
        <v>485</v>
      </c>
      <c r="R576" s="36" t="e">
        <v>#NUM!</v>
      </c>
      <c r="S576" s="36">
        <v>0</v>
      </c>
      <c r="T576" s="36">
        <v>0</v>
      </c>
      <c r="U576" s="38">
        <v>0</v>
      </c>
      <c r="V576" s="38">
        <v>0</v>
      </c>
      <c r="W576" s="36">
        <v>-1.1999999999997852E-5</v>
      </c>
      <c r="X576" s="36">
        <v>0</v>
      </c>
      <c r="Y576" s="36">
        <v>-3.0559999999999999E-5</v>
      </c>
      <c r="Z576" s="36">
        <v>0</v>
      </c>
      <c r="AA576" s="38" t="s">
        <v>486</v>
      </c>
      <c r="AB576" s="36">
        <v>1.8560000000002147E-5</v>
      </c>
      <c r="AC576" s="36">
        <v>0.10874962000000001</v>
      </c>
    </row>
    <row r="577" spans="1:29" ht="15.75" customHeight="1" x14ac:dyDescent="0.2">
      <c r="A577" s="52"/>
      <c r="B577" s="49"/>
      <c r="C577" s="49"/>
      <c r="D577" s="49"/>
      <c r="E577" s="50"/>
      <c r="F577" s="50"/>
      <c r="G577" s="50"/>
      <c r="H577" s="50"/>
      <c r="I577" s="50"/>
      <c r="J577" s="49"/>
      <c r="K577" s="50"/>
      <c r="L577" s="50"/>
      <c r="M577" s="50"/>
      <c r="N577" s="49"/>
      <c r="O577" s="49"/>
      <c r="P577" s="36">
        <v>0</v>
      </c>
      <c r="Q577" s="36" t="s">
        <v>485</v>
      </c>
      <c r="R577" s="36" t="e">
        <v>#NUM!</v>
      </c>
      <c r="S577" s="36">
        <v>0</v>
      </c>
      <c r="T577" s="36">
        <v>0</v>
      </c>
      <c r="U577" s="38">
        <v>0</v>
      </c>
      <c r="V577" s="38">
        <v>0</v>
      </c>
      <c r="W577" s="36">
        <v>-1.1999999999997852E-5</v>
      </c>
      <c r="X577" s="36">
        <v>0</v>
      </c>
      <c r="Y577" s="36">
        <v>-3.0559999999999999E-5</v>
      </c>
      <c r="Z577" s="36">
        <v>0</v>
      </c>
      <c r="AA577" s="38" t="s">
        <v>486</v>
      </c>
      <c r="AB577" s="36">
        <v>1.8560000000002147E-5</v>
      </c>
      <c r="AC577" s="36">
        <v>0.10874962000000001</v>
      </c>
    </row>
    <row r="578" spans="1:29" ht="15.75" customHeight="1" x14ac:dyDescent="0.2">
      <c r="A578" s="52"/>
      <c r="B578" s="49"/>
      <c r="C578" s="49"/>
      <c r="D578" s="49"/>
      <c r="E578" s="50"/>
      <c r="F578" s="50"/>
      <c r="G578" s="50"/>
      <c r="H578" s="50"/>
      <c r="I578" s="50"/>
      <c r="J578" s="49"/>
      <c r="K578" s="50"/>
      <c r="L578" s="50"/>
      <c r="M578" s="50"/>
      <c r="N578" s="49"/>
      <c r="O578" s="49"/>
      <c r="P578" s="36">
        <v>0</v>
      </c>
      <c r="Q578" s="36" t="s">
        <v>485</v>
      </c>
      <c r="R578" s="36" t="e">
        <v>#NUM!</v>
      </c>
      <c r="S578" s="36">
        <v>0</v>
      </c>
      <c r="T578" s="36">
        <v>0</v>
      </c>
      <c r="U578" s="38">
        <v>0</v>
      </c>
      <c r="V578" s="38">
        <v>0</v>
      </c>
      <c r="W578" s="36">
        <v>-1.1999999999997852E-5</v>
      </c>
      <c r="X578" s="36">
        <v>0</v>
      </c>
      <c r="Y578" s="36">
        <v>-3.0559999999999999E-5</v>
      </c>
      <c r="Z578" s="36">
        <v>0</v>
      </c>
      <c r="AA578" s="38" t="s">
        <v>486</v>
      </c>
      <c r="AB578" s="36">
        <v>1.8560000000002147E-5</v>
      </c>
      <c r="AC578" s="36">
        <v>0.10874962000000001</v>
      </c>
    </row>
    <row r="579" spans="1:29" ht="15.75" customHeight="1" x14ac:dyDescent="0.2">
      <c r="A579" s="52"/>
      <c r="B579" s="49"/>
      <c r="C579" s="49"/>
      <c r="D579" s="49"/>
      <c r="E579" s="50"/>
      <c r="F579" s="50"/>
      <c r="G579" s="50"/>
      <c r="H579" s="50"/>
      <c r="I579" s="50"/>
      <c r="J579" s="49"/>
      <c r="K579" s="50"/>
      <c r="L579" s="50"/>
      <c r="M579" s="50"/>
      <c r="N579" s="49"/>
      <c r="O579" s="49"/>
      <c r="P579" s="36">
        <v>0</v>
      </c>
      <c r="Q579" s="36" t="s">
        <v>485</v>
      </c>
      <c r="R579" s="36" t="e">
        <v>#NUM!</v>
      </c>
      <c r="S579" s="36">
        <v>0</v>
      </c>
      <c r="T579" s="36">
        <v>0</v>
      </c>
      <c r="U579" s="38">
        <v>0</v>
      </c>
      <c r="V579" s="38">
        <v>0</v>
      </c>
      <c r="W579" s="36">
        <v>-1.1999999999997852E-5</v>
      </c>
      <c r="X579" s="36">
        <v>0</v>
      </c>
      <c r="Y579" s="36">
        <v>-3.0559999999999999E-5</v>
      </c>
      <c r="Z579" s="36">
        <v>0</v>
      </c>
      <c r="AA579" s="38" t="s">
        <v>486</v>
      </c>
      <c r="AB579" s="36">
        <v>1.8560000000002147E-5</v>
      </c>
      <c r="AC579" s="36">
        <v>0.10874962000000001</v>
      </c>
    </row>
    <row r="580" spans="1:29" ht="15.75" customHeight="1" x14ac:dyDescent="0.2">
      <c r="A580" s="52"/>
      <c r="B580" s="49"/>
      <c r="C580" s="49"/>
      <c r="D580" s="49"/>
      <c r="E580" s="50"/>
      <c r="F580" s="50"/>
      <c r="G580" s="50"/>
      <c r="H580" s="50"/>
      <c r="I580" s="50"/>
      <c r="J580" s="49"/>
      <c r="K580" s="50"/>
      <c r="L580" s="50"/>
      <c r="M580" s="50"/>
      <c r="N580" s="49"/>
      <c r="O580" s="49"/>
      <c r="P580" s="36">
        <v>0</v>
      </c>
      <c r="Q580" s="36" t="s">
        <v>485</v>
      </c>
      <c r="R580" s="36" t="e">
        <v>#NUM!</v>
      </c>
      <c r="S580" s="36">
        <v>0</v>
      </c>
      <c r="T580" s="36">
        <v>0</v>
      </c>
      <c r="U580" s="38">
        <v>0</v>
      </c>
      <c r="V580" s="38">
        <v>0</v>
      </c>
      <c r="W580" s="36">
        <v>-1.1999999999997852E-5</v>
      </c>
      <c r="X580" s="36">
        <v>0</v>
      </c>
      <c r="Y580" s="36">
        <v>-3.0559999999999999E-5</v>
      </c>
      <c r="Z580" s="36">
        <v>0</v>
      </c>
      <c r="AA580" s="38" t="s">
        <v>486</v>
      </c>
      <c r="AB580" s="36">
        <v>1.8560000000002147E-5</v>
      </c>
      <c r="AC580" s="36">
        <v>0.10874962000000001</v>
      </c>
    </row>
    <row r="581" spans="1:29" ht="15.75" customHeight="1" x14ac:dyDescent="0.2">
      <c r="A581" s="52"/>
      <c r="B581" s="49"/>
      <c r="C581" s="49"/>
      <c r="D581" s="49"/>
      <c r="E581" s="50"/>
      <c r="F581" s="50"/>
      <c r="G581" s="50"/>
      <c r="H581" s="50"/>
      <c r="I581" s="50"/>
      <c r="J581" s="49"/>
      <c r="K581" s="50"/>
      <c r="L581" s="50"/>
      <c r="M581" s="50"/>
      <c r="N581" s="49"/>
      <c r="O581" s="49"/>
      <c r="P581" s="36">
        <v>0</v>
      </c>
      <c r="Q581" s="36" t="s">
        <v>485</v>
      </c>
      <c r="R581" s="36" t="e">
        <v>#NUM!</v>
      </c>
      <c r="S581" s="36">
        <v>0</v>
      </c>
      <c r="T581" s="36">
        <v>0</v>
      </c>
      <c r="U581" s="38">
        <v>0</v>
      </c>
      <c r="V581" s="38">
        <v>0</v>
      </c>
      <c r="W581" s="36">
        <v>-1.1999999999997852E-5</v>
      </c>
      <c r="X581" s="36">
        <v>0</v>
      </c>
      <c r="Y581" s="36">
        <v>-3.0559999999999999E-5</v>
      </c>
      <c r="Z581" s="36">
        <v>0</v>
      </c>
      <c r="AA581" s="38" t="s">
        <v>486</v>
      </c>
      <c r="AB581" s="36">
        <v>1.8560000000002147E-5</v>
      </c>
      <c r="AC581" s="36">
        <v>0.10874962000000001</v>
      </c>
    </row>
    <row r="582" spans="1:29" ht="15.75" customHeight="1" x14ac:dyDescent="0.2">
      <c r="A582" s="52"/>
      <c r="B582" s="49"/>
      <c r="C582" s="49"/>
      <c r="D582" s="49"/>
      <c r="E582" s="50"/>
      <c r="F582" s="50"/>
      <c r="G582" s="50"/>
      <c r="H582" s="50"/>
      <c r="I582" s="50"/>
      <c r="J582" s="49"/>
      <c r="K582" s="50"/>
      <c r="L582" s="50"/>
      <c r="M582" s="50"/>
      <c r="N582" s="49"/>
      <c r="O582" s="49"/>
      <c r="P582" s="36">
        <v>0</v>
      </c>
      <c r="Q582" s="36" t="s">
        <v>485</v>
      </c>
      <c r="R582" s="36" t="e">
        <v>#NUM!</v>
      </c>
      <c r="S582" s="36">
        <v>0</v>
      </c>
      <c r="T582" s="36">
        <v>0</v>
      </c>
      <c r="U582" s="38">
        <v>0</v>
      </c>
      <c r="V582" s="38">
        <v>0</v>
      </c>
      <c r="W582" s="36">
        <v>-1.1999999999997852E-5</v>
      </c>
      <c r="X582" s="36">
        <v>0</v>
      </c>
      <c r="Y582" s="36">
        <v>-3.0559999999999999E-5</v>
      </c>
      <c r="Z582" s="36">
        <v>0</v>
      </c>
      <c r="AA582" s="38" t="s">
        <v>486</v>
      </c>
      <c r="AB582" s="36">
        <v>1.8560000000002147E-5</v>
      </c>
      <c r="AC582" s="36">
        <v>0.10874962000000001</v>
      </c>
    </row>
    <row r="583" spans="1:29" ht="15.75" customHeight="1" x14ac:dyDescent="0.2">
      <c r="A583" s="52"/>
      <c r="B583" s="49"/>
      <c r="C583" s="49"/>
      <c r="D583" s="49"/>
      <c r="E583" s="50"/>
      <c r="F583" s="50"/>
      <c r="G583" s="50"/>
      <c r="H583" s="50"/>
      <c r="I583" s="50"/>
      <c r="J583" s="49"/>
      <c r="K583" s="50"/>
      <c r="L583" s="50"/>
      <c r="M583" s="50"/>
      <c r="N583" s="49"/>
      <c r="O583" s="49"/>
      <c r="P583" s="36">
        <v>0</v>
      </c>
      <c r="Q583" s="36" t="s">
        <v>485</v>
      </c>
      <c r="R583" s="36" t="e">
        <v>#NUM!</v>
      </c>
      <c r="S583" s="36">
        <v>0</v>
      </c>
      <c r="T583" s="36">
        <v>0</v>
      </c>
      <c r="U583" s="38">
        <v>0</v>
      </c>
      <c r="V583" s="38">
        <v>0</v>
      </c>
      <c r="W583" s="36">
        <v>-1.1999999999997852E-5</v>
      </c>
      <c r="X583" s="36">
        <v>0</v>
      </c>
      <c r="Y583" s="36">
        <v>-3.0559999999999999E-5</v>
      </c>
      <c r="Z583" s="36">
        <v>0</v>
      </c>
      <c r="AA583" s="38" t="s">
        <v>486</v>
      </c>
      <c r="AB583" s="36">
        <v>1.8560000000002147E-5</v>
      </c>
      <c r="AC583" s="36">
        <v>0.10874962000000001</v>
      </c>
    </row>
    <row r="584" spans="1:29" ht="15.75" customHeight="1" x14ac:dyDescent="0.2">
      <c r="A584" s="52"/>
      <c r="B584" s="49"/>
      <c r="C584" s="49"/>
      <c r="D584" s="49"/>
      <c r="E584" s="50"/>
      <c r="F584" s="50"/>
      <c r="G584" s="50"/>
      <c r="H584" s="50"/>
      <c r="I584" s="50"/>
      <c r="J584" s="49"/>
      <c r="K584" s="50"/>
      <c r="L584" s="50"/>
      <c r="M584" s="50"/>
      <c r="N584" s="49"/>
      <c r="O584" s="49"/>
      <c r="P584" s="36">
        <v>0</v>
      </c>
      <c r="Q584" s="36" t="s">
        <v>485</v>
      </c>
      <c r="R584" s="36" t="e">
        <v>#NUM!</v>
      </c>
      <c r="S584" s="36">
        <v>0</v>
      </c>
      <c r="T584" s="36">
        <v>0</v>
      </c>
      <c r="U584" s="38">
        <v>0</v>
      </c>
      <c r="V584" s="38">
        <v>0</v>
      </c>
      <c r="W584" s="36">
        <v>-1.1999999999997852E-5</v>
      </c>
      <c r="X584" s="36">
        <v>0</v>
      </c>
      <c r="Y584" s="36">
        <v>-3.0559999999999999E-5</v>
      </c>
      <c r="Z584" s="36">
        <v>0</v>
      </c>
      <c r="AA584" s="38" t="s">
        <v>486</v>
      </c>
      <c r="AB584" s="36">
        <v>1.8560000000002147E-5</v>
      </c>
      <c r="AC584" s="36">
        <v>0.10874962000000001</v>
      </c>
    </row>
    <row r="585" spans="1:29" ht="15.75" customHeight="1" x14ac:dyDescent="0.2">
      <c r="A585" s="52"/>
      <c r="B585" s="49"/>
      <c r="C585" s="49"/>
      <c r="D585" s="49"/>
      <c r="E585" s="50"/>
      <c r="F585" s="50"/>
      <c r="G585" s="50"/>
      <c r="H585" s="50"/>
      <c r="I585" s="50"/>
      <c r="J585" s="49"/>
      <c r="K585" s="50"/>
      <c r="L585" s="50"/>
      <c r="M585" s="50"/>
      <c r="N585" s="49"/>
      <c r="O585" s="49"/>
      <c r="P585" s="36">
        <v>0</v>
      </c>
      <c r="Q585" s="36" t="s">
        <v>485</v>
      </c>
      <c r="R585" s="36" t="e">
        <v>#NUM!</v>
      </c>
      <c r="S585" s="36">
        <v>0</v>
      </c>
      <c r="T585" s="36">
        <v>0</v>
      </c>
      <c r="U585" s="38">
        <v>0</v>
      </c>
      <c r="V585" s="38">
        <v>0</v>
      </c>
      <c r="W585" s="36">
        <v>-1.1999999999997852E-5</v>
      </c>
      <c r="X585" s="36">
        <v>0</v>
      </c>
      <c r="Y585" s="36">
        <v>-3.0559999999999999E-5</v>
      </c>
      <c r="Z585" s="36">
        <v>0</v>
      </c>
      <c r="AA585" s="38" t="s">
        <v>486</v>
      </c>
      <c r="AB585" s="36">
        <v>1.8560000000002147E-5</v>
      </c>
      <c r="AC585" s="36">
        <v>0.10874962000000001</v>
      </c>
    </row>
    <row r="586" spans="1:29" ht="15.75" customHeight="1" x14ac:dyDescent="0.2">
      <c r="A586" s="52"/>
      <c r="B586" s="49"/>
      <c r="C586" s="49"/>
      <c r="D586" s="49"/>
      <c r="E586" s="50"/>
      <c r="F586" s="50"/>
      <c r="G586" s="50"/>
      <c r="H586" s="50"/>
      <c r="I586" s="50"/>
      <c r="J586" s="49"/>
      <c r="K586" s="50"/>
      <c r="L586" s="50"/>
      <c r="M586" s="50"/>
      <c r="N586" s="49"/>
      <c r="O586" s="49"/>
      <c r="P586" s="36">
        <v>0</v>
      </c>
      <c r="Q586" s="36" t="s">
        <v>485</v>
      </c>
      <c r="R586" s="36" t="e">
        <v>#NUM!</v>
      </c>
      <c r="S586" s="36">
        <v>0</v>
      </c>
      <c r="T586" s="36">
        <v>0</v>
      </c>
      <c r="U586" s="38">
        <v>0</v>
      </c>
      <c r="V586" s="38">
        <v>0</v>
      </c>
      <c r="W586" s="36">
        <v>-1.1999999999997852E-5</v>
      </c>
      <c r="X586" s="36">
        <v>0</v>
      </c>
      <c r="Y586" s="36">
        <v>-3.0559999999999999E-5</v>
      </c>
      <c r="Z586" s="36">
        <v>0</v>
      </c>
      <c r="AA586" s="38" t="s">
        <v>486</v>
      </c>
      <c r="AB586" s="36">
        <v>1.8560000000002147E-5</v>
      </c>
      <c r="AC586" s="36">
        <v>0.10874962000000001</v>
      </c>
    </row>
    <row r="587" spans="1:29" ht="15.75" customHeight="1" x14ac:dyDescent="0.2">
      <c r="A587" s="52"/>
      <c r="B587" s="49"/>
      <c r="C587" s="49"/>
      <c r="D587" s="49"/>
      <c r="E587" s="50"/>
      <c r="F587" s="50"/>
      <c r="G587" s="50"/>
      <c r="H587" s="50"/>
      <c r="I587" s="50"/>
      <c r="J587" s="49"/>
      <c r="K587" s="50"/>
      <c r="L587" s="50"/>
      <c r="M587" s="50"/>
      <c r="N587" s="49"/>
      <c r="O587" s="49"/>
      <c r="P587" s="36">
        <v>0</v>
      </c>
      <c r="Q587" s="36" t="s">
        <v>485</v>
      </c>
      <c r="R587" s="36" t="e">
        <v>#NUM!</v>
      </c>
      <c r="S587" s="36">
        <v>0</v>
      </c>
      <c r="T587" s="36">
        <v>0</v>
      </c>
      <c r="U587" s="38">
        <v>0</v>
      </c>
      <c r="V587" s="38">
        <v>0</v>
      </c>
      <c r="W587" s="36">
        <v>-1.1999999999997852E-5</v>
      </c>
      <c r="X587" s="36">
        <v>0</v>
      </c>
      <c r="Y587" s="36">
        <v>-3.0559999999999999E-5</v>
      </c>
      <c r="Z587" s="36">
        <v>0</v>
      </c>
      <c r="AA587" s="38" t="s">
        <v>486</v>
      </c>
      <c r="AB587" s="36">
        <v>1.8560000000002147E-5</v>
      </c>
      <c r="AC587" s="36">
        <v>0.10874962000000001</v>
      </c>
    </row>
    <row r="588" spans="1:29" ht="15.75" customHeight="1" x14ac:dyDescent="0.2">
      <c r="A588" s="52"/>
      <c r="B588" s="49"/>
      <c r="C588" s="49"/>
      <c r="D588" s="49"/>
      <c r="E588" s="50"/>
      <c r="F588" s="50"/>
      <c r="G588" s="50"/>
      <c r="H588" s="50"/>
      <c r="I588" s="50"/>
      <c r="J588" s="49"/>
      <c r="K588" s="50"/>
      <c r="L588" s="50"/>
      <c r="M588" s="50"/>
      <c r="N588" s="49"/>
      <c r="O588" s="49"/>
      <c r="P588" s="36">
        <v>0</v>
      </c>
      <c r="Q588" s="36" t="s">
        <v>485</v>
      </c>
      <c r="R588" s="36" t="e">
        <v>#NUM!</v>
      </c>
      <c r="S588" s="36">
        <v>0</v>
      </c>
      <c r="T588" s="36">
        <v>0</v>
      </c>
      <c r="U588" s="38">
        <v>0</v>
      </c>
      <c r="V588" s="38">
        <v>0</v>
      </c>
      <c r="W588" s="36">
        <v>-1.1999999999997852E-5</v>
      </c>
      <c r="X588" s="36">
        <v>0</v>
      </c>
      <c r="Y588" s="36">
        <v>-3.0559999999999999E-5</v>
      </c>
      <c r="Z588" s="36">
        <v>0</v>
      </c>
      <c r="AA588" s="38" t="s">
        <v>486</v>
      </c>
      <c r="AB588" s="36">
        <v>1.8560000000002147E-5</v>
      </c>
      <c r="AC588" s="36">
        <v>0.10874962000000001</v>
      </c>
    </row>
    <row r="589" spans="1:29" ht="15.75" customHeight="1" x14ac:dyDescent="0.2">
      <c r="A589" s="52"/>
      <c r="B589" s="49"/>
      <c r="C589" s="49"/>
      <c r="D589" s="49"/>
      <c r="E589" s="50"/>
      <c r="F589" s="50"/>
      <c r="G589" s="50"/>
      <c r="H589" s="50"/>
      <c r="I589" s="50"/>
      <c r="J589" s="49"/>
      <c r="K589" s="50"/>
      <c r="L589" s="50"/>
      <c r="M589" s="50"/>
      <c r="N589" s="49"/>
      <c r="O589" s="49"/>
      <c r="P589" s="36">
        <v>0</v>
      </c>
      <c r="Q589" s="36" t="s">
        <v>485</v>
      </c>
      <c r="R589" s="36" t="e">
        <v>#NUM!</v>
      </c>
      <c r="S589" s="36">
        <v>0</v>
      </c>
      <c r="T589" s="36">
        <v>0</v>
      </c>
      <c r="U589" s="38">
        <v>0</v>
      </c>
      <c r="V589" s="38">
        <v>0</v>
      </c>
      <c r="W589" s="36">
        <v>-1.1999999999997852E-5</v>
      </c>
      <c r="X589" s="36">
        <v>0</v>
      </c>
      <c r="Y589" s="36">
        <v>-3.0559999999999999E-5</v>
      </c>
      <c r="Z589" s="36">
        <v>0</v>
      </c>
      <c r="AA589" s="38" t="s">
        <v>486</v>
      </c>
      <c r="AB589" s="36">
        <v>1.8560000000002147E-5</v>
      </c>
      <c r="AC589" s="36">
        <v>0.10874962000000001</v>
      </c>
    </row>
    <row r="590" spans="1:29" ht="15.75" customHeight="1" x14ac:dyDescent="0.2">
      <c r="A590" s="52"/>
      <c r="B590" s="49"/>
      <c r="C590" s="49"/>
      <c r="D590" s="49"/>
      <c r="E590" s="50"/>
      <c r="F590" s="50"/>
      <c r="G590" s="50"/>
      <c r="H590" s="50"/>
      <c r="I590" s="50"/>
      <c r="J590" s="49"/>
      <c r="K590" s="50"/>
      <c r="L590" s="50"/>
      <c r="M590" s="50"/>
      <c r="N590" s="49"/>
      <c r="O590" s="49"/>
      <c r="P590" s="36">
        <v>0</v>
      </c>
      <c r="Q590" s="36" t="s">
        <v>485</v>
      </c>
      <c r="R590" s="36" t="e">
        <v>#NUM!</v>
      </c>
      <c r="S590" s="36">
        <v>0</v>
      </c>
      <c r="T590" s="36">
        <v>0</v>
      </c>
      <c r="U590" s="38">
        <v>0</v>
      </c>
      <c r="V590" s="38">
        <v>0</v>
      </c>
      <c r="W590" s="36">
        <v>-1.1999999999997852E-5</v>
      </c>
      <c r="X590" s="36">
        <v>0</v>
      </c>
      <c r="Y590" s="36">
        <v>-3.0559999999999999E-5</v>
      </c>
      <c r="Z590" s="36">
        <v>0</v>
      </c>
      <c r="AA590" s="38" t="s">
        <v>486</v>
      </c>
      <c r="AB590" s="36">
        <v>1.8560000000002147E-5</v>
      </c>
      <c r="AC590" s="36">
        <v>0.10874962000000001</v>
      </c>
    </row>
    <row r="591" spans="1:29" ht="15.75" customHeight="1" x14ac:dyDescent="0.2">
      <c r="A591" s="52"/>
      <c r="B591" s="49"/>
      <c r="C591" s="49"/>
      <c r="D591" s="49"/>
      <c r="E591" s="50"/>
      <c r="F591" s="50"/>
      <c r="G591" s="50"/>
      <c r="H591" s="50"/>
      <c r="I591" s="50"/>
      <c r="J591" s="49"/>
      <c r="K591" s="50"/>
      <c r="L591" s="50"/>
      <c r="M591" s="50"/>
      <c r="N591" s="49"/>
      <c r="O591" s="49"/>
      <c r="P591" s="36">
        <v>0</v>
      </c>
      <c r="Q591" s="36" t="s">
        <v>485</v>
      </c>
      <c r="R591" s="36" t="e">
        <v>#NUM!</v>
      </c>
      <c r="S591" s="36">
        <v>0</v>
      </c>
      <c r="T591" s="36">
        <v>0</v>
      </c>
      <c r="U591" s="38">
        <v>0</v>
      </c>
      <c r="V591" s="38">
        <v>0</v>
      </c>
      <c r="W591" s="36">
        <v>-1.1999999999997852E-5</v>
      </c>
      <c r="X591" s="36">
        <v>0</v>
      </c>
      <c r="Y591" s="36">
        <v>-3.0559999999999999E-5</v>
      </c>
      <c r="Z591" s="36">
        <v>0</v>
      </c>
      <c r="AA591" s="38" t="s">
        <v>486</v>
      </c>
      <c r="AB591" s="36">
        <v>1.8560000000002147E-5</v>
      </c>
      <c r="AC591" s="36">
        <v>0.10874962000000001</v>
      </c>
    </row>
    <row r="592" spans="1:29" ht="15.75" customHeight="1" x14ac:dyDescent="0.2">
      <c r="A592" s="52"/>
      <c r="B592" s="49"/>
      <c r="C592" s="49"/>
      <c r="D592" s="49"/>
      <c r="E592" s="50"/>
      <c r="F592" s="50"/>
      <c r="G592" s="50"/>
      <c r="H592" s="50"/>
      <c r="I592" s="50"/>
      <c r="J592" s="49"/>
      <c r="K592" s="50"/>
      <c r="L592" s="50"/>
      <c r="M592" s="50"/>
      <c r="N592" s="49"/>
      <c r="O592" s="49"/>
      <c r="P592" s="36">
        <v>0</v>
      </c>
      <c r="Q592" s="36" t="s">
        <v>485</v>
      </c>
      <c r="R592" s="36" t="e">
        <v>#NUM!</v>
      </c>
      <c r="S592" s="36">
        <v>0</v>
      </c>
      <c r="T592" s="36">
        <v>0</v>
      </c>
      <c r="U592" s="38">
        <v>0</v>
      </c>
      <c r="V592" s="38">
        <v>0</v>
      </c>
      <c r="W592" s="36">
        <v>-1.1999999999997852E-5</v>
      </c>
      <c r="X592" s="36">
        <v>0</v>
      </c>
      <c r="Y592" s="36">
        <v>-3.0559999999999999E-5</v>
      </c>
      <c r="Z592" s="36">
        <v>0</v>
      </c>
      <c r="AA592" s="38" t="s">
        <v>486</v>
      </c>
      <c r="AB592" s="36">
        <v>1.8560000000002147E-5</v>
      </c>
      <c r="AC592" s="36">
        <v>0.10874962000000001</v>
      </c>
    </row>
    <row r="593" spans="1:29" ht="15.75" customHeight="1" x14ac:dyDescent="0.2">
      <c r="A593" s="52"/>
      <c r="B593" s="49"/>
      <c r="C593" s="49"/>
      <c r="D593" s="49"/>
      <c r="E593" s="50"/>
      <c r="F593" s="50"/>
      <c r="G593" s="50"/>
      <c r="H593" s="50"/>
      <c r="I593" s="50"/>
      <c r="J593" s="49"/>
      <c r="K593" s="50"/>
      <c r="L593" s="50"/>
      <c r="M593" s="50"/>
      <c r="N593" s="49"/>
      <c r="O593" s="49"/>
      <c r="P593" s="36">
        <v>0</v>
      </c>
      <c r="Q593" s="36" t="s">
        <v>485</v>
      </c>
      <c r="R593" s="36" t="e">
        <v>#NUM!</v>
      </c>
      <c r="S593" s="36">
        <v>0</v>
      </c>
      <c r="T593" s="36">
        <v>0</v>
      </c>
      <c r="U593" s="38">
        <v>0</v>
      </c>
      <c r="V593" s="38">
        <v>0</v>
      </c>
      <c r="W593" s="36">
        <v>-1.1999999999997852E-5</v>
      </c>
      <c r="X593" s="36">
        <v>0</v>
      </c>
      <c r="Y593" s="36">
        <v>-3.0559999999999999E-5</v>
      </c>
      <c r="Z593" s="36">
        <v>0</v>
      </c>
      <c r="AA593" s="38" t="s">
        <v>486</v>
      </c>
      <c r="AB593" s="36">
        <v>1.8560000000002147E-5</v>
      </c>
      <c r="AC593" s="36">
        <v>0.10874962000000001</v>
      </c>
    </row>
    <row r="594" spans="1:29" ht="15.75" customHeight="1" x14ac:dyDescent="0.2">
      <c r="A594" s="52"/>
      <c r="B594" s="49"/>
      <c r="C594" s="49"/>
      <c r="D594" s="49"/>
      <c r="E594" s="50"/>
      <c r="F594" s="50"/>
      <c r="G594" s="50"/>
      <c r="H594" s="50"/>
      <c r="I594" s="50"/>
      <c r="J594" s="49"/>
      <c r="K594" s="50"/>
      <c r="L594" s="50"/>
      <c r="M594" s="50"/>
      <c r="N594" s="49"/>
      <c r="O594" s="49"/>
      <c r="P594" s="36">
        <v>0</v>
      </c>
      <c r="Q594" s="36" t="s">
        <v>485</v>
      </c>
      <c r="R594" s="36" t="e">
        <v>#NUM!</v>
      </c>
      <c r="S594" s="36">
        <v>0</v>
      </c>
      <c r="T594" s="36">
        <v>0</v>
      </c>
      <c r="U594" s="38">
        <v>0</v>
      </c>
      <c r="V594" s="38">
        <v>0</v>
      </c>
      <c r="W594" s="36">
        <v>-1.1999999999997852E-5</v>
      </c>
      <c r="X594" s="36">
        <v>0</v>
      </c>
      <c r="Y594" s="36">
        <v>-3.0559999999999999E-5</v>
      </c>
      <c r="Z594" s="36">
        <v>0</v>
      </c>
      <c r="AA594" s="38" t="s">
        <v>486</v>
      </c>
      <c r="AB594" s="36">
        <v>1.8560000000002147E-5</v>
      </c>
      <c r="AC594" s="36">
        <v>0.10874962000000001</v>
      </c>
    </row>
    <row r="595" spans="1:29" ht="15.75" customHeight="1" x14ac:dyDescent="0.2">
      <c r="A595" s="52"/>
      <c r="B595" s="49"/>
      <c r="C595" s="49"/>
      <c r="D595" s="49"/>
      <c r="E595" s="50"/>
      <c r="F595" s="50"/>
      <c r="G595" s="50"/>
      <c r="H595" s="50"/>
      <c r="I595" s="50"/>
      <c r="J595" s="49"/>
      <c r="K595" s="50"/>
      <c r="L595" s="50"/>
      <c r="M595" s="50"/>
      <c r="N595" s="49"/>
      <c r="O595" s="49"/>
      <c r="P595" s="36">
        <v>0</v>
      </c>
      <c r="Q595" s="36" t="s">
        <v>485</v>
      </c>
      <c r="R595" s="36" t="e">
        <v>#NUM!</v>
      </c>
      <c r="S595" s="36">
        <v>0</v>
      </c>
      <c r="T595" s="36">
        <v>0</v>
      </c>
      <c r="U595" s="38">
        <v>0</v>
      </c>
      <c r="V595" s="38">
        <v>0</v>
      </c>
      <c r="W595" s="36">
        <v>-1.1999999999997852E-5</v>
      </c>
      <c r="X595" s="36">
        <v>0</v>
      </c>
      <c r="Y595" s="36">
        <v>-3.0559999999999999E-5</v>
      </c>
      <c r="Z595" s="36">
        <v>0</v>
      </c>
      <c r="AA595" s="38" t="s">
        <v>486</v>
      </c>
      <c r="AB595" s="36">
        <v>1.8560000000002147E-5</v>
      </c>
      <c r="AC595" s="36">
        <v>0.10874962000000001</v>
      </c>
    </row>
    <row r="596" spans="1:29" ht="15.75" customHeight="1" x14ac:dyDescent="0.2">
      <c r="A596" s="52"/>
      <c r="B596" s="49"/>
      <c r="C596" s="49"/>
      <c r="D596" s="49"/>
      <c r="E596" s="50"/>
      <c r="F596" s="50"/>
      <c r="G596" s="50"/>
      <c r="H596" s="50"/>
      <c r="I596" s="50"/>
      <c r="J596" s="49"/>
      <c r="K596" s="50"/>
      <c r="L596" s="50"/>
      <c r="M596" s="50"/>
      <c r="N596" s="49"/>
      <c r="O596" s="49"/>
      <c r="P596" s="36">
        <v>0</v>
      </c>
      <c r="Q596" s="36" t="s">
        <v>485</v>
      </c>
      <c r="R596" s="36" t="e">
        <v>#NUM!</v>
      </c>
      <c r="S596" s="36">
        <v>0</v>
      </c>
      <c r="T596" s="36">
        <v>0</v>
      </c>
      <c r="U596" s="38">
        <v>0</v>
      </c>
      <c r="V596" s="38">
        <v>0</v>
      </c>
      <c r="W596" s="36">
        <v>-1.1999999999997852E-5</v>
      </c>
      <c r="X596" s="36">
        <v>0</v>
      </c>
      <c r="Y596" s="36">
        <v>-3.0559999999999999E-5</v>
      </c>
      <c r="Z596" s="36">
        <v>0</v>
      </c>
      <c r="AA596" s="38" t="s">
        <v>486</v>
      </c>
      <c r="AB596" s="36">
        <v>1.8560000000002147E-5</v>
      </c>
      <c r="AC596" s="36">
        <v>0.10874962000000001</v>
      </c>
    </row>
    <row r="597" spans="1:29" ht="15.75" customHeight="1" x14ac:dyDescent="0.2">
      <c r="A597" s="52"/>
      <c r="B597" s="49"/>
      <c r="C597" s="49"/>
      <c r="D597" s="49"/>
      <c r="E597" s="50"/>
      <c r="F597" s="50"/>
      <c r="G597" s="50"/>
      <c r="H597" s="50"/>
      <c r="I597" s="50"/>
      <c r="J597" s="49"/>
      <c r="K597" s="50"/>
      <c r="L597" s="50"/>
      <c r="M597" s="50"/>
      <c r="N597" s="49"/>
      <c r="O597" s="49"/>
      <c r="P597" s="36">
        <v>0</v>
      </c>
      <c r="Q597" s="36" t="s">
        <v>485</v>
      </c>
      <c r="R597" s="36" t="e">
        <v>#NUM!</v>
      </c>
      <c r="S597" s="36">
        <v>0</v>
      </c>
      <c r="T597" s="36">
        <v>0</v>
      </c>
      <c r="U597" s="38">
        <v>0</v>
      </c>
      <c r="V597" s="38">
        <v>0</v>
      </c>
      <c r="W597" s="36">
        <v>-1.1999999999997852E-5</v>
      </c>
      <c r="X597" s="36">
        <v>0</v>
      </c>
      <c r="Y597" s="36">
        <v>-3.0559999999999999E-5</v>
      </c>
      <c r="Z597" s="36">
        <v>0</v>
      </c>
      <c r="AA597" s="38" t="s">
        <v>486</v>
      </c>
      <c r="AB597" s="36">
        <v>1.8560000000002147E-5</v>
      </c>
      <c r="AC597" s="36">
        <v>0.10874962000000001</v>
      </c>
    </row>
    <row r="598" spans="1:29" ht="15.75" customHeight="1" x14ac:dyDescent="0.2">
      <c r="A598" s="52"/>
      <c r="B598" s="49"/>
      <c r="C598" s="49"/>
      <c r="D598" s="49"/>
      <c r="E598" s="50"/>
      <c r="F598" s="50"/>
      <c r="G598" s="50"/>
      <c r="H598" s="50"/>
      <c r="I598" s="50"/>
      <c r="J598" s="49"/>
      <c r="K598" s="50"/>
      <c r="L598" s="50"/>
      <c r="M598" s="50"/>
      <c r="N598" s="49"/>
      <c r="O598" s="49"/>
      <c r="P598" s="36">
        <v>0</v>
      </c>
      <c r="Q598" s="36" t="s">
        <v>485</v>
      </c>
      <c r="R598" s="36" t="e">
        <v>#NUM!</v>
      </c>
      <c r="S598" s="36">
        <v>0</v>
      </c>
      <c r="T598" s="36">
        <v>0</v>
      </c>
      <c r="U598" s="38">
        <v>0</v>
      </c>
      <c r="V598" s="38">
        <v>0</v>
      </c>
      <c r="W598" s="36">
        <v>-1.1999999999997852E-5</v>
      </c>
      <c r="X598" s="36">
        <v>0</v>
      </c>
      <c r="Y598" s="36">
        <v>-3.0559999999999999E-5</v>
      </c>
      <c r="Z598" s="36">
        <v>0</v>
      </c>
      <c r="AA598" s="38" t="s">
        <v>486</v>
      </c>
      <c r="AB598" s="36">
        <v>1.8560000000002147E-5</v>
      </c>
      <c r="AC598" s="36">
        <v>0.10874962000000001</v>
      </c>
    </row>
    <row r="599" spans="1:29" ht="15.75" customHeight="1" x14ac:dyDescent="0.2">
      <c r="A599" s="52"/>
      <c r="B599" s="49"/>
      <c r="C599" s="49"/>
      <c r="D599" s="49"/>
      <c r="E599" s="50"/>
      <c r="F599" s="50"/>
      <c r="G599" s="50"/>
      <c r="H599" s="50"/>
      <c r="I599" s="50"/>
      <c r="J599" s="49"/>
      <c r="K599" s="50"/>
      <c r="L599" s="50"/>
      <c r="M599" s="50"/>
      <c r="N599" s="49"/>
      <c r="O599" s="49"/>
      <c r="P599" s="36">
        <v>0</v>
      </c>
      <c r="Q599" s="36" t="s">
        <v>485</v>
      </c>
      <c r="R599" s="36" t="e">
        <v>#NUM!</v>
      </c>
      <c r="S599" s="36">
        <v>0</v>
      </c>
      <c r="T599" s="36">
        <v>0</v>
      </c>
      <c r="U599" s="38">
        <v>0</v>
      </c>
      <c r="V599" s="38">
        <v>0</v>
      </c>
      <c r="W599" s="36">
        <v>-1.1999999999997852E-5</v>
      </c>
      <c r="X599" s="36">
        <v>0</v>
      </c>
      <c r="Y599" s="36">
        <v>-3.0559999999999999E-5</v>
      </c>
      <c r="Z599" s="36">
        <v>0</v>
      </c>
      <c r="AA599" s="38" t="s">
        <v>486</v>
      </c>
      <c r="AB599" s="36">
        <v>1.8560000000002147E-5</v>
      </c>
      <c r="AC599" s="36">
        <v>0.10874962000000001</v>
      </c>
    </row>
    <row r="600" spans="1:29" ht="15.75" customHeight="1" x14ac:dyDescent="0.2">
      <c r="A600" s="52"/>
      <c r="B600" s="49"/>
      <c r="C600" s="49"/>
      <c r="D600" s="49"/>
      <c r="E600" s="50"/>
      <c r="F600" s="50"/>
      <c r="G600" s="50"/>
      <c r="H600" s="50"/>
      <c r="I600" s="50"/>
      <c r="J600" s="49"/>
      <c r="K600" s="50"/>
      <c r="L600" s="50"/>
      <c r="M600" s="50"/>
      <c r="N600" s="49"/>
      <c r="O600" s="49"/>
      <c r="P600" s="36">
        <v>0</v>
      </c>
      <c r="Q600" s="36" t="s">
        <v>485</v>
      </c>
      <c r="R600" s="36" t="e">
        <v>#NUM!</v>
      </c>
      <c r="S600" s="36">
        <v>0</v>
      </c>
      <c r="T600" s="36">
        <v>0</v>
      </c>
      <c r="U600" s="38">
        <v>0</v>
      </c>
      <c r="V600" s="38">
        <v>0</v>
      </c>
      <c r="W600" s="36">
        <v>-1.1999999999997852E-5</v>
      </c>
      <c r="X600" s="36">
        <v>0</v>
      </c>
      <c r="Y600" s="36">
        <v>-3.0559999999999999E-5</v>
      </c>
      <c r="Z600" s="36">
        <v>0</v>
      </c>
      <c r="AA600" s="38" t="s">
        <v>486</v>
      </c>
      <c r="AB600" s="36">
        <v>1.8560000000002147E-5</v>
      </c>
      <c r="AC600" s="36">
        <v>0.10874962000000001</v>
      </c>
    </row>
    <row r="601" spans="1:29" ht="15.75" customHeight="1" x14ac:dyDescent="0.2">
      <c r="A601" s="52"/>
      <c r="B601" s="49"/>
      <c r="C601" s="49"/>
      <c r="D601" s="49"/>
      <c r="E601" s="50"/>
      <c r="F601" s="50"/>
      <c r="G601" s="50"/>
      <c r="H601" s="50"/>
      <c r="I601" s="50"/>
      <c r="J601" s="49"/>
      <c r="K601" s="50"/>
      <c r="L601" s="50"/>
      <c r="M601" s="50"/>
      <c r="N601" s="49"/>
      <c r="O601" s="49"/>
      <c r="P601" s="36">
        <v>0</v>
      </c>
      <c r="Q601" s="36" t="s">
        <v>485</v>
      </c>
      <c r="R601" s="36" t="e">
        <v>#NUM!</v>
      </c>
      <c r="S601" s="36">
        <v>0</v>
      </c>
      <c r="T601" s="36">
        <v>0</v>
      </c>
      <c r="U601" s="38">
        <v>0</v>
      </c>
      <c r="V601" s="38">
        <v>0</v>
      </c>
      <c r="W601" s="36">
        <v>-1.1999999999997852E-5</v>
      </c>
      <c r="X601" s="36">
        <v>0</v>
      </c>
      <c r="Y601" s="36">
        <v>-3.0559999999999999E-5</v>
      </c>
      <c r="Z601" s="36">
        <v>0</v>
      </c>
      <c r="AA601" s="38" t="s">
        <v>486</v>
      </c>
      <c r="AB601" s="36">
        <v>1.8560000000002147E-5</v>
      </c>
      <c r="AC601" s="36">
        <v>0.10874962000000001</v>
      </c>
    </row>
    <row r="602" spans="1:29" ht="15.75" customHeight="1" x14ac:dyDescent="0.2">
      <c r="A602" s="52"/>
      <c r="B602" s="49"/>
      <c r="C602" s="49"/>
      <c r="D602" s="49"/>
      <c r="E602" s="50"/>
      <c r="F602" s="50"/>
      <c r="G602" s="50"/>
      <c r="H602" s="50"/>
      <c r="I602" s="50"/>
      <c r="J602" s="49"/>
      <c r="K602" s="50"/>
      <c r="L602" s="50"/>
      <c r="M602" s="50"/>
      <c r="N602" s="49"/>
      <c r="O602" s="49"/>
      <c r="P602" s="36">
        <v>0</v>
      </c>
      <c r="Q602" s="36" t="s">
        <v>485</v>
      </c>
      <c r="R602" s="36" t="e">
        <v>#NUM!</v>
      </c>
      <c r="S602" s="36">
        <v>0</v>
      </c>
      <c r="T602" s="36">
        <v>0</v>
      </c>
      <c r="U602" s="38">
        <v>0</v>
      </c>
      <c r="V602" s="38">
        <v>0</v>
      </c>
      <c r="W602" s="36">
        <v>-1.1999999999997852E-5</v>
      </c>
      <c r="X602" s="36">
        <v>0</v>
      </c>
      <c r="Y602" s="36">
        <v>-3.0559999999999999E-5</v>
      </c>
      <c r="Z602" s="36">
        <v>0</v>
      </c>
      <c r="AA602" s="38" t="s">
        <v>486</v>
      </c>
      <c r="AB602" s="36">
        <v>1.8560000000002147E-5</v>
      </c>
      <c r="AC602" s="36">
        <v>0.10874962000000001</v>
      </c>
    </row>
    <row r="603" spans="1:29" ht="15.75" customHeight="1" x14ac:dyDescent="0.2">
      <c r="A603" s="52"/>
      <c r="B603" s="49"/>
      <c r="C603" s="49"/>
      <c r="D603" s="49"/>
      <c r="E603" s="50"/>
      <c r="F603" s="50"/>
      <c r="G603" s="50"/>
      <c r="H603" s="50"/>
      <c r="I603" s="50"/>
      <c r="J603" s="49"/>
      <c r="K603" s="50"/>
      <c r="L603" s="50"/>
      <c r="M603" s="50"/>
      <c r="N603" s="49"/>
      <c r="O603" s="49"/>
      <c r="P603" s="36">
        <v>0</v>
      </c>
      <c r="Q603" s="36" t="s">
        <v>485</v>
      </c>
      <c r="R603" s="36" t="e">
        <v>#NUM!</v>
      </c>
      <c r="S603" s="36">
        <v>0</v>
      </c>
      <c r="T603" s="36">
        <v>0</v>
      </c>
      <c r="U603" s="38">
        <v>0</v>
      </c>
      <c r="V603" s="38">
        <v>0</v>
      </c>
      <c r="W603" s="36">
        <v>-1.1999999999997852E-5</v>
      </c>
      <c r="X603" s="36">
        <v>0</v>
      </c>
      <c r="Y603" s="36">
        <v>-3.0559999999999999E-5</v>
      </c>
      <c r="Z603" s="36">
        <v>0</v>
      </c>
      <c r="AA603" s="38" t="s">
        <v>486</v>
      </c>
      <c r="AB603" s="36">
        <v>1.8560000000002147E-5</v>
      </c>
      <c r="AC603" s="36">
        <v>0.10874962000000001</v>
      </c>
    </row>
    <row r="604" spans="1:29" ht="15.75" customHeight="1" x14ac:dyDescent="0.2">
      <c r="A604" s="52"/>
      <c r="B604" s="49"/>
      <c r="C604" s="49"/>
      <c r="D604" s="49"/>
      <c r="E604" s="50"/>
      <c r="F604" s="50"/>
      <c r="G604" s="50"/>
      <c r="H604" s="50"/>
      <c r="I604" s="50"/>
      <c r="J604" s="49"/>
      <c r="K604" s="50"/>
      <c r="L604" s="50"/>
      <c r="M604" s="50"/>
      <c r="N604" s="49"/>
      <c r="O604" s="49"/>
      <c r="P604" s="36">
        <v>0</v>
      </c>
      <c r="Q604" s="36" t="s">
        <v>485</v>
      </c>
      <c r="R604" s="36" t="e">
        <v>#NUM!</v>
      </c>
      <c r="S604" s="36">
        <v>0</v>
      </c>
      <c r="T604" s="36">
        <v>0</v>
      </c>
      <c r="U604" s="38">
        <v>0</v>
      </c>
      <c r="V604" s="38">
        <v>0</v>
      </c>
      <c r="W604" s="36">
        <v>-1.1999999999997852E-5</v>
      </c>
      <c r="X604" s="36">
        <v>0</v>
      </c>
      <c r="Y604" s="36">
        <v>-3.0559999999999999E-5</v>
      </c>
      <c r="Z604" s="36">
        <v>0</v>
      </c>
      <c r="AA604" s="38" t="s">
        <v>486</v>
      </c>
      <c r="AB604" s="36">
        <v>1.8560000000002147E-5</v>
      </c>
      <c r="AC604" s="36">
        <v>0.10874962000000001</v>
      </c>
    </row>
    <row r="605" spans="1:29" ht="15.75" customHeight="1" x14ac:dyDescent="0.2">
      <c r="A605" s="52"/>
      <c r="B605" s="49"/>
      <c r="C605" s="49"/>
      <c r="D605" s="49"/>
      <c r="E605" s="50"/>
      <c r="F605" s="50"/>
      <c r="G605" s="50"/>
      <c r="H605" s="50"/>
      <c r="I605" s="50"/>
      <c r="J605" s="49"/>
      <c r="K605" s="50"/>
      <c r="L605" s="50"/>
      <c r="M605" s="50"/>
      <c r="N605" s="49"/>
      <c r="O605" s="49"/>
      <c r="P605" s="36">
        <v>0</v>
      </c>
      <c r="Q605" s="36" t="s">
        <v>485</v>
      </c>
      <c r="R605" s="36" t="e">
        <v>#NUM!</v>
      </c>
      <c r="S605" s="36">
        <v>0</v>
      </c>
      <c r="T605" s="36">
        <v>0</v>
      </c>
      <c r="U605" s="38">
        <v>0</v>
      </c>
      <c r="V605" s="38">
        <v>0</v>
      </c>
      <c r="W605" s="36">
        <v>-1.1999999999997852E-5</v>
      </c>
      <c r="X605" s="36">
        <v>0</v>
      </c>
      <c r="Y605" s="36">
        <v>-3.0559999999999999E-5</v>
      </c>
      <c r="Z605" s="36">
        <v>0</v>
      </c>
      <c r="AA605" s="38" t="s">
        <v>486</v>
      </c>
      <c r="AB605" s="36">
        <v>1.8560000000002147E-5</v>
      </c>
      <c r="AC605" s="36">
        <v>0.10874962000000001</v>
      </c>
    </row>
    <row r="606" spans="1:29" ht="15.75" customHeight="1" x14ac:dyDescent="0.2">
      <c r="A606" s="52"/>
      <c r="B606" s="49"/>
      <c r="C606" s="49"/>
      <c r="D606" s="49"/>
      <c r="E606" s="50"/>
      <c r="F606" s="50"/>
      <c r="G606" s="50"/>
      <c r="H606" s="50"/>
      <c r="I606" s="50"/>
      <c r="J606" s="49"/>
      <c r="K606" s="50"/>
      <c r="L606" s="50"/>
      <c r="M606" s="50"/>
      <c r="N606" s="49"/>
      <c r="O606" s="49"/>
      <c r="P606" s="36">
        <v>0</v>
      </c>
      <c r="Q606" s="36" t="s">
        <v>485</v>
      </c>
      <c r="R606" s="36" t="e">
        <v>#NUM!</v>
      </c>
      <c r="S606" s="36">
        <v>0</v>
      </c>
      <c r="T606" s="36">
        <v>0</v>
      </c>
      <c r="U606" s="38">
        <v>0</v>
      </c>
      <c r="V606" s="38">
        <v>0</v>
      </c>
      <c r="W606" s="36">
        <v>-1.1999999999997852E-5</v>
      </c>
      <c r="X606" s="36">
        <v>0</v>
      </c>
      <c r="Y606" s="36">
        <v>-3.0559999999999999E-5</v>
      </c>
      <c r="Z606" s="36">
        <v>0</v>
      </c>
      <c r="AA606" s="38" t="s">
        <v>486</v>
      </c>
      <c r="AB606" s="36">
        <v>1.8560000000002147E-5</v>
      </c>
      <c r="AC606" s="36">
        <v>0.10874962000000001</v>
      </c>
    </row>
    <row r="607" spans="1:29" ht="15.75" customHeight="1" x14ac:dyDescent="0.2">
      <c r="A607" s="52"/>
      <c r="B607" s="49"/>
      <c r="C607" s="49"/>
      <c r="D607" s="49"/>
      <c r="E607" s="50"/>
      <c r="F607" s="50"/>
      <c r="G607" s="50"/>
      <c r="H607" s="50"/>
      <c r="I607" s="50"/>
      <c r="J607" s="49"/>
      <c r="K607" s="50"/>
      <c r="L607" s="50"/>
      <c r="M607" s="50"/>
      <c r="N607" s="49"/>
      <c r="O607" s="49"/>
      <c r="P607" s="36">
        <v>0</v>
      </c>
      <c r="Q607" s="36" t="s">
        <v>485</v>
      </c>
      <c r="R607" s="36" t="e">
        <v>#NUM!</v>
      </c>
      <c r="S607" s="36">
        <v>0</v>
      </c>
      <c r="T607" s="36">
        <v>0</v>
      </c>
      <c r="U607" s="38">
        <v>0</v>
      </c>
      <c r="V607" s="38">
        <v>0</v>
      </c>
      <c r="W607" s="36">
        <v>-1.1999999999997852E-5</v>
      </c>
      <c r="X607" s="36">
        <v>0</v>
      </c>
      <c r="Y607" s="36">
        <v>-3.0559999999999999E-5</v>
      </c>
      <c r="Z607" s="36">
        <v>0</v>
      </c>
      <c r="AA607" s="38" t="s">
        <v>486</v>
      </c>
      <c r="AB607" s="36">
        <v>1.8560000000002147E-5</v>
      </c>
      <c r="AC607" s="36">
        <v>0.10874962000000001</v>
      </c>
    </row>
    <row r="608" spans="1:29" ht="15.75" customHeight="1" x14ac:dyDescent="0.2">
      <c r="A608" s="52"/>
      <c r="B608" s="49"/>
      <c r="C608" s="49"/>
      <c r="D608" s="49"/>
      <c r="E608" s="50"/>
      <c r="F608" s="50"/>
      <c r="G608" s="50"/>
      <c r="H608" s="50"/>
      <c r="I608" s="50"/>
      <c r="J608" s="49"/>
      <c r="K608" s="50"/>
      <c r="L608" s="50"/>
      <c r="M608" s="50"/>
      <c r="N608" s="49"/>
      <c r="O608" s="49"/>
      <c r="P608" s="36">
        <v>0</v>
      </c>
      <c r="Q608" s="36" t="s">
        <v>485</v>
      </c>
      <c r="R608" s="36" t="e">
        <v>#NUM!</v>
      </c>
      <c r="S608" s="36">
        <v>0</v>
      </c>
      <c r="T608" s="36">
        <v>0</v>
      </c>
      <c r="U608" s="38">
        <v>0</v>
      </c>
      <c r="V608" s="38">
        <v>0</v>
      </c>
      <c r="W608" s="36">
        <v>-1.1999999999997852E-5</v>
      </c>
      <c r="X608" s="36">
        <v>0</v>
      </c>
      <c r="Y608" s="36">
        <v>-3.0559999999999999E-5</v>
      </c>
      <c r="Z608" s="36">
        <v>0</v>
      </c>
      <c r="AA608" s="38" t="s">
        <v>486</v>
      </c>
      <c r="AB608" s="36">
        <v>1.8560000000002147E-5</v>
      </c>
      <c r="AC608" s="36">
        <v>0.10874962000000001</v>
      </c>
    </row>
    <row r="609" spans="1:29" ht="15.75" customHeight="1" x14ac:dyDescent="0.2">
      <c r="A609" s="52"/>
      <c r="B609" s="49"/>
      <c r="C609" s="49"/>
      <c r="D609" s="49"/>
      <c r="E609" s="50"/>
      <c r="F609" s="50"/>
      <c r="G609" s="50"/>
      <c r="H609" s="50"/>
      <c r="I609" s="50"/>
      <c r="J609" s="49"/>
      <c r="K609" s="50"/>
      <c r="L609" s="50"/>
      <c r="M609" s="50"/>
      <c r="N609" s="49"/>
      <c r="O609" s="49"/>
      <c r="P609" s="36">
        <v>0</v>
      </c>
      <c r="Q609" s="36" t="s">
        <v>485</v>
      </c>
      <c r="R609" s="36" t="e">
        <v>#NUM!</v>
      </c>
      <c r="S609" s="36">
        <v>0</v>
      </c>
      <c r="T609" s="36">
        <v>0</v>
      </c>
      <c r="U609" s="38">
        <v>0</v>
      </c>
      <c r="V609" s="38">
        <v>0</v>
      </c>
      <c r="W609" s="36">
        <v>-1.1999999999997852E-5</v>
      </c>
      <c r="X609" s="36">
        <v>0</v>
      </c>
      <c r="Y609" s="36">
        <v>-3.0559999999999999E-5</v>
      </c>
      <c r="Z609" s="36">
        <v>0</v>
      </c>
      <c r="AA609" s="38" t="s">
        <v>486</v>
      </c>
      <c r="AB609" s="36">
        <v>1.8560000000002147E-5</v>
      </c>
      <c r="AC609" s="36">
        <v>0.10874962000000001</v>
      </c>
    </row>
    <row r="610" spans="1:29" ht="15.75" customHeight="1" x14ac:dyDescent="0.2">
      <c r="A610" s="52"/>
      <c r="B610" s="49"/>
      <c r="C610" s="49"/>
      <c r="D610" s="49"/>
      <c r="E610" s="50"/>
      <c r="F610" s="50"/>
      <c r="G610" s="50"/>
      <c r="H610" s="50"/>
      <c r="I610" s="50"/>
      <c r="J610" s="49"/>
      <c r="K610" s="50"/>
      <c r="L610" s="50"/>
      <c r="M610" s="50"/>
      <c r="N610" s="49"/>
      <c r="O610" s="49"/>
      <c r="P610" s="36">
        <v>0</v>
      </c>
      <c r="Q610" s="36" t="s">
        <v>485</v>
      </c>
      <c r="R610" s="36" t="e">
        <v>#NUM!</v>
      </c>
      <c r="S610" s="36">
        <v>0</v>
      </c>
      <c r="T610" s="36">
        <v>0</v>
      </c>
      <c r="U610" s="38">
        <v>0</v>
      </c>
      <c r="V610" s="38">
        <v>0</v>
      </c>
      <c r="W610" s="36">
        <v>-1.1999999999997852E-5</v>
      </c>
      <c r="X610" s="36">
        <v>0</v>
      </c>
      <c r="Y610" s="36">
        <v>-3.0559999999999999E-5</v>
      </c>
      <c r="Z610" s="36">
        <v>0</v>
      </c>
      <c r="AA610" s="38" t="s">
        <v>486</v>
      </c>
      <c r="AB610" s="36">
        <v>1.8560000000002147E-5</v>
      </c>
      <c r="AC610" s="36">
        <v>0.10874962000000001</v>
      </c>
    </row>
    <row r="611" spans="1:29" ht="15.75" customHeight="1" x14ac:dyDescent="0.2">
      <c r="A611" s="52"/>
      <c r="B611" s="49"/>
      <c r="C611" s="49"/>
      <c r="D611" s="49"/>
      <c r="E611" s="50"/>
      <c r="F611" s="50"/>
      <c r="G611" s="50"/>
      <c r="H611" s="50"/>
      <c r="I611" s="50"/>
      <c r="J611" s="49"/>
      <c r="K611" s="50"/>
      <c r="L611" s="50"/>
      <c r="M611" s="50"/>
      <c r="N611" s="49"/>
      <c r="O611" s="49"/>
      <c r="P611" s="36">
        <v>0</v>
      </c>
      <c r="Q611" s="36" t="s">
        <v>485</v>
      </c>
      <c r="R611" s="36" t="e">
        <v>#NUM!</v>
      </c>
      <c r="S611" s="36">
        <v>0</v>
      </c>
      <c r="T611" s="36">
        <v>0</v>
      </c>
      <c r="U611" s="38">
        <v>0</v>
      </c>
      <c r="V611" s="38">
        <v>0</v>
      </c>
      <c r="W611" s="36">
        <v>-1.1999999999997852E-5</v>
      </c>
      <c r="X611" s="36">
        <v>0</v>
      </c>
      <c r="Y611" s="36">
        <v>-3.0559999999999999E-5</v>
      </c>
      <c r="Z611" s="36">
        <v>0</v>
      </c>
      <c r="AA611" s="38" t="s">
        <v>486</v>
      </c>
      <c r="AB611" s="36">
        <v>1.8560000000002147E-5</v>
      </c>
      <c r="AC611" s="36">
        <v>0.10874962000000001</v>
      </c>
    </row>
    <row r="612" spans="1:29" ht="15.75" customHeight="1" x14ac:dyDescent="0.2">
      <c r="A612" s="52"/>
      <c r="B612" s="49"/>
      <c r="C612" s="49"/>
      <c r="D612" s="49"/>
      <c r="E612" s="50"/>
      <c r="F612" s="50"/>
      <c r="G612" s="50"/>
      <c r="H612" s="50"/>
      <c r="I612" s="50"/>
      <c r="J612" s="49"/>
      <c r="K612" s="50"/>
      <c r="L612" s="50"/>
      <c r="M612" s="50"/>
      <c r="N612" s="49"/>
      <c r="O612" s="49"/>
      <c r="P612" s="36">
        <v>0</v>
      </c>
      <c r="Q612" s="36" t="s">
        <v>485</v>
      </c>
      <c r="R612" s="36" t="e">
        <v>#NUM!</v>
      </c>
      <c r="S612" s="36">
        <v>0</v>
      </c>
      <c r="T612" s="36">
        <v>0</v>
      </c>
      <c r="U612" s="38">
        <v>0</v>
      </c>
      <c r="V612" s="38">
        <v>0</v>
      </c>
      <c r="W612" s="36">
        <v>-1.1999999999997852E-5</v>
      </c>
      <c r="X612" s="36">
        <v>0</v>
      </c>
      <c r="Y612" s="36">
        <v>-3.0559999999999999E-5</v>
      </c>
      <c r="Z612" s="36">
        <v>0</v>
      </c>
      <c r="AA612" s="38" t="s">
        <v>486</v>
      </c>
      <c r="AB612" s="36">
        <v>1.8560000000002147E-5</v>
      </c>
      <c r="AC612" s="36">
        <v>0.10874962000000001</v>
      </c>
    </row>
    <row r="613" spans="1:29" ht="15.75" customHeight="1" x14ac:dyDescent="0.2">
      <c r="A613" s="52"/>
      <c r="B613" s="49"/>
      <c r="C613" s="49"/>
      <c r="D613" s="49"/>
      <c r="E613" s="50"/>
      <c r="F613" s="50"/>
      <c r="G613" s="50"/>
      <c r="H613" s="50"/>
      <c r="I613" s="50"/>
      <c r="J613" s="49"/>
      <c r="K613" s="50"/>
      <c r="L613" s="50"/>
      <c r="M613" s="50"/>
      <c r="N613" s="49"/>
      <c r="O613" s="49"/>
      <c r="P613" s="36">
        <v>0</v>
      </c>
      <c r="Q613" s="36" t="s">
        <v>485</v>
      </c>
      <c r="R613" s="36" t="e">
        <v>#NUM!</v>
      </c>
      <c r="S613" s="36">
        <v>0</v>
      </c>
      <c r="T613" s="36">
        <v>0</v>
      </c>
      <c r="U613" s="38">
        <v>0</v>
      </c>
      <c r="V613" s="38">
        <v>0</v>
      </c>
      <c r="W613" s="36">
        <v>-1.1999999999997852E-5</v>
      </c>
      <c r="X613" s="36">
        <v>0</v>
      </c>
      <c r="Y613" s="36">
        <v>-3.0559999999999999E-5</v>
      </c>
      <c r="Z613" s="36">
        <v>0</v>
      </c>
      <c r="AA613" s="38" t="s">
        <v>486</v>
      </c>
      <c r="AB613" s="36">
        <v>1.8560000000002147E-5</v>
      </c>
      <c r="AC613" s="36">
        <v>0.10874962000000001</v>
      </c>
    </row>
    <row r="614" spans="1:29" ht="15.75" customHeight="1" x14ac:dyDescent="0.2">
      <c r="A614" s="52"/>
      <c r="B614" s="49"/>
      <c r="C614" s="49"/>
      <c r="D614" s="49"/>
      <c r="E614" s="50"/>
      <c r="F614" s="50"/>
      <c r="G614" s="50"/>
      <c r="H614" s="50"/>
      <c r="I614" s="50"/>
      <c r="J614" s="49"/>
      <c r="K614" s="50"/>
      <c r="L614" s="50"/>
      <c r="M614" s="50"/>
      <c r="N614" s="49"/>
      <c r="O614" s="49"/>
      <c r="P614" s="36">
        <v>0</v>
      </c>
      <c r="Q614" s="36" t="s">
        <v>485</v>
      </c>
      <c r="R614" s="36" t="e">
        <v>#NUM!</v>
      </c>
      <c r="S614" s="36">
        <v>0</v>
      </c>
      <c r="T614" s="36">
        <v>0</v>
      </c>
      <c r="U614" s="38">
        <v>0</v>
      </c>
      <c r="V614" s="38">
        <v>0</v>
      </c>
      <c r="W614" s="36">
        <v>-1.1999999999997852E-5</v>
      </c>
      <c r="X614" s="36">
        <v>0</v>
      </c>
      <c r="Y614" s="36">
        <v>-3.0559999999999999E-5</v>
      </c>
      <c r="Z614" s="36">
        <v>0</v>
      </c>
      <c r="AA614" s="38" t="s">
        <v>486</v>
      </c>
      <c r="AB614" s="36">
        <v>1.8560000000002147E-5</v>
      </c>
      <c r="AC614" s="36">
        <v>0.10874962000000001</v>
      </c>
    </row>
    <row r="615" spans="1:29" ht="15.75" customHeight="1" x14ac:dyDescent="0.2">
      <c r="A615" s="52"/>
      <c r="B615" s="49"/>
      <c r="C615" s="49"/>
      <c r="D615" s="49"/>
      <c r="E615" s="50"/>
      <c r="F615" s="50"/>
      <c r="G615" s="50"/>
      <c r="H615" s="50"/>
      <c r="I615" s="50"/>
      <c r="J615" s="49"/>
      <c r="K615" s="50"/>
      <c r="L615" s="50"/>
      <c r="M615" s="50"/>
      <c r="N615" s="49"/>
      <c r="O615" s="49"/>
      <c r="P615" s="36">
        <v>0</v>
      </c>
      <c r="Q615" s="36" t="s">
        <v>485</v>
      </c>
      <c r="R615" s="36" t="e">
        <v>#NUM!</v>
      </c>
      <c r="S615" s="36">
        <v>0</v>
      </c>
      <c r="T615" s="36">
        <v>0</v>
      </c>
      <c r="U615" s="38">
        <v>0</v>
      </c>
      <c r="V615" s="38">
        <v>0</v>
      </c>
      <c r="W615" s="36">
        <v>-1.1999999999997852E-5</v>
      </c>
      <c r="X615" s="36">
        <v>0</v>
      </c>
      <c r="Y615" s="36">
        <v>-3.0559999999999999E-5</v>
      </c>
      <c r="Z615" s="36">
        <v>0</v>
      </c>
      <c r="AA615" s="38" t="s">
        <v>486</v>
      </c>
      <c r="AB615" s="36">
        <v>1.8560000000002147E-5</v>
      </c>
      <c r="AC615" s="36">
        <v>0.10874962000000001</v>
      </c>
    </row>
    <row r="616" spans="1:29" ht="15.75" customHeight="1" x14ac:dyDescent="0.2">
      <c r="A616" s="52"/>
      <c r="B616" s="49"/>
      <c r="C616" s="49"/>
      <c r="D616" s="49"/>
      <c r="E616" s="50"/>
      <c r="F616" s="50"/>
      <c r="G616" s="50"/>
      <c r="H616" s="50"/>
      <c r="I616" s="50"/>
      <c r="J616" s="49"/>
      <c r="K616" s="50"/>
      <c r="L616" s="50"/>
      <c r="M616" s="50"/>
      <c r="N616" s="49"/>
      <c r="O616" s="49"/>
      <c r="P616" s="36">
        <v>0</v>
      </c>
      <c r="Q616" s="36" t="s">
        <v>485</v>
      </c>
      <c r="R616" s="36" t="e">
        <v>#NUM!</v>
      </c>
      <c r="S616" s="36">
        <v>0</v>
      </c>
      <c r="T616" s="36">
        <v>0</v>
      </c>
      <c r="U616" s="38">
        <v>0</v>
      </c>
      <c r="V616" s="38">
        <v>0</v>
      </c>
      <c r="W616" s="36">
        <v>-1.1999999999997852E-5</v>
      </c>
      <c r="X616" s="36">
        <v>0</v>
      </c>
      <c r="Y616" s="36">
        <v>-3.0559999999999999E-5</v>
      </c>
      <c r="Z616" s="36">
        <v>0</v>
      </c>
      <c r="AA616" s="38" t="s">
        <v>486</v>
      </c>
      <c r="AB616" s="36">
        <v>1.8560000000002147E-5</v>
      </c>
      <c r="AC616" s="36">
        <v>0.10874962000000001</v>
      </c>
    </row>
    <row r="617" spans="1:29" ht="15.75" customHeight="1" x14ac:dyDescent="0.2">
      <c r="A617" s="52"/>
      <c r="B617" s="49"/>
      <c r="C617" s="49"/>
      <c r="D617" s="49"/>
      <c r="E617" s="50"/>
      <c r="F617" s="50"/>
      <c r="G617" s="50"/>
      <c r="H617" s="50"/>
      <c r="I617" s="50"/>
      <c r="J617" s="49"/>
      <c r="K617" s="50"/>
      <c r="L617" s="50"/>
      <c r="M617" s="50"/>
      <c r="N617" s="49"/>
      <c r="O617" s="49"/>
      <c r="P617" s="36">
        <v>0</v>
      </c>
      <c r="Q617" s="36" t="s">
        <v>485</v>
      </c>
      <c r="R617" s="36" t="e">
        <v>#NUM!</v>
      </c>
      <c r="S617" s="36">
        <v>0</v>
      </c>
      <c r="T617" s="36">
        <v>0</v>
      </c>
      <c r="U617" s="38">
        <v>0</v>
      </c>
      <c r="V617" s="38">
        <v>0</v>
      </c>
      <c r="W617" s="36">
        <v>-1.1999999999997852E-5</v>
      </c>
      <c r="X617" s="36">
        <v>0</v>
      </c>
      <c r="Y617" s="36">
        <v>-3.0559999999999999E-5</v>
      </c>
      <c r="Z617" s="36">
        <v>0</v>
      </c>
      <c r="AA617" s="38" t="s">
        <v>486</v>
      </c>
      <c r="AB617" s="36">
        <v>1.8560000000002147E-5</v>
      </c>
      <c r="AC617" s="36">
        <v>0.10874962000000001</v>
      </c>
    </row>
    <row r="618" spans="1:29" ht="15.75" customHeight="1" x14ac:dyDescent="0.2">
      <c r="A618" s="52"/>
      <c r="B618" s="49"/>
      <c r="C618" s="49"/>
      <c r="D618" s="49"/>
      <c r="E618" s="50"/>
      <c r="F618" s="50"/>
      <c r="G618" s="50"/>
      <c r="H618" s="50"/>
      <c r="I618" s="50"/>
      <c r="J618" s="49"/>
      <c r="K618" s="50"/>
      <c r="L618" s="50"/>
      <c r="M618" s="50"/>
      <c r="N618" s="49"/>
      <c r="O618" s="49"/>
      <c r="P618" s="36">
        <v>0</v>
      </c>
      <c r="Q618" s="36" t="s">
        <v>485</v>
      </c>
      <c r="R618" s="36" t="e">
        <v>#NUM!</v>
      </c>
      <c r="S618" s="36">
        <v>0</v>
      </c>
      <c r="T618" s="36">
        <v>0</v>
      </c>
      <c r="U618" s="38">
        <v>0</v>
      </c>
      <c r="V618" s="38">
        <v>0</v>
      </c>
      <c r="W618" s="36">
        <v>-1.1999999999997852E-5</v>
      </c>
      <c r="X618" s="36">
        <v>0</v>
      </c>
      <c r="Y618" s="36">
        <v>-3.0559999999999999E-5</v>
      </c>
      <c r="Z618" s="36">
        <v>0</v>
      </c>
      <c r="AA618" s="38" t="s">
        <v>486</v>
      </c>
      <c r="AB618" s="36">
        <v>1.8560000000002147E-5</v>
      </c>
      <c r="AC618" s="36">
        <v>0.10874962000000001</v>
      </c>
    </row>
    <row r="619" spans="1:29" ht="15.75" customHeight="1" x14ac:dyDescent="0.2">
      <c r="A619" s="52"/>
      <c r="B619" s="49"/>
      <c r="C619" s="49"/>
      <c r="D619" s="49"/>
      <c r="E619" s="50"/>
      <c r="F619" s="50"/>
      <c r="G619" s="50"/>
      <c r="H619" s="50"/>
      <c r="I619" s="50"/>
      <c r="J619" s="49"/>
      <c r="K619" s="50"/>
      <c r="L619" s="50"/>
      <c r="M619" s="50"/>
      <c r="N619" s="49"/>
      <c r="O619" s="49"/>
      <c r="P619" s="36">
        <v>0</v>
      </c>
      <c r="Q619" s="36" t="s">
        <v>485</v>
      </c>
      <c r="R619" s="36" t="e">
        <v>#NUM!</v>
      </c>
      <c r="S619" s="36">
        <v>0</v>
      </c>
      <c r="T619" s="36">
        <v>0</v>
      </c>
      <c r="U619" s="38">
        <v>0</v>
      </c>
      <c r="V619" s="38">
        <v>0</v>
      </c>
      <c r="W619" s="36">
        <v>-1.1999999999997852E-5</v>
      </c>
      <c r="X619" s="36">
        <v>0</v>
      </c>
      <c r="Y619" s="36">
        <v>-3.0559999999999999E-5</v>
      </c>
      <c r="Z619" s="36">
        <v>0</v>
      </c>
      <c r="AA619" s="38" t="s">
        <v>486</v>
      </c>
      <c r="AB619" s="36">
        <v>1.8560000000002147E-5</v>
      </c>
      <c r="AC619" s="36">
        <v>0.10874962000000001</v>
      </c>
    </row>
    <row r="620" spans="1:29" ht="15.75" customHeight="1" x14ac:dyDescent="0.2">
      <c r="A620" s="52"/>
      <c r="B620" s="49"/>
      <c r="C620" s="49"/>
      <c r="D620" s="49"/>
      <c r="E620" s="50"/>
      <c r="F620" s="50"/>
      <c r="G620" s="50"/>
      <c r="H620" s="50"/>
      <c r="I620" s="50"/>
      <c r="J620" s="49"/>
      <c r="K620" s="50"/>
      <c r="L620" s="50"/>
      <c r="M620" s="50"/>
      <c r="N620" s="49"/>
      <c r="O620" s="49"/>
      <c r="P620" s="36">
        <v>0</v>
      </c>
      <c r="Q620" s="36" t="s">
        <v>485</v>
      </c>
      <c r="R620" s="36" t="e">
        <v>#NUM!</v>
      </c>
      <c r="S620" s="36">
        <v>0</v>
      </c>
      <c r="T620" s="36">
        <v>0</v>
      </c>
      <c r="U620" s="38">
        <v>0</v>
      </c>
      <c r="V620" s="38">
        <v>0</v>
      </c>
      <c r="W620" s="36">
        <v>-1.1999999999997852E-5</v>
      </c>
      <c r="X620" s="36">
        <v>0</v>
      </c>
      <c r="Y620" s="36">
        <v>-3.0559999999999999E-5</v>
      </c>
      <c r="Z620" s="36">
        <v>0</v>
      </c>
      <c r="AA620" s="38" t="s">
        <v>486</v>
      </c>
      <c r="AB620" s="36">
        <v>1.8560000000002147E-5</v>
      </c>
      <c r="AC620" s="36">
        <v>0.10874962000000001</v>
      </c>
    </row>
    <row r="621" spans="1:29" ht="15.75" customHeight="1" x14ac:dyDescent="0.2">
      <c r="A621" s="52"/>
      <c r="B621" s="49"/>
      <c r="C621" s="49"/>
      <c r="D621" s="49"/>
      <c r="E621" s="50"/>
      <c r="F621" s="50"/>
      <c r="G621" s="50"/>
      <c r="H621" s="50"/>
      <c r="I621" s="50"/>
      <c r="J621" s="49"/>
      <c r="K621" s="50"/>
      <c r="L621" s="50"/>
      <c r="M621" s="50"/>
      <c r="N621" s="49"/>
      <c r="O621" s="49"/>
      <c r="P621" s="36">
        <v>0</v>
      </c>
      <c r="Q621" s="36" t="s">
        <v>485</v>
      </c>
      <c r="R621" s="36" t="e">
        <v>#NUM!</v>
      </c>
      <c r="S621" s="36">
        <v>0</v>
      </c>
      <c r="T621" s="36">
        <v>0</v>
      </c>
      <c r="U621" s="38">
        <v>0</v>
      </c>
      <c r="V621" s="38">
        <v>0</v>
      </c>
      <c r="W621" s="36">
        <v>-1.1999999999997852E-5</v>
      </c>
      <c r="X621" s="36">
        <v>0</v>
      </c>
      <c r="Y621" s="36">
        <v>-3.0559999999999999E-5</v>
      </c>
      <c r="Z621" s="36">
        <v>0</v>
      </c>
      <c r="AA621" s="38" t="s">
        <v>486</v>
      </c>
      <c r="AB621" s="36">
        <v>1.8560000000002147E-5</v>
      </c>
      <c r="AC621" s="36">
        <v>0.10874962000000001</v>
      </c>
    </row>
    <row r="622" spans="1:29" ht="15.75" customHeight="1" x14ac:dyDescent="0.2">
      <c r="A622" s="52"/>
      <c r="B622" s="49"/>
      <c r="C622" s="49"/>
      <c r="D622" s="49"/>
      <c r="E622" s="50"/>
      <c r="F622" s="50"/>
      <c r="G622" s="50"/>
      <c r="H622" s="50"/>
      <c r="I622" s="50"/>
      <c r="J622" s="49"/>
      <c r="K622" s="50"/>
      <c r="L622" s="50"/>
      <c r="M622" s="50"/>
      <c r="N622" s="49"/>
      <c r="O622" s="49"/>
      <c r="P622" s="36">
        <v>0</v>
      </c>
      <c r="Q622" s="36" t="s">
        <v>485</v>
      </c>
      <c r="R622" s="36" t="e">
        <v>#NUM!</v>
      </c>
      <c r="S622" s="36">
        <v>0</v>
      </c>
      <c r="T622" s="36">
        <v>0</v>
      </c>
      <c r="U622" s="38">
        <v>0</v>
      </c>
      <c r="V622" s="38">
        <v>0</v>
      </c>
      <c r="W622" s="36">
        <v>-1.1999999999997852E-5</v>
      </c>
      <c r="X622" s="36">
        <v>0</v>
      </c>
      <c r="Y622" s="36">
        <v>-3.0559999999999999E-5</v>
      </c>
      <c r="Z622" s="36">
        <v>0</v>
      </c>
      <c r="AA622" s="38" t="s">
        <v>486</v>
      </c>
      <c r="AB622" s="36">
        <v>1.8560000000002147E-5</v>
      </c>
      <c r="AC622" s="36">
        <v>0.10874962000000001</v>
      </c>
    </row>
    <row r="623" spans="1:29" ht="15.75" customHeight="1" x14ac:dyDescent="0.2">
      <c r="A623" s="52"/>
      <c r="B623" s="49"/>
      <c r="C623" s="49"/>
      <c r="D623" s="49"/>
      <c r="E623" s="50"/>
      <c r="F623" s="50"/>
      <c r="G623" s="50"/>
      <c r="H623" s="50"/>
      <c r="I623" s="50"/>
      <c r="J623" s="49"/>
      <c r="K623" s="50"/>
      <c r="L623" s="50"/>
      <c r="M623" s="50"/>
      <c r="N623" s="49"/>
      <c r="O623" s="49"/>
      <c r="P623" s="36">
        <v>0</v>
      </c>
      <c r="Q623" s="36" t="s">
        <v>485</v>
      </c>
      <c r="R623" s="36" t="e">
        <v>#NUM!</v>
      </c>
      <c r="S623" s="36">
        <v>0</v>
      </c>
      <c r="T623" s="36">
        <v>0</v>
      </c>
      <c r="U623" s="38">
        <v>0</v>
      </c>
      <c r="V623" s="38">
        <v>0</v>
      </c>
      <c r="W623" s="36">
        <v>-1.1999999999997852E-5</v>
      </c>
      <c r="X623" s="36">
        <v>0</v>
      </c>
      <c r="Y623" s="36">
        <v>-3.0559999999999999E-5</v>
      </c>
      <c r="Z623" s="36">
        <v>0</v>
      </c>
      <c r="AA623" s="38" t="s">
        <v>486</v>
      </c>
      <c r="AB623" s="36">
        <v>1.8560000000002147E-5</v>
      </c>
      <c r="AC623" s="36">
        <v>0.10874962000000001</v>
      </c>
    </row>
    <row r="624" spans="1:29" ht="15.75" customHeight="1" x14ac:dyDescent="0.2">
      <c r="A624" s="52"/>
      <c r="B624" s="49"/>
      <c r="C624" s="49"/>
      <c r="D624" s="49"/>
      <c r="E624" s="50"/>
      <c r="F624" s="50"/>
      <c r="G624" s="50"/>
      <c r="H624" s="50"/>
      <c r="I624" s="50"/>
      <c r="J624" s="49"/>
      <c r="K624" s="50"/>
      <c r="L624" s="50"/>
      <c r="M624" s="50"/>
      <c r="N624" s="49"/>
      <c r="O624" s="49"/>
      <c r="P624" s="36">
        <v>0</v>
      </c>
      <c r="Q624" s="36" t="s">
        <v>485</v>
      </c>
      <c r="R624" s="36" t="e">
        <v>#NUM!</v>
      </c>
      <c r="S624" s="36">
        <v>0</v>
      </c>
      <c r="T624" s="36">
        <v>0</v>
      </c>
      <c r="U624" s="38">
        <v>0</v>
      </c>
      <c r="V624" s="38">
        <v>0</v>
      </c>
      <c r="W624" s="36">
        <v>-1.1999999999997852E-5</v>
      </c>
      <c r="X624" s="36">
        <v>0</v>
      </c>
      <c r="Y624" s="36">
        <v>-3.0559999999999999E-5</v>
      </c>
      <c r="Z624" s="36">
        <v>0</v>
      </c>
      <c r="AA624" s="38" t="s">
        <v>486</v>
      </c>
      <c r="AB624" s="36">
        <v>1.8560000000002147E-5</v>
      </c>
      <c r="AC624" s="36">
        <v>0.10874962000000001</v>
      </c>
    </row>
    <row r="625" spans="1:29" ht="15.75" customHeight="1" x14ac:dyDescent="0.2">
      <c r="A625" s="52"/>
      <c r="B625" s="49"/>
      <c r="C625" s="49"/>
      <c r="D625" s="49"/>
      <c r="E625" s="50"/>
      <c r="F625" s="50"/>
      <c r="G625" s="50"/>
      <c r="H625" s="50"/>
      <c r="I625" s="50"/>
      <c r="J625" s="49"/>
      <c r="K625" s="50"/>
      <c r="L625" s="50"/>
      <c r="M625" s="50"/>
      <c r="N625" s="49"/>
      <c r="O625" s="49"/>
      <c r="P625" s="36">
        <v>0</v>
      </c>
      <c r="Q625" s="36" t="s">
        <v>485</v>
      </c>
      <c r="R625" s="36" t="e">
        <v>#NUM!</v>
      </c>
      <c r="S625" s="36">
        <v>0</v>
      </c>
      <c r="T625" s="36">
        <v>0</v>
      </c>
      <c r="U625" s="38">
        <v>0</v>
      </c>
      <c r="V625" s="38">
        <v>0</v>
      </c>
      <c r="W625" s="36">
        <v>-1.1999999999997852E-5</v>
      </c>
      <c r="X625" s="36">
        <v>0</v>
      </c>
      <c r="Y625" s="36">
        <v>-3.0559999999999999E-5</v>
      </c>
      <c r="Z625" s="36">
        <v>0</v>
      </c>
      <c r="AA625" s="38" t="s">
        <v>486</v>
      </c>
      <c r="AB625" s="36">
        <v>1.8560000000002147E-5</v>
      </c>
      <c r="AC625" s="36">
        <v>0.10874962000000001</v>
      </c>
    </row>
    <row r="626" spans="1:29" ht="15.75" customHeight="1" x14ac:dyDescent="0.2">
      <c r="A626" s="52"/>
      <c r="B626" s="49"/>
      <c r="C626" s="49"/>
      <c r="D626" s="53"/>
      <c r="E626" s="50"/>
      <c r="F626" s="50"/>
      <c r="G626" s="50"/>
      <c r="H626" s="50"/>
      <c r="I626" s="50"/>
      <c r="J626" s="49"/>
      <c r="K626" s="50"/>
      <c r="L626" s="50"/>
      <c r="M626" s="50"/>
      <c r="N626" s="49"/>
      <c r="O626" s="49"/>
      <c r="P626" s="36">
        <v>0</v>
      </c>
      <c r="Q626" s="36" t="s">
        <v>485</v>
      </c>
      <c r="R626" s="36" t="e">
        <v>#NUM!</v>
      </c>
      <c r="S626" s="36">
        <v>0</v>
      </c>
      <c r="T626" s="36">
        <v>0</v>
      </c>
      <c r="U626" s="38">
        <v>0</v>
      </c>
      <c r="V626" s="38">
        <v>0</v>
      </c>
      <c r="W626" s="36">
        <v>-1.1999999999997852E-5</v>
      </c>
      <c r="X626" s="36">
        <v>0</v>
      </c>
      <c r="Y626" s="36">
        <v>-3.0559999999999999E-5</v>
      </c>
      <c r="Z626" s="36">
        <v>0</v>
      </c>
      <c r="AA626" s="38" t="s">
        <v>486</v>
      </c>
      <c r="AB626" s="36">
        <v>1.8560000000002147E-5</v>
      </c>
      <c r="AC626" s="36">
        <v>0.10874962000000001</v>
      </c>
    </row>
    <row r="627" spans="1:29" ht="15.75" customHeight="1" x14ac:dyDescent="0.2">
      <c r="A627" s="52"/>
      <c r="B627" s="49"/>
      <c r="C627" s="49"/>
      <c r="D627" s="49"/>
      <c r="E627" s="50"/>
      <c r="F627" s="50"/>
      <c r="G627" s="50"/>
      <c r="H627" s="50"/>
      <c r="I627" s="50"/>
      <c r="J627" s="49"/>
      <c r="K627" s="50"/>
      <c r="L627" s="50"/>
      <c r="M627" s="50"/>
      <c r="N627" s="49"/>
      <c r="O627" s="49"/>
      <c r="P627" s="36">
        <v>0</v>
      </c>
      <c r="Q627" s="36" t="s">
        <v>485</v>
      </c>
      <c r="R627" s="36" t="e">
        <v>#NUM!</v>
      </c>
      <c r="S627" s="36">
        <v>0</v>
      </c>
      <c r="T627" s="36">
        <v>0</v>
      </c>
      <c r="U627" s="38">
        <v>0</v>
      </c>
      <c r="V627" s="38">
        <v>0</v>
      </c>
      <c r="W627" s="36">
        <v>-1.1999999999997852E-5</v>
      </c>
      <c r="X627" s="36">
        <v>0</v>
      </c>
      <c r="Y627" s="36">
        <v>-3.0559999999999999E-5</v>
      </c>
      <c r="Z627" s="36">
        <v>0</v>
      </c>
      <c r="AA627" s="38" t="s">
        <v>486</v>
      </c>
      <c r="AB627" s="36">
        <v>1.8560000000002147E-5</v>
      </c>
      <c r="AC627" s="36">
        <v>0.10874962000000001</v>
      </c>
    </row>
    <row r="628" spans="1:29" ht="15.75" customHeight="1" x14ac:dyDescent="0.2">
      <c r="A628" s="52"/>
      <c r="B628" s="49"/>
      <c r="C628" s="49"/>
      <c r="D628" s="49"/>
      <c r="E628" s="50"/>
      <c r="F628" s="50"/>
      <c r="G628" s="50"/>
      <c r="H628" s="50"/>
      <c r="I628" s="50"/>
      <c r="J628" s="49"/>
      <c r="K628" s="50"/>
      <c r="L628" s="50"/>
      <c r="M628" s="50"/>
      <c r="N628" s="49"/>
      <c r="O628" s="49"/>
      <c r="P628" s="36">
        <v>0</v>
      </c>
      <c r="Q628" s="36" t="s">
        <v>485</v>
      </c>
      <c r="R628" s="36" t="e">
        <v>#NUM!</v>
      </c>
      <c r="S628" s="36">
        <v>0</v>
      </c>
      <c r="T628" s="36">
        <v>0</v>
      </c>
      <c r="U628" s="38">
        <v>0</v>
      </c>
      <c r="V628" s="38">
        <v>0</v>
      </c>
      <c r="W628" s="36">
        <v>-1.1999999999997852E-5</v>
      </c>
      <c r="X628" s="36">
        <v>0</v>
      </c>
      <c r="Y628" s="36">
        <v>-3.0559999999999999E-5</v>
      </c>
      <c r="Z628" s="36">
        <v>0</v>
      </c>
      <c r="AA628" s="38" t="s">
        <v>486</v>
      </c>
      <c r="AB628" s="36">
        <v>1.8560000000002147E-5</v>
      </c>
      <c r="AC628" s="36">
        <v>0.10874962000000001</v>
      </c>
    </row>
    <row r="629" spans="1:29" ht="15.75" customHeight="1" x14ac:dyDescent="0.2">
      <c r="A629" s="52"/>
      <c r="B629" s="49"/>
      <c r="C629" s="49"/>
      <c r="D629" s="49"/>
      <c r="E629" s="50"/>
      <c r="F629" s="50"/>
      <c r="G629" s="50"/>
      <c r="H629" s="50"/>
      <c r="I629" s="50"/>
      <c r="J629" s="49"/>
      <c r="K629" s="50"/>
      <c r="L629" s="50"/>
      <c r="M629" s="50"/>
      <c r="N629" s="49"/>
      <c r="O629" s="49"/>
      <c r="P629" s="36">
        <v>0</v>
      </c>
      <c r="Q629" s="36" t="s">
        <v>485</v>
      </c>
      <c r="R629" s="36" t="e">
        <v>#NUM!</v>
      </c>
      <c r="S629" s="36">
        <v>0</v>
      </c>
      <c r="T629" s="36">
        <v>0</v>
      </c>
      <c r="U629" s="38">
        <v>0</v>
      </c>
      <c r="V629" s="38">
        <v>0</v>
      </c>
      <c r="W629" s="36">
        <v>-1.1999999999997852E-5</v>
      </c>
      <c r="X629" s="36">
        <v>0</v>
      </c>
      <c r="Y629" s="36">
        <v>-3.0559999999999999E-5</v>
      </c>
      <c r="Z629" s="36">
        <v>0</v>
      </c>
      <c r="AA629" s="38" t="s">
        <v>486</v>
      </c>
      <c r="AB629" s="36">
        <v>1.8560000000002147E-5</v>
      </c>
      <c r="AC629" s="36">
        <v>0.10874962000000001</v>
      </c>
    </row>
    <row r="630" spans="1:29" ht="15.75" customHeight="1" x14ac:dyDescent="0.2">
      <c r="A630" s="52"/>
      <c r="B630" s="49"/>
      <c r="C630" s="49"/>
      <c r="D630" s="49"/>
      <c r="E630" s="50"/>
      <c r="F630" s="50"/>
      <c r="G630" s="50"/>
      <c r="H630" s="50"/>
      <c r="I630" s="50"/>
      <c r="J630" s="49"/>
      <c r="K630" s="50"/>
      <c r="L630" s="50"/>
      <c r="M630" s="50"/>
      <c r="N630" s="49"/>
      <c r="O630" s="49"/>
      <c r="P630" s="36">
        <v>0</v>
      </c>
      <c r="Q630" s="36" t="s">
        <v>485</v>
      </c>
      <c r="R630" s="36" t="e">
        <v>#NUM!</v>
      </c>
      <c r="S630" s="36">
        <v>0</v>
      </c>
      <c r="T630" s="36">
        <v>0</v>
      </c>
      <c r="U630" s="38">
        <v>0</v>
      </c>
      <c r="V630" s="38">
        <v>0</v>
      </c>
      <c r="W630" s="36">
        <v>-1.1999999999997852E-5</v>
      </c>
      <c r="X630" s="36">
        <v>0</v>
      </c>
      <c r="Y630" s="36">
        <v>-3.0559999999999999E-5</v>
      </c>
      <c r="Z630" s="36">
        <v>0</v>
      </c>
      <c r="AA630" s="38" t="s">
        <v>486</v>
      </c>
      <c r="AB630" s="36">
        <v>1.8560000000002147E-5</v>
      </c>
      <c r="AC630" s="36">
        <v>0.10874962000000001</v>
      </c>
    </row>
    <row r="631" spans="1:29" ht="15.75" customHeight="1" x14ac:dyDescent="0.2">
      <c r="A631" s="52"/>
      <c r="B631" s="49"/>
      <c r="C631" s="49"/>
      <c r="D631" s="49"/>
      <c r="E631" s="50"/>
      <c r="F631" s="50"/>
      <c r="G631" s="50"/>
      <c r="H631" s="50"/>
      <c r="I631" s="50"/>
      <c r="J631" s="49"/>
      <c r="K631" s="50"/>
      <c r="L631" s="50"/>
      <c r="M631" s="50"/>
      <c r="N631" s="49"/>
      <c r="O631" s="49"/>
      <c r="P631" s="36">
        <v>0</v>
      </c>
      <c r="Q631" s="36" t="s">
        <v>485</v>
      </c>
      <c r="R631" s="36" t="e">
        <v>#NUM!</v>
      </c>
      <c r="S631" s="36">
        <v>0</v>
      </c>
      <c r="T631" s="36">
        <v>0</v>
      </c>
      <c r="U631" s="38">
        <v>0</v>
      </c>
      <c r="V631" s="38">
        <v>0</v>
      </c>
      <c r="W631" s="36">
        <v>-1.1999999999997852E-5</v>
      </c>
      <c r="X631" s="36">
        <v>0</v>
      </c>
      <c r="Y631" s="36">
        <v>-3.0559999999999999E-5</v>
      </c>
      <c r="Z631" s="36">
        <v>0</v>
      </c>
      <c r="AA631" s="38" t="s">
        <v>486</v>
      </c>
      <c r="AB631" s="36">
        <v>1.8560000000002147E-5</v>
      </c>
      <c r="AC631" s="36">
        <v>0.10874962000000001</v>
      </c>
    </row>
    <row r="632" spans="1:29" ht="15.75" customHeight="1" x14ac:dyDescent="0.2">
      <c r="A632" s="52"/>
      <c r="B632" s="49"/>
      <c r="C632" s="49"/>
      <c r="D632" s="49"/>
      <c r="E632" s="50"/>
      <c r="F632" s="50"/>
      <c r="G632" s="50"/>
      <c r="H632" s="50"/>
      <c r="I632" s="50"/>
      <c r="J632" s="49"/>
      <c r="K632" s="50"/>
      <c r="L632" s="50"/>
      <c r="M632" s="50"/>
      <c r="N632" s="49"/>
      <c r="O632" s="49"/>
      <c r="P632" s="36">
        <v>0</v>
      </c>
      <c r="Q632" s="36" t="s">
        <v>485</v>
      </c>
      <c r="R632" s="36" t="e">
        <v>#NUM!</v>
      </c>
      <c r="S632" s="36">
        <v>0</v>
      </c>
      <c r="T632" s="36">
        <v>0</v>
      </c>
      <c r="U632" s="38">
        <v>0</v>
      </c>
      <c r="V632" s="38">
        <v>0</v>
      </c>
      <c r="W632" s="36">
        <v>-1.1999999999997852E-5</v>
      </c>
      <c r="X632" s="36">
        <v>0</v>
      </c>
      <c r="Y632" s="36">
        <v>-3.0559999999999999E-5</v>
      </c>
      <c r="Z632" s="36">
        <v>0</v>
      </c>
      <c r="AA632" s="38" t="s">
        <v>486</v>
      </c>
      <c r="AB632" s="36">
        <v>1.8560000000002147E-5</v>
      </c>
      <c r="AC632" s="36">
        <v>0.10874962000000001</v>
      </c>
    </row>
    <row r="633" spans="1:29" ht="15.75" customHeight="1" x14ac:dyDescent="0.2">
      <c r="A633" s="52"/>
      <c r="B633" s="49"/>
      <c r="C633" s="49"/>
      <c r="D633" s="49"/>
      <c r="E633" s="50"/>
      <c r="F633" s="50"/>
      <c r="G633" s="50"/>
      <c r="H633" s="50"/>
      <c r="I633" s="50"/>
      <c r="J633" s="49"/>
      <c r="K633" s="50"/>
      <c r="L633" s="50"/>
      <c r="M633" s="50"/>
      <c r="N633" s="49"/>
      <c r="O633" s="49"/>
      <c r="P633" s="36">
        <v>0</v>
      </c>
      <c r="Q633" s="36" t="s">
        <v>485</v>
      </c>
      <c r="R633" s="36" t="e">
        <v>#NUM!</v>
      </c>
      <c r="S633" s="36">
        <v>0</v>
      </c>
      <c r="T633" s="36">
        <v>0</v>
      </c>
      <c r="U633" s="38">
        <v>0</v>
      </c>
      <c r="V633" s="38">
        <v>0</v>
      </c>
      <c r="W633" s="36">
        <v>-1.1999999999997852E-5</v>
      </c>
      <c r="X633" s="36">
        <v>0</v>
      </c>
      <c r="Y633" s="36">
        <v>-3.0559999999999999E-5</v>
      </c>
      <c r="Z633" s="36">
        <v>0</v>
      </c>
      <c r="AA633" s="38" t="s">
        <v>486</v>
      </c>
      <c r="AB633" s="36">
        <v>1.8560000000002147E-5</v>
      </c>
      <c r="AC633" s="36">
        <v>0.10874962000000001</v>
      </c>
    </row>
    <row r="634" spans="1:29" ht="15.75" customHeight="1" x14ac:dyDescent="0.2">
      <c r="A634" s="52"/>
      <c r="B634" s="49"/>
      <c r="C634" s="49"/>
      <c r="D634" s="49"/>
      <c r="E634" s="50"/>
      <c r="F634" s="50"/>
      <c r="G634" s="50"/>
      <c r="H634" s="50"/>
      <c r="I634" s="50"/>
      <c r="J634" s="49"/>
      <c r="K634" s="50"/>
      <c r="L634" s="50"/>
      <c r="M634" s="50"/>
      <c r="N634" s="49"/>
      <c r="O634" s="49"/>
      <c r="P634" s="36">
        <v>0</v>
      </c>
      <c r="Q634" s="36" t="s">
        <v>485</v>
      </c>
      <c r="R634" s="36" t="e">
        <v>#NUM!</v>
      </c>
      <c r="S634" s="36">
        <v>0</v>
      </c>
      <c r="T634" s="36">
        <v>0</v>
      </c>
      <c r="U634" s="38">
        <v>0</v>
      </c>
      <c r="V634" s="38">
        <v>0</v>
      </c>
      <c r="W634" s="36">
        <v>-1.1999999999997852E-5</v>
      </c>
      <c r="X634" s="36">
        <v>0</v>
      </c>
      <c r="Y634" s="36">
        <v>-3.0559999999999999E-5</v>
      </c>
      <c r="Z634" s="36">
        <v>0</v>
      </c>
      <c r="AA634" s="38" t="s">
        <v>486</v>
      </c>
      <c r="AB634" s="36">
        <v>1.8560000000002147E-5</v>
      </c>
      <c r="AC634" s="36">
        <v>0.10874962000000001</v>
      </c>
    </row>
    <row r="635" spans="1:29" ht="15.75" customHeight="1" x14ac:dyDescent="0.2">
      <c r="A635" s="52"/>
      <c r="B635" s="49"/>
      <c r="C635" s="49"/>
      <c r="D635" s="49"/>
      <c r="E635" s="50"/>
      <c r="F635" s="50"/>
      <c r="G635" s="50"/>
      <c r="H635" s="50"/>
      <c r="I635" s="50"/>
      <c r="J635" s="49"/>
      <c r="K635" s="50"/>
      <c r="L635" s="50"/>
      <c r="M635" s="50"/>
      <c r="N635" s="49"/>
      <c r="O635" s="49"/>
      <c r="P635" s="36">
        <v>0</v>
      </c>
      <c r="Q635" s="36" t="s">
        <v>485</v>
      </c>
      <c r="R635" s="36" t="e">
        <v>#NUM!</v>
      </c>
      <c r="S635" s="36">
        <v>0</v>
      </c>
      <c r="T635" s="36">
        <v>0</v>
      </c>
      <c r="U635" s="38">
        <v>0</v>
      </c>
      <c r="V635" s="38">
        <v>0</v>
      </c>
      <c r="W635" s="36">
        <v>-1.1999999999997852E-5</v>
      </c>
      <c r="X635" s="36">
        <v>0</v>
      </c>
      <c r="Y635" s="36">
        <v>-3.0559999999999999E-5</v>
      </c>
      <c r="Z635" s="36">
        <v>0</v>
      </c>
      <c r="AA635" s="38" t="s">
        <v>486</v>
      </c>
      <c r="AB635" s="36">
        <v>1.8560000000002147E-5</v>
      </c>
      <c r="AC635" s="36">
        <v>0.10874962000000001</v>
      </c>
    </row>
    <row r="636" spans="1:29" ht="15.75" customHeight="1" x14ac:dyDescent="0.2">
      <c r="A636" s="52"/>
      <c r="B636" s="49"/>
      <c r="C636" s="49"/>
      <c r="D636" s="49"/>
      <c r="E636" s="50"/>
      <c r="F636" s="50"/>
      <c r="G636" s="50"/>
      <c r="H636" s="50"/>
      <c r="I636" s="50"/>
      <c r="J636" s="49"/>
      <c r="K636" s="50"/>
      <c r="L636" s="50"/>
      <c r="M636" s="50"/>
      <c r="N636" s="49"/>
      <c r="O636" s="49"/>
      <c r="P636" s="36">
        <v>0</v>
      </c>
      <c r="Q636" s="36" t="s">
        <v>485</v>
      </c>
      <c r="R636" s="36" t="e">
        <v>#NUM!</v>
      </c>
      <c r="S636" s="36">
        <v>0</v>
      </c>
      <c r="T636" s="36">
        <v>0</v>
      </c>
      <c r="U636" s="38">
        <v>0</v>
      </c>
      <c r="V636" s="38">
        <v>0</v>
      </c>
      <c r="W636" s="36">
        <v>-1.1999999999997852E-5</v>
      </c>
      <c r="X636" s="36">
        <v>0</v>
      </c>
      <c r="Y636" s="36">
        <v>-3.0559999999999999E-5</v>
      </c>
      <c r="Z636" s="36">
        <v>0</v>
      </c>
      <c r="AA636" s="38" t="s">
        <v>486</v>
      </c>
      <c r="AB636" s="36">
        <v>1.8560000000002147E-5</v>
      </c>
      <c r="AC636" s="36">
        <v>0.10874962000000001</v>
      </c>
    </row>
    <row r="637" spans="1:29" ht="15.75" customHeight="1" x14ac:dyDescent="0.2">
      <c r="A637" s="52"/>
      <c r="B637" s="49"/>
      <c r="C637" s="49"/>
      <c r="D637" s="49"/>
      <c r="E637" s="50"/>
      <c r="F637" s="50"/>
      <c r="G637" s="50"/>
      <c r="H637" s="50"/>
      <c r="I637" s="50"/>
      <c r="J637" s="49"/>
      <c r="K637" s="50"/>
      <c r="L637" s="50"/>
      <c r="M637" s="50"/>
      <c r="N637" s="49"/>
      <c r="O637" s="49"/>
      <c r="P637" s="36">
        <v>0</v>
      </c>
      <c r="Q637" s="36" t="s">
        <v>485</v>
      </c>
      <c r="R637" s="36" t="e">
        <v>#NUM!</v>
      </c>
      <c r="S637" s="36">
        <v>0</v>
      </c>
      <c r="T637" s="36">
        <v>0</v>
      </c>
      <c r="U637" s="38">
        <v>0</v>
      </c>
      <c r="V637" s="38">
        <v>0</v>
      </c>
      <c r="W637" s="36">
        <v>-1.1999999999997852E-5</v>
      </c>
      <c r="X637" s="36">
        <v>0</v>
      </c>
      <c r="Y637" s="36">
        <v>-3.0559999999999999E-5</v>
      </c>
      <c r="Z637" s="36">
        <v>0</v>
      </c>
      <c r="AA637" s="38" t="s">
        <v>486</v>
      </c>
      <c r="AB637" s="36">
        <v>1.8560000000002147E-5</v>
      </c>
      <c r="AC637" s="36">
        <v>0.10874962000000001</v>
      </c>
    </row>
    <row r="638" spans="1:29" ht="15.75" customHeight="1" x14ac:dyDescent="0.2">
      <c r="A638" s="52"/>
      <c r="B638" s="49"/>
      <c r="C638" s="49"/>
      <c r="D638" s="49"/>
      <c r="E638" s="50"/>
      <c r="F638" s="50"/>
      <c r="G638" s="50"/>
      <c r="H638" s="50"/>
      <c r="I638" s="50"/>
      <c r="J638" s="49"/>
      <c r="K638" s="50"/>
      <c r="L638" s="50"/>
      <c r="M638" s="50"/>
      <c r="N638" s="49"/>
      <c r="O638" s="49"/>
      <c r="P638" s="36">
        <v>0</v>
      </c>
      <c r="Q638" s="36" t="s">
        <v>485</v>
      </c>
      <c r="R638" s="36" t="e">
        <v>#NUM!</v>
      </c>
      <c r="S638" s="36">
        <v>0</v>
      </c>
      <c r="T638" s="36">
        <v>0</v>
      </c>
      <c r="U638" s="38">
        <v>0</v>
      </c>
      <c r="V638" s="38">
        <v>0</v>
      </c>
      <c r="W638" s="36">
        <v>-1.1999999999997852E-5</v>
      </c>
      <c r="X638" s="36">
        <v>0</v>
      </c>
      <c r="Y638" s="36">
        <v>-3.0559999999999999E-5</v>
      </c>
      <c r="Z638" s="36">
        <v>0</v>
      </c>
      <c r="AA638" s="38" t="s">
        <v>486</v>
      </c>
      <c r="AB638" s="36">
        <v>1.8560000000002147E-5</v>
      </c>
      <c r="AC638" s="36">
        <v>0.10874962000000001</v>
      </c>
    </row>
    <row r="639" spans="1:29" ht="15.75" customHeight="1" x14ac:dyDescent="0.2">
      <c r="A639" s="52"/>
      <c r="B639" s="49"/>
      <c r="C639" s="49"/>
      <c r="D639" s="49"/>
      <c r="E639" s="50"/>
      <c r="F639" s="50"/>
      <c r="G639" s="50"/>
      <c r="H639" s="50"/>
      <c r="I639" s="50"/>
      <c r="J639" s="49"/>
      <c r="K639" s="50"/>
      <c r="L639" s="50"/>
      <c r="M639" s="50"/>
      <c r="N639" s="49"/>
      <c r="O639" s="49"/>
      <c r="P639" s="36">
        <v>0</v>
      </c>
      <c r="Q639" s="36" t="s">
        <v>485</v>
      </c>
      <c r="R639" s="36" t="e">
        <v>#NUM!</v>
      </c>
      <c r="S639" s="36">
        <v>0</v>
      </c>
      <c r="T639" s="36">
        <v>0</v>
      </c>
      <c r="U639" s="38">
        <v>0</v>
      </c>
      <c r="V639" s="38">
        <v>0</v>
      </c>
      <c r="W639" s="36">
        <v>-1.1999999999997852E-5</v>
      </c>
      <c r="X639" s="36">
        <v>0</v>
      </c>
      <c r="Y639" s="36">
        <v>-3.0559999999999999E-5</v>
      </c>
      <c r="Z639" s="36">
        <v>0</v>
      </c>
      <c r="AA639" s="38" t="s">
        <v>486</v>
      </c>
      <c r="AB639" s="36">
        <v>1.8560000000002147E-5</v>
      </c>
      <c r="AC639" s="36">
        <v>0.10874962000000001</v>
      </c>
    </row>
    <row r="640" spans="1:29" ht="15.75" customHeight="1" x14ac:dyDescent="0.2">
      <c r="A640" s="52"/>
      <c r="B640" s="49"/>
      <c r="C640" s="49"/>
      <c r="D640" s="49"/>
      <c r="E640" s="50"/>
      <c r="F640" s="50"/>
      <c r="G640" s="50"/>
      <c r="H640" s="50"/>
      <c r="I640" s="50"/>
      <c r="J640" s="49"/>
      <c r="K640" s="50"/>
      <c r="L640" s="50"/>
      <c r="M640" s="50"/>
      <c r="N640" s="49"/>
      <c r="O640" s="49"/>
      <c r="P640" s="36">
        <v>0</v>
      </c>
      <c r="Q640" s="36" t="s">
        <v>485</v>
      </c>
      <c r="R640" s="36" t="e">
        <v>#NUM!</v>
      </c>
      <c r="S640" s="36">
        <v>0</v>
      </c>
      <c r="T640" s="36">
        <v>0</v>
      </c>
      <c r="U640" s="38">
        <v>0</v>
      </c>
      <c r="V640" s="38">
        <v>0</v>
      </c>
      <c r="W640" s="36">
        <v>-1.1999999999997852E-5</v>
      </c>
      <c r="X640" s="36">
        <v>0</v>
      </c>
      <c r="Y640" s="36">
        <v>-3.0559999999999999E-5</v>
      </c>
      <c r="Z640" s="36">
        <v>0</v>
      </c>
      <c r="AA640" s="38" t="s">
        <v>486</v>
      </c>
      <c r="AB640" s="36">
        <v>1.8560000000002147E-5</v>
      </c>
      <c r="AC640" s="36">
        <v>0.10874962000000001</v>
      </c>
    </row>
    <row r="641" spans="1:29" ht="15.75" customHeight="1" x14ac:dyDescent="0.2">
      <c r="A641" s="52"/>
      <c r="B641" s="49"/>
      <c r="C641" s="49"/>
      <c r="D641" s="49"/>
      <c r="E641" s="50"/>
      <c r="F641" s="50"/>
      <c r="G641" s="50"/>
      <c r="H641" s="50"/>
      <c r="I641" s="50"/>
      <c r="J641" s="49"/>
      <c r="K641" s="50"/>
      <c r="L641" s="50"/>
      <c r="M641" s="50"/>
      <c r="N641" s="49"/>
      <c r="O641" s="49"/>
      <c r="P641" s="36">
        <v>0</v>
      </c>
      <c r="Q641" s="36" t="s">
        <v>485</v>
      </c>
      <c r="R641" s="36" t="e">
        <v>#NUM!</v>
      </c>
      <c r="S641" s="36">
        <v>0</v>
      </c>
      <c r="T641" s="36">
        <v>0</v>
      </c>
      <c r="U641" s="38">
        <v>0</v>
      </c>
      <c r="V641" s="38">
        <v>0</v>
      </c>
      <c r="W641" s="36">
        <v>-1.1999999999997852E-5</v>
      </c>
      <c r="X641" s="36">
        <v>0</v>
      </c>
      <c r="Y641" s="36">
        <v>-3.0559999999999999E-5</v>
      </c>
      <c r="Z641" s="36">
        <v>0</v>
      </c>
      <c r="AA641" s="38" t="s">
        <v>486</v>
      </c>
      <c r="AB641" s="36">
        <v>1.8560000000002147E-5</v>
      </c>
      <c r="AC641" s="36">
        <v>0.10874962000000001</v>
      </c>
    </row>
    <row r="642" spans="1:29" ht="15.75" customHeight="1" x14ac:dyDescent="0.2">
      <c r="A642" s="52"/>
      <c r="B642" s="49"/>
      <c r="C642" s="49"/>
      <c r="D642" s="49"/>
      <c r="E642" s="50"/>
      <c r="F642" s="50"/>
      <c r="G642" s="50"/>
      <c r="H642" s="50"/>
      <c r="I642" s="50"/>
      <c r="J642" s="49"/>
      <c r="K642" s="50"/>
      <c r="L642" s="50"/>
      <c r="M642" s="50"/>
      <c r="N642" s="49"/>
      <c r="O642" s="49"/>
      <c r="P642" s="36">
        <v>0</v>
      </c>
      <c r="Q642" s="36" t="s">
        <v>485</v>
      </c>
      <c r="R642" s="36" t="e">
        <v>#NUM!</v>
      </c>
      <c r="S642" s="36">
        <v>0</v>
      </c>
      <c r="T642" s="36">
        <v>0</v>
      </c>
      <c r="U642" s="38">
        <v>0</v>
      </c>
      <c r="V642" s="38">
        <v>0</v>
      </c>
      <c r="W642" s="36">
        <v>-1.1999999999997852E-5</v>
      </c>
      <c r="X642" s="36">
        <v>0</v>
      </c>
      <c r="Y642" s="36">
        <v>-3.0559999999999999E-5</v>
      </c>
      <c r="Z642" s="36">
        <v>0</v>
      </c>
      <c r="AA642" s="38" t="s">
        <v>486</v>
      </c>
      <c r="AB642" s="36">
        <v>1.8560000000002147E-5</v>
      </c>
      <c r="AC642" s="36">
        <v>0.10874962000000001</v>
      </c>
    </row>
    <row r="643" spans="1:29" ht="15.75" customHeight="1" x14ac:dyDescent="0.2">
      <c r="A643" s="52"/>
      <c r="B643" s="49"/>
      <c r="C643" s="49"/>
      <c r="D643" s="49"/>
      <c r="E643" s="50"/>
      <c r="F643" s="50"/>
      <c r="G643" s="50"/>
      <c r="H643" s="50"/>
      <c r="I643" s="50"/>
      <c r="J643" s="49"/>
      <c r="K643" s="50"/>
      <c r="L643" s="50"/>
      <c r="M643" s="50"/>
      <c r="N643" s="49"/>
      <c r="O643" s="49"/>
      <c r="P643" s="36">
        <v>0</v>
      </c>
      <c r="Q643" s="36" t="s">
        <v>485</v>
      </c>
      <c r="R643" s="36" t="e">
        <v>#NUM!</v>
      </c>
      <c r="S643" s="36">
        <v>0</v>
      </c>
      <c r="T643" s="36">
        <v>0</v>
      </c>
      <c r="U643" s="38">
        <v>0</v>
      </c>
      <c r="V643" s="38">
        <v>0</v>
      </c>
      <c r="W643" s="36">
        <v>-1.1999999999997852E-5</v>
      </c>
      <c r="X643" s="36">
        <v>0</v>
      </c>
      <c r="Y643" s="36">
        <v>-3.0559999999999999E-5</v>
      </c>
      <c r="Z643" s="36">
        <v>0</v>
      </c>
      <c r="AA643" s="38" t="s">
        <v>486</v>
      </c>
      <c r="AB643" s="36">
        <v>1.8560000000002147E-5</v>
      </c>
      <c r="AC643" s="36">
        <v>0.10874962000000001</v>
      </c>
    </row>
    <row r="644" spans="1:29" ht="15.75" customHeight="1" x14ac:dyDescent="0.2">
      <c r="A644" s="52"/>
      <c r="B644" s="49"/>
      <c r="C644" s="49"/>
      <c r="D644" s="49"/>
      <c r="E644" s="50"/>
      <c r="F644" s="50"/>
      <c r="G644" s="50"/>
      <c r="H644" s="50"/>
      <c r="I644" s="50"/>
      <c r="J644" s="49"/>
      <c r="K644" s="50"/>
      <c r="L644" s="50"/>
      <c r="M644" s="50"/>
      <c r="N644" s="49"/>
      <c r="O644" s="49"/>
      <c r="P644" s="36">
        <v>0</v>
      </c>
      <c r="Q644" s="36" t="s">
        <v>485</v>
      </c>
      <c r="R644" s="36" t="e">
        <v>#NUM!</v>
      </c>
      <c r="S644" s="36">
        <v>0</v>
      </c>
      <c r="T644" s="36">
        <v>0</v>
      </c>
      <c r="U644" s="38">
        <v>0</v>
      </c>
      <c r="V644" s="38">
        <v>0</v>
      </c>
      <c r="W644" s="36">
        <v>-1.1999999999997852E-5</v>
      </c>
      <c r="X644" s="36">
        <v>0</v>
      </c>
      <c r="Y644" s="36">
        <v>-3.0559999999999999E-5</v>
      </c>
      <c r="Z644" s="36">
        <v>0</v>
      </c>
      <c r="AA644" s="38" t="s">
        <v>486</v>
      </c>
      <c r="AB644" s="36">
        <v>1.8560000000002147E-5</v>
      </c>
      <c r="AC644" s="36">
        <v>0.10874962000000001</v>
      </c>
    </row>
    <row r="645" spans="1:29" ht="15.75" customHeight="1" x14ac:dyDescent="0.2">
      <c r="A645" s="52"/>
      <c r="B645" s="49"/>
      <c r="C645" s="49"/>
      <c r="D645" s="49"/>
      <c r="E645" s="50"/>
      <c r="F645" s="50"/>
      <c r="G645" s="50"/>
      <c r="H645" s="50"/>
      <c r="I645" s="50"/>
      <c r="J645" s="49"/>
      <c r="K645" s="50"/>
      <c r="L645" s="50"/>
      <c r="M645" s="50"/>
      <c r="N645" s="49"/>
      <c r="O645" s="49"/>
      <c r="P645" s="36">
        <v>0</v>
      </c>
      <c r="Q645" s="36" t="s">
        <v>485</v>
      </c>
      <c r="R645" s="36" t="e">
        <v>#NUM!</v>
      </c>
      <c r="S645" s="36">
        <v>0</v>
      </c>
      <c r="T645" s="36">
        <v>0</v>
      </c>
      <c r="U645" s="38">
        <v>0</v>
      </c>
      <c r="V645" s="38">
        <v>0</v>
      </c>
      <c r="W645" s="36">
        <v>-1.1999999999997852E-5</v>
      </c>
      <c r="X645" s="36">
        <v>0</v>
      </c>
      <c r="Y645" s="36">
        <v>-3.0559999999999999E-5</v>
      </c>
      <c r="Z645" s="36">
        <v>0</v>
      </c>
      <c r="AA645" s="38" t="s">
        <v>486</v>
      </c>
      <c r="AB645" s="36">
        <v>1.8560000000002147E-5</v>
      </c>
      <c r="AC645" s="36">
        <v>0.10874962000000001</v>
      </c>
    </row>
    <row r="646" spans="1:29" ht="15.75" customHeight="1" x14ac:dyDescent="0.2">
      <c r="A646" s="52"/>
      <c r="B646" s="49"/>
      <c r="C646" s="49"/>
      <c r="D646" s="49"/>
      <c r="E646" s="50"/>
      <c r="F646" s="50"/>
      <c r="G646" s="50"/>
      <c r="H646" s="50"/>
      <c r="I646" s="50"/>
      <c r="J646" s="49"/>
      <c r="K646" s="50"/>
      <c r="L646" s="50"/>
      <c r="M646" s="50"/>
      <c r="N646" s="49"/>
      <c r="O646" s="49"/>
      <c r="P646" s="36">
        <v>0</v>
      </c>
      <c r="Q646" s="36" t="s">
        <v>485</v>
      </c>
      <c r="R646" s="36" t="e">
        <v>#NUM!</v>
      </c>
      <c r="S646" s="36">
        <v>0</v>
      </c>
      <c r="T646" s="36">
        <v>0</v>
      </c>
      <c r="U646" s="38">
        <v>0</v>
      </c>
      <c r="V646" s="38">
        <v>0</v>
      </c>
      <c r="W646" s="36">
        <v>-1.1999999999997852E-5</v>
      </c>
      <c r="X646" s="36">
        <v>0</v>
      </c>
      <c r="Y646" s="36">
        <v>-3.0559999999999999E-5</v>
      </c>
      <c r="Z646" s="36">
        <v>0</v>
      </c>
      <c r="AA646" s="38" t="s">
        <v>486</v>
      </c>
      <c r="AB646" s="36">
        <v>1.8560000000002147E-5</v>
      </c>
      <c r="AC646" s="36">
        <v>0.10874962000000001</v>
      </c>
    </row>
    <row r="647" spans="1:29" ht="15.75" customHeight="1" x14ac:dyDescent="0.2">
      <c r="A647" s="52"/>
      <c r="B647" s="49"/>
      <c r="C647" s="49"/>
      <c r="D647" s="49"/>
      <c r="E647" s="50"/>
      <c r="F647" s="50"/>
      <c r="G647" s="50"/>
      <c r="H647" s="50"/>
      <c r="I647" s="50"/>
      <c r="J647" s="49"/>
      <c r="K647" s="50"/>
      <c r="L647" s="50"/>
      <c r="M647" s="50"/>
      <c r="N647" s="49"/>
      <c r="O647" s="49"/>
      <c r="P647" s="36">
        <v>0</v>
      </c>
      <c r="Q647" s="36" t="s">
        <v>485</v>
      </c>
      <c r="R647" s="36" t="e">
        <v>#NUM!</v>
      </c>
      <c r="S647" s="36">
        <v>0</v>
      </c>
      <c r="T647" s="36">
        <v>0</v>
      </c>
      <c r="U647" s="38">
        <v>0</v>
      </c>
      <c r="V647" s="38">
        <v>0</v>
      </c>
      <c r="W647" s="36">
        <v>-1.1999999999997852E-5</v>
      </c>
      <c r="X647" s="36">
        <v>0</v>
      </c>
      <c r="Y647" s="36">
        <v>-3.0559999999999999E-5</v>
      </c>
      <c r="Z647" s="36">
        <v>0</v>
      </c>
      <c r="AA647" s="38" t="s">
        <v>486</v>
      </c>
      <c r="AB647" s="36">
        <v>1.8560000000002147E-5</v>
      </c>
      <c r="AC647" s="36">
        <v>0.10874962000000001</v>
      </c>
    </row>
    <row r="648" spans="1:29" ht="15.75" customHeight="1" x14ac:dyDescent="0.2">
      <c r="A648" s="52"/>
      <c r="B648" s="49"/>
      <c r="C648" s="49"/>
      <c r="D648" s="49"/>
      <c r="E648" s="50"/>
      <c r="F648" s="50"/>
      <c r="G648" s="50"/>
      <c r="H648" s="50"/>
      <c r="I648" s="50"/>
      <c r="J648" s="49"/>
      <c r="K648" s="50"/>
      <c r="L648" s="50"/>
      <c r="M648" s="50"/>
      <c r="N648" s="49"/>
      <c r="O648" s="49"/>
      <c r="P648" s="36">
        <v>0</v>
      </c>
      <c r="Q648" s="36" t="s">
        <v>485</v>
      </c>
      <c r="R648" s="36" t="e">
        <v>#NUM!</v>
      </c>
      <c r="S648" s="36">
        <v>0</v>
      </c>
      <c r="T648" s="36">
        <v>0</v>
      </c>
      <c r="U648" s="38">
        <v>0</v>
      </c>
      <c r="V648" s="38">
        <v>0</v>
      </c>
      <c r="W648" s="36">
        <v>-1.1999999999997852E-5</v>
      </c>
      <c r="X648" s="36">
        <v>0</v>
      </c>
      <c r="Y648" s="36">
        <v>-3.0559999999999999E-5</v>
      </c>
      <c r="Z648" s="36">
        <v>0</v>
      </c>
      <c r="AA648" s="38" t="s">
        <v>486</v>
      </c>
      <c r="AB648" s="36">
        <v>1.8560000000002147E-5</v>
      </c>
      <c r="AC648" s="36">
        <v>0.10874962000000001</v>
      </c>
    </row>
    <row r="649" spans="1:29" ht="15.75" customHeight="1" x14ac:dyDescent="0.2">
      <c r="A649" s="52"/>
      <c r="B649" s="49"/>
      <c r="C649" s="49"/>
      <c r="D649" s="49"/>
      <c r="E649" s="50"/>
      <c r="F649" s="50"/>
      <c r="G649" s="50"/>
      <c r="H649" s="50"/>
      <c r="I649" s="50"/>
      <c r="J649" s="49"/>
      <c r="K649" s="50"/>
      <c r="L649" s="50"/>
      <c r="M649" s="50"/>
      <c r="N649" s="49"/>
      <c r="O649" s="49"/>
      <c r="P649" s="36">
        <v>0</v>
      </c>
      <c r="Q649" s="36" t="s">
        <v>485</v>
      </c>
      <c r="R649" s="36" t="e">
        <v>#NUM!</v>
      </c>
      <c r="S649" s="36">
        <v>0</v>
      </c>
      <c r="T649" s="36">
        <v>0</v>
      </c>
      <c r="U649" s="38">
        <v>0</v>
      </c>
      <c r="V649" s="38">
        <v>0</v>
      </c>
      <c r="W649" s="36">
        <v>-1.1999999999997852E-5</v>
      </c>
      <c r="X649" s="36">
        <v>0</v>
      </c>
      <c r="Y649" s="36">
        <v>-3.0559999999999999E-5</v>
      </c>
      <c r="Z649" s="36">
        <v>0</v>
      </c>
      <c r="AA649" s="38" t="s">
        <v>486</v>
      </c>
      <c r="AB649" s="36">
        <v>1.8560000000002147E-5</v>
      </c>
      <c r="AC649" s="36">
        <v>0.10874962000000001</v>
      </c>
    </row>
    <row r="650" spans="1:29" ht="15.75" customHeight="1" x14ac:dyDescent="0.2">
      <c r="A650" s="52"/>
      <c r="B650" s="49"/>
      <c r="C650" s="49"/>
      <c r="D650" s="49"/>
      <c r="E650" s="50"/>
      <c r="F650" s="50"/>
      <c r="G650" s="50"/>
      <c r="H650" s="50"/>
      <c r="I650" s="50"/>
      <c r="J650" s="49"/>
      <c r="K650" s="50"/>
      <c r="L650" s="50"/>
      <c r="M650" s="50"/>
      <c r="N650" s="49"/>
      <c r="O650" s="49"/>
      <c r="P650" s="36">
        <v>0</v>
      </c>
      <c r="Q650" s="36" t="s">
        <v>485</v>
      </c>
      <c r="R650" s="36" t="e">
        <v>#NUM!</v>
      </c>
      <c r="S650" s="36">
        <v>0</v>
      </c>
      <c r="T650" s="36">
        <v>0</v>
      </c>
      <c r="U650" s="38">
        <v>0</v>
      </c>
      <c r="V650" s="38">
        <v>0</v>
      </c>
      <c r="W650" s="36">
        <v>-1.1999999999997852E-5</v>
      </c>
      <c r="X650" s="36">
        <v>0</v>
      </c>
      <c r="Y650" s="36">
        <v>-3.0559999999999999E-5</v>
      </c>
      <c r="Z650" s="36">
        <v>0</v>
      </c>
      <c r="AA650" s="38" t="s">
        <v>486</v>
      </c>
      <c r="AB650" s="36">
        <v>1.8560000000002147E-5</v>
      </c>
      <c r="AC650" s="36">
        <v>0.10874962000000001</v>
      </c>
    </row>
    <row r="651" spans="1:29" ht="15.75" customHeight="1" x14ac:dyDescent="0.2">
      <c r="A651" s="52"/>
      <c r="B651" s="49"/>
      <c r="C651" s="49"/>
      <c r="D651" s="49"/>
      <c r="E651" s="50"/>
      <c r="F651" s="50"/>
      <c r="G651" s="50"/>
      <c r="H651" s="50"/>
      <c r="I651" s="50"/>
      <c r="J651" s="49"/>
      <c r="K651" s="50"/>
      <c r="L651" s="50"/>
      <c r="M651" s="50"/>
      <c r="N651" s="49"/>
      <c r="O651" s="49"/>
      <c r="P651" s="36">
        <v>0</v>
      </c>
      <c r="Q651" s="36" t="s">
        <v>485</v>
      </c>
      <c r="R651" s="36" t="e">
        <v>#NUM!</v>
      </c>
      <c r="S651" s="36">
        <v>0</v>
      </c>
      <c r="T651" s="36">
        <v>0</v>
      </c>
      <c r="U651" s="38">
        <v>0</v>
      </c>
      <c r="V651" s="38">
        <v>0</v>
      </c>
      <c r="W651" s="36">
        <v>-1.1999999999997852E-5</v>
      </c>
      <c r="X651" s="36">
        <v>0</v>
      </c>
      <c r="Y651" s="36">
        <v>-3.0559999999999999E-5</v>
      </c>
      <c r="Z651" s="36">
        <v>0</v>
      </c>
      <c r="AA651" s="38" t="s">
        <v>486</v>
      </c>
      <c r="AB651" s="36">
        <v>1.8560000000002147E-5</v>
      </c>
      <c r="AC651" s="36">
        <v>0.10874962000000001</v>
      </c>
    </row>
    <row r="652" spans="1:29" ht="15.75" customHeight="1" x14ac:dyDescent="0.2">
      <c r="A652" s="52"/>
      <c r="B652" s="49"/>
      <c r="C652" s="49"/>
      <c r="D652" s="49"/>
      <c r="E652" s="50"/>
      <c r="F652" s="50"/>
      <c r="G652" s="50"/>
      <c r="H652" s="50"/>
      <c r="I652" s="50"/>
      <c r="J652" s="49"/>
      <c r="K652" s="50"/>
      <c r="L652" s="50"/>
      <c r="M652" s="50"/>
      <c r="N652" s="49"/>
      <c r="O652" s="49"/>
      <c r="P652" s="36">
        <v>0</v>
      </c>
      <c r="Q652" s="36" t="s">
        <v>485</v>
      </c>
      <c r="R652" s="36" t="e">
        <v>#NUM!</v>
      </c>
      <c r="S652" s="36">
        <v>0</v>
      </c>
      <c r="T652" s="36">
        <v>0</v>
      </c>
      <c r="U652" s="38">
        <v>0</v>
      </c>
      <c r="V652" s="38">
        <v>0</v>
      </c>
      <c r="W652" s="36">
        <v>-1.1999999999997852E-5</v>
      </c>
      <c r="X652" s="36">
        <v>0</v>
      </c>
      <c r="Y652" s="36">
        <v>-3.0559999999999999E-5</v>
      </c>
      <c r="Z652" s="36">
        <v>0</v>
      </c>
      <c r="AA652" s="38" t="s">
        <v>486</v>
      </c>
      <c r="AB652" s="36">
        <v>1.8560000000002147E-5</v>
      </c>
      <c r="AC652" s="36">
        <v>0.10874962000000001</v>
      </c>
    </row>
    <row r="653" spans="1:29" ht="15.75" customHeight="1" x14ac:dyDescent="0.2">
      <c r="A653" s="52"/>
      <c r="B653" s="49"/>
      <c r="C653" s="49"/>
      <c r="D653" s="49"/>
      <c r="E653" s="50"/>
      <c r="F653" s="50"/>
      <c r="G653" s="50"/>
      <c r="H653" s="50"/>
      <c r="I653" s="50"/>
      <c r="J653" s="49"/>
      <c r="K653" s="50"/>
      <c r="L653" s="50"/>
      <c r="M653" s="50"/>
      <c r="N653" s="49"/>
      <c r="O653" s="49"/>
      <c r="P653" s="36">
        <v>0</v>
      </c>
      <c r="Q653" s="36" t="s">
        <v>485</v>
      </c>
      <c r="R653" s="36" t="e">
        <v>#NUM!</v>
      </c>
      <c r="S653" s="36">
        <v>0</v>
      </c>
      <c r="T653" s="36">
        <v>0</v>
      </c>
      <c r="U653" s="38">
        <v>0</v>
      </c>
      <c r="V653" s="38">
        <v>0</v>
      </c>
      <c r="W653" s="36">
        <v>-1.1999999999997852E-5</v>
      </c>
      <c r="X653" s="36">
        <v>0</v>
      </c>
      <c r="Y653" s="36">
        <v>-3.0559999999999999E-5</v>
      </c>
      <c r="Z653" s="36">
        <v>0</v>
      </c>
      <c r="AA653" s="38" t="s">
        <v>486</v>
      </c>
      <c r="AB653" s="36">
        <v>1.8560000000002147E-5</v>
      </c>
      <c r="AC653" s="36">
        <v>0.10874962000000001</v>
      </c>
    </row>
    <row r="654" spans="1:29" ht="15.75" customHeight="1" x14ac:dyDescent="0.2">
      <c r="A654" s="52"/>
      <c r="B654" s="49"/>
      <c r="C654" s="49"/>
      <c r="D654" s="49"/>
      <c r="E654" s="50"/>
      <c r="F654" s="50"/>
      <c r="G654" s="50"/>
      <c r="H654" s="50"/>
      <c r="I654" s="50"/>
      <c r="J654" s="49"/>
      <c r="K654" s="50"/>
      <c r="L654" s="50"/>
      <c r="M654" s="50"/>
      <c r="N654" s="49"/>
      <c r="O654" s="49"/>
      <c r="P654" s="36">
        <v>0</v>
      </c>
      <c r="Q654" s="36" t="s">
        <v>485</v>
      </c>
      <c r="R654" s="36" t="e">
        <v>#NUM!</v>
      </c>
      <c r="S654" s="36">
        <v>0</v>
      </c>
      <c r="T654" s="36">
        <v>0</v>
      </c>
      <c r="U654" s="38">
        <v>0</v>
      </c>
      <c r="V654" s="38">
        <v>0</v>
      </c>
      <c r="W654" s="36">
        <v>-1.1999999999997852E-5</v>
      </c>
      <c r="X654" s="36">
        <v>0</v>
      </c>
      <c r="Y654" s="36">
        <v>-3.0559999999999999E-5</v>
      </c>
      <c r="Z654" s="36">
        <v>0</v>
      </c>
      <c r="AA654" s="38" t="s">
        <v>486</v>
      </c>
      <c r="AB654" s="36">
        <v>1.8560000000002147E-5</v>
      </c>
      <c r="AC654" s="36">
        <v>0.10874962000000001</v>
      </c>
    </row>
    <row r="655" spans="1:29" ht="15.75" customHeight="1" x14ac:dyDescent="0.2">
      <c r="A655" s="52"/>
      <c r="B655" s="49"/>
      <c r="C655" s="49"/>
      <c r="D655" s="49"/>
      <c r="E655" s="50"/>
      <c r="F655" s="50"/>
      <c r="G655" s="50"/>
      <c r="H655" s="50"/>
      <c r="I655" s="50"/>
      <c r="J655" s="49"/>
      <c r="K655" s="50"/>
      <c r="L655" s="50"/>
      <c r="M655" s="50"/>
      <c r="N655" s="49"/>
      <c r="O655" s="49"/>
      <c r="P655" s="36">
        <v>0</v>
      </c>
      <c r="Q655" s="36" t="s">
        <v>485</v>
      </c>
      <c r="R655" s="36" t="e">
        <v>#NUM!</v>
      </c>
      <c r="S655" s="36">
        <v>0</v>
      </c>
      <c r="T655" s="36">
        <v>0</v>
      </c>
      <c r="U655" s="38">
        <v>0</v>
      </c>
      <c r="V655" s="38">
        <v>0</v>
      </c>
      <c r="W655" s="36">
        <v>-1.1999999999997852E-5</v>
      </c>
      <c r="X655" s="36">
        <v>0</v>
      </c>
      <c r="Y655" s="36">
        <v>-3.0559999999999999E-5</v>
      </c>
      <c r="Z655" s="36">
        <v>0</v>
      </c>
      <c r="AA655" s="38" t="s">
        <v>486</v>
      </c>
      <c r="AB655" s="36">
        <v>1.8560000000002147E-5</v>
      </c>
      <c r="AC655" s="36">
        <v>0.10874962000000001</v>
      </c>
    </row>
    <row r="656" spans="1:29" ht="15.75" customHeight="1" x14ac:dyDescent="0.2">
      <c r="A656" s="52"/>
      <c r="B656" s="49"/>
      <c r="C656" s="49"/>
      <c r="D656" s="49"/>
      <c r="E656" s="50"/>
      <c r="F656" s="50"/>
      <c r="G656" s="50"/>
      <c r="H656" s="50"/>
      <c r="I656" s="50"/>
      <c r="J656" s="49"/>
      <c r="K656" s="50"/>
      <c r="L656" s="50"/>
      <c r="M656" s="50"/>
      <c r="N656" s="49"/>
      <c r="O656" s="49"/>
      <c r="P656" s="36">
        <v>0</v>
      </c>
      <c r="Q656" s="36" t="s">
        <v>485</v>
      </c>
      <c r="R656" s="36" t="e">
        <v>#NUM!</v>
      </c>
      <c r="S656" s="36">
        <v>0</v>
      </c>
      <c r="T656" s="36">
        <v>0</v>
      </c>
      <c r="U656" s="38">
        <v>0</v>
      </c>
      <c r="V656" s="38">
        <v>0</v>
      </c>
      <c r="W656" s="36">
        <v>-1.1999999999997852E-5</v>
      </c>
      <c r="X656" s="36">
        <v>0</v>
      </c>
      <c r="Y656" s="36">
        <v>-3.0559999999999999E-5</v>
      </c>
      <c r="Z656" s="36">
        <v>0</v>
      </c>
      <c r="AA656" s="38" t="s">
        <v>486</v>
      </c>
      <c r="AB656" s="36">
        <v>1.8560000000002147E-5</v>
      </c>
      <c r="AC656" s="36">
        <v>0.10874962000000001</v>
      </c>
    </row>
    <row r="657" spans="1:29" ht="15.75" customHeight="1" x14ac:dyDescent="0.2">
      <c r="A657" s="52"/>
      <c r="B657" s="49"/>
      <c r="C657" s="49"/>
      <c r="D657" s="49"/>
      <c r="E657" s="50"/>
      <c r="F657" s="50"/>
      <c r="G657" s="50"/>
      <c r="H657" s="50"/>
      <c r="I657" s="50"/>
      <c r="J657" s="49"/>
      <c r="K657" s="50"/>
      <c r="L657" s="50"/>
      <c r="M657" s="50"/>
      <c r="N657" s="49"/>
      <c r="O657" s="49"/>
      <c r="P657" s="36">
        <v>0</v>
      </c>
      <c r="Q657" s="36" t="s">
        <v>485</v>
      </c>
      <c r="R657" s="36" t="e">
        <v>#NUM!</v>
      </c>
      <c r="S657" s="36">
        <v>0</v>
      </c>
      <c r="T657" s="36">
        <v>0</v>
      </c>
      <c r="U657" s="38">
        <v>0</v>
      </c>
      <c r="V657" s="38">
        <v>0</v>
      </c>
      <c r="W657" s="36">
        <v>-1.1999999999997852E-5</v>
      </c>
      <c r="X657" s="36">
        <v>0</v>
      </c>
      <c r="Y657" s="36">
        <v>-3.0559999999999999E-5</v>
      </c>
      <c r="Z657" s="36">
        <v>0</v>
      </c>
      <c r="AA657" s="38" t="s">
        <v>486</v>
      </c>
      <c r="AB657" s="36">
        <v>1.8560000000002147E-5</v>
      </c>
      <c r="AC657" s="36">
        <v>0.10874962000000001</v>
      </c>
    </row>
    <row r="658" spans="1:29" ht="15.75" customHeight="1" x14ac:dyDescent="0.2">
      <c r="A658" s="52"/>
      <c r="B658" s="49"/>
      <c r="C658" s="49"/>
      <c r="D658" s="49"/>
      <c r="E658" s="50"/>
      <c r="F658" s="50"/>
      <c r="G658" s="50"/>
      <c r="H658" s="50"/>
      <c r="I658" s="50"/>
      <c r="J658" s="49"/>
      <c r="K658" s="50"/>
      <c r="L658" s="50"/>
      <c r="M658" s="50"/>
      <c r="N658" s="49"/>
      <c r="O658" s="49"/>
      <c r="P658" s="36">
        <v>0</v>
      </c>
      <c r="Q658" s="36" t="s">
        <v>485</v>
      </c>
      <c r="R658" s="36" t="e">
        <v>#NUM!</v>
      </c>
      <c r="S658" s="36">
        <v>0</v>
      </c>
      <c r="T658" s="36">
        <v>0</v>
      </c>
      <c r="U658" s="38">
        <v>0</v>
      </c>
      <c r="V658" s="38">
        <v>0</v>
      </c>
      <c r="W658" s="36">
        <v>-1.1999999999997852E-5</v>
      </c>
      <c r="X658" s="36">
        <v>0</v>
      </c>
      <c r="Y658" s="36">
        <v>-3.0559999999999999E-5</v>
      </c>
      <c r="Z658" s="36">
        <v>0</v>
      </c>
      <c r="AA658" s="38" t="s">
        <v>486</v>
      </c>
      <c r="AB658" s="36">
        <v>1.8560000000002147E-5</v>
      </c>
      <c r="AC658" s="36">
        <v>0.10874962000000001</v>
      </c>
    </row>
    <row r="659" spans="1:29" ht="15.75" customHeight="1" x14ac:dyDescent="0.2">
      <c r="A659" s="52"/>
      <c r="B659" s="49"/>
      <c r="C659" s="49"/>
      <c r="D659" s="49"/>
      <c r="E659" s="50"/>
      <c r="F659" s="50"/>
      <c r="G659" s="50"/>
      <c r="H659" s="50"/>
      <c r="I659" s="50"/>
      <c r="J659" s="49"/>
      <c r="K659" s="50"/>
      <c r="L659" s="50"/>
      <c r="M659" s="50"/>
      <c r="N659" s="49"/>
      <c r="O659" s="49"/>
      <c r="P659" s="36">
        <v>0</v>
      </c>
      <c r="Q659" s="36" t="s">
        <v>485</v>
      </c>
      <c r="R659" s="36" t="e">
        <v>#NUM!</v>
      </c>
      <c r="S659" s="36">
        <v>0</v>
      </c>
      <c r="T659" s="36">
        <v>0</v>
      </c>
      <c r="U659" s="38">
        <v>0</v>
      </c>
      <c r="V659" s="38">
        <v>0</v>
      </c>
      <c r="W659" s="36">
        <v>-1.1999999999997852E-5</v>
      </c>
      <c r="X659" s="36">
        <v>0</v>
      </c>
      <c r="Y659" s="36">
        <v>-3.0559999999999999E-5</v>
      </c>
      <c r="Z659" s="36">
        <v>0</v>
      </c>
      <c r="AA659" s="38" t="s">
        <v>486</v>
      </c>
      <c r="AB659" s="36">
        <v>1.8560000000002147E-5</v>
      </c>
      <c r="AC659" s="36">
        <v>0.10874962000000001</v>
      </c>
    </row>
    <row r="660" spans="1:29" ht="15.75" customHeight="1" x14ac:dyDescent="0.2">
      <c r="A660" s="52"/>
      <c r="B660" s="49"/>
      <c r="C660" s="49"/>
      <c r="D660" s="49"/>
      <c r="E660" s="50"/>
      <c r="F660" s="50"/>
      <c r="G660" s="50"/>
      <c r="H660" s="50"/>
      <c r="I660" s="50"/>
      <c r="J660" s="49"/>
      <c r="K660" s="50"/>
      <c r="L660" s="50"/>
      <c r="M660" s="50"/>
      <c r="N660" s="49"/>
      <c r="O660" s="49"/>
      <c r="P660" s="36">
        <v>0</v>
      </c>
      <c r="Q660" s="36" t="s">
        <v>485</v>
      </c>
      <c r="R660" s="36" t="e">
        <v>#NUM!</v>
      </c>
      <c r="S660" s="36">
        <v>0</v>
      </c>
      <c r="T660" s="36">
        <v>0</v>
      </c>
      <c r="U660" s="38">
        <v>0</v>
      </c>
      <c r="V660" s="38">
        <v>0</v>
      </c>
      <c r="W660" s="36">
        <v>-1.1999999999997852E-5</v>
      </c>
      <c r="X660" s="36">
        <v>0</v>
      </c>
      <c r="Y660" s="36">
        <v>-3.0559999999999999E-5</v>
      </c>
      <c r="Z660" s="36">
        <v>0</v>
      </c>
      <c r="AA660" s="38" t="s">
        <v>486</v>
      </c>
      <c r="AB660" s="36">
        <v>1.8560000000002147E-5</v>
      </c>
      <c r="AC660" s="36">
        <v>0.10874962000000001</v>
      </c>
    </row>
    <row r="661" spans="1:29" ht="15.75" customHeight="1" x14ac:dyDescent="0.2">
      <c r="A661" s="52"/>
      <c r="B661" s="49"/>
      <c r="C661" s="49"/>
      <c r="D661" s="49"/>
      <c r="E661" s="50"/>
      <c r="F661" s="50"/>
      <c r="G661" s="50"/>
      <c r="H661" s="50"/>
      <c r="I661" s="50"/>
      <c r="J661" s="49"/>
      <c r="K661" s="50"/>
      <c r="L661" s="50"/>
      <c r="M661" s="50"/>
      <c r="N661" s="49"/>
      <c r="O661" s="49"/>
      <c r="P661" s="36">
        <v>0</v>
      </c>
      <c r="Q661" s="36" t="s">
        <v>485</v>
      </c>
      <c r="R661" s="36" t="e">
        <v>#NUM!</v>
      </c>
      <c r="S661" s="36">
        <v>0</v>
      </c>
      <c r="T661" s="36">
        <v>0</v>
      </c>
      <c r="U661" s="38">
        <v>0</v>
      </c>
      <c r="V661" s="38">
        <v>0</v>
      </c>
      <c r="W661" s="36">
        <v>-1.1999999999997852E-5</v>
      </c>
      <c r="X661" s="36">
        <v>0</v>
      </c>
      <c r="Y661" s="36">
        <v>-3.0559999999999999E-5</v>
      </c>
      <c r="Z661" s="36">
        <v>0</v>
      </c>
      <c r="AA661" s="38" t="s">
        <v>486</v>
      </c>
      <c r="AB661" s="36">
        <v>1.8560000000002147E-5</v>
      </c>
      <c r="AC661" s="36">
        <v>0.10874962000000001</v>
      </c>
    </row>
    <row r="662" spans="1:29" ht="15.75" customHeight="1" x14ac:dyDescent="0.2">
      <c r="A662" s="52"/>
      <c r="B662" s="49"/>
      <c r="C662" s="49"/>
      <c r="D662" s="49"/>
      <c r="E662" s="50"/>
      <c r="F662" s="50"/>
      <c r="G662" s="50"/>
      <c r="H662" s="50"/>
      <c r="I662" s="50"/>
      <c r="J662" s="49"/>
      <c r="K662" s="50"/>
      <c r="L662" s="50"/>
      <c r="M662" s="50"/>
      <c r="N662" s="49"/>
      <c r="O662" s="49"/>
      <c r="P662" s="36">
        <v>0</v>
      </c>
      <c r="Q662" s="36" t="s">
        <v>485</v>
      </c>
      <c r="R662" s="36" t="e">
        <v>#NUM!</v>
      </c>
      <c r="S662" s="36">
        <v>0</v>
      </c>
      <c r="T662" s="36">
        <v>0</v>
      </c>
      <c r="U662" s="38">
        <v>0</v>
      </c>
      <c r="V662" s="38">
        <v>0</v>
      </c>
      <c r="W662" s="36">
        <v>-1.1999999999997852E-5</v>
      </c>
      <c r="X662" s="36">
        <v>0</v>
      </c>
      <c r="Y662" s="36">
        <v>-3.0559999999999999E-5</v>
      </c>
      <c r="Z662" s="36">
        <v>0</v>
      </c>
      <c r="AA662" s="38" t="s">
        <v>486</v>
      </c>
      <c r="AB662" s="36">
        <v>1.8560000000002147E-5</v>
      </c>
      <c r="AC662" s="36">
        <v>0.10874962000000001</v>
      </c>
    </row>
    <row r="663" spans="1:29" ht="15.75" customHeight="1" x14ac:dyDescent="0.2">
      <c r="A663" s="52"/>
      <c r="B663" s="49"/>
      <c r="C663" s="49"/>
      <c r="D663" s="49"/>
      <c r="E663" s="50"/>
      <c r="F663" s="50"/>
      <c r="G663" s="50"/>
      <c r="H663" s="50"/>
      <c r="I663" s="50"/>
      <c r="J663" s="49"/>
      <c r="K663" s="50"/>
      <c r="L663" s="50"/>
      <c r="M663" s="50"/>
      <c r="N663" s="49"/>
      <c r="O663" s="49"/>
      <c r="P663" s="36">
        <v>0</v>
      </c>
      <c r="Q663" s="36" t="s">
        <v>485</v>
      </c>
      <c r="R663" s="36" t="e">
        <v>#NUM!</v>
      </c>
      <c r="S663" s="36">
        <v>0</v>
      </c>
      <c r="T663" s="36">
        <v>0</v>
      </c>
      <c r="U663" s="38">
        <v>0</v>
      </c>
      <c r="V663" s="38">
        <v>0</v>
      </c>
      <c r="W663" s="36">
        <v>-1.1999999999997852E-5</v>
      </c>
      <c r="X663" s="36">
        <v>0</v>
      </c>
      <c r="Y663" s="36">
        <v>-3.0559999999999999E-5</v>
      </c>
      <c r="Z663" s="36">
        <v>0</v>
      </c>
      <c r="AA663" s="38" t="s">
        <v>486</v>
      </c>
      <c r="AB663" s="36">
        <v>1.8560000000002147E-5</v>
      </c>
      <c r="AC663" s="36">
        <v>0.10874962000000001</v>
      </c>
    </row>
    <row r="664" spans="1:29" ht="15.75" customHeight="1" x14ac:dyDescent="0.2">
      <c r="A664" s="52"/>
      <c r="B664" s="49"/>
      <c r="C664" s="49"/>
      <c r="D664" s="49"/>
      <c r="E664" s="50"/>
      <c r="F664" s="50"/>
      <c r="G664" s="50"/>
      <c r="H664" s="50"/>
      <c r="I664" s="50"/>
      <c r="J664" s="49"/>
      <c r="K664" s="50"/>
      <c r="L664" s="50"/>
      <c r="M664" s="50"/>
      <c r="N664" s="49"/>
      <c r="O664" s="49"/>
      <c r="P664" s="36">
        <v>0</v>
      </c>
      <c r="Q664" s="36" t="s">
        <v>485</v>
      </c>
      <c r="R664" s="36" t="e">
        <v>#NUM!</v>
      </c>
      <c r="S664" s="36">
        <v>0</v>
      </c>
      <c r="T664" s="36">
        <v>0</v>
      </c>
      <c r="U664" s="38">
        <v>0</v>
      </c>
      <c r="V664" s="38">
        <v>0</v>
      </c>
      <c r="W664" s="36">
        <v>-1.1999999999997852E-5</v>
      </c>
      <c r="X664" s="36">
        <v>0</v>
      </c>
      <c r="Y664" s="36">
        <v>-3.0559999999999999E-5</v>
      </c>
      <c r="Z664" s="36">
        <v>0</v>
      </c>
      <c r="AA664" s="38" t="s">
        <v>486</v>
      </c>
      <c r="AB664" s="36">
        <v>1.8560000000002147E-5</v>
      </c>
      <c r="AC664" s="36">
        <v>0.10874962000000001</v>
      </c>
    </row>
    <row r="665" spans="1:29" ht="15.75" customHeight="1" x14ac:dyDescent="0.2">
      <c r="A665" s="52"/>
      <c r="B665" s="49"/>
      <c r="C665" s="49"/>
      <c r="D665" s="53"/>
      <c r="E665" s="50"/>
      <c r="F665" s="50"/>
      <c r="G665" s="50"/>
      <c r="H665" s="50"/>
      <c r="I665" s="50"/>
      <c r="J665" s="49"/>
      <c r="K665" s="50"/>
      <c r="L665" s="50"/>
      <c r="M665" s="50"/>
      <c r="N665" s="49"/>
      <c r="O665" s="49"/>
      <c r="P665" s="36">
        <v>0</v>
      </c>
      <c r="Q665" s="36" t="s">
        <v>485</v>
      </c>
      <c r="R665" s="36" t="e">
        <v>#NUM!</v>
      </c>
      <c r="S665" s="36">
        <v>0</v>
      </c>
      <c r="T665" s="36">
        <v>0</v>
      </c>
      <c r="U665" s="38">
        <v>0</v>
      </c>
      <c r="V665" s="38">
        <v>0</v>
      </c>
      <c r="W665" s="36">
        <v>-1.1999999999997852E-5</v>
      </c>
      <c r="X665" s="36">
        <v>0</v>
      </c>
      <c r="Y665" s="36">
        <v>-3.0559999999999999E-5</v>
      </c>
      <c r="Z665" s="36">
        <v>0</v>
      </c>
      <c r="AA665" s="38" t="s">
        <v>486</v>
      </c>
      <c r="AB665" s="36">
        <v>1.8560000000002147E-5</v>
      </c>
      <c r="AC665" s="36">
        <v>0.10874962000000001</v>
      </c>
    </row>
    <row r="666" spans="1:29" ht="15.75" customHeight="1" x14ac:dyDescent="0.2">
      <c r="A666" s="52"/>
      <c r="B666" s="49"/>
      <c r="C666" s="49"/>
      <c r="D666" s="49"/>
      <c r="E666" s="50"/>
      <c r="F666" s="50"/>
      <c r="G666" s="50"/>
      <c r="H666" s="50"/>
      <c r="I666" s="50"/>
      <c r="J666" s="49"/>
      <c r="K666" s="50"/>
      <c r="L666" s="50"/>
      <c r="M666" s="50"/>
      <c r="N666" s="49"/>
      <c r="O666" s="49"/>
      <c r="P666" s="36">
        <v>0</v>
      </c>
      <c r="Q666" s="36" t="s">
        <v>485</v>
      </c>
      <c r="R666" s="36" t="e">
        <v>#NUM!</v>
      </c>
      <c r="S666" s="36">
        <v>0</v>
      </c>
      <c r="T666" s="36">
        <v>0</v>
      </c>
      <c r="U666" s="38">
        <v>0</v>
      </c>
      <c r="V666" s="38">
        <v>0</v>
      </c>
      <c r="W666" s="36">
        <v>-1.1999999999997852E-5</v>
      </c>
      <c r="X666" s="36">
        <v>0</v>
      </c>
      <c r="Y666" s="36">
        <v>-3.0559999999999999E-5</v>
      </c>
      <c r="Z666" s="36">
        <v>0</v>
      </c>
      <c r="AA666" s="38" t="s">
        <v>486</v>
      </c>
      <c r="AB666" s="36">
        <v>1.8560000000002147E-5</v>
      </c>
      <c r="AC666" s="36">
        <v>0.10874962000000001</v>
      </c>
    </row>
    <row r="667" spans="1:29" ht="15.75" customHeight="1" x14ac:dyDescent="0.2">
      <c r="A667" s="52"/>
      <c r="B667" s="49"/>
      <c r="C667" s="49"/>
      <c r="D667" s="49"/>
      <c r="E667" s="50"/>
      <c r="F667" s="50"/>
      <c r="G667" s="50"/>
      <c r="H667" s="50"/>
      <c r="I667" s="50"/>
      <c r="J667" s="49"/>
      <c r="K667" s="50"/>
      <c r="L667" s="50"/>
      <c r="M667" s="50"/>
      <c r="N667" s="49"/>
      <c r="O667" s="49"/>
      <c r="P667" s="36">
        <v>0</v>
      </c>
      <c r="Q667" s="36" t="s">
        <v>485</v>
      </c>
      <c r="R667" s="36" t="e">
        <v>#NUM!</v>
      </c>
      <c r="S667" s="36">
        <v>0</v>
      </c>
      <c r="T667" s="36">
        <v>0</v>
      </c>
      <c r="U667" s="38">
        <v>0</v>
      </c>
      <c r="V667" s="38">
        <v>0</v>
      </c>
      <c r="W667" s="36">
        <v>-1.1999999999997852E-5</v>
      </c>
      <c r="X667" s="36">
        <v>0</v>
      </c>
      <c r="Y667" s="36">
        <v>-3.0559999999999999E-5</v>
      </c>
      <c r="Z667" s="36">
        <v>0</v>
      </c>
      <c r="AA667" s="38" t="s">
        <v>486</v>
      </c>
      <c r="AB667" s="36">
        <v>1.8560000000002147E-5</v>
      </c>
      <c r="AC667" s="36">
        <v>0.10874962000000001</v>
      </c>
    </row>
    <row r="668" spans="1:29" ht="15.75" customHeight="1" x14ac:dyDescent="0.2">
      <c r="A668" s="52"/>
      <c r="B668" s="49"/>
      <c r="C668" s="49"/>
      <c r="D668" s="49"/>
      <c r="E668" s="50"/>
      <c r="F668" s="50"/>
      <c r="G668" s="50"/>
      <c r="H668" s="50"/>
      <c r="I668" s="50"/>
      <c r="J668" s="49"/>
      <c r="K668" s="50"/>
      <c r="L668" s="50"/>
      <c r="M668" s="50"/>
      <c r="N668" s="49"/>
      <c r="O668" s="49"/>
      <c r="P668" s="36">
        <v>0</v>
      </c>
      <c r="Q668" s="36" t="s">
        <v>485</v>
      </c>
      <c r="R668" s="36" t="e">
        <v>#NUM!</v>
      </c>
      <c r="S668" s="36">
        <v>0</v>
      </c>
      <c r="T668" s="36">
        <v>0</v>
      </c>
      <c r="U668" s="38">
        <v>0</v>
      </c>
      <c r="V668" s="38">
        <v>0</v>
      </c>
      <c r="W668" s="36">
        <v>-1.1999999999997852E-5</v>
      </c>
      <c r="X668" s="36">
        <v>0</v>
      </c>
      <c r="Y668" s="36">
        <v>-3.0559999999999999E-5</v>
      </c>
      <c r="Z668" s="36">
        <v>0</v>
      </c>
      <c r="AA668" s="38" t="s">
        <v>486</v>
      </c>
      <c r="AB668" s="36">
        <v>1.8560000000002147E-5</v>
      </c>
      <c r="AC668" s="36">
        <v>0.10874962000000001</v>
      </c>
    </row>
    <row r="669" spans="1:29" ht="15.75" customHeight="1" x14ac:dyDescent="0.2">
      <c r="A669" s="52"/>
      <c r="B669" s="49"/>
      <c r="C669" s="49"/>
      <c r="D669" s="49"/>
      <c r="E669" s="50"/>
      <c r="F669" s="50"/>
      <c r="G669" s="50"/>
      <c r="H669" s="50"/>
      <c r="I669" s="50"/>
      <c r="J669" s="49"/>
      <c r="K669" s="50"/>
      <c r="L669" s="50"/>
      <c r="M669" s="50"/>
      <c r="N669" s="49"/>
      <c r="O669" s="49"/>
      <c r="P669" s="36">
        <v>0</v>
      </c>
      <c r="Q669" s="36" t="s">
        <v>485</v>
      </c>
      <c r="R669" s="36" t="e">
        <v>#NUM!</v>
      </c>
      <c r="S669" s="36">
        <v>0</v>
      </c>
      <c r="T669" s="36">
        <v>0</v>
      </c>
      <c r="U669" s="38">
        <v>0</v>
      </c>
      <c r="V669" s="38">
        <v>0</v>
      </c>
      <c r="W669" s="36">
        <v>-1.1999999999997852E-5</v>
      </c>
      <c r="X669" s="36">
        <v>0</v>
      </c>
      <c r="Y669" s="36">
        <v>-3.0559999999999999E-5</v>
      </c>
      <c r="Z669" s="36">
        <v>0</v>
      </c>
      <c r="AA669" s="38" t="s">
        <v>486</v>
      </c>
      <c r="AB669" s="36">
        <v>1.8560000000002147E-5</v>
      </c>
      <c r="AC669" s="36">
        <v>0.10874962000000001</v>
      </c>
    </row>
    <row r="670" spans="1:29" ht="15.75" customHeight="1" x14ac:dyDescent="0.2">
      <c r="A670" s="52"/>
      <c r="B670" s="49"/>
      <c r="C670" s="49"/>
      <c r="D670" s="49"/>
      <c r="E670" s="50"/>
      <c r="F670" s="50"/>
      <c r="G670" s="50"/>
      <c r="H670" s="50"/>
      <c r="I670" s="50"/>
      <c r="J670" s="49"/>
      <c r="K670" s="50"/>
      <c r="L670" s="50"/>
      <c r="M670" s="50"/>
      <c r="N670" s="49"/>
      <c r="O670" s="49"/>
      <c r="P670" s="36">
        <v>0</v>
      </c>
      <c r="Q670" s="36" t="s">
        <v>485</v>
      </c>
      <c r="R670" s="36" t="e">
        <v>#NUM!</v>
      </c>
      <c r="S670" s="36">
        <v>0</v>
      </c>
      <c r="T670" s="36">
        <v>0</v>
      </c>
      <c r="U670" s="38">
        <v>0</v>
      </c>
      <c r="V670" s="38">
        <v>0</v>
      </c>
      <c r="W670" s="36">
        <v>-1.1999999999997852E-5</v>
      </c>
      <c r="X670" s="36">
        <v>0</v>
      </c>
      <c r="Y670" s="36">
        <v>-3.0559999999999999E-5</v>
      </c>
      <c r="Z670" s="36">
        <v>0</v>
      </c>
      <c r="AA670" s="38" t="s">
        <v>486</v>
      </c>
      <c r="AB670" s="36">
        <v>1.8560000000002147E-5</v>
      </c>
      <c r="AC670" s="36">
        <v>0.10874962000000001</v>
      </c>
    </row>
    <row r="671" spans="1:29" ht="15.75" customHeight="1" x14ac:dyDescent="0.2">
      <c r="A671" s="52"/>
      <c r="B671" s="49"/>
      <c r="C671" s="49"/>
      <c r="D671" s="49"/>
      <c r="E671" s="50"/>
      <c r="F671" s="50"/>
      <c r="G671" s="50"/>
      <c r="H671" s="50"/>
      <c r="I671" s="50"/>
      <c r="J671" s="49"/>
      <c r="K671" s="50"/>
      <c r="L671" s="50"/>
      <c r="M671" s="50"/>
      <c r="N671" s="49"/>
      <c r="O671" s="49"/>
      <c r="P671" s="36">
        <v>0</v>
      </c>
      <c r="Q671" s="36" t="s">
        <v>485</v>
      </c>
      <c r="R671" s="36" t="e">
        <v>#NUM!</v>
      </c>
      <c r="S671" s="36">
        <v>0</v>
      </c>
      <c r="T671" s="36">
        <v>0</v>
      </c>
      <c r="U671" s="38">
        <v>0</v>
      </c>
      <c r="V671" s="38">
        <v>0</v>
      </c>
      <c r="W671" s="36">
        <v>-1.1999999999997852E-5</v>
      </c>
      <c r="X671" s="36">
        <v>0</v>
      </c>
      <c r="Y671" s="36">
        <v>-3.0559999999999999E-5</v>
      </c>
      <c r="Z671" s="36">
        <v>0</v>
      </c>
      <c r="AA671" s="38" t="s">
        <v>486</v>
      </c>
      <c r="AB671" s="36">
        <v>1.8560000000002147E-5</v>
      </c>
      <c r="AC671" s="36">
        <v>0.10874962000000001</v>
      </c>
    </row>
    <row r="672" spans="1:29" ht="15.75" customHeight="1" x14ac:dyDescent="0.2">
      <c r="A672" s="52"/>
      <c r="B672" s="49"/>
      <c r="C672" s="49"/>
      <c r="D672" s="49"/>
      <c r="E672" s="50"/>
      <c r="F672" s="50"/>
      <c r="G672" s="50"/>
      <c r="H672" s="50"/>
      <c r="I672" s="50"/>
      <c r="J672" s="49"/>
      <c r="K672" s="50"/>
      <c r="L672" s="50"/>
      <c r="M672" s="50"/>
      <c r="N672" s="49"/>
      <c r="O672" s="49"/>
      <c r="P672" s="36">
        <v>0</v>
      </c>
      <c r="Q672" s="36" t="s">
        <v>485</v>
      </c>
      <c r="R672" s="36" t="e">
        <v>#NUM!</v>
      </c>
      <c r="S672" s="36">
        <v>0</v>
      </c>
      <c r="T672" s="36">
        <v>0</v>
      </c>
      <c r="U672" s="38">
        <v>0</v>
      </c>
      <c r="V672" s="38">
        <v>0</v>
      </c>
      <c r="W672" s="36">
        <v>-1.1999999999997852E-5</v>
      </c>
      <c r="X672" s="36">
        <v>0</v>
      </c>
      <c r="Y672" s="36">
        <v>-3.0559999999999999E-5</v>
      </c>
      <c r="Z672" s="36">
        <v>0</v>
      </c>
      <c r="AA672" s="38" t="s">
        <v>486</v>
      </c>
      <c r="AB672" s="36">
        <v>1.8560000000002147E-5</v>
      </c>
      <c r="AC672" s="36">
        <v>0.10874962000000001</v>
      </c>
    </row>
    <row r="673" spans="1:29" ht="15.75" customHeight="1" x14ac:dyDescent="0.2">
      <c r="A673" s="52"/>
      <c r="B673" s="49"/>
      <c r="C673" s="49"/>
      <c r="D673" s="49"/>
      <c r="E673" s="50"/>
      <c r="F673" s="50"/>
      <c r="G673" s="50"/>
      <c r="H673" s="50"/>
      <c r="I673" s="50"/>
      <c r="J673" s="49"/>
      <c r="K673" s="50"/>
      <c r="L673" s="50"/>
      <c r="M673" s="50"/>
      <c r="N673" s="49"/>
      <c r="O673" s="49"/>
      <c r="P673" s="36">
        <v>0</v>
      </c>
      <c r="Q673" s="36" t="s">
        <v>485</v>
      </c>
      <c r="R673" s="36" t="e">
        <v>#NUM!</v>
      </c>
      <c r="S673" s="36">
        <v>0</v>
      </c>
      <c r="T673" s="36">
        <v>0</v>
      </c>
      <c r="U673" s="38">
        <v>0</v>
      </c>
      <c r="V673" s="38">
        <v>0</v>
      </c>
      <c r="W673" s="36">
        <v>-1.1999999999997852E-5</v>
      </c>
      <c r="X673" s="36">
        <v>0</v>
      </c>
      <c r="Y673" s="36">
        <v>-3.0559999999999999E-5</v>
      </c>
      <c r="Z673" s="36">
        <v>0</v>
      </c>
      <c r="AA673" s="38" t="s">
        <v>486</v>
      </c>
      <c r="AB673" s="36">
        <v>1.8560000000002147E-5</v>
      </c>
      <c r="AC673" s="36">
        <v>0.10874962000000001</v>
      </c>
    </row>
    <row r="674" spans="1:29" ht="15.75" customHeight="1" x14ac:dyDescent="0.2">
      <c r="A674" s="52"/>
      <c r="B674" s="49"/>
      <c r="C674" s="49"/>
      <c r="D674" s="49"/>
      <c r="E674" s="50"/>
      <c r="F674" s="50"/>
      <c r="G674" s="50"/>
      <c r="H674" s="50"/>
      <c r="I674" s="50"/>
      <c r="J674" s="49"/>
      <c r="K674" s="50"/>
      <c r="L674" s="50"/>
      <c r="M674" s="50"/>
      <c r="N674" s="49"/>
      <c r="O674" s="49"/>
      <c r="P674" s="36">
        <v>0</v>
      </c>
      <c r="Q674" s="36" t="s">
        <v>485</v>
      </c>
      <c r="R674" s="36" t="e">
        <v>#NUM!</v>
      </c>
      <c r="S674" s="36">
        <v>0</v>
      </c>
      <c r="T674" s="36">
        <v>0</v>
      </c>
      <c r="U674" s="38">
        <v>0</v>
      </c>
      <c r="V674" s="38">
        <v>0</v>
      </c>
      <c r="W674" s="36">
        <v>-1.1999999999997852E-5</v>
      </c>
      <c r="X674" s="36">
        <v>0</v>
      </c>
      <c r="Y674" s="36">
        <v>-3.0559999999999999E-5</v>
      </c>
      <c r="Z674" s="36">
        <v>0</v>
      </c>
      <c r="AA674" s="38" t="s">
        <v>486</v>
      </c>
      <c r="AB674" s="36">
        <v>1.8560000000002147E-5</v>
      </c>
      <c r="AC674" s="36">
        <v>0.10874962000000001</v>
      </c>
    </row>
    <row r="675" spans="1:29" ht="15.75" customHeight="1" x14ac:dyDescent="0.2">
      <c r="A675" s="52"/>
      <c r="B675" s="49"/>
      <c r="C675" s="49"/>
      <c r="D675" s="49"/>
      <c r="E675" s="50"/>
      <c r="F675" s="50"/>
      <c r="G675" s="50"/>
      <c r="H675" s="50"/>
      <c r="I675" s="50"/>
      <c r="J675" s="49"/>
      <c r="K675" s="50"/>
      <c r="L675" s="50"/>
      <c r="M675" s="50"/>
      <c r="N675" s="49"/>
      <c r="O675" s="49"/>
      <c r="P675" s="36">
        <v>0</v>
      </c>
      <c r="Q675" s="36" t="s">
        <v>485</v>
      </c>
      <c r="R675" s="36" t="e">
        <v>#NUM!</v>
      </c>
      <c r="S675" s="36">
        <v>0</v>
      </c>
      <c r="T675" s="36">
        <v>0</v>
      </c>
      <c r="U675" s="38">
        <v>0</v>
      </c>
      <c r="V675" s="38">
        <v>0</v>
      </c>
      <c r="W675" s="36">
        <v>-1.1999999999997852E-5</v>
      </c>
      <c r="X675" s="36">
        <v>0</v>
      </c>
      <c r="Y675" s="36">
        <v>-3.0559999999999999E-5</v>
      </c>
      <c r="Z675" s="36">
        <v>0</v>
      </c>
      <c r="AA675" s="38" t="s">
        <v>486</v>
      </c>
      <c r="AB675" s="36">
        <v>1.8560000000002147E-5</v>
      </c>
      <c r="AC675" s="36">
        <v>0.10874962000000001</v>
      </c>
    </row>
    <row r="676" spans="1:29" ht="15.75" customHeight="1" x14ac:dyDescent="0.2">
      <c r="A676" s="52"/>
      <c r="B676" s="49"/>
      <c r="C676" s="49"/>
      <c r="D676" s="49"/>
      <c r="E676" s="50"/>
      <c r="F676" s="50"/>
      <c r="G676" s="50"/>
      <c r="H676" s="50"/>
      <c r="I676" s="50"/>
      <c r="J676" s="49"/>
      <c r="K676" s="50"/>
      <c r="L676" s="50"/>
      <c r="M676" s="50"/>
      <c r="N676" s="49"/>
      <c r="O676" s="49"/>
      <c r="P676" s="36">
        <v>0</v>
      </c>
      <c r="Q676" s="36" t="s">
        <v>485</v>
      </c>
      <c r="R676" s="36" t="e">
        <v>#NUM!</v>
      </c>
      <c r="S676" s="36">
        <v>0</v>
      </c>
      <c r="T676" s="36">
        <v>0</v>
      </c>
      <c r="U676" s="38">
        <v>0</v>
      </c>
      <c r="V676" s="38">
        <v>0</v>
      </c>
      <c r="W676" s="36">
        <v>-1.1999999999997852E-5</v>
      </c>
      <c r="X676" s="36">
        <v>0</v>
      </c>
      <c r="Y676" s="36">
        <v>-3.0559999999999999E-5</v>
      </c>
      <c r="Z676" s="36">
        <v>0</v>
      </c>
      <c r="AA676" s="38" t="s">
        <v>486</v>
      </c>
      <c r="AB676" s="36">
        <v>1.8560000000002147E-5</v>
      </c>
      <c r="AC676" s="36">
        <v>0.10874962000000001</v>
      </c>
    </row>
    <row r="677" spans="1:29" ht="15.75" customHeight="1" x14ac:dyDescent="0.2">
      <c r="A677" s="52"/>
      <c r="B677" s="49"/>
      <c r="C677" s="49"/>
      <c r="D677" s="49"/>
      <c r="E677" s="50"/>
      <c r="F677" s="50"/>
      <c r="G677" s="50"/>
      <c r="H677" s="50"/>
      <c r="I677" s="50"/>
      <c r="J677" s="49"/>
      <c r="K677" s="50"/>
      <c r="L677" s="50"/>
      <c r="M677" s="50"/>
      <c r="N677" s="49"/>
      <c r="O677" s="49"/>
      <c r="P677" s="36">
        <v>0</v>
      </c>
      <c r="Q677" s="36" t="s">
        <v>485</v>
      </c>
      <c r="R677" s="36" t="e">
        <v>#NUM!</v>
      </c>
      <c r="S677" s="36">
        <v>0</v>
      </c>
      <c r="T677" s="36">
        <v>0</v>
      </c>
      <c r="U677" s="38">
        <v>0</v>
      </c>
      <c r="V677" s="38">
        <v>0</v>
      </c>
      <c r="W677" s="36">
        <v>-1.1999999999997852E-5</v>
      </c>
      <c r="X677" s="36">
        <v>0</v>
      </c>
      <c r="Y677" s="36">
        <v>-3.0559999999999999E-5</v>
      </c>
      <c r="Z677" s="36">
        <v>0</v>
      </c>
      <c r="AA677" s="38" t="s">
        <v>486</v>
      </c>
      <c r="AB677" s="36">
        <v>1.8560000000002147E-5</v>
      </c>
      <c r="AC677" s="36">
        <v>0.10874962000000001</v>
      </c>
    </row>
    <row r="678" spans="1:29" ht="15.75" customHeight="1" x14ac:dyDescent="0.2">
      <c r="A678" s="52"/>
      <c r="B678" s="49"/>
      <c r="C678" s="49"/>
      <c r="D678" s="49"/>
      <c r="E678" s="50"/>
      <c r="F678" s="50"/>
      <c r="G678" s="50"/>
      <c r="H678" s="50"/>
      <c r="I678" s="50"/>
      <c r="J678" s="49"/>
      <c r="K678" s="50"/>
      <c r="L678" s="50"/>
      <c r="M678" s="50"/>
      <c r="N678" s="49"/>
      <c r="O678" s="49"/>
      <c r="P678" s="36">
        <v>0</v>
      </c>
      <c r="Q678" s="36" t="s">
        <v>485</v>
      </c>
      <c r="R678" s="36" t="e">
        <v>#NUM!</v>
      </c>
      <c r="S678" s="36">
        <v>0</v>
      </c>
      <c r="T678" s="36">
        <v>0</v>
      </c>
      <c r="U678" s="38">
        <v>0</v>
      </c>
      <c r="V678" s="38">
        <v>0</v>
      </c>
      <c r="W678" s="36">
        <v>-1.1999999999997852E-5</v>
      </c>
      <c r="X678" s="36">
        <v>0</v>
      </c>
      <c r="Y678" s="36">
        <v>-3.0559999999999999E-5</v>
      </c>
      <c r="Z678" s="36">
        <v>0</v>
      </c>
      <c r="AA678" s="38" t="s">
        <v>486</v>
      </c>
      <c r="AB678" s="36">
        <v>1.8560000000002147E-5</v>
      </c>
      <c r="AC678" s="36">
        <v>0.10874962000000001</v>
      </c>
    </row>
    <row r="679" spans="1:29" ht="15.75" customHeight="1" x14ac:dyDescent="0.2">
      <c r="A679" s="52"/>
      <c r="B679" s="49"/>
      <c r="C679" s="49"/>
      <c r="D679" s="49"/>
      <c r="E679" s="50"/>
      <c r="F679" s="50"/>
      <c r="G679" s="50"/>
      <c r="H679" s="50"/>
      <c r="I679" s="50"/>
      <c r="J679" s="49"/>
      <c r="K679" s="50"/>
      <c r="L679" s="50"/>
      <c r="M679" s="50"/>
      <c r="N679" s="49"/>
      <c r="O679" s="49"/>
      <c r="P679" s="36">
        <v>0</v>
      </c>
      <c r="Q679" s="36" t="s">
        <v>485</v>
      </c>
      <c r="R679" s="36" t="e">
        <v>#NUM!</v>
      </c>
      <c r="S679" s="36">
        <v>0</v>
      </c>
      <c r="T679" s="36">
        <v>0</v>
      </c>
      <c r="U679" s="38">
        <v>0</v>
      </c>
      <c r="V679" s="38">
        <v>0</v>
      </c>
      <c r="W679" s="36">
        <v>-1.1999999999997852E-5</v>
      </c>
      <c r="X679" s="36">
        <v>0</v>
      </c>
      <c r="Y679" s="36">
        <v>-3.0559999999999999E-5</v>
      </c>
      <c r="Z679" s="36">
        <v>0</v>
      </c>
      <c r="AA679" s="38" t="s">
        <v>486</v>
      </c>
      <c r="AB679" s="36">
        <v>1.8560000000002147E-5</v>
      </c>
      <c r="AC679" s="36">
        <v>0.10874962000000001</v>
      </c>
    </row>
    <row r="680" spans="1:29" ht="15.75" customHeight="1" x14ac:dyDescent="0.2">
      <c r="A680" s="52"/>
      <c r="B680" s="49"/>
      <c r="C680" s="49"/>
      <c r="D680" s="49"/>
      <c r="E680" s="50"/>
      <c r="F680" s="50"/>
      <c r="G680" s="50"/>
      <c r="H680" s="50"/>
      <c r="I680" s="50"/>
      <c r="J680" s="49"/>
      <c r="K680" s="50"/>
      <c r="L680" s="50"/>
      <c r="M680" s="50"/>
      <c r="N680" s="49"/>
      <c r="O680" s="49"/>
      <c r="P680" s="36">
        <v>0</v>
      </c>
      <c r="Q680" s="36" t="s">
        <v>485</v>
      </c>
      <c r="R680" s="36" t="e">
        <v>#NUM!</v>
      </c>
      <c r="S680" s="36">
        <v>0</v>
      </c>
      <c r="T680" s="36">
        <v>0</v>
      </c>
      <c r="U680" s="38">
        <v>0</v>
      </c>
      <c r="V680" s="38">
        <v>0</v>
      </c>
      <c r="W680" s="36">
        <v>-1.1999999999997852E-5</v>
      </c>
      <c r="X680" s="36">
        <v>0</v>
      </c>
      <c r="Y680" s="36">
        <v>-3.0559999999999999E-5</v>
      </c>
      <c r="Z680" s="36">
        <v>0</v>
      </c>
      <c r="AA680" s="38" t="s">
        <v>486</v>
      </c>
      <c r="AB680" s="36">
        <v>1.8560000000002147E-5</v>
      </c>
      <c r="AC680" s="36">
        <v>0.10874962000000001</v>
      </c>
    </row>
    <row r="681" spans="1:29" ht="15.75" customHeight="1" x14ac:dyDescent="0.2">
      <c r="A681" s="52"/>
      <c r="B681" s="49"/>
      <c r="C681" s="49"/>
      <c r="D681" s="49"/>
      <c r="E681" s="50"/>
      <c r="F681" s="50"/>
      <c r="G681" s="50"/>
      <c r="H681" s="50"/>
      <c r="I681" s="50"/>
      <c r="J681" s="49"/>
      <c r="K681" s="50"/>
      <c r="L681" s="50"/>
      <c r="M681" s="50"/>
      <c r="N681" s="49"/>
      <c r="O681" s="49"/>
      <c r="P681" s="36">
        <v>0</v>
      </c>
      <c r="Q681" s="36" t="s">
        <v>485</v>
      </c>
      <c r="R681" s="36" t="e">
        <v>#NUM!</v>
      </c>
      <c r="S681" s="36">
        <v>0</v>
      </c>
      <c r="T681" s="36">
        <v>0</v>
      </c>
      <c r="U681" s="38">
        <v>0</v>
      </c>
      <c r="V681" s="38">
        <v>0</v>
      </c>
      <c r="W681" s="36">
        <v>-1.1999999999997852E-5</v>
      </c>
      <c r="X681" s="36">
        <v>0</v>
      </c>
      <c r="Y681" s="36">
        <v>-3.0559999999999999E-5</v>
      </c>
      <c r="Z681" s="36">
        <v>0</v>
      </c>
      <c r="AA681" s="38" t="s">
        <v>486</v>
      </c>
      <c r="AB681" s="36">
        <v>1.8560000000002147E-5</v>
      </c>
      <c r="AC681" s="36">
        <v>0.10874962000000001</v>
      </c>
    </row>
    <row r="682" spans="1:29" ht="15.75" customHeight="1" x14ac:dyDescent="0.2">
      <c r="A682" s="52"/>
      <c r="B682" s="49"/>
      <c r="C682" s="49"/>
      <c r="D682" s="53"/>
      <c r="E682" s="50"/>
      <c r="F682" s="50"/>
      <c r="G682" s="50"/>
      <c r="H682" s="50"/>
      <c r="I682" s="50"/>
      <c r="J682" s="49"/>
      <c r="K682" s="50"/>
      <c r="L682" s="50"/>
      <c r="M682" s="50"/>
      <c r="N682" s="49"/>
      <c r="O682" s="49"/>
      <c r="P682" s="36">
        <v>0</v>
      </c>
      <c r="Q682" s="36" t="s">
        <v>485</v>
      </c>
      <c r="R682" s="36" t="e">
        <v>#NUM!</v>
      </c>
      <c r="S682" s="36">
        <v>0</v>
      </c>
      <c r="T682" s="36">
        <v>0</v>
      </c>
      <c r="U682" s="38">
        <v>0</v>
      </c>
      <c r="V682" s="38">
        <v>0</v>
      </c>
      <c r="W682" s="36">
        <v>-1.1999999999997852E-5</v>
      </c>
      <c r="X682" s="36">
        <v>0</v>
      </c>
      <c r="Y682" s="36">
        <v>-3.0559999999999999E-5</v>
      </c>
      <c r="Z682" s="36">
        <v>0</v>
      </c>
      <c r="AA682" s="38" t="s">
        <v>486</v>
      </c>
      <c r="AB682" s="36">
        <v>1.8560000000002147E-5</v>
      </c>
      <c r="AC682" s="36">
        <v>0.10874962000000001</v>
      </c>
    </row>
    <row r="683" spans="1:29" ht="15.75" customHeight="1" x14ac:dyDescent="0.2">
      <c r="A683" s="52"/>
      <c r="B683" s="49"/>
      <c r="C683" s="49"/>
      <c r="D683" s="49"/>
      <c r="E683" s="50"/>
      <c r="F683" s="50"/>
      <c r="G683" s="50"/>
      <c r="H683" s="50"/>
      <c r="I683" s="50"/>
      <c r="J683" s="49"/>
      <c r="K683" s="50"/>
      <c r="L683" s="50"/>
      <c r="M683" s="50"/>
      <c r="N683" s="49"/>
      <c r="O683" s="49"/>
      <c r="P683" s="36">
        <v>0</v>
      </c>
      <c r="Q683" s="36" t="s">
        <v>485</v>
      </c>
      <c r="R683" s="36" t="e">
        <v>#NUM!</v>
      </c>
      <c r="S683" s="36">
        <v>0</v>
      </c>
      <c r="T683" s="36">
        <v>0</v>
      </c>
      <c r="U683" s="38">
        <v>0</v>
      </c>
      <c r="V683" s="38">
        <v>0</v>
      </c>
      <c r="W683" s="36">
        <v>-1.1999999999997852E-5</v>
      </c>
      <c r="X683" s="36">
        <v>0</v>
      </c>
      <c r="Y683" s="36">
        <v>-3.0559999999999999E-5</v>
      </c>
      <c r="Z683" s="36">
        <v>0</v>
      </c>
      <c r="AA683" s="38" t="s">
        <v>486</v>
      </c>
      <c r="AB683" s="36">
        <v>1.8560000000002147E-5</v>
      </c>
      <c r="AC683" s="36">
        <v>0.10874962000000001</v>
      </c>
    </row>
    <row r="684" spans="1:29" ht="15.75" customHeight="1" x14ac:dyDescent="0.2">
      <c r="A684" s="52"/>
      <c r="B684" s="49"/>
      <c r="C684" s="49"/>
      <c r="D684" s="49"/>
      <c r="E684" s="50"/>
      <c r="F684" s="50"/>
      <c r="G684" s="50"/>
      <c r="H684" s="50"/>
      <c r="I684" s="50"/>
      <c r="J684" s="49"/>
      <c r="K684" s="50"/>
      <c r="L684" s="50"/>
      <c r="M684" s="50"/>
      <c r="N684" s="49"/>
      <c r="O684" s="49"/>
      <c r="P684" s="36">
        <v>0</v>
      </c>
      <c r="Q684" s="36" t="s">
        <v>485</v>
      </c>
      <c r="R684" s="36" t="e">
        <v>#NUM!</v>
      </c>
      <c r="S684" s="36">
        <v>0</v>
      </c>
      <c r="T684" s="36">
        <v>0</v>
      </c>
      <c r="U684" s="38">
        <v>0</v>
      </c>
      <c r="V684" s="38">
        <v>0</v>
      </c>
      <c r="W684" s="36">
        <v>-1.1999999999997852E-5</v>
      </c>
      <c r="X684" s="36">
        <v>0</v>
      </c>
      <c r="Y684" s="36">
        <v>-3.0559999999999999E-5</v>
      </c>
      <c r="Z684" s="36">
        <v>0</v>
      </c>
      <c r="AA684" s="38" t="s">
        <v>486</v>
      </c>
      <c r="AB684" s="36">
        <v>1.8560000000002147E-5</v>
      </c>
      <c r="AC684" s="36">
        <v>0.10874962000000001</v>
      </c>
    </row>
    <row r="685" spans="1:29" ht="15.75" customHeight="1" x14ac:dyDescent="0.2">
      <c r="A685" s="52"/>
      <c r="B685" s="49"/>
      <c r="C685" s="49"/>
      <c r="D685" s="49"/>
      <c r="E685" s="50"/>
      <c r="F685" s="50"/>
      <c r="G685" s="50"/>
      <c r="H685" s="50"/>
      <c r="I685" s="50"/>
      <c r="J685" s="49"/>
      <c r="K685" s="50"/>
      <c r="L685" s="50"/>
      <c r="M685" s="50"/>
      <c r="N685" s="49"/>
      <c r="O685" s="49"/>
      <c r="P685" s="36">
        <v>0</v>
      </c>
      <c r="Q685" s="36" t="s">
        <v>485</v>
      </c>
      <c r="R685" s="36" t="e">
        <v>#NUM!</v>
      </c>
      <c r="S685" s="36">
        <v>0</v>
      </c>
      <c r="T685" s="36">
        <v>0</v>
      </c>
      <c r="U685" s="38">
        <v>0</v>
      </c>
      <c r="V685" s="38">
        <v>0</v>
      </c>
      <c r="W685" s="36">
        <v>-1.1999999999997852E-5</v>
      </c>
      <c r="X685" s="36">
        <v>0</v>
      </c>
      <c r="Y685" s="36">
        <v>-3.0559999999999999E-5</v>
      </c>
      <c r="Z685" s="36">
        <v>0</v>
      </c>
      <c r="AA685" s="38" t="s">
        <v>486</v>
      </c>
      <c r="AB685" s="36">
        <v>1.8560000000002147E-5</v>
      </c>
      <c r="AC685" s="36">
        <v>0.10874962000000001</v>
      </c>
    </row>
    <row r="686" spans="1:29" ht="15.75" customHeight="1" x14ac:dyDescent="0.2">
      <c r="A686" s="52"/>
      <c r="B686" s="49"/>
      <c r="C686" s="49"/>
      <c r="D686" s="49"/>
      <c r="E686" s="50"/>
      <c r="F686" s="50"/>
      <c r="G686" s="50"/>
      <c r="H686" s="50"/>
      <c r="I686" s="50"/>
      <c r="J686" s="49"/>
      <c r="K686" s="50"/>
      <c r="L686" s="50"/>
      <c r="M686" s="50"/>
      <c r="N686" s="49"/>
      <c r="O686" s="49"/>
      <c r="P686" s="36">
        <v>0</v>
      </c>
      <c r="Q686" s="36" t="s">
        <v>485</v>
      </c>
      <c r="R686" s="36" t="e">
        <v>#NUM!</v>
      </c>
      <c r="S686" s="36">
        <v>0</v>
      </c>
      <c r="T686" s="36">
        <v>0</v>
      </c>
      <c r="U686" s="38">
        <v>0</v>
      </c>
      <c r="V686" s="38">
        <v>0</v>
      </c>
      <c r="W686" s="36">
        <v>-1.1999999999997852E-5</v>
      </c>
      <c r="X686" s="36">
        <v>0</v>
      </c>
      <c r="Y686" s="36">
        <v>-3.0559999999999999E-5</v>
      </c>
      <c r="Z686" s="36">
        <v>0</v>
      </c>
      <c r="AA686" s="38" t="s">
        <v>486</v>
      </c>
      <c r="AB686" s="36">
        <v>1.8560000000002147E-5</v>
      </c>
      <c r="AC686" s="36">
        <v>0.10874962000000001</v>
      </c>
    </row>
    <row r="687" spans="1:29" ht="15.75" customHeight="1" x14ac:dyDescent="0.2">
      <c r="A687" s="52"/>
      <c r="B687" s="49"/>
      <c r="C687" s="49"/>
      <c r="D687" s="49"/>
      <c r="E687" s="50"/>
      <c r="F687" s="50"/>
      <c r="G687" s="50"/>
      <c r="H687" s="50"/>
      <c r="I687" s="50"/>
      <c r="J687" s="49"/>
      <c r="K687" s="50"/>
      <c r="L687" s="50"/>
      <c r="M687" s="50"/>
      <c r="N687" s="49"/>
      <c r="O687" s="49"/>
      <c r="P687" s="36">
        <v>0</v>
      </c>
      <c r="Q687" s="36" t="s">
        <v>485</v>
      </c>
      <c r="R687" s="36" t="e">
        <v>#NUM!</v>
      </c>
      <c r="S687" s="36">
        <v>0</v>
      </c>
      <c r="T687" s="36">
        <v>0</v>
      </c>
      <c r="U687" s="38">
        <v>0</v>
      </c>
      <c r="V687" s="38">
        <v>0</v>
      </c>
      <c r="W687" s="36">
        <v>-1.1999999999997852E-5</v>
      </c>
      <c r="X687" s="36">
        <v>0</v>
      </c>
      <c r="Y687" s="36">
        <v>-3.0559999999999999E-5</v>
      </c>
      <c r="Z687" s="36">
        <v>0</v>
      </c>
      <c r="AA687" s="38" t="s">
        <v>486</v>
      </c>
      <c r="AB687" s="36">
        <v>1.8560000000002147E-5</v>
      </c>
      <c r="AC687" s="36">
        <v>0.10874962000000001</v>
      </c>
    </row>
    <row r="688" spans="1:29" ht="15.75" customHeight="1" x14ac:dyDescent="0.2">
      <c r="A688" s="52"/>
      <c r="B688" s="49"/>
      <c r="C688" s="49"/>
      <c r="D688" s="49"/>
      <c r="E688" s="50"/>
      <c r="F688" s="50"/>
      <c r="G688" s="50"/>
      <c r="H688" s="50"/>
      <c r="I688" s="50"/>
      <c r="J688" s="49"/>
      <c r="K688" s="50"/>
      <c r="L688" s="50"/>
      <c r="M688" s="50"/>
      <c r="N688" s="49"/>
      <c r="O688" s="49"/>
      <c r="P688" s="36">
        <v>0</v>
      </c>
      <c r="Q688" s="36" t="s">
        <v>485</v>
      </c>
      <c r="R688" s="36" t="e">
        <v>#NUM!</v>
      </c>
      <c r="S688" s="36">
        <v>0</v>
      </c>
      <c r="T688" s="36">
        <v>0</v>
      </c>
      <c r="U688" s="38">
        <v>0</v>
      </c>
      <c r="V688" s="38">
        <v>0</v>
      </c>
      <c r="W688" s="36">
        <v>-1.1999999999997852E-5</v>
      </c>
      <c r="X688" s="36">
        <v>0</v>
      </c>
      <c r="Y688" s="36">
        <v>-3.0559999999999999E-5</v>
      </c>
      <c r="Z688" s="36">
        <v>0</v>
      </c>
      <c r="AA688" s="38" t="s">
        <v>486</v>
      </c>
      <c r="AB688" s="36">
        <v>1.8560000000002147E-5</v>
      </c>
      <c r="AC688" s="36">
        <v>0.10874962000000001</v>
      </c>
    </row>
    <row r="689" spans="1:29" ht="15.75" customHeight="1" x14ac:dyDescent="0.2">
      <c r="A689" s="52"/>
      <c r="B689" s="49"/>
      <c r="C689" s="49"/>
      <c r="D689" s="49"/>
      <c r="E689" s="50"/>
      <c r="F689" s="50"/>
      <c r="G689" s="50"/>
      <c r="H689" s="50"/>
      <c r="I689" s="50"/>
      <c r="J689" s="49"/>
      <c r="K689" s="50"/>
      <c r="L689" s="50"/>
      <c r="M689" s="50"/>
      <c r="N689" s="49"/>
      <c r="O689" s="49"/>
      <c r="P689" s="36">
        <v>0</v>
      </c>
      <c r="Q689" s="36" t="s">
        <v>485</v>
      </c>
      <c r="R689" s="36" t="e">
        <v>#NUM!</v>
      </c>
      <c r="S689" s="36">
        <v>0</v>
      </c>
      <c r="T689" s="36">
        <v>0</v>
      </c>
      <c r="U689" s="38">
        <v>0</v>
      </c>
      <c r="V689" s="38">
        <v>0</v>
      </c>
      <c r="W689" s="36">
        <v>-1.1999999999997852E-5</v>
      </c>
      <c r="X689" s="36">
        <v>0</v>
      </c>
      <c r="Y689" s="36">
        <v>-3.0559999999999999E-5</v>
      </c>
      <c r="Z689" s="36">
        <v>0</v>
      </c>
      <c r="AA689" s="38" t="s">
        <v>486</v>
      </c>
      <c r="AB689" s="36">
        <v>1.8560000000002147E-5</v>
      </c>
      <c r="AC689" s="36">
        <v>0.10874962000000001</v>
      </c>
    </row>
    <row r="690" spans="1:29" ht="15.75" customHeight="1" x14ac:dyDescent="0.2">
      <c r="A690" s="52"/>
      <c r="B690" s="49"/>
      <c r="C690" s="49"/>
      <c r="D690" s="49"/>
      <c r="E690" s="50"/>
      <c r="F690" s="50"/>
      <c r="G690" s="50"/>
      <c r="H690" s="50"/>
      <c r="I690" s="50"/>
      <c r="J690" s="49"/>
      <c r="K690" s="50"/>
      <c r="L690" s="50"/>
      <c r="M690" s="50"/>
      <c r="N690" s="49"/>
      <c r="O690" s="49"/>
      <c r="P690" s="36">
        <v>0</v>
      </c>
      <c r="Q690" s="36" t="s">
        <v>485</v>
      </c>
      <c r="R690" s="36" t="e">
        <v>#NUM!</v>
      </c>
      <c r="S690" s="36">
        <v>0</v>
      </c>
      <c r="T690" s="36">
        <v>0</v>
      </c>
      <c r="U690" s="38">
        <v>0</v>
      </c>
      <c r="V690" s="38">
        <v>0</v>
      </c>
      <c r="W690" s="36">
        <v>-1.1999999999997852E-5</v>
      </c>
      <c r="X690" s="36">
        <v>0</v>
      </c>
      <c r="Y690" s="36">
        <v>-3.0559999999999999E-5</v>
      </c>
      <c r="Z690" s="36">
        <v>0</v>
      </c>
      <c r="AA690" s="38" t="s">
        <v>486</v>
      </c>
      <c r="AB690" s="36">
        <v>1.8560000000002147E-5</v>
      </c>
      <c r="AC690" s="36">
        <v>0.10874962000000001</v>
      </c>
    </row>
    <row r="691" spans="1:29" ht="15.75" customHeight="1" x14ac:dyDescent="0.2">
      <c r="A691" s="52"/>
      <c r="B691" s="49"/>
      <c r="C691" s="49"/>
      <c r="D691" s="49"/>
      <c r="E691" s="50"/>
      <c r="F691" s="50"/>
      <c r="G691" s="50"/>
      <c r="H691" s="50"/>
      <c r="I691" s="50"/>
      <c r="J691" s="49"/>
      <c r="K691" s="50"/>
      <c r="L691" s="50"/>
      <c r="M691" s="50"/>
      <c r="N691" s="49"/>
      <c r="O691" s="49"/>
      <c r="P691" s="36">
        <v>0</v>
      </c>
      <c r="Q691" s="36" t="s">
        <v>485</v>
      </c>
      <c r="R691" s="36" t="e">
        <v>#NUM!</v>
      </c>
      <c r="S691" s="36">
        <v>0</v>
      </c>
      <c r="T691" s="36">
        <v>0</v>
      </c>
      <c r="U691" s="38">
        <v>0</v>
      </c>
      <c r="V691" s="38">
        <v>0</v>
      </c>
      <c r="W691" s="36">
        <v>-1.1999999999997852E-5</v>
      </c>
      <c r="X691" s="36">
        <v>0</v>
      </c>
      <c r="Y691" s="36">
        <v>-3.0559999999999999E-5</v>
      </c>
      <c r="Z691" s="36">
        <v>0</v>
      </c>
      <c r="AA691" s="38" t="s">
        <v>486</v>
      </c>
      <c r="AB691" s="36">
        <v>1.8560000000002147E-5</v>
      </c>
      <c r="AC691" s="36">
        <v>0.10874962000000001</v>
      </c>
    </row>
    <row r="692" spans="1:29" ht="15.75" customHeight="1" x14ac:dyDescent="0.2">
      <c r="A692" s="52"/>
      <c r="B692" s="49"/>
      <c r="C692" s="49"/>
      <c r="D692" s="49"/>
      <c r="E692" s="50"/>
      <c r="F692" s="50"/>
      <c r="G692" s="50"/>
      <c r="H692" s="50"/>
      <c r="I692" s="50"/>
      <c r="J692" s="49"/>
      <c r="K692" s="50"/>
      <c r="L692" s="50"/>
      <c r="M692" s="50"/>
      <c r="N692" s="49"/>
      <c r="O692" s="49"/>
      <c r="P692" s="36">
        <v>0</v>
      </c>
      <c r="Q692" s="36" t="s">
        <v>485</v>
      </c>
      <c r="R692" s="36" t="e">
        <v>#NUM!</v>
      </c>
      <c r="S692" s="36">
        <v>0</v>
      </c>
      <c r="T692" s="36">
        <v>0</v>
      </c>
      <c r="U692" s="38">
        <v>0</v>
      </c>
      <c r="V692" s="38">
        <v>0</v>
      </c>
      <c r="W692" s="36">
        <v>-1.1999999999997852E-5</v>
      </c>
      <c r="X692" s="36">
        <v>0</v>
      </c>
      <c r="Y692" s="36">
        <v>-3.0559999999999999E-5</v>
      </c>
      <c r="Z692" s="36">
        <v>0</v>
      </c>
      <c r="AA692" s="38" t="s">
        <v>486</v>
      </c>
      <c r="AB692" s="36">
        <v>1.8560000000002147E-5</v>
      </c>
      <c r="AC692" s="36">
        <v>0.10874962000000001</v>
      </c>
    </row>
    <row r="693" spans="1:29" ht="15.75" customHeight="1" x14ac:dyDescent="0.2">
      <c r="A693" s="52"/>
      <c r="B693" s="49"/>
      <c r="C693" s="49"/>
      <c r="D693" s="49"/>
      <c r="E693" s="50"/>
      <c r="F693" s="50"/>
      <c r="G693" s="50"/>
      <c r="H693" s="50"/>
      <c r="I693" s="50"/>
      <c r="J693" s="49"/>
      <c r="K693" s="50"/>
      <c r="L693" s="50"/>
      <c r="M693" s="50"/>
      <c r="N693" s="49"/>
      <c r="O693" s="49"/>
      <c r="P693" s="36">
        <v>0</v>
      </c>
      <c r="Q693" s="36" t="s">
        <v>485</v>
      </c>
      <c r="R693" s="36" t="e">
        <v>#NUM!</v>
      </c>
      <c r="S693" s="36">
        <v>0</v>
      </c>
      <c r="T693" s="36">
        <v>0</v>
      </c>
      <c r="U693" s="38">
        <v>0</v>
      </c>
      <c r="V693" s="38">
        <v>0</v>
      </c>
      <c r="W693" s="36">
        <v>-1.1999999999997852E-5</v>
      </c>
      <c r="X693" s="36">
        <v>0</v>
      </c>
      <c r="Y693" s="36">
        <v>-3.0559999999999999E-5</v>
      </c>
      <c r="Z693" s="36">
        <v>0</v>
      </c>
      <c r="AA693" s="38" t="s">
        <v>486</v>
      </c>
      <c r="AB693" s="36">
        <v>1.8560000000002147E-5</v>
      </c>
      <c r="AC693" s="36">
        <v>0.10874962000000001</v>
      </c>
    </row>
    <row r="694" spans="1:29" ht="15.75" customHeight="1" x14ac:dyDescent="0.2">
      <c r="A694" s="52"/>
      <c r="B694" s="49"/>
      <c r="C694" s="49"/>
      <c r="D694" s="49"/>
      <c r="E694" s="50"/>
      <c r="F694" s="50"/>
      <c r="G694" s="50"/>
      <c r="H694" s="50"/>
      <c r="I694" s="50"/>
      <c r="J694" s="49"/>
      <c r="K694" s="50"/>
      <c r="L694" s="50"/>
      <c r="M694" s="50"/>
      <c r="N694" s="49"/>
      <c r="O694" s="49"/>
      <c r="P694" s="36">
        <v>0</v>
      </c>
      <c r="Q694" s="36" t="s">
        <v>485</v>
      </c>
      <c r="R694" s="36" t="e">
        <v>#NUM!</v>
      </c>
      <c r="S694" s="36">
        <v>0</v>
      </c>
      <c r="T694" s="36">
        <v>0</v>
      </c>
      <c r="U694" s="38">
        <v>0</v>
      </c>
      <c r="V694" s="38">
        <v>0</v>
      </c>
      <c r="W694" s="36">
        <v>-1.1999999999997852E-5</v>
      </c>
      <c r="X694" s="36">
        <v>0</v>
      </c>
      <c r="Y694" s="36">
        <v>-3.0559999999999999E-5</v>
      </c>
      <c r="Z694" s="36">
        <v>0</v>
      </c>
      <c r="AA694" s="38" t="s">
        <v>486</v>
      </c>
      <c r="AB694" s="36">
        <v>1.8560000000002147E-5</v>
      </c>
      <c r="AC694" s="36">
        <v>0.10874962000000001</v>
      </c>
    </row>
    <row r="695" spans="1:29" ht="15.75" customHeight="1" x14ac:dyDescent="0.2">
      <c r="A695" s="52"/>
      <c r="B695" s="49"/>
      <c r="C695" s="49"/>
      <c r="D695" s="49"/>
      <c r="E695" s="50"/>
      <c r="F695" s="50"/>
      <c r="G695" s="50"/>
      <c r="H695" s="50"/>
      <c r="I695" s="50"/>
      <c r="J695" s="49"/>
      <c r="K695" s="50"/>
      <c r="L695" s="50"/>
      <c r="M695" s="50"/>
      <c r="N695" s="49"/>
      <c r="O695" s="49"/>
      <c r="P695" s="36">
        <v>0</v>
      </c>
      <c r="Q695" s="36" t="s">
        <v>485</v>
      </c>
      <c r="R695" s="36" t="e">
        <v>#NUM!</v>
      </c>
      <c r="S695" s="36">
        <v>0</v>
      </c>
      <c r="T695" s="36">
        <v>0</v>
      </c>
      <c r="U695" s="38">
        <v>0</v>
      </c>
      <c r="V695" s="38">
        <v>0</v>
      </c>
      <c r="W695" s="36">
        <v>-1.1999999999997852E-5</v>
      </c>
      <c r="X695" s="36">
        <v>0</v>
      </c>
      <c r="Y695" s="36">
        <v>-3.0559999999999999E-5</v>
      </c>
      <c r="Z695" s="36">
        <v>0</v>
      </c>
      <c r="AA695" s="38" t="s">
        <v>486</v>
      </c>
      <c r="AB695" s="36">
        <v>1.8560000000002147E-5</v>
      </c>
      <c r="AC695" s="36">
        <v>0.10874962000000001</v>
      </c>
    </row>
    <row r="696" spans="1:29" ht="15.75" customHeight="1" x14ac:dyDescent="0.2">
      <c r="A696" s="52"/>
      <c r="B696" s="49"/>
      <c r="C696" s="49"/>
      <c r="D696" s="49"/>
      <c r="E696" s="50"/>
      <c r="F696" s="50"/>
      <c r="G696" s="50"/>
      <c r="H696" s="50"/>
      <c r="I696" s="50"/>
      <c r="J696" s="49"/>
      <c r="K696" s="50"/>
      <c r="L696" s="50"/>
      <c r="M696" s="50"/>
      <c r="N696" s="49"/>
      <c r="O696" s="49"/>
      <c r="P696" s="36">
        <v>0</v>
      </c>
      <c r="Q696" s="36" t="s">
        <v>485</v>
      </c>
      <c r="R696" s="36" t="e">
        <v>#NUM!</v>
      </c>
      <c r="S696" s="36">
        <v>0</v>
      </c>
      <c r="T696" s="36">
        <v>0</v>
      </c>
      <c r="U696" s="38">
        <v>0</v>
      </c>
      <c r="V696" s="38">
        <v>0</v>
      </c>
      <c r="W696" s="36">
        <v>-1.1999999999997852E-5</v>
      </c>
      <c r="X696" s="36">
        <v>0</v>
      </c>
      <c r="Y696" s="36">
        <v>-3.0559999999999999E-5</v>
      </c>
      <c r="Z696" s="36">
        <v>0</v>
      </c>
      <c r="AA696" s="38" t="s">
        <v>486</v>
      </c>
      <c r="AB696" s="36">
        <v>1.8560000000002147E-5</v>
      </c>
      <c r="AC696" s="36">
        <v>0.10874962000000001</v>
      </c>
    </row>
    <row r="697" spans="1:29" ht="15.75" customHeight="1" x14ac:dyDescent="0.2">
      <c r="A697" s="52"/>
      <c r="B697" s="49"/>
      <c r="C697" s="49"/>
      <c r="D697" s="49"/>
      <c r="E697" s="50"/>
      <c r="F697" s="50"/>
      <c r="G697" s="50"/>
      <c r="H697" s="50"/>
      <c r="I697" s="50"/>
      <c r="J697" s="49"/>
      <c r="K697" s="50"/>
      <c r="L697" s="50"/>
      <c r="M697" s="50"/>
      <c r="N697" s="49"/>
      <c r="O697" s="49"/>
      <c r="P697" s="36">
        <v>0</v>
      </c>
      <c r="Q697" s="36" t="s">
        <v>485</v>
      </c>
      <c r="R697" s="36" t="e">
        <v>#NUM!</v>
      </c>
      <c r="S697" s="36">
        <v>0</v>
      </c>
      <c r="T697" s="36">
        <v>0</v>
      </c>
      <c r="U697" s="38">
        <v>0</v>
      </c>
      <c r="V697" s="38">
        <v>0</v>
      </c>
      <c r="W697" s="36">
        <v>-1.1999999999997852E-5</v>
      </c>
      <c r="X697" s="36">
        <v>0</v>
      </c>
      <c r="Y697" s="36">
        <v>-3.0559999999999999E-5</v>
      </c>
      <c r="Z697" s="36">
        <v>0</v>
      </c>
      <c r="AA697" s="38" t="s">
        <v>486</v>
      </c>
      <c r="AB697" s="36">
        <v>1.8560000000002147E-5</v>
      </c>
      <c r="AC697" s="36">
        <v>0.10874962000000001</v>
      </c>
    </row>
    <row r="698" spans="1:29" ht="15.75" customHeight="1" x14ac:dyDescent="0.2">
      <c r="A698" s="52"/>
      <c r="B698" s="49"/>
      <c r="C698" s="49"/>
      <c r="D698" s="49"/>
      <c r="E698" s="50"/>
      <c r="F698" s="50"/>
      <c r="G698" s="50"/>
      <c r="H698" s="50"/>
      <c r="I698" s="50"/>
      <c r="J698" s="49"/>
      <c r="K698" s="50"/>
      <c r="L698" s="50"/>
      <c r="M698" s="50"/>
      <c r="N698" s="49"/>
      <c r="O698" s="49"/>
      <c r="P698" s="36">
        <v>0</v>
      </c>
      <c r="Q698" s="36" t="s">
        <v>485</v>
      </c>
      <c r="R698" s="36" t="e">
        <v>#NUM!</v>
      </c>
      <c r="S698" s="36">
        <v>0</v>
      </c>
      <c r="T698" s="36">
        <v>0</v>
      </c>
      <c r="U698" s="38">
        <v>0</v>
      </c>
      <c r="V698" s="38">
        <v>0</v>
      </c>
      <c r="W698" s="36">
        <v>-1.1999999999997852E-5</v>
      </c>
      <c r="X698" s="36">
        <v>0</v>
      </c>
      <c r="Y698" s="36">
        <v>-3.0559999999999999E-5</v>
      </c>
      <c r="Z698" s="36">
        <v>0</v>
      </c>
      <c r="AA698" s="38" t="s">
        <v>486</v>
      </c>
      <c r="AB698" s="36">
        <v>1.8560000000002147E-5</v>
      </c>
      <c r="AC698" s="36">
        <v>0.10874962000000001</v>
      </c>
    </row>
    <row r="699" spans="1:29" ht="15.75" customHeight="1" x14ac:dyDescent="0.2">
      <c r="A699" s="52"/>
      <c r="B699" s="49"/>
      <c r="C699" s="49"/>
      <c r="D699" s="49"/>
      <c r="E699" s="50"/>
      <c r="F699" s="50"/>
      <c r="G699" s="50"/>
      <c r="H699" s="50"/>
      <c r="I699" s="50"/>
      <c r="J699" s="49"/>
      <c r="K699" s="50"/>
      <c r="L699" s="50"/>
      <c r="M699" s="50"/>
      <c r="N699" s="49"/>
      <c r="O699" s="49"/>
      <c r="P699" s="36">
        <v>0</v>
      </c>
      <c r="Q699" s="36" t="s">
        <v>485</v>
      </c>
      <c r="R699" s="36" t="e">
        <v>#NUM!</v>
      </c>
      <c r="S699" s="36">
        <v>0</v>
      </c>
      <c r="T699" s="36">
        <v>0</v>
      </c>
      <c r="U699" s="38">
        <v>0</v>
      </c>
      <c r="V699" s="38">
        <v>0</v>
      </c>
      <c r="W699" s="36">
        <v>-1.1999999999997852E-5</v>
      </c>
      <c r="X699" s="36">
        <v>0</v>
      </c>
      <c r="Y699" s="36">
        <v>-3.0559999999999999E-5</v>
      </c>
      <c r="Z699" s="36">
        <v>0</v>
      </c>
      <c r="AA699" s="38" t="s">
        <v>486</v>
      </c>
      <c r="AB699" s="36">
        <v>1.8560000000002147E-5</v>
      </c>
      <c r="AC699" s="36">
        <v>0.10874962000000001</v>
      </c>
    </row>
    <row r="700" spans="1:29" ht="15.75" customHeight="1" x14ac:dyDescent="0.2">
      <c r="A700" s="52"/>
      <c r="B700" s="49"/>
      <c r="C700" s="49"/>
      <c r="D700" s="49"/>
      <c r="E700" s="50"/>
      <c r="F700" s="50"/>
      <c r="G700" s="50"/>
      <c r="H700" s="50"/>
      <c r="I700" s="50"/>
      <c r="J700" s="49"/>
      <c r="K700" s="50"/>
      <c r="L700" s="50"/>
      <c r="M700" s="50"/>
      <c r="N700" s="49"/>
      <c r="O700" s="49"/>
      <c r="P700" s="36">
        <v>0</v>
      </c>
      <c r="Q700" s="36" t="s">
        <v>485</v>
      </c>
      <c r="R700" s="36" t="e">
        <v>#NUM!</v>
      </c>
      <c r="S700" s="36">
        <v>0</v>
      </c>
      <c r="T700" s="36">
        <v>0</v>
      </c>
      <c r="U700" s="38">
        <v>0</v>
      </c>
      <c r="V700" s="38">
        <v>0</v>
      </c>
      <c r="W700" s="36">
        <v>-1.1999999999997852E-5</v>
      </c>
      <c r="X700" s="36">
        <v>0</v>
      </c>
      <c r="Y700" s="36">
        <v>-3.0559999999999999E-5</v>
      </c>
      <c r="Z700" s="36">
        <v>0</v>
      </c>
      <c r="AA700" s="38" t="s">
        <v>486</v>
      </c>
      <c r="AB700" s="36">
        <v>1.8560000000002147E-5</v>
      </c>
      <c r="AC700" s="36">
        <v>0.10874962000000001</v>
      </c>
    </row>
    <row r="701" spans="1:29" ht="15.75" customHeight="1" x14ac:dyDescent="0.2">
      <c r="A701" s="52"/>
      <c r="B701" s="49"/>
      <c r="C701" s="49"/>
      <c r="D701" s="49"/>
      <c r="E701" s="50"/>
      <c r="F701" s="50"/>
      <c r="G701" s="50"/>
      <c r="H701" s="50"/>
      <c r="I701" s="50"/>
      <c r="J701" s="49"/>
      <c r="K701" s="50"/>
      <c r="L701" s="50"/>
      <c r="M701" s="50"/>
      <c r="N701" s="49"/>
      <c r="O701" s="49"/>
      <c r="P701" s="36">
        <v>0</v>
      </c>
      <c r="Q701" s="36" t="s">
        <v>485</v>
      </c>
      <c r="R701" s="36" t="e">
        <v>#NUM!</v>
      </c>
      <c r="S701" s="36">
        <v>0</v>
      </c>
      <c r="T701" s="36">
        <v>0</v>
      </c>
      <c r="U701" s="38">
        <v>0</v>
      </c>
      <c r="V701" s="38">
        <v>0</v>
      </c>
      <c r="W701" s="36">
        <v>-1.1999999999997852E-5</v>
      </c>
      <c r="X701" s="36">
        <v>0</v>
      </c>
      <c r="Y701" s="36">
        <v>-3.0559999999999999E-5</v>
      </c>
      <c r="Z701" s="36">
        <v>0</v>
      </c>
      <c r="AA701" s="38" t="s">
        <v>486</v>
      </c>
      <c r="AB701" s="36">
        <v>1.8560000000002147E-5</v>
      </c>
      <c r="AC701" s="36">
        <v>0.10874962000000001</v>
      </c>
    </row>
    <row r="702" spans="1:29" ht="15.75" customHeight="1" x14ac:dyDescent="0.2">
      <c r="A702" s="52"/>
      <c r="B702" s="49"/>
      <c r="C702" s="49"/>
      <c r="D702" s="49"/>
      <c r="E702" s="50"/>
      <c r="F702" s="50"/>
      <c r="G702" s="50"/>
      <c r="H702" s="50"/>
      <c r="I702" s="50"/>
      <c r="J702" s="49"/>
      <c r="K702" s="50"/>
      <c r="L702" s="50"/>
      <c r="M702" s="50"/>
      <c r="N702" s="49"/>
      <c r="O702" s="49"/>
      <c r="P702" s="36">
        <v>0</v>
      </c>
      <c r="Q702" s="36" t="s">
        <v>485</v>
      </c>
      <c r="R702" s="36" t="e">
        <v>#NUM!</v>
      </c>
      <c r="S702" s="36">
        <v>0</v>
      </c>
      <c r="T702" s="36">
        <v>0</v>
      </c>
      <c r="U702" s="38">
        <v>0</v>
      </c>
      <c r="V702" s="38">
        <v>0</v>
      </c>
      <c r="W702" s="36">
        <v>-1.1999999999997852E-5</v>
      </c>
      <c r="X702" s="36">
        <v>0</v>
      </c>
      <c r="Y702" s="36">
        <v>-3.0559999999999999E-5</v>
      </c>
      <c r="Z702" s="36">
        <v>0</v>
      </c>
      <c r="AA702" s="38" t="s">
        <v>486</v>
      </c>
      <c r="AB702" s="36">
        <v>1.8560000000002147E-5</v>
      </c>
      <c r="AC702" s="36">
        <v>0.10874962000000001</v>
      </c>
    </row>
    <row r="703" spans="1:29" ht="15.75" customHeight="1" x14ac:dyDescent="0.2">
      <c r="A703" s="52"/>
      <c r="B703" s="49"/>
      <c r="C703" s="49"/>
      <c r="D703" s="49"/>
      <c r="E703" s="50"/>
      <c r="F703" s="50"/>
      <c r="G703" s="50"/>
      <c r="H703" s="50"/>
      <c r="I703" s="50"/>
      <c r="J703" s="49"/>
      <c r="K703" s="50"/>
      <c r="L703" s="50"/>
      <c r="M703" s="50"/>
      <c r="N703" s="49"/>
      <c r="O703" s="49"/>
      <c r="P703" s="36">
        <v>0</v>
      </c>
      <c r="Q703" s="36" t="s">
        <v>485</v>
      </c>
      <c r="R703" s="36" t="e">
        <v>#NUM!</v>
      </c>
      <c r="S703" s="36">
        <v>0</v>
      </c>
      <c r="T703" s="36">
        <v>0</v>
      </c>
      <c r="U703" s="38">
        <v>0</v>
      </c>
      <c r="V703" s="38">
        <v>0</v>
      </c>
      <c r="W703" s="36">
        <v>-1.1999999999997852E-5</v>
      </c>
      <c r="X703" s="36">
        <v>0</v>
      </c>
      <c r="Y703" s="36">
        <v>-3.0559999999999999E-5</v>
      </c>
      <c r="Z703" s="36">
        <v>0</v>
      </c>
      <c r="AA703" s="38" t="s">
        <v>486</v>
      </c>
      <c r="AB703" s="36">
        <v>1.8560000000002147E-5</v>
      </c>
      <c r="AC703" s="36">
        <v>0.10874962000000001</v>
      </c>
    </row>
    <row r="704" spans="1:29" ht="15.75" customHeight="1" x14ac:dyDescent="0.2">
      <c r="A704" s="52"/>
      <c r="B704" s="49"/>
      <c r="C704" s="49"/>
      <c r="D704" s="49"/>
      <c r="E704" s="50"/>
      <c r="F704" s="50"/>
      <c r="G704" s="50"/>
      <c r="H704" s="50"/>
      <c r="I704" s="50"/>
      <c r="J704" s="49"/>
      <c r="K704" s="50"/>
      <c r="L704" s="50"/>
      <c r="M704" s="50"/>
      <c r="N704" s="49"/>
      <c r="O704" s="49"/>
      <c r="P704" s="36">
        <v>0</v>
      </c>
      <c r="Q704" s="36" t="s">
        <v>485</v>
      </c>
      <c r="R704" s="36" t="e">
        <v>#NUM!</v>
      </c>
      <c r="S704" s="36">
        <v>0</v>
      </c>
      <c r="T704" s="36">
        <v>0</v>
      </c>
      <c r="U704" s="38">
        <v>0</v>
      </c>
      <c r="V704" s="38">
        <v>0</v>
      </c>
      <c r="W704" s="36">
        <v>-1.1999999999997852E-5</v>
      </c>
      <c r="X704" s="36">
        <v>0</v>
      </c>
      <c r="Y704" s="36">
        <v>-3.0559999999999999E-5</v>
      </c>
      <c r="Z704" s="36">
        <v>0</v>
      </c>
      <c r="AA704" s="38" t="s">
        <v>486</v>
      </c>
      <c r="AB704" s="36">
        <v>1.8560000000002147E-5</v>
      </c>
      <c r="AC704" s="36">
        <v>0.10874962000000001</v>
      </c>
    </row>
    <row r="705" spans="1:29" ht="15.75" customHeight="1" x14ac:dyDescent="0.2">
      <c r="A705" s="52"/>
      <c r="B705" s="49"/>
      <c r="C705" s="49"/>
      <c r="D705" s="49"/>
      <c r="E705" s="50"/>
      <c r="F705" s="50"/>
      <c r="G705" s="50"/>
      <c r="H705" s="50"/>
      <c r="I705" s="50"/>
      <c r="J705" s="49"/>
      <c r="K705" s="50"/>
      <c r="L705" s="50"/>
      <c r="M705" s="50"/>
      <c r="N705" s="49"/>
      <c r="O705" s="49"/>
      <c r="P705" s="36">
        <v>0</v>
      </c>
      <c r="Q705" s="36" t="s">
        <v>485</v>
      </c>
      <c r="R705" s="36" t="e">
        <v>#NUM!</v>
      </c>
      <c r="S705" s="36">
        <v>0</v>
      </c>
      <c r="T705" s="36">
        <v>0</v>
      </c>
      <c r="U705" s="38">
        <v>0</v>
      </c>
      <c r="V705" s="38">
        <v>0</v>
      </c>
      <c r="W705" s="36">
        <v>-1.1999999999997852E-5</v>
      </c>
      <c r="X705" s="36">
        <v>0</v>
      </c>
      <c r="Y705" s="36">
        <v>-3.0559999999999999E-5</v>
      </c>
      <c r="Z705" s="36">
        <v>0</v>
      </c>
      <c r="AA705" s="38" t="s">
        <v>486</v>
      </c>
      <c r="AB705" s="36">
        <v>1.8560000000002147E-5</v>
      </c>
      <c r="AC705" s="36">
        <v>0.10874962000000001</v>
      </c>
    </row>
    <row r="706" spans="1:29" ht="15.75" customHeight="1" x14ac:dyDescent="0.2">
      <c r="A706" s="52"/>
      <c r="B706" s="49"/>
      <c r="C706" s="49"/>
      <c r="D706" s="49"/>
      <c r="E706" s="50"/>
      <c r="F706" s="50"/>
      <c r="G706" s="50"/>
      <c r="H706" s="50"/>
      <c r="I706" s="50"/>
      <c r="J706" s="49"/>
      <c r="K706" s="50"/>
      <c r="L706" s="50"/>
      <c r="M706" s="50"/>
      <c r="N706" s="49"/>
      <c r="O706" s="49"/>
      <c r="P706" s="36">
        <v>0</v>
      </c>
      <c r="Q706" s="36" t="s">
        <v>485</v>
      </c>
      <c r="R706" s="36" t="e">
        <v>#NUM!</v>
      </c>
      <c r="S706" s="36">
        <v>0</v>
      </c>
      <c r="T706" s="36">
        <v>0</v>
      </c>
      <c r="U706" s="38">
        <v>0</v>
      </c>
      <c r="V706" s="38">
        <v>0</v>
      </c>
      <c r="W706" s="36">
        <v>-1.1999999999997852E-5</v>
      </c>
      <c r="X706" s="36">
        <v>0</v>
      </c>
      <c r="Y706" s="36">
        <v>-3.0559999999999999E-5</v>
      </c>
      <c r="Z706" s="36">
        <v>0</v>
      </c>
      <c r="AA706" s="38" t="s">
        <v>486</v>
      </c>
      <c r="AB706" s="36">
        <v>1.8560000000002147E-5</v>
      </c>
      <c r="AC706" s="36">
        <v>0.10874962000000001</v>
      </c>
    </row>
    <row r="707" spans="1:29" ht="15.75" customHeight="1" x14ac:dyDescent="0.2">
      <c r="A707" s="52"/>
      <c r="B707" s="49"/>
      <c r="C707" s="49"/>
      <c r="D707" s="49"/>
      <c r="E707" s="50"/>
      <c r="F707" s="50"/>
      <c r="G707" s="50"/>
      <c r="H707" s="50"/>
      <c r="I707" s="50"/>
      <c r="J707" s="49"/>
      <c r="K707" s="50"/>
      <c r="L707" s="50"/>
      <c r="M707" s="50"/>
      <c r="N707" s="49"/>
      <c r="O707" s="49"/>
      <c r="P707" s="36">
        <v>0</v>
      </c>
      <c r="Q707" s="36" t="s">
        <v>485</v>
      </c>
      <c r="R707" s="36" t="e">
        <v>#NUM!</v>
      </c>
      <c r="S707" s="36">
        <v>0</v>
      </c>
      <c r="T707" s="36">
        <v>0</v>
      </c>
      <c r="U707" s="38">
        <v>0</v>
      </c>
      <c r="V707" s="38">
        <v>0</v>
      </c>
      <c r="W707" s="36">
        <v>-1.1999999999997852E-5</v>
      </c>
      <c r="X707" s="36">
        <v>0</v>
      </c>
      <c r="Y707" s="36">
        <v>-3.0559999999999999E-5</v>
      </c>
      <c r="Z707" s="36">
        <v>0</v>
      </c>
      <c r="AA707" s="38" t="s">
        <v>486</v>
      </c>
      <c r="AB707" s="36">
        <v>1.8560000000002147E-5</v>
      </c>
      <c r="AC707" s="36">
        <v>0.10874962000000001</v>
      </c>
    </row>
    <row r="708" spans="1:29" ht="15.75" customHeight="1" x14ac:dyDescent="0.2">
      <c r="A708" s="52"/>
      <c r="B708" s="49"/>
      <c r="C708" s="49"/>
      <c r="D708" s="49"/>
      <c r="E708" s="50"/>
      <c r="F708" s="50"/>
      <c r="G708" s="50"/>
      <c r="H708" s="50"/>
      <c r="I708" s="50"/>
      <c r="J708" s="49"/>
      <c r="K708" s="50"/>
      <c r="L708" s="50"/>
      <c r="M708" s="50"/>
      <c r="N708" s="49"/>
      <c r="O708" s="49"/>
      <c r="P708" s="36">
        <v>0</v>
      </c>
      <c r="Q708" s="36" t="s">
        <v>485</v>
      </c>
      <c r="R708" s="36" t="e">
        <v>#NUM!</v>
      </c>
      <c r="S708" s="36">
        <v>0</v>
      </c>
      <c r="T708" s="36">
        <v>0</v>
      </c>
      <c r="U708" s="38">
        <v>0</v>
      </c>
      <c r="V708" s="38">
        <v>0</v>
      </c>
      <c r="W708" s="36">
        <v>-1.1999999999997852E-5</v>
      </c>
      <c r="X708" s="36">
        <v>0</v>
      </c>
      <c r="Y708" s="36">
        <v>-3.0559999999999999E-5</v>
      </c>
      <c r="Z708" s="36">
        <v>0</v>
      </c>
      <c r="AA708" s="38" t="s">
        <v>486</v>
      </c>
      <c r="AB708" s="36">
        <v>1.8560000000002147E-5</v>
      </c>
      <c r="AC708" s="36">
        <v>0.10874962000000001</v>
      </c>
    </row>
    <row r="709" spans="1:29" ht="15.75" customHeight="1" x14ac:dyDescent="0.2">
      <c r="A709" s="52"/>
      <c r="B709" s="49"/>
      <c r="C709" s="49"/>
      <c r="D709" s="53"/>
      <c r="E709" s="50"/>
      <c r="F709" s="50"/>
      <c r="G709" s="50"/>
      <c r="H709" s="50"/>
      <c r="I709" s="50"/>
      <c r="J709" s="49"/>
      <c r="K709" s="50"/>
      <c r="L709" s="50"/>
      <c r="M709" s="50"/>
      <c r="N709" s="49"/>
      <c r="O709" s="49"/>
      <c r="P709" s="36">
        <v>0</v>
      </c>
      <c r="Q709" s="36" t="s">
        <v>485</v>
      </c>
      <c r="R709" s="36" t="e">
        <v>#NUM!</v>
      </c>
      <c r="S709" s="36">
        <v>0</v>
      </c>
      <c r="T709" s="36">
        <v>0</v>
      </c>
      <c r="U709" s="38">
        <v>0</v>
      </c>
      <c r="V709" s="38">
        <v>0</v>
      </c>
      <c r="W709" s="36">
        <v>-1.1999999999997852E-5</v>
      </c>
      <c r="X709" s="36">
        <v>0</v>
      </c>
      <c r="Y709" s="36">
        <v>-3.0559999999999999E-5</v>
      </c>
      <c r="Z709" s="36">
        <v>0</v>
      </c>
      <c r="AA709" s="38" t="s">
        <v>486</v>
      </c>
      <c r="AB709" s="36">
        <v>1.8560000000002147E-5</v>
      </c>
      <c r="AC709" s="36">
        <v>0.10874962000000001</v>
      </c>
    </row>
    <row r="710" spans="1:29" ht="15.75" customHeight="1" x14ac:dyDescent="0.2">
      <c r="A710" s="52"/>
      <c r="B710" s="49"/>
      <c r="C710" s="49"/>
      <c r="D710" s="49"/>
      <c r="E710" s="50"/>
      <c r="F710" s="50"/>
      <c r="G710" s="50"/>
      <c r="H710" s="50"/>
      <c r="I710" s="50"/>
      <c r="J710" s="49"/>
      <c r="K710" s="50"/>
      <c r="L710" s="50"/>
      <c r="M710" s="50"/>
      <c r="N710" s="49"/>
      <c r="O710" s="49"/>
      <c r="P710" s="36">
        <v>0</v>
      </c>
      <c r="Q710" s="36" t="s">
        <v>485</v>
      </c>
      <c r="R710" s="36" t="e">
        <v>#NUM!</v>
      </c>
      <c r="S710" s="36">
        <v>0</v>
      </c>
      <c r="T710" s="36">
        <v>0</v>
      </c>
      <c r="U710" s="38">
        <v>0</v>
      </c>
      <c r="V710" s="38">
        <v>0</v>
      </c>
      <c r="W710" s="36">
        <v>-1.1999999999997852E-5</v>
      </c>
      <c r="X710" s="36">
        <v>0</v>
      </c>
      <c r="Y710" s="36">
        <v>-3.0559999999999999E-5</v>
      </c>
      <c r="Z710" s="36">
        <v>0</v>
      </c>
      <c r="AA710" s="38" t="s">
        <v>486</v>
      </c>
      <c r="AB710" s="36">
        <v>1.8560000000002147E-5</v>
      </c>
      <c r="AC710" s="36">
        <v>0.10874962000000001</v>
      </c>
    </row>
    <row r="711" spans="1:29" ht="15.75" customHeight="1" x14ac:dyDescent="0.2">
      <c r="A711" s="52"/>
      <c r="B711" s="49"/>
      <c r="C711" s="49"/>
      <c r="D711" s="49"/>
      <c r="E711" s="50"/>
      <c r="F711" s="50"/>
      <c r="G711" s="50"/>
      <c r="H711" s="50"/>
      <c r="I711" s="50"/>
      <c r="J711" s="49"/>
      <c r="K711" s="50"/>
      <c r="L711" s="50"/>
      <c r="M711" s="50"/>
      <c r="N711" s="49"/>
      <c r="O711" s="49"/>
      <c r="P711" s="36">
        <v>0</v>
      </c>
      <c r="Q711" s="36" t="s">
        <v>485</v>
      </c>
      <c r="R711" s="36" t="e">
        <v>#NUM!</v>
      </c>
      <c r="S711" s="36">
        <v>0</v>
      </c>
      <c r="T711" s="36">
        <v>0</v>
      </c>
      <c r="U711" s="38">
        <v>0</v>
      </c>
      <c r="V711" s="38">
        <v>0</v>
      </c>
      <c r="W711" s="36">
        <v>-1.1999999999997852E-5</v>
      </c>
      <c r="X711" s="36">
        <v>0</v>
      </c>
      <c r="Y711" s="36">
        <v>-3.0559999999999999E-5</v>
      </c>
      <c r="Z711" s="36">
        <v>0</v>
      </c>
      <c r="AA711" s="38" t="s">
        <v>486</v>
      </c>
      <c r="AB711" s="36">
        <v>1.8560000000002147E-5</v>
      </c>
      <c r="AC711" s="36">
        <v>0.10874962000000001</v>
      </c>
    </row>
    <row r="712" spans="1:29" ht="15.75" customHeight="1" x14ac:dyDescent="0.2">
      <c r="A712" s="52"/>
      <c r="B712" s="49"/>
      <c r="C712" s="49"/>
      <c r="D712" s="49"/>
      <c r="E712" s="50"/>
      <c r="F712" s="50"/>
      <c r="G712" s="50"/>
      <c r="H712" s="50"/>
      <c r="I712" s="50"/>
      <c r="J712" s="49"/>
      <c r="K712" s="50"/>
      <c r="L712" s="50"/>
      <c r="M712" s="50"/>
      <c r="N712" s="49"/>
      <c r="O712" s="49"/>
      <c r="P712" s="36">
        <v>0</v>
      </c>
      <c r="Q712" s="36" t="s">
        <v>485</v>
      </c>
      <c r="R712" s="36" t="e">
        <v>#NUM!</v>
      </c>
      <c r="S712" s="36">
        <v>0</v>
      </c>
      <c r="T712" s="36">
        <v>0</v>
      </c>
      <c r="U712" s="38">
        <v>0</v>
      </c>
      <c r="V712" s="38">
        <v>0</v>
      </c>
      <c r="W712" s="36">
        <v>-1.1999999999997852E-5</v>
      </c>
      <c r="X712" s="36">
        <v>0</v>
      </c>
      <c r="Y712" s="36">
        <v>-3.0559999999999999E-5</v>
      </c>
      <c r="Z712" s="36">
        <v>0</v>
      </c>
      <c r="AA712" s="38" t="s">
        <v>486</v>
      </c>
      <c r="AB712" s="36">
        <v>1.8560000000002147E-5</v>
      </c>
      <c r="AC712" s="36">
        <v>0.10874962000000001</v>
      </c>
    </row>
    <row r="713" spans="1:29" ht="15.75" customHeight="1" x14ac:dyDescent="0.2">
      <c r="A713" s="52"/>
      <c r="B713" s="49"/>
      <c r="C713" s="49"/>
      <c r="D713" s="49"/>
      <c r="E713" s="50"/>
      <c r="F713" s="50"/>
      <c r="G713" s="50"/>
      <c r="H713" s="50"/>
      <c r="I713" s="50"/>
      <c r="J713" s="49"/>
      <c r="K713" s="50"/>
      <c r="L713" s="50"/>
      <c r="M713" s="50"/>
      <c r="N713" s="49"/>
      <c r="O713" s="49"/>
      <c r="P713" s="36">
        <v>0</v>
      </c>
      <c r="Q713" s="36" t="s">
        <v>485</v>
      </c>
      <c r="R713" s="36" t="e">
        <v>#NUM!</v>
      </c>
      <c r="S713" s="36">
        <v>0</v>
      </c>
      <c r="T713" s="36">
        <v>0</v>
      </c>
      <c r="U713" s="38">
        <v>0</v>
      </c>
      <c r="V713" s="38">
        <v>0</v>
      </c>
      <c r="W713" s="36">
        <v>-1.1999999999997852E-5</v>
      </c>
      <c r="X713" s="36">
        <v>0</v>
      </c>
      <c r="Y713" s="36">
        <v>-3.0559999999999999E-5</v>
      </c>
      <c r="Z713" s="36">
        <v>0</v>
      </c>
      <c r="AA713" s="38" t="s">
        <v>486</v>
      </c>
      <c r="AB713" s="36">
        <v>1.8560000000002147E-5</v>
      </c>
      <c r="AC713" s="36">
        <v>0.10874962000000001</v>
      </c>
    </row>
    <row r="714" spans="1:29" ht="15.75" customHeight="1" x14ac:dyDescent="0.2">
      <c r="A714" s="52"/>
      <c r="B714" s="49"/>
      <c r="C714" s="49"/>
      <c r="D714" s="49"/>
      <c r="E714" s="50"/>
      <c r="F714" s="50"/>
      <c r="G714" s="50"/>
      <c r="H714" s="50"/>
      <c r="I714" s="50"/>
      <c r="J714" s="49"/>
      <c r="K714" s="50"/>
      <c r="L714" s="50"/>
      <c r="M714" s="50"/>
      <c r="N714" s="49"/>
      <c r="O714" s="49"/>
      <c r="P714" s="36">
        <v>0</v>
      </c>
      <c r="Q714" s="36" t="s">
        <v>485</v>
      </c>
      <c r="R714" s="36" t="e">
        <v>#NUM!</v>
      </c>
      <c r="S714" s="36">
        <v>0</v>
      </c>
      <c r="T714" s="36">
        <v>0</v>
      </c>
      <c r="U714" s="38">
        <v>0</v>
      </c>
      <c r="V714" s="38">
        <v>0</v>
      </c>
      <c r="W714" s="36">
        <v>-1.1999999999997852E-5</v>
      </c>
      <c r="X714" s="36">
        <v>0</v>
      </c>
      <c r="Y714" s="36">
        <v>-3.0559999999999999E-5</v>
      </c>
      <c r="Z714" s="36">
        <v>0</v>
      </c>
      <c r="AA714" s="38" t="s">
        <v>486</v>
      </c>
      <c r="AB714" s="36">
        <v>1.8560000000002147E-5</v>
      </c>
      <c r="AC714" s="36">
        <v>0.10874962000000001</v>
      </c>
    </row>
    <row r="715" spans="1:29" ht="15.75" customHeight="1" x14ac:dyDescent="0.2">
      <c r="A715" s="52"/>
      <c r="B715" s="49"/>
      <c r="C715" s="49"/>
      <c r="D715" s="49"/>
      <c r="E715" s="50"/>
      <c r="F715" s="50"/>
      <c r="G715" s="50"/>
      <c r="H715" s="50"/>
      <c r="I715" s="50"/>
      <c r="J715" s="49"/>
      <c r="K715" s="50"/>
      <c r="L715" s="50"/>
      <c r="M715" s="50"/>
      <c r="N715" s="49"/>
      <c r="O715" s="49"/>
      <c r="P715" s="36">
        <v>0</v>
      </c>
      <c r="Q715" s="36" t="s">
        <v>485</v>
      </c>
      <c r="R715" s="36" t="e">
        <v>#NUM!</v>
      </c>
      <c r="S715" s="36">
        <v>0</v>
      </c>
      <c r="T715" s="36">
        <v>0</v>
      </c>
      <c r="U715" s="38">
        <v>0</v>
      </c>
      <c r="V715" s="38">
        <v>0</v>
      </c>
      <c r="W715" s="36">
        <v>-1.1999999999997852E-5</v>
      </c>
      <c r="X715" s="36">
        <v>0</v>
      </c>
      <c r="Y715" s="36">
        <v>-3.0559999999999999E-5</v>
      </c>
      <c r="Z715" s="36">
        <v>0</v>
      </c>
      <c r="AA715" s="38" t="s">
        <v>486</v>
      </c>
      <c r="AB715" s="36">
        <v>1.8560000000002147E-5</v>
      </c>
      <c r="AC715" s="36">
        <v>0.10874962000000001</v>
      </c>
    </row>
    <row r="716" spans="1:29" ht="15.75" customHeight="1" x14ac:dyDescent="0.2">
      <c r="A716" s="52"/>
      <c r="B716" s="49"/>
      <c r="C716" s="49"/>
      <c r="D716" s="49"/>
      <c r="E716" s="50"/>
      <c r="F716" s="50"/>
      <c r="G716" s="50"/>
      <c r="H716" s="50"/>
      <c r="I716" s="50"/>
      <c r="J716" s="49"/>
      <c r="K716" s="50"/>
      <c r="L716" s="50"/>
      <c r="M716" s="50"/>
      <c r="N716" s="49"/>
      <c r="O716" s="49"/>
      <c r="P716" s="36">
        <v>0</v>
      </c>
      <c r="Q716" s="36" t="s">
        <v>485</v>
      </c>
      <c r="R716" s="36" t="e">
        <v>#NUM!</v>
      </c>
      <c r="S716" s="36">
        <v>0</v>
      </c>
      <c r="T716" s="36">
        <v>0</v>
      </c>
      <c r="U716" s="38">
        <v>0</v>
      </c>
      <c r="V716" s="38">
        <v>0</v>
      </c>
      <c r="W716" s="36">
        <v>-1.1999999999997852E-5</v>
      </c>
      <c r="X716" s="36">
        <v>0</v>
      </c>
      <c r="Y716" s="36">
        <v>-3.0559999999999999E-5</v>
      </c>
      <c r="Z716" s="36">
        <v>0</v>
      </c>
      <c r="AA716" s="38" t="s">
        <v>486</v>
      </c>
      <c r="AB716" s="36">
        <v>1.8560000000002147E-5</v>
      </c>
      <c r="AC716" s="36">
        <v>0.10874962000000001</v>
      </c>
    </row>
    <row r="717" spans="1:29" ht="15.75" customHeight="1" x14ac:dyDescent="0.2">
      <c r="A717" s="52"/>
      <c r="B717" s="49"/>
      <c r="C717" s="49"/>
      <c r="D717" s="49"/>
      <c r="E717" s="50"/>
      <c r="F717" s="50"/>
      <c r="G717" s="50"/>
      <c r="H717" s="50"/>
      <c r="I717" s="50"/>
      <c r="J717" s="49"/>
      <c r="K717" s="50"/>
      <c r="L717" s="50"/>
      <c r="M717" s="50"/>
      <c r="N717" s="49"/>
      <c r="O717" s="49"/>
      <c r="P717" s="36">
        <v>0</v>
      </c>
      <c r="Q717" s="36" t="s">
        <v>485</v>
      </c>
      <c r="R717" s="36" t="e">
        <v>#NUM!</v>
      </c>
      <c r="S717" s="36">
        <v>0</v>
      </c>
      <c r="T717" s="36">
        <v>0</v>
      </c>
      <c r="U717" s="38">
        <v>0</v>
      </c>
      <c r="V717" s="38">
        <v>0</v>
      </c>
      <c r="W717" s="36">
        <v>-1.1999999999997852E-5</v>
      </c>
      <c r="X717" s="36">
        <v>0</v>
      </c>
      <c r="Y717" s="36">
        <v>-3.0559999999999999E-5</v>
      </c>
      <c r="Z717" s="36">
        <v>0</v>
      </c>
      <c r="AA717" s="38" t="s">
        <v>486</v>
      </c>
      <c r="AB717" s="36">
        <v>1.8560000000002147E-5</v>
      </c>
      <c r="AC717" s="36">
        <v>0.10874962000000001</v>
      </c>
    </row>
    <row r="718" spans="1:29" ht="15.75" customHeight="1" x14ac:dyDescent="0.2">
      <c r="A718" s="52"/>
      <c r="B718" s="49"/>
      <c r="C718" s="49"/>
      <c r="D718" s="49"/>
      <c r="E718" s="50"/>
      <c r="F718" s="50"/>
      <c r="G718" s="50"/>
      <c r="H718" s="50"/>
      <c r="I718" s="50"/>
      <c r="J718" s="49"/>
      <c r="K718" s="50"/>
      <c r="L718" s="50"/>
      <c r="M718" s="50"/>
      <c r="N718" s="49"/>
      <c r="O718" s="49"/>
      <c r="P718" s="36">
        <v>0</v>
      </c>
      <c r="Q718" s="36" t="s">
        <v>485</v>
      </c>
      <c r="R718" s="36" t="e">
        <v>#NUM!</v>
      </c>
      <c r="S718" s="36">
        <v>0</v>
      </c>
      <c r="T718" s="36">
        <v>0</v>
      </c>
      <c r="U718" s="38">
        <v>0</v>
      </c>
      <c r="V718" s="38">
        <v>0</v>
      </c>
      <c r="W718" s="36">
        <v>-1.1999999999997852E-5</v>
      </c>
      <c r="X718" s="36">
        <v>0</v>
      </c>
      <c r="Y718" s="36">
        <v>-3.0559999999999999E-5</v>
      </c>
      <c r="Z718" s="36">
        <v>0</v>
      </c>
      <c r="AA718" s="38" t="s">
        <v>486</v>
      </c>
      <c r="AB718" s="36">
        <v>1.8560000000002147E-5</v>
      </c>
      <c r="AC718" s="36">
        <v>0.10874962000000001</v>
      </c>
    </row>
    <row r="719" spans="1:29" ht="15.75" customHeight="1" x14ac:dyDescent="0.2">
      <c r="A719" s="52"/>
      <c r="B719" s="49"/>
      <c r="C719" s="49"/>
      <c r="D719" s="49"/>
      <c r="E719" s="50"/>
      <c r="F719" s="50"/>
      <c r="G719" s="50"/>
      <c r="H719" s="50"/>
      <c r="I719" s="50"/>
      <c r="J719" s="49"/>
      <c r="K719" s="50"/>
      <c r="L719" s="50"/>
      <c r="M719" s="50"/>
      <c r="N719" s="49"/>
      <c r="O719" s="49"/>
      <c r="P719" s="36">
        <v>0</v>
      </c>
      <c r="Q719" s="36" t="s">
        <v>485</v>
      </c>
      <c r="R719" s="36" t="e">
        <v>#NUM!</v>
      </c>
      <c r="S719" s="36">
        <v>0</v>
      </c>
      <c r="T719" s="36">
        <v>0</v>
      </c>
      <c r="U719" s="38">
        <v>0</v>
      </c>
      <c r="V719" s="38">
        <v>0</v>
      </c>
      <c r="W719" s="36">
        <v>-1.1999999999997852E-5</v>
      </c>
      <c r="X719" s="36">
        <v>0</v>
      </c>
      <c r="Y719" s="36">
        <v>-3.0559999999999999E-5</v>
      </c>
      <c r="Z719" s="36">
        <v>0</v>
      </c>
      <c r="AA719" s="38" t="s">
        <v>486</v>
      </c>
      <c r="AB719" s="36">
        <v>1.8560000000002147E-5</v>
      </c>
      <c r="AC719" s="36">
        <v>0.10874962000000001</v>
      </c>
    </row>
    <row r="720" spans="1:29" ht="15.75" customHeight="1" x14ac:dyDescent="0.2">
      <c r="A720" s="52"/>
      <c r="B720" s="49"/>
      <c r="C720" s="49"/>
      <c r="D720" s="49"/>
      <c r="E720" s="50"/>
      <c r="F720" s="50"/>
      <c r="G720" s="50"/>
      <c r="H720" s="50"/>
      <c r="I720" s="50"/>
      <c r="J720" s="49"/>
      <c r="K720" s="50"/>
      <c r="L720" s="50"/>
      <c r="M720" s="50"/>
      <c r="N720" s="49"/>
      <c r="O720" s="49"/>
      <c r="P720" s="36">
        <v>0</v>
      </c>
      <c r="Q720" s="36" t="s">
        <v>485</v>
      </c>
      <c r="R720" s="36" t="e">
        <v>#NUM!</v>
      </c>
      <c r="S720" s="36">
        <v>0</v>
      </c>
      <c r="T720" s="36">
        <v>0</v>
      </c>
      <c r="U720" s="38">
        <v>0</v>
      </c>
      <c r="V720" s="38">
        <v>0</v>
      </c>
      <c r="W720" s="36">
        <v>-1.1999999999997852E-5</v>
      </c>
      <c r="X720" s="36">
        <v>0</v>
      </c>
      <c r="Y720" s="36">
        <v>-3.0559999999999999E-5</v>
      </c>
      <c r="Z720" s="36">
        <v>0</v>
      </c>
      <c r="AA720" s="38" t="s">
        <v>486</v>
      </c>
      <c r="AB720" s="36">
        <v>1.8560000000002147E-5</v>
      </c>
      <c r="AC720" s="36">
        <v>0.10874962000000001</v>
      </c>
    </row>
    <row r="721" spans="1:29" ht="15.75" customHeight="1" x14ac:dyDescent="0.2">
      <c r="A721" s="52"/>
      <c r="B721" s="49"/>
      <c r="C721" s="49"/>
      <c r="D721" s="49"/>
      <c r="E721" s="50"/>
      <c r="F721" s="50"/>
      <c r="G721" s="50"/>
      <c r="H721" s="50"/>
      <c r="I721" s="50"/>
      <c r="J721" s="49"/>
      <c r="K721" s="50"/>
      <c r="L721" s="50"/>
      <c r="M721" s="50"/>
      <c r="N721" s="49"/>
      <c r="O721" s="49"/>
      <c r="P721" s="36">
        <v>0</v>
      </c>
      <c r="Q721" s="36" t="s">
        <v>485</v>
      </c>
      <c r="R721" s="36" t="e">
        <v>#NUM!</v>
      </c>
      <c r="S721" s="36">
        <v>0</v>
      </c>
      <c r="T721" s="36">
        <v>0</v>
      </c>
      <c r="U721" s="38">
        <v>0</v>
      </c>
      <c r="V721" s="38">
        <v>0</v>
      </c>
      <c r="W721" s="36">
        <v>-1.1999999999997852E-5</v>
      </c>
      <c r="X721" s="36">
        <v>0</v>
      </c>
      <c r="Y721" s="36">
        <v>-3.0559999999999999E-5</v>
      </c>
      <c r="Z721" s="36">
        <v>0</v>
      </c>
      <c r="AA721" s="38" t="s">
        <v>486</v>
      </c>
      <c r="AB721" s="36">
        <v>1.8560000000002147E-5</v>
      </c>
      <c r="AC721" s="36">
        <v>0.10874962000000001</v>
      </c>
    </row>
    <row r="722" spans="1:29" ht="15.75" customHeight="1" x14ac:dyDescent="0.2">
      <c r="A722" s="52"/>
      <c r="B722" s="49"/>
      <c r="C722" s="49"/>
      <c r="D722" s="49"/>
      <c r="E722" s="50"/>
      <c r="F722" s="50"/>
      <c r="G722" s="50"/>
      <c r="H722" s="50"/>
      <c r="I722" s="50"/>
      <c r="J722" s="49"/>
      <c r="K722" s="50"/>
      <c r="L722" s="50"/>
      <c r="M722" s="50"/>
      <c r="N722" s="49"/>
      <c r="O722" s="49"/>
      <c r="P722" s="36">
        <v>0</v>
      </c>
      <c r="Q722" s="36" t="s">
        <v>485</v>
      </c>
      <c r="R722" s="36" t="e">
        <v>#NUM!</v>
      </c>
      <c r="S722" s="36">
        <v>0</v>
      </c>
      <c r="T722" s="36">
        <v>0</v>
      </c>
      <c r="U722" s="38">
        <v>0</v>
      </c>
      <c r="V722" s="38">
        <v>0</v>
      </c>
      <c r="W722" s="36">
        <v>-1.1999999999997852E-5</v>
      </c>
      <c r="X722" s="36">
        <v>0</v>
      </c>
      <c r="Y722" s="36">
        <v>-3.0559999999999999E-5</v>
      </c>
      <c r="Z722" s="36">
        <v>0</v>
      </c>
      <c r="AA722" s="38" t="s">
        <v>486</v>
      </c>
      <c r="AB722" s="36">
        <v>1.8560000000002147E-5</v>
      </c>
      <c r="AC722" s="36">
        <v>0.10874962000000001</v>
      </c>
    </row>
    <row r="723" spans="1:29" ht="15.75" customHeight="1" x14ac:dyDescent="0.2">
      <c r="A723" s="52"/>
      <c r="B723" s="49"/>
      <c r="C723" s="49"/>
      <c r="D723" s="49"/>
      <c r="E723" s="50"/>
      <c r="F723" s="50"/>
      <c r="G723" s="50"/>
      <c r="H723" s="50"/>
      <c r="I723" s="50"/>
      <c r="J723" s="49"/>
      <c r="K723" s="50"/>
      <c r="L723" s="50"/>
      <c r="M723" s="50"/>
      <c r="N723" s="49"/>
      <c r="O723" s="49"/>
      <c r="P723" s="36">
        <v>0</v>
      </c>
      <c r="Q723" s="36" t="s">
        <v>485</v>
      </c>
      <c r="R723" s="36" t="e">
        <v>#NUM!</v>
      </c>
      <c r="S723" s="36">
        <v>0</v>
      </c>
      <c r="T723" s="36">
        <v>0</v>
      </c>
      <c r="U723" s="38">
        <v>0</v>
      </c>
      <c r="V723" s="38">
        <v>0</v>
      </c>
      <c r="W723" s="36">
        <v>-1.1999999999997852E-5</v>
      </c>
      <c r="X723" s="36">
        <v>0</v>
      </c>
      <c r="Y723" s="36">
        <v>-3.0559999999999999E-5</v>
      </c>
      <c r="Z723" s="36">
        <v>0</v>
      </c>
      <c r="AA723" s="38" t="s">
        <v>486</v>
      </c>
      <c r="AB723" s="36">
        <v>1.8560000000002147E-5</v>
      </c>
      <c r="AC723" s="36">
        <v>0.10874962000000001</v>
      </c>
    </row>
    <row r="724" spans="1:29" ht="15.75" customHeight="1" x14ac:dyDescent="0.2">
      <c r="A724" s="52"/>
      <c r="B724" s="49"/>
      <c r="C724" s="49"/>
      <c r="D724" s="49"/>
      <c r="E724" s="50"/>
      <c r="F724" s="50"/>
      <c r="G724" s="50"/>
      <c r="H724" s="50"/>
      <c r="I724" s="50"/>
      <c r="J724" s="49"/>
      <c r="K724" s="50"/>
      <c r="L724" s="50"/>
      <c r="M724" s="50"/>
      <c r="N724" s="49"/>
      <c r="O724" s="49"/>
      <c r="P724" s="36">
        <v>0</v>
      </c>
      <c r="Q724" s="36" t="s">
        <v>485</v>
      </c>
      <c r="R724" s="36" t="e">
        <v>#NUM!</v>
      </c>
      <c r="S724" s="36">
        <v>0</v>
      </c>
      <c r="T724" s="36">
        <v>0</v>
      </c>
      <c r="U724" s="38">
        <v>0</v>
      </c>
      <c r="V724" s="38">
        <v>0</v>
      </c>
      <c r="W724" s="36">
        <v>-1.1999999999997852E-5</v>
      </c>
      <c r="X724" s="36">
        <v>0</v>
      </c>
      <c r="Y724" s="36">
        <v>-3.0559999999999999E-5</v>
      </c>
      <c r="Z724" s="36">
        <v>0</v>
      </c>
      <c r="AA724" s="38" t="s">
        <v>486</v>
      </c>
      <c r="AB724" s="36">
        <v>1.8560000000002147E-5</v>
      </c>
      <c r="AC724" s="36">
        <v>0.10874962000000001</v>
      </c>
    </row>
    <row r="725" spans="1:29" ht="15.75" customHeight="1" x14ac:dyDescent="0.2">
      <c r="A725" s="52"/>
      <c r="B725" s="49"/>
      <c r="C725" s="49"/>
      <c r="D725" s="49"/>
      <c r="E725" s="50"/>
      <c r="F725" s="50"/>
      <c r="G725" s="50"/>
      <c r="H725" s="50"/>
      <c r="I725" s="50"/>
      <c r="J725" s="49"/>
      <c r="K725" s="50"/>
      <c r="L725" s="50"/>
      <c r="M725" s="50"/>
      <c r="N725" s="49"/>
      <c r="O725" s="49"/>
      <c r="P725" s="36">
        <v>0</v>
      </c>
      <c r="Q725" s="36" t="s">
        <v>485</v>
      </c>
      <c r="R725" s="36" t="e">
        <v>#NUM!</v>
      </c>
      <c r="S725" s="36">
        <v>0</v>
      </c>
      <c r="T725" s="36">
        <v>0</v>
      </c>
      <c r="U725" s="38">
        <v>0</v>
      </c>
      <c r="V725" s="38">
        <v>0</v>
      </c>
      <c r="W725" s="36">
        <v>-1.1999999999997852E-5</v>
      </c>
      <c r="X725" s="36">
        <v>0</v>
      </c>
      <c r="Y725" s="36">
        <v>-3.0559999999999999E-5</v>
      </c>
      <c r="Z725" s="36">
        <v>0</v>
      </c>
      <c r="AA725" s="38" t="s">
        <v>486</v>
      </c>
      <c r="AB725" s="36">
        <v>1.8560000000002147E-5</v>
      </c>
      <c r="AC725" s="36">
        <v>0.10874962000000001</v>
      </c>
    </row>
    <row r="726" spans="1:29" ht="15.75" customHeight="1" x14ac:dyDescent="0.2">
      <c r="A726" s="52"/>
      <c r="B726" s="49"/>
      <c r="C726" s="49"/>
      <c r="D726" s="49"/>
      <c r="E726" s="50"/>
      <c r="F726" s="50"/>
      <c r="G726" s="50"/>
      <c r="H726" s="50"/>
      <c r="I726" s="50"/>
      <c r="J726" s="49"/>
      <c r="K726" s="50"/>
      <c r="L726" s="50"/>
      <c r="M726" s="50"/>
      <c r="N726" s="49"/>
      <c r="O726" s="49"/>
      <c r="P726" s="36">
        <v>0</v>
      </c>
      <c r="Q726" s="36" t="s">
        <v>485</v>
      </c>
      <c r="R726" s="36" t="e">
        <v>#NUM!</v>
      </c>
      <c r="S726" s="36">
        <v>0</v>
      </c>
      <c r="T726" s="36">
        <v>0</v>
      </c>
      <c r="U726" s="38">
        <v>0</v>
      </c>
      <c r="V726" s="38">
        <v>0</v>
      </c>
      <c r="W726" s="36">
        <v>-1.1999999999997852E-5</v>
      </c>
      <c r="X726" s="36">
        <v>0</v>
      </c>
      <c r="Y726" s="36">
        <v>-3.0559999999999999E-5</v>
      </c>
      <c r="Z726" s="36">
        <v>0</v>
      </c>
      <c r="AA726" s="38" t="s">
        <v>486</v>
      </c>
      <c r="AB726" s="36">
        <v>1.8560000000002147E-5</v>
      </c>
      <c r="AC726" s="36">
        <v>0.10874962000000001</v>
      </c>
    </row>
    <row r="727" spans="1:29" ht="15.75" customHeight="1" x14ac:dyDescent="0.2">
      <c r="A727" s="52"/>
      <c r="B727" s="49"/>
      <c r="C727" s="49"/>
      <c r="D727" s="49"/>
      <c r="E727" s="50"/>
      <c r="F727" s="50"/>
      <c r="G727" s="50"/>
      <c r="H727" s="50"/>
      <c r="I727" s="50"/>
      <c r="J727" s="49"/>
      <c r="K727" s="50"/>
      <c r="L727" s="50"/>
      <c r="M727" s="50"/>
      <c r="N727" s="49"/>
      <c r="O727" s="49"/>
      <c r="P727" s="36">
        <v>0</v>
      </c>
      <c r="Q727" s="36" t="s">
        <v>485</v>
      </c>
      <c r="R727" s="36" t="e">
        <v>#NUM!</v>
      </c>
      <c r="S727" s="36">
        <v>0</v>
      </c>
      <c r="T727" s="36">
        <v>0</v>
      </c>
      <c r="U727" s="38">
        <v>0</v>
      </c>
      <c r="V727" s="38">
        <v>0</v>
      </c>
      <c r="W727" s="36">
        <v>-1.1999999999997852E-5</v>
      </c>
      <c r="X727" s="36">
        <v>0</v>
      </c>
      <c r="Y727" s="36">
        <v>-3.0559999999999999E-5</v>
      </c>
      <c r="Z727" s="36">
        <v>0</v>
      </c>
      <c r="AA727" s="38" t="s">
        <v>486</v>
      </c>
      <c r="AB727" s="36">
        <v>1.8560000000002147E-5</v>
      </c>
      <c r="AC727" s="36">
        <v>0.10874962000000001</v>
      </c>
    </row>
    <row r="728" spans="1:29" ht="15.75" customHeight="1" x14ac:dyDescent="0.2">
      <c r="A728" s="52"/>
      <c r="B728" s="49"/>
      <c r="C728" s="49"/>
      <c r="D728" s="49"/>
      <c r="E728" s="50"/>
      <c r="F728" s="50"/>
      <c r="G728" s="50"/>
      <c r="H728" s="50"/>
      <c r="I728" s="50"/>
      <c r="J728" s="49"/>
      <c r="K728" s="50"/>
      <c r="L728" s="50"/>
      <c r="M728" s="50"/>
      <c r="N728" s="49"/>
      <c r="O728" s="49"/>
      <c r="P728" s="36">
        <v>0</v>
      </c>
      <c r="Q728" s="36" t="s">
        <v>485</v>
      </c>
      <c r="R728" s="36" t="e">
        <v>#NUM!</v>
      </c>
      <c r="S728" s="36">
        <v>0</v>
      </c>
      <c r="T728" s="36">
        <v>0</v>
      </c>
      <c r="U728" s="38">
        <v>0</v>
      </c>
      <c r="V728" s="38">
        <v>0</v>
      </c>
      <c r="W728" s="36">
        <v>-1.1999999999997852E-5</v>
      </c>
      <c r="X728" s="36">
        <v>0</v>
      </c>
      <c r="Y728" s="36">
        <v>-3.0559999999999999E-5</v>
      </c>
      <c r="Z728" s="36">
        <v>0</v>
      </c>
      <c r="AA728" s="38" t="s">
        <v>486</v>
      </c>
      <c r="AB728" s="36">
        <v>1.8560000000002147E-5</v>
      </c>
      <c r="AC728" s="36">
        <v>0.10874962000000001</v>
      </c>
    </row>
    <row r="729" spans="1:29" ht="15.75" customHeight="1" x14ac:dyDescent="0.2">
      <c r="A729" s="52"/>
      <c r="B729" s="49"/>
      <c r="C729" s="49"/>
      <c r="D729" s="49"/>
      <c r="E729" s="50"/>
      <c r="F729" s="50"/>
      <c r="G729" s="50"/>
      <c r="H729" s="50"/>
      <c r="I729" s="50"/>
      <c r="J729" s="49"/>
      <c r="K729" s="50"/>
      <c r="L729" s="50"/>
      <c r="M729" s="50"/>
      <c r="N729" s="49"/>
      <c r="O729" s="49"/>
      <c r="P729" s="36">
        <v>0</v>
      </c>
      <c r="Q729" s="36" t="s">
        <v>485</v>
      </c>
      <c r="R729" s="36" t="e">
        <v>#NUM!</v>
      </c>
      <c r="S729" s="36">
        <v>0</v>
      </c>
      <c r="T729" s="36">
        <v>0</v>
      </c>
      <c r="U729" s="38">
        <v>0</v>
      </c>
      <c r="V729" s="38">
        <v>0</v>
      </c>
      <c r="W729" s="36">
        <v>-1.1999999999997852E-5</v>
      </c>
      <c r="X729" s="36">
        <v>0</v>
      </c>
      <c r="Y729" s="36">
        <v>-3.0559999999999999E-5</v>
      </c>
      <c r="Z729" s="36">
        <v>0</v>
      </c>
      <c r="AA729" s="38" t="s">
        <v>486</v>
      </c>
      <c r="AB729" s="36">
        <v>1.8560000000002147E-5</v>
      </c>
      <c r="AC729" s="36">
        <v>0.10874962000000001</v>
      </c>
    </row>
    <row r="730" spans="1:29" ht="15.75" customHeight="1" x14ac:dyDescent="0.2">
      <c r="A730" s="52"/>
      <c r="B730" s="49"/>
      <c r="C730" s="49"/>
      <c r="D730" s="49"/>
      <c r="E730" s="50"/>
      <c r="F730" s="50"/>
      <c r="G730" s="50"/>
      <c r="H730" s="50"/>
      <c r="I730" s="50"/>
      <c r="J730" s="49"/>
      <c r="K730" s="50"/>
      <c r="L730" s="50"/>
      <c r="M730" s="50"/>
      <c r="N730" s="49"/>
      <c r="O730" s="49"/>
      <c r="P730" s="36">
        <v>0</v>
      </c>
      <c r="Q730" s="36" t="s">
        <v>485</v>
      </c>
      <c r="R730" s="36" t="e">
        <v>#NUM!</v>
      </c>
      <c r="S730" s="36">
        <v>0</v>
      </c>
      <c r="T730" s="36">
        <v>0</v>
      </c>
      <c r="U730" s="38">
        <v>0</v>
      </c>
      <c r="V730" s="38">
        <v>0</v>
      </c>
      <c r="W730" s="36">
        <v>-1.1999999999997852E-5</v>
      </c>
      <c r="X730" s="36">
        <v>0</v>
      </c>
      <c r="Y730" s="36">
        <v>-3.0559999999999999E-5</v>
      </c>
      <c r="Z730" s="36">
        <v>0</v>
      </c>
      <c r="AA730" s="38" t="s">
        <v>486</v>
      </c>
      <c r="AB730" s="36">
        <v>1.8560000000002147E-5</v>
      </c>
      <c r="AC730" s="36">
        <v>0.10874962000000001</v>
      </c>
    </row>
    <row r="731" spans="1:29" ht="15.75" customHeight="1" x14ac:dyDescent="0.2">
      <c r="A731" s="52"/>
      <c r="B731" s="49"/>
      <c r="C731" s="49"/>
      <c r="D731" s="49"/>
      <c r="E731" s="50"/>
      <c r="F731" s="50"/>
      <c r="G731" s="50"/>
      <c r="H731" s="50"/>
      <c r="I731" s="50"/>
      <c r="J731" s="49"/>
      <c r="K731" s="50"/>
      <c r="L731" s="50"/>
      <c r="M731" s="50"/>
      <c r="N731" s="49"/>
      <c r="O731" s="49"/>
      <c r="P731" s="36">
        <v>0</v>
      </c>
      <c r="Q731" s="36" t="s">
        <v>485</v>
      </c>
      <c r="R731" s="36" t="e">
        <v>#NUM!</v>
      </c>
      <c r="S731" s="36">
        <v>0</v>
      </c>
      <c r="T731" s="36">
        <v>0</v>
      </c>
      <c r="U731" s="38">
        <v>0</v>
      </c>
      <c r="V731" s="38">
        <v>0</v>
      </c>
      <c r="W731" s="36">
        <v>-1.1999999999997852E-5</v>
      </c>
      <c r="X731" s="36">
        <v>0</v>
      </c>
      <c r="Y731" s="36">
        <v>-3.0559999999999999E-5</v>
      </c>
      <c r="Z731" s="36">
        <v>0</v>
      </c>
      <c r="AA731" s="38" t="s">
        <v>486</v>
      </c>
      <c r="AB731" s="36">
        <v>1.8560000000002147E-5</v>
      </c>
      <c r="AC731" s="36">
        <v>0.10874962000000001</v>
      </c>
    </row>
    <row r="732" spans="1:29" ht="15.75" customHeight="1" x14ac:dyDescent="0.2">
      <c r="A732" s="52"/>
      <c r="B732" s="49"/>
      <c r="C732" s="49"/>
      <c r="D732" s="49"/>
      <c r="E732" s="50"/>
      <c r="F732" s="50"/>
      <c r="G732" s="50"/>
      <c r="H732" s="50"/>
      <c r="I732" s="50"/>
      <c r="J732" s="49"/>
      <c r="K732" s="50"/>
      <c r="L732" s="50"/>
      <c r="M732" s="50"/>
      <c r="N732" s="49"/>
      <c r="O732" s="49"/>
      <c r="P732" s="36">
        <v>0</v>
      </c>
      <c r="Q732" s="36" t="s">
        <v>485</v>
      </c>
      <c r="R732" s="36" t="e">
        <v>#NUM!</v>
      </c>
      <c r="S732" s="36">
        <v>0</v>
      </c>
      <c r="T732" s="36">
        <v>0</v>
      </c>
      <c r="U732" s="38">
        <v>0</v>
      </c>
      <c r="V732" s="38">
        <v>0</v>
      </c>
      <c r="W732" s="36">
        <v>-1.1999999999997852E-5</v>
      </c>
      <c r="X732" s="36">
        <v>0</v>
      </c>
      <c r="Y732" s="36">
        <v>-3.0559999999999999E-5</v>
      </c>
      <c r="Z732" s="36">
        <v>0</v>
      </c>
      <c r="AA732" s="38" t="s">
        <v>486</v>
      </c>
      <c r="AB732" s="36">
        <v>1.8560000000002147E-5</v>
      </c>
      <c r="AC732" s="36">
        <v>0.10874962000000001</v>
      </c>
    </row>
    <row r="733" spans="1:29" ht="15.75" customHeight="1" x14ac:dyDescent="0.2">
      <c r="A733" s="52"/>
      <c r="B733" s="49"/>
      <c r="C733" s="49"/>
      <c r="D733" s="49"/>
      <c r="E733" s="50"/>
      <c r="F733" s="50"/>
      <c r="G733" s="50"/>
      <c r="H733" s="50"/>
      <c r="I733" s="50"/>
      <c r="J733" s="49"/>
      <c r="K733" s="50"/>
      <c r="L733" s="50"/>
      <c r="M733" s="50"/>
      <c r="N733" s="49"/>
      <c r="O733" s="49"/>
      <c r="P733" s="36">
        <v>0</v>
      </c>
      <c r="Q733" s="36" t="s">
        <v>485</v>
      </c>
      <c r="R733" s="36" t="e">
        <v>#NUM!</v>
      </c>
      <c r="S733" s="36">
        <v>0</v>
      </c>
      <c r="T733" s="36">
        <v>0</v>
      </c>
      <c r="U733" s="38">
        <v>0</v>
      </c>
      <c r="V733" s="38">
        <v>0</v>
      </c>
      <c r="W733" s="36">
        <v>-1.1999999999997852E-5</v>
      </c>
      <c r="X733" s="36">
        <v>0</v>
      </c>
      <c r="Y733" s="36">
        <v>-3.0559999999999999E-5</v>
      </c>
      <c r="Z733" s="36">
        <v>0</v>
      </c>
      <c r="AA733" s="38" t="s">
        <v>486</v>
      </c>
      <c r="AB733" s="36">
        <v>1.8560000000002147E-5</v>
      </c>
      <c r="AC733" s="36">
        <v>0.10874962000000001</v>
      </c>
    </row>
    <row r="734" spans="1:29" ht="15.75" customHeight="1" x14ac:dyDescent="0.2">
      <c r="A734" s="52"/>
      <c r="B734" s="49"/>
      <c r="C734" s="49"/>
      <c r="D734" s="53"/>
      <c r="E734" s="50"/>
      <c r="F734" s="50"/>
      <c r="G734" s="50"/>
      <c r="H734" s="50"/>
      <c r="I734" s="50"/>
      <c r="J734" s="49"/>
      <c r="K734" s="50"/>
      <c r="L734" s="50"/>
      <c r="M734" s="50"/>
      <c r="N734" s="49"/>
      <c r="O734" s="49"/>
      <c r="P734" s="36">
        <v>0</v>
      </c>
      <c r="Q734" s="36" t="s">
        <v>485</v>
      </c>
      <c r="R734" s="36" t="e">
        <v>#NUM!</v>
      </c>
      <c r="S734" s="36">
        <v>0</v>
      </c>
      <c r="T734" s="36">
        <v>0</v>
      </c>
      <c r="U734" s="38">
        <v>0</v>
      </c>
      <c r="V734" s="38">
        <v>0</v>
      </c>
      <c r="W734" s="36">
        <v>-1.1999999999997852E-5</v>
      </c>
      <c r="X734" s="36">
        <v>0</v>
      </c>
      <c r="Y734" s="36">
        <v>-3.0559999999999999E-5</v>
      </c>
      <c r="Z734" s="36">
        <v>0</v>
      </c>
      <c r="AA734" s="38" t="s">
        <v>486</v>
      </c>
      <c r="AB734" s="36">
        <v>1.8560000000002147E-5</v>
      </c>
      <c r="AC734" s="36">
        <v>0.10874962000000001</v>
      </c>
    </row>
    <row r="735" spans="1:29" ht="15.75" customHeight="1" x14ac:dyDescent="0.2">
      <c r="A735" s="52"/>
      <c r="B735" s="49"/>
      <c r="C735" s="49"/>
      <c r="D735" s="49"/>
      <c r="E735" s="50"/>
      <c r="F735" s="50"/>
      <c r="G735" s="50"/>
      <c r="H735" s="50"/>
      <c r="I735" s="50"/>
      <c r="J735" s="49"/>
      <c r="K735" s="50"/>
      <c r="L735" s="50"/>
      <c r="M735" s="50"/>
      <c r="N735" s="49"/>
      <c r="O735" s="49"/>
      <c r="P735" s="36">
        <v>0</v>
      </c>
      <c r="Q735" s="36" t="s">
        <v>485</v>
      </c>
      <c r="R735" s="36" t="e">
        <v>#NUM!</v>
      </c>
      <c r="S735" s="36">
        <v>0</v>
      </c>
      <c r="T735" s="36">
        <v>0</v>
      </c>
      <c r="U735" s="38">
        <v>0</v>
      </c>
      <c r="V735" s="38">
        <v>0</v>
      </c>
      <c r="W735" s="36">
        <v>-1.1999999999997852E-5</v>
      </c>
      <c r="X735" s="36">
        <v>0</v>
      </c>
      <c r="Y735" s="36">
        <v>-3.0559999999999999E-5</v>
      </c>
      <c r="Z735" s="36">
        <v>0</v>
      </c>
      <c r="AA735" s="38" t="s">
        <v>486</v>
      </c>
      <c r="AB735" s="36">
        <v>1.8560000000002147E-5</v>
      </c>
      <c r="AC735" s="36">
        <v>0.10874962000000001</v>
      </c>
    </row>
    <row r="736" spans="1:29" ht="15.75" customHeight="1" x14ac:dyDescent="0.2">
      <c r="A736" s="52"/>
      <c r="B736" s="49"/>
      <c r="C736" s="49"/>
      <c r="D736" s="49"/>
      <c r="E736" s="50"/>
      <c r="F736" s="50"/>
      <c r="G736" s="50"/>
      <c r="H736" s="50"/>
      <c r="I736" s="50"/>
      <c r="J736" s="49"/>
      <c r="K736" s="50"/>
      <c r="L736" s="50"/>
      <c r="M736" s="50"/>
      <c r="N736" s="49"/>
      <c r="O736" s="49"/>
      <c r="P736" s="36">
        <v>0</v>
      </c>
      <c r="Q736" s="36" t="s">
        <v>485</v>
      </c>
      <c r="R736" s="36" t="e">
        <v>#NUM!</v>
      </c>
      <c r="S736" s="36">
        <v>0</v>
      </c>
      <c r="T736" s="36">
        <v>0</v>
      </c>
      <c r="U736" s="38">
        <v>0</v>
      </c>
      <c r="V736" s="38">
        <v>0</v>
      </c>
      <c r="W736" s="36">
        <v>-1.1999999999997852E-5</v>
      </c>
      <c r="X736" s="36">
        <v>0</v>
      </c>
      <c r="Y736" s="36">
        <v>-3.0559999999999999E-5</v>
      </c>
      <c r="Z736" s="36">
        <v>0</v>
      </c>
      <c r="AA736" s="38" t="s">
        <v>486</v>
      </c>
      <c r="AB736" s="36">
        <v>1.8560000000002147E-5</v>
      </c>
      <c r="AC736" s="36">
        <v>0.10874962000000001</v>
      </c>
    </row>
    <row r="737" spans="1:29" ht="15.75" customHeight="1" x14ac:dyDescent="0.2">
      <c r="A737" s="52"/>
      <c r="B737" s="49"/>
      <c r="C737" s="49"/>
      <c r="D737" s="49"/>
      <c r="E737" s="50"/>
      <c r="F737" s="50"/>
      <c r="G737" s="50"/>
      <c r="H737" s="50"/>
      <c r="I737" s="50"/>
      <c r="J737" s="49"/>
      <c r="K737" s="50"/>
      <c r="L737" s="50"/>
      <c r="M737" s="50"/>
      <c r="N737" s="49"/>
      <c r="O737" s="49"/>
      <c r="P737" s="36">
        <v>0</v>
      </c>
      <c r="Q737" s="36" t="s">
        <v>485</v>
      </c>
      <c r="R737" s="36" t="e">
        <v>#NUM!</v>
      </c>
      <c r="S737" s="36">
        <v>0</v>
      </c>
      <c r="T737" s="36">
        <v>0</v>
      </c>
      <c r="U737" s="38">
        <v>0</v>
      </c>
      <c r="V737" s="38">
        <v>0</v>
      </c>
      <c r="W737" s="36">
        <v>-1.1999999999997852E-5</v>
      </c>
      <c r="X737" s="36">
        <v>0</v>
      </c>
      <c r="Y737" s="36">
        <v>-3.0559999999999999E-5</v>
      </c>
      <c r="Z737" s="36">
        <v>0</v>
      </c>
      <c r="AA737" s="38" t="s">
        <v>486</v>
      </c>
      <c r="AB737" s="36">
        <v>1.8560000000002147E-5</v>
      </c>
      <c r="AC737" s="36">
        <v>0.10874962000000001</v>
      </c>
    </row>
    <row r="738" spans="1:29" ht="15.75" customHeight="1" x14ac:dyDescent="0.2">
      <c r="A738" s="52"/>
      <c r="B738" s="49"/>
      <c r="C738" s="49"/>
      <c r="D738" s="53"/>
      <c r="E738" s="50"/>
      <c r="F738" s="50"/>
      <c r="G738" s="50"/>
      <c r="H738" s="50"/>
      <c r="I738" s="50"/>
      <c r="J738" s="49"/>
      <c r="K738" s="50"/>
      <c r="L738" s="50"/>
      <c r="M738" s="50"/>
      <c r="N738" s="49"/>
      <c r="O738" s="49"/>
      <c r="P738" s="36">
        <v>0</v>
      </c>
      <c r="Q738" s="36" t="s">
        <v>485</v>
      </c>
      <c r="R738" s="36" t="e">
        <v>#NUM!</v>
      </c>
      <c r="S738" s="36">
        <v>0</v>
      </c>
      <c r="T738" s="36">
        <v>0</v>
      </c>
      <c r="U738" s="38">
        <v>0</v>
      </c>
      <c r="V738" s="38">
        <v>0</v>
      </c>
      <c r="W738" s="36">
        <v>-1.1999999999997852E-5</v>
      </c>
      <c r="X738" s="36">
        <v>0</v>
      </c>
      <c r="Y738" s="36">
        <v>-3.0559999999999999E-5</v>
      </c>
      <c r="Z738" s="36">
        <v>0</v>
      </c>
      <c r="AA738" s="38" t="s">
        <v>486</v>
      </c>
      <c r="AB738" s="36">
        <v>1.8560000000002147E-5</v>
      </c>
      <c r="AC738" s="36">
        <v>0.10874962000000001</v>
      </c>
    </row>
    <row r="739" spans="1:29" ht="15.75" customHeight="1" x14ac:dyDescent="0.2">
      <c r="A739" s="52"/>
      <c r="B739" s="49"/>
      <c r="C739" s="49"/>
      <c r="D739" s="49"/>
      <c r="E739" s="50"/>
      <c r="F739" s="50"/>
      <c r="G739" s="50"/>
      <c r="H739" s="50"/>
      <c r="I739" s="50"/>
      <c r="J739" s="49"/>
      <c r="K739" s="50"/>
      <c r="L739" s="50"/>
      <c r="M739" s="50"/>
      <c r="N739" s="49"/>
      <c r="O739" s="49"/>
      <c r="P739" s="36">
        <v>0</v>
      </c>
      <c r="Q739" s="36" t="s">
        <v>485</v>
      </c>
      <c r="R739" s="36" t="e">
        <v>#NUM!</v>
      </c>
      <c r="S739" s="36">
        <v>0</v>
      </c>
      <c r="T739" s="36">
        <v>0</v>
      </c>
      <c r="U739" s="38">
        <v>0</v>
      </c>
      <c r="V739" s="38">
        <v>0</v>
      </c>
      <c r="W739" s="36">
        <v>-1.1999999999997852E-5</v>
      </c>
      <c r="X739" s="36">
        <v>0</v>
      </c>
      <c r="Y739" s="36">
        <v>-3.0559999999999999E-5</v>
      </c>
      <c r="Z739" s="36">
        <v>0</v>
      </c>
      <c r="AA739" s="38" t="s">
        <v>486</v>
      </c>
      <c r="AB739" s="36">
        <v>1.8560000000002147E-5</v>
      </c>
      <c r="AC739" s="36">
        <v>0.10874962000000001</v>
      </c>
    </row>
    <row r="740" spans="1:29" ht="15.75" customHeight="1" x14ac:dyDescent="0.2">
      <c r="A740" s="52"/>
      <c r="B740" s="49"/>
      <c r="C740" s="49"/>
      <c r="D740" s="49"/>
      <c r="E740" s="50"/>
      <c r="F740" s="50"/>
      <c r="G740" s="50"/>
      <c r="H740" s="50"/>
      <c r="I740" s="50"/>
      <c r="J740" s="49"/>
      <c r="K740" s="50"/>
      <c r="L740" s="50"/>
      <c r="M740" s="50"/>
      <c r="N740" s="49"/>
      <c r="O740" s="49"/>
      <c r="P740" s="36">
        <v>0</v>
      </c>
      <c r="Q740" s="36" t="s">
        <v>485</v>
      </c>
      <c r="R740" s="36" t="e">
        <v>#NUM!</v>
      </c>
      <c r="S740" s="36">
        <v>0</v>
      </c>
      <c r="T740" s="36">
        <v>0</v>
      </c>
      <c r="U740" s="38">
        <v>0</v>
      </c>
      <c r="V740" s="38">
        <v>0</v>
      </c>
      <c r="W740" s="36">
        <v>-1.1999999999997852E-5</v>
      </c>
      <c r="X740" s="36">
        <v>0</v>
      </c>
      <c r="Y740" s="36">
        <v>-3.0559999999999999E-5</v>
      </c>
      <c r="Z740" s="36">
        <v>0</v>
      </c>
      <c r="AA740" s="38" t="s">
        <v>486</v>
      </c>
      <c r="AB740" s="36">
        <v>1.8560000000002147E-5</v>
      </c>
      <c r="AC740" s="36">
        <v>0.10874962000000001</v>
      </c>
    </row>
    <row r="741" spans="1:29" ht="15.75" customHeight="1" x14ac:dyDescent="0.2">
      <c r="A741" s="52"/>
      <c r="B741" s="49"/>
      <c r="C741" s="49"/>
      <c r="D741" s="49"/>
      <c r="E741" s="50"/>
      <c r="F741" s="50"/>
      <c r="G741" s="50"/>
      <c r="H741" s="50"/>
      <c r="I741" s="50"/>
      <c r="J741" s="49"/>
      <c r="K741" s="50"/>
      <c r="L741" s="50"/>
      <c r="M741" s="50"/>
      <c r="N741" s="49"/>
      <c r="O741" s="49"/>
      <c r="P741" s="36">
        <v>0</v>
      </c>
      <c r="Q741" s="36" t="s">
        <v>485</v>
      </c>
      <c r="R741" s="36" t="e">
        <v>#NUM!</v>
      </c>
      <c r="S741" s="36">
        <v>0</v>
      </c>
      <c r="T741" s="36">
        <v>0</v>
      </c>
      <c r="U741" s="38">
        <v>0</v>
      </c>
      <c r="V741" s="38">
        <v>0</v>
      </c>
      <c r="W741" s="36">
        <v>-1.1999999999997852E-5</v>
      </c>
      <c r="X741" s="36">
        <v>0</v>
      </c>
      <c r="Y741" s="36">
        <v>-3.0559999999999999E-5</v>
      </c>
      <c r="Z741" s="36">
        <v>0</v>
      </c>
      <c r="AA741" s="38" t="s">
        <v>486</v>
      </c>
      <c r="AB741" s="36">
        <v>1.8560000000002147E-5</v>
      </c>
      <c r="AC741" s="36">
        <v>0.10874962000000001</v>
      </c>
    </row>
    <row r="742" spans="1:29" ht="15.75" customHeight="1" x14ac:dyDescent="0.2">
      <c r="A742" s="52"/>
      <c r="B742" s="49"/>
      <c r="C742" s="49"/>
      <c r="D742" s="49"/>
      <c r="E742" s="50"/>
      <c r="F742" s="50"/>
      <c r="G742" s="50"/>
      <c r="H742" s="50"/>
      <c r="I742" s="50"/>
      <c r="J742" s="49"/>
      <c r="K742" s="50"/>
      <c r="L742" s="50"/>
      <c r="M742" s="50"/>
      <c r="N742" s="49"/>
      <c r="O742" s="49"/>
      <c r="P742" s="36">
        <v>0</v>
      </c>
      <c r="Q742" s="36" t="s">
        <v>485</v>
      </c>
      <c r="R742" s="36" t="e">
        <v>#NUM!</v>
      </c>
      <c r="S742" s="36">
        <v>0</v>
      </c>
      <c r="T742" s="36">
        <v>0</v>
      </c>
      <c r="U742" s="38">
        <v>0</v>
      </c>
      <c r="V742" s="38">
        <v>0</v>
      </c>
      <c r="W742" s="36">
        <v>-1.1999999999997852E-5</v>
      </c>
      <c r="X742" s="36">
        <v>0</v>
      </c>
      <c r="Y742" s="36">
        <v>-3.0559999999999999E-5</v>
      </c>
      <c r="Z742" s="36">
        <v>0</v>
      </c>
      <c r="AA742" s="38" t="s">
        <v>486</v>
      </c>
      <c r="AB742" s="36">
        <v>1.8560000000002147E-5</v>
      </c>
      <c r="AC742" s="36">
        <v>0.10874962000000001</v>
      </c>
    </row>
    <row r="743" spans="1:29" ht="15.75" customHeight="1" x14ac:dyDescent="0.2">
      <c r="A743" s="52"/>
      <c r="B743" s="49"/>
      <c r="C743" s="49"/>
      <c r="D743" s="49"/>
      <c r="E743" s="50"/>
      <c r="F743" s="50"/>
      <c r="G743" s="50"/>
      <c r="H743" s="50"/>
      <c r="I743" s="50"/>
      <c r="J743" s="49"/>
      <c r="K743" s="50"/>
      <c r="L743" s="50"/>
      <c r="M743" s="50"/>
      <c r="N743" s="49"/>
      <c r="O743" s="49"/>
      <c r="P743" s="36">
        <v>0</v>
      </c>
      <c r="Q743" s="36" t="s">
        <v>485</v>
      </c>
      <c r="R743" s="36" t="e">
        <v>#NUM!</v>
      </c>
      <c r="S743" s="36">
        <v>0</v>
      </c>
      <c r="T743" s="36">
        <v>0</v>
      </c>
      <c r="U743" s="38">
        <v>0</v>
      </c>
      <c r="V743" s="38">
        <v>0</v>
      </c>
      <c r="W743" s="36">
        <v>-1.1999999999997852E-5</v>
      </c>
      <c r="X743" s="36">
        <v>0</v>
      </c>
      <c r="Y743" s="36">
        <v>-3.0559999999999999E-5</v>
      </c>
      <c r="Z743" s="36">
        <v>0</v>
      </c>
      <c r="AA743" s="38" t="s">
        <v>486</v>
      </c>
      <c r="AB743" s="36">
        <v>1.8560000000002147E-5</v>
      </c>
      <c r="AC743" s="36">
        <v>0.10874962000000001</v>
      </c>
    </row>
    <row r="744" spans="1:29" ht="15.75" customHeight="1" x14ac:dyDescent="0.2">
      <c r="A744" s="52"/>
      <c r="B744" s="49"/>
      <c r="C744" s="49"/>
      <c r="D744" s="49"/>
      <c r="E744" s="50"/>
      <c r="F744" s="50"/>
      <c r="G744" s="50"/>
      <c r="H744" s="50"/>
      <c r="I744" s="50"/>
      <c r="J744" s="49"/>
      <c r="K744" s="50"/>
      <c r="L744" s="50"/>
      <c r="M744" s="50"/>
      <c r="N744" s="49"/>
      <c r="O744" s="49"/>
      <c r="P744" s="36">
        <v>0</v>
      </c>
      <c r="Q744" s="36" t="s">
        <v>485</v>
      </c>
      <c r="R744" s="36" t="e">
        <v>#NUM!</v>
      </c>
      <c r="S744" s="36">
        <v>0</v>
      </c>
      <c r="T744" s="36">
        <v>0</v>
      </c>
      <c r="U744" s="38">
        <v>0</v>
      </c>
      <c r="V744" s="38">
        <v>0</v>
      </c>
      <c r="W744" s="36">
        <v>-1.1999999999997852E-5</v>
      </c>
      <c r="X744" s="36">
        <v>0</v>
      </c>
      <c r="Y744" s="36">
        <v>-3.0559999999999999E-5</v>
      </c>
      <c r="Z744" s="36">
        <v>0</v>
      </c>
      <c r="AA744" s="38" t="s">
        <v>486</v>
      </c>
      <c r="AB744" s="36">
        <v>1.8560000000002147E-5</v>
      </c>
      <c r="AC744" s="36">
        <v>0.10874962000000001</v>
      </c>
    </row>
    <row r="745" spans="1:29" ht="15.75" customHeight="1" x14ac:dyDescent="0.2">
      <c r="A745" s="52"/>
      <c r="B745" s="49"/>
      <c r="C745" s="49"/>
      <c r="D745" s="49"/>
      <c r="E745" s="50"/>
      <c r="F745" s="50"/>
      <c r="G745" s="50"/>
      <c r="H745" s="50"/>
      <c r="I745" s="50"/>
      <c r="J745" s="49"/>
      <c r="K745" s="50"/>
      <c r="L745" s="50"/>
      <c r="M745" s="50"/>
      <c r="N745" s="49"/>
      <c r="O745" s="49"/>
      <c r="P745" s="36">
        <v>0</v>
      </c>
      <c r="Q745" s="36" t="s">
        <v>485</v>
      </c>
      <c r="R745" s="36" t="e">
        <v>#NUM!</v>
      </c>
      <c r="S745" s="36">
        <v>0</v>
      </c>
      <c r="T745" s="36">
        <v>0</v>
      </c>
      <c r="U745" s="38">
        <v>0</v>
      </c>
      <c r="V745" s="38">
        <v>0</v>
      </c>
      <c r="W745" s="36">
        <v>-1.1999999999997852E-5</v>
      </c>
      <c r="X745" s="36">
        <v>0</v>
      </c>
      <c r="Y745" s="36">
        <v>-3.0559999999999999E-5</v>
      </c>
      <c r="Z745" s="36">
        <v>0</v>
      </c>
      <c r="AA745" s="38" t="s">
        <v>486</v>
      </c>
      <c r="AB745" s="36">
        <v>1.8560000000002147E-5</v>
      </c>
      <c r="AC745" s="36">
        <v>0.10874962000000001</v>
      </c>
    </row>
    <row r="746" spans="1:29" ht="15.75" customHeight="1" x14ac:dyDescent="0.2">
      <c r="A746" s="52"/>
      <c r="B746" s="49"/>
      <c r="C746" s="49"/>
      <c r="D746" s="49"/>
      <c r="E746" s="50"/>
      <c r="F746" s="50"/>
      <c r="G746" s="50"/>
      <c r="H746" s="50"/>
      <c r="I746" s="50"/>
      <c r="J746" s="49"/>
      <c r="K746" s="50"/>
      <c r="L746" s="50"/>
      <c r="M746" s="50"/>
      <c r="N746" s="49"/>
      <c r="O746" s="49"/>
      <c r="P746" s="36">
        <v>0</v>
      </c>
      <c r="Q746" s="36" t="s">
        <v>485</v>
      </c>
      <c r="R746" s="36" t="e">
        <v>#NUM!</v>
      </c>
      <c r="S746" s="36">
        <v>0</v>
      </c>
      <c r="T746" s="36">
        <v>0</v>
      </c>
      <c r="U746" s="38">
        <v>0</v>
      </c>
      <c r="V746" s="38">
        <v>0</v>
      </c>
      <c r="W746" s="36">
        <v>-1.1999999999997852E-5</v>
      </c>
      <c r="X746" s="36">
        <v>0</v>
      </c>
      <c r="Y746" s="36">
        <v>-3.0559999999999999E-5</v>
      </c>
      <c r="Z746" s="36">
        <v>0</v>
      </c>
      <c r="AA746" s="38" t="s">
        <v>486</v>
      </c>
      <c r="AB746" s="36">
        <v>1.8560000000002147E-5</v>
      </c>
      <c r="AC746" s="36">
        <v>0.10874962000000001</v>
      </c>
    </row>
    <row r="747" spans="1:29" ht="15.75" customHeight="1" x14ac:dyDescent="0.2">
      <c r="A747" s="52"/>
      <c r="B747" s="49"/>
      <c r="C747" s="49"/>
      <c r="D747" s="49"/>
      <c r="E747" s="50"/>
      <c r="F747" s="50"/>
      <c r="G747" s="50"/>
      <c r="H747" s="50"/>
      <c r="I747" s="50"/>
      <c r="J747" s="49"/>
      <c r="K747" s="50"/>
      <c r="L747" s="50"/>
      <c r="M747" s="50"/>
      <c r="N747" s="49"/>
      <c r="O747" s="49"/>
      <c r="P747" s="36">
        <v>0</v>
      </c>
      <c r="Q747" s="36" t="s">
        <v>485</v>
      </c>
      <c r="R747" s="36" t="e">
        <v>#NUM!</v>
      </c>
      <c r="S747" s="36">
        <v>0</v>
      </c>
      <c r="T747" s="36">
        <v>0</v>
      </c>
      <c r="U747" s="38">
        <v>0</v>
      </c>
      <c r="V747" s="38">
        <v>0</v>
      </c>
      <c r="W747" s="36">
        <v>-1.1999999999997852E-5</v>
      </c>
      <c r="X747" s="36">
        <v>0</v>
      </c>
      <c r="Y747" s="36">
        <v>-3.0559999999999999E-5</v>
      </c>
      <c r="Z747" s="36">
        <v>0</v>
      </c>
      <c r="AA747" s="38" t="s">
        <v>486</v>
      </c>
      <c r="AB747" s="36">
        <v>1.8560000000002147E-5</v>
      </c>
      <c r="AC747" s="36">
        <v>0.10874962000000001</v>
      </c>
    </row>
    <row r="748" spans="1:29" ht="15.75" customHeight="1" x14ac:dyDescent="0.2">
      <c r="A748" s="52"/>
      <c r="B748" s="49"/>
      <c r="C748" s="49"/>
      <c r="D748" s="49"/>
      <c r="E748" s="50"/>
      <c r="F748" s="50"/>
      <c r="G748" s="50"/>
      <c r="H748" s="50"/>
      <c r="I748" s="50"/>
      <c r="J748" s="49"/>
      <c r="K748" s="50"/>
      <c r="L748" s="50"/>
      <c r="M748" s="50"/>
      <c r="N748" s="49"/>
      <c r="O748" s="49"/>
      <c r="P748" s="36">
        <v>0</v>
      </c>
      <c r="Q748" s="36" t="s">
        <v>485</v>
      </c>
      <c r="R748" s="36" t="e">
        <v>#NUM!</v>
      </c>
      <c r="S748" s="36">
        <v>0</v>
      </c>
      <c r="T748" s="36">
        <v>0</v>
      </c>
      <c r="U748" s="38">
        <v>0</v>
      </c>
      <c r="V748" s="38">
        <v>0</v>
      </c>
      <c r="W748" s="36">
        <v>-1.1999999999997852E-5</v>
      </c>
      <c r="X748" s="36">
        <v>0</v>
      </c>
      <c r="Y748" s="36">
        <v>-3.0559999999999999E-5</v>
      </c>
      <c r="Z748" s="36">
        <v>0</v>
      </c>
      <c r="AA748" s="38" t="s">
        <v>486</v>
      </c>
      <c r="AB748" s="36">
        <v>1.8560000000002147E-5</v>
      </c>
      <c r="AC748" s="36">
        <v>0.10874962000000001</v>
      </c>
    </row>
    <row r="749" spans="1:29" ht="15.75" customHeight="1" x14ac:dyDescent="0.2">
      <c r="A749" s="52"/>
      <c r="B749" s="49"/>
      <c r="C749" s="49"/>
      <c r="D749" s="53"/>
      <c r="E749" s="50"/>
      <c r="F749" s="50"/>
      <c r="G749" s="50"/>
      <c r="H749" s="50"/>
      <c r="I749" s="50"/>
      <c r="J749" s="49"/>
      <c r="K749" s="50"/>
      <c r="L749" s="50"/>
      <c r="M749" s="50"/>
      <c r="N749" s="49"/>
      <c r="O749" s="49"/>
      <c r="P749" s="36">
        <v>0</v>
      </c>
      <c r="Q749" s="36" t="s">
        <v>485</v>
      </c>
      <c r="R749" s="36" t="e">
        <v>#NUM!</v>
      </c>
      <c r="S749" s="36">
        <v>0</v>
      </c>
      <c r="T749" s="36">
        <v>0</v>
      </c>
      <c r="U749" s="38">
        <v>0</v>
      </c>
      <c r="V749" s="38">
        <v>0</v>
      </c>
      <c r="W749" s="36">
        <v>-1.1999999999997852E-5</v>
      </c>
      <c r="X749" s="36">
        <v>0</v>
      </c>
      <c r="Y749" s="36">
        <v>-3.0559999999999999E-5</v>
      </c>
      <c r="Z749" s="36">
        <v>0</v>
      </c>
      <c r="AA749" s="38" t="s">
        <v>486</v>
      </c>
      <c r="AB749" s="36">
        <v>1.8560000000002147E-5</v>
      </c>
      <c r="AC749" s="36">
        <v>0.10874962000000001</v>
      </c>
    </row>
    <row r="750" spans="1:29" ht="15.75" customHeight="1" x14ac:dyDescent="0.2">
      <c r="A750" s="52"/>
      <c r="B750" s="49"/>
      <c r="C750" s="49"/>
      <c r="D750" s="49"/>
      <c r="E750" s="50"/>
      <c r="F750" s="50"/>
      <c r="G750" s="50"/>
      <c r="H750" s="50"/>
      <c r="I750" s="50"/>
      <c r="J750" s="49"/>
      <c r="K750" s="50"/>
      <c r="L750" s="50"/>
      <c r="M750" s="50"/>
      <c r="N750" s="49"/>
      <c r="O750" s="49"/>
      <c r="P750" s="36">
        <v>0</v>
      </c>
      <c r="Q750" s="36" t="s">
        <v>485</v>
      </c>
      <c r="R750" s="36" t="e">
        <v>#NUM!</v>
      </c>
      <c r="S750" s="36">
        <v>0</v>
      </c>
      <c r="T750" s="36">
        <v>0</v>
      </c>
      <c r="U750" s="38">
        <v>0</v>
      </c>
      <c r="V750" s="38">
        <v>0</v>
      </c>
      <c r="W750" s="36">
        <v>-1.1999999999997852E-5</v>
      </c>
      <c r="X750" s="36">
        <v>0</v>
      </c>
      <c r="Y750" s="36">
        <v>-3.0559999999999999E-5</v>
      </c>
      <c r="Z750" s="36">
        <v>0</v>
      </c>
      <c r="AA750" s="38" t="s">
        <v>486</v>
      </c>
      <c r="AB750" s="36">
        <v>1.8560000000002147E-5</v>
      </c>
      <c r="AC750" s="36">
        <v>0.10874962000000001</v>
      </c>
    </row>
    <row r="751" spans="1:29" ht="15.75" customHeight="1" x14ac:dyDescent="0.2">
      <c r="A751" s="52"/>
      <c r="B751" s="49"/>
      <c r="C751" s="49"/>
      <c r="D751" s="49"/>
      <c r="E751" s="50"/>
      <c r="F751" s="50"/>
      <c r="G751" s="50"/>
      <c r="H751" s="50"/>
      <c r="I751" s="50"/>
      <c r="J751" s="49"/>
      <c r="K751" s="50"/>
      <c r="L751" s="50"/>
      <c r="M751" s="50"/>
      <c r="N751" s="49"/>
      <c r="O751" s="49"/>
      <c r="P751" s="36">
        <v>0</v>
      </c>
      <c r="Q751" s="36" t="s">
        <v>485</v>
      </c>
      <c r="R751" s="36" t="e">
        <v>#NUM!</v>
      </c>
      <c r="S751" s="36">
        <v>0</v>
      </c>
      <c r="T751" s="36">
        <v>0</v>
      </c>
      <c r="U751" s="38">
        <v>0</v>
      </c>
      <c r="V751" s="38">
        <v>0</v>
      </c>
      <c r="W751" s="36">
        <v>-1.1999999999997852E-5</v>
      </c>
      <c r="X751" s="36">
        <v>0</v>
      </c>
      <c r="Y751" s="36">
        <v>-3.0559999999999999E-5</v>
      </c>
      <c r="Z751" s="36">
        <v>0</v>
      </c>
      <c r="AA751" s="38" t="s">
        <v>486</v>
      </c>
      <c r="AB751" s="36">
        <v>1.8560000000002147E-5</v>
      </c>
      <c r="AC751" s="36">
        <v>0.10874962000000001</v>
      </c>
    </row>
    <row r="752" spans="1:29" ht="15.75" customHeight="1" x14ac:dyDescent="0.2">
      <c r="A752" s="52"/>
      <c r="B752" s="49"/>
      <c r="C752" s="49"/>
      <c r="D752" s="49"/>
      <c r="E752" s="50"/>
      <c r="F752" s="50"/>
      <c r="G752" s="50"/>
      <c r="H752" s="50"/>
      <c r="I752" s="50"/>
      <c r="J752" s="49"/>
      <c r="K752" s="50"/>
      <c r="L752" s="50"/>
      <c r="M752" s="50"/>
      <c r="N752" s="49"/>
      <c r="O752" s="49"/>
      <c r="P752" s="36">
        <v>0</v>
      </c>
      <c r="Q752" s="36" t="s">
        <v>485</v>
      </c>
      <c r="R752" s="36" t="e">
        <v>#NUM!</v>
      </c>
      <c r="S752" s="36">
        <v>0</v>
      </c>
      <c r="T752" s="36">
        <v>0</v>
      </c>
      <c r="U752" s="38">
        <v>0</v>
      </c>
      <c r="V752" s="38">
        <v>0</v>
      </c>
      <c r="W752" s="36">
        <v>-1.1999999999997852E-5</v>
      </c>
      <c r="X752" s="36">
        <v>0</v>
      </c>
      <c r="Y752" s="36">
        <v>-3.0559999999999999E-5</v>
      </c>
      <c r="Z752" s="36">
        <v>0</v>
      </c>
      <c r="AA752" s="38" t="s">
        <v>486</v>
      </c>
      <c r="AB752" s="36">
        <v>1.8560000000002147E-5</v>
      </c>
      <c r="AC752" s="36">
        <v>0.10874962000000001</v>
      </c>
    </row>
    <row r="753" spans="1:29" ht="15.75" customHeight="1" x14ac:dyDescent="0.2">
      <c r="A753" s="52"/>
      <c r="B753" s="49"/>
      <c r="C753" s="49"/>
      <c r="D753" s="49"/>
      <c r="E753" s="50"/>
      <c r="F753" s="50"/>
      <c r="G753" s="50"/>
      <c r="H753" s="50"/>
      <c r="I753" s="50"/>
      <c r="J753" s="49"/>
      <c r="K753" s="50"/>
      <c r="L753" s="50"/>
      <c r="M753" s="50"/>
      <c r="N753" s="49"/>
      <c r="O753" s="49"/>
      <c r="P753" s="36">
        <v>0</v>
      </c>
      <c r="Q753" s="36" t="s">
        <v>485</v>
      </c>
      <c r="R753" s="36" t="e">
        <v>#NUM!</v>
      </c>
      <c r="S753" s="36">
        <v>0</v>
      </c>
      <c r="T753" s="36">
        <v>0</v>
      </c>
      <c r="U753" s="38">
        <v>0</v>
      </c>
      <c r="V753" s="38">
        <v>0</v>
      </c>
      <c r="W753" s="36">
        <v>-1.1999999999997852E-5</v>
      </c>
      <c r="X753" s="36">
        <v>0</v>
      </c>
      <c r="Y753" s="36">
        <v>-3.0559999999999999E-5</v>
      </c>
      <c r="Z753" s="36">
        <v>0</v>
      </c>
      <c r="AA753" s="38" t="s">
        <v>486</v>
      </c>
      <c r="AB753" s="36">
        <v>1.8560000000002147E-5</v>
      </c>
      <c r="AC753" s="36">
        <v>0.10874962000000001</v>
      </c>
    </row>
    <row r="754" spans="1:29" ht="15.75" customHeight="1" x14ac:dyDescent="0.2">
      <c r="A754" s="52"/>
      <c r="B754" s="49"/>
      <c r="C754" s="49"/>
      <c r="D754" s="49"/>
      <c r="E754" s="50"/>
      <c r="F754" s="50"/>
      <c r="G754" s="50"/>
      <c r="H754" s="50"/>
      <c r="I754" s="50"/>
      <c r="J754" s="49"/>
      <c r="K754" s="50"/>
      <c r="L754" s="50"/>
      <c r="M754" s="50"/>
      <c r="N754" s="49"/>
      <c r="O754" s="49"/>
      <c r="P754" s="36">
        <v>0</v>
      </c>
      <c r="Q754" s="36" t="s">
        <v>485</v>
      </c>
      <c r="R754" s="36" t="e">
        <v>#NUM!</v>
      </c>
      <c r="S754" s="36">
        <v>0</v>
      </c>
      <c r="T754" s="36">
        <v>0</v>
      </c>
      <c r="U754" s="38">
        <v>0</v>
      </c>
      <c r="V754" s="38">
        <v>0</v>
      </c>
      <c r="W754" s="36">
        <v>-1.1999999999997852E-5</v>
      </c>
      <c r="X754" s="36">
        <v>0</v>
      </c>
      <c r="Y754" s="36">
        <v>-3.0559999999999999E-5</v>
      </c>
      <c r="Z754" s="36">
        <v>0</v>
      </c>
      <c r="AA754" s="38" t="s">
        <v>486</v>
      </c>
      <c r="AB754" s="36">
        <v>1.8560000000002147E-5</v>
      </c>
      <c r="AC754" s="36">
        <v>0.10874962000000001</v>
      </c>
    </row>
    <row r="755" spans="1:29" ht="15.75" customHeight="1" x14ac:dyDescent="0.2">
      <c r="A755" s="52"/>
      <c r="B755" s="49"/>
      <c r="C755" s="49"/>
      <c r="D755" s="49"/>
      <c r="E755" s="50"/>
      <c r="F755" s="50"/>
      <c r="G755" s="50"/>
      <c r="H755" s="50"/>
      <c r="I755" s="50"/>
      <c r="J755" s="49"/>
      <c r="K755" s="50"/>
      <c r="L755" s="50"/>
      <c r="M755" s="50"/>
      <c r="N755" s="49"/>
      <c r="O755" s="49"/>
      <c r="P755" s="36">
        <v>0</v>
      </c>
      <c r="Q755" s="36" t="s">
        <v>485</v>
      </c>
      <c r="R755" s="36" t="e">
        <v>#NUM!</v>
      </c>
      <c r="S755" s="36">
        <v>0</v>
      </c>
      <c r="T755" s="36">
        <v>0</v>
      </c>
      <c r="U755" s="38">
        <v>0</v>
      </c>
      <c r="V755" s="38">
        <v>0</v>
      </c>
      <c r="W755" s="36">
        <v>-1.1999999999997852E-5</v>
      </c>
      <c r="X755" s="36">
        <v>0</v>
      </c>
      <c r="Y755" s="36">
        <v>-3.0559999999999999E-5</v>
      </c>
      <c r="Z755" s="36">
        <v>0</v>
      </c>
      <c r="AA755" s="38" t="s">
        <v>486</v>
      </c>
      <c r="AB755" s="36">
        <v>1.8560000000002147E-5</v>
      </c>
      <c r="AC755" s="36">
        <v>0.10874962000000001</v>
      </c>
    </row>
    <row r="756" spans="1:29" ht="15.75" customHeight="1" x14ac:dyDescent="0.2">
      <c r="A756" s="52"/>
      <c r="B756" s="49"/>
      <c r="C756" s="49"/>
      <c r="D756" s="53"/>
      <c r="E756" s="50"/>
      <c r="F756" s="50"/>
      <c r="G756" s="50"/>
      <c r="H756" s="50"/>
      <c r="I756" s="50"/>
      <c r="J756" s="49"/>
      <c r="K756" s="50"/>
      <c r="L756" s="50"/>
      <c r="M756" s="50"/>
      <c r="N756" s="49"/>
      <c r="O756" s="49"/>
      <c r="P756" s="36">
        <v>0</v>
      </c>
      <c r="Q756" s="36" t="s">
        <v>485</v>
      </c>
      <c r="R756" s="36" t="e">
        <v>#NUM!</v>
      </c>
      <c r="S756" s="36">
        <v>0</v>
      </c>
      <c r="T756" s="36">
        <v>0</v>
      </c>
      <c r="U756" s="38">
        <v>0</v>
      </c>
      <c r="V756" s="38">
        <v>0</v>
      </c>
      <c r="W756" s="36">
        <v>-1.1999999999997852E-5</v>
      </c>
      <c r="X756" s="36">
        <v>0</v>
      </c>
      <c r="Y756" s="36">
        <v>-3.0559999999999999E-5</v>
      </c>
      <c r="Z756" s="36">
        <v>0</v>
      </c>
      <c r="AA756" s="38" t="s">
        <v>486</v>
      </c>
      <c r="AB756" s="36">
        <v>1.8560000000002147E-5</v>
      </c>
      <c r="AC756" s="36">
        <v>0.10874962000000001</v>
      </c>
    </row>
    <row r="757" spans="1:29" ht="15.75" customHeight="1" x14ac:dyDescent="0.2">
      <c r="A757" s="52"/>
      <c r="B757" s="49"/>
      <c r="C757" s="49"/>
      <c r="D757" s="49"/>
      <c r="E757" s="50"/>
      <c r="F757" s="50"/>
      <c r="G757" s="50"/>
      <c r="H757" s="50"/>
      <c r="I757" s="50"/>
      <c r="J757" s="49"/>
      <c r="K757" s="50"/>
      <c r="L757" s="50"/>
      <c r="M757" s="50"/>
      <c r="N757" s="49"/>
      <c r="O757" s="49"/>
      <c r="P757" s="36">
        <v>0</v>
      </c>
      <c r="Q757" s="36" t="s">
        <v>485</v>
      </c>
      <c r="R757" s="36" t="e">
        <v>#NUM!</v>
      </c>
      <c r="S757" s="36">
        <v>0</v>
      </c>
      <c r="T757" s="36">
        <v>0</v>
      </c>
      <c r="U757" s="38">
        <v>0</v>
      </c>
      <c r="V757" s="38">
        <v>0</v>
      </c>
      <c r="W757" s="36">
        <v>-1.1999999999997852E-5</v>
      </c>
      <c r="X757" s="36">
        <v>0</v>
      </c>
      <c r="Y757" s="36">
        <v>-3.0559999999999999E-5</v>
      </c>
      <c r="Z757" s="36">
        <v>0</v>
      </c>
      <c r="AA757" s="38" t="s">
        <v>486</v>
      </c>
      <c r="AB757" s="36">
        <v>1.8560000000002147E-5</v>
      </c>
      <c r="AC757" s="36">
        <v>0.10874962000000001</v>
      </c>
    </row>
    <row r="758" spans="1:29" ht="15.75" customHeight="1" x14ac:dyDescent="0.2">
      <c r="A758" s="52"/>
      <c r="B758" s="49"/>
      <c r="C758" s="49"/>
      <c r="D758" s="49"/>
      <c r="E758" s="50"/>
      <c r="F758" s="50"/>
      <c r="G758" s="50"/>
      <c r="H758" s="50"/>
      <c r="I758" s="50"/>
      <c r="J758" s="49"/>
      <c r="K758" s="50"/>
      <c r="L758" s="50"/>
      <c r="M758" s="50"/>
      <c r="N758" s="49"/>
      <c r="O758" s="49"/>
      <c r="P758" s="36">
        <v>0</v>
      </c>
      <c r="Q758" s="36" t="s">
        <v>485</v>
      </c>
      <c r="R758" s="36" t="e">
        <v>#NUM!</v>
      </c>
      <c r="S758" s="36">
        <v>0</v>
      </c>
      <c r="T758" s="36">
        <v>0</v>
      </c>
      <c r="U758" s="38">
        <v>0</v>
      </c>
      <c r="V758" s="38">
        <v>0</v>
      </c>
      <c r="W758" s="36">
        <v>-1.1999999999997852E-5</v>
      </c>
      <c r="X758" s="36">
        <v>0</v>
      </c>
      <c r="Y758" s="36">
        <v>-3.0559999999999999E-5</v>
      </c>
      <c r="Z758" s="36">
        <v>0</v>
      </c>
      <c r="AA758" s="38" t="s">
        <v>486</v>
      </c>
      <c r="AB758" s="36">
        <v>1.8560000000002147E-5</v>
      </c>
      <c r="AC758" s="36">
        <v>0.10874962000000001</v>
      </c>
    </row>
    <row r="759" spans="1:29" ht="15.75" customHeight="1" x14ac:dyDescent="0.2">
      <c r="A759" s="52"/>
      <c r="B759" s="49"/>
      <c r="C759" s="49"/>
      <c r="D759" s="49"/>
      <c r="E759" s="50"/>
      <c r="F759" s="50"/>
      <c r="G759" s="50"/>
      <c r="H759" s="50"/>
      <c r="I759" s="50"/>
      <c r="J759" s="49"/>
      <c r="K759" s="50"/>
      <c r="L759" s="50"/>
      <c r="M759" s="50"/>
      <c r="N759" s="49"/>
      <c r="O759" s="49"/>
      <c r="P759" s="36">
        <v>0</v>
      </c>
      <c r="Q759" s="36" t="s">
        <v>485</v>
      </c>
      <c r="R759" s="36" t="e">
        <v>#NUM!</v>
      </c>
      <c r="S759" s="36">
        <v>0</v>
      </c>
      <c r="T759" s="36">
        <v>0</v>
      </c>
      <c r="U759" s="38">
        <v>0</v>
      </c>
      <c r="V759" s="38">
        <v>0</v>
      </c>
      <c r="W759" s="36">
        <v>-1.1999999999997852E-5</v>
      </c>
      <c r="X759" s="36">
        <v>0</v>
      </c>
      <c r="Y759" s="36">
        <v>-3.0559999999999999E-5</v>
      </c>
      <c r="Z759" s="36">
        <v>0</v>
      </c>
      <c r="AA759" s="38" t="s">
        <v>486</v>
      </c>
      <c r="AB759" s="36">
        <v>1.8560000000002147E-5</v>
      </c>
      <c r="AC759" s="36">
        <v>0.10874962000000001</v>
      </c>
    </row>
    <row r="760" spans="1:29" ht="15.75" customHeight="1" x14ac:dyDescent="0.2">
      <c r="A760" s="52"/>
      <c r="B760" s="49"/>
      <c r="C760" s="49"/>
      <c r="D760" s="49"/>
      <c r="E760" s="50"/>
      <c r="F760" s="50"/>
      <c r="G760" s="50"/>
      <c r="H760" s="50"/>
      <c r="I760" s="50"/>
      <c r="J760" s="49"/>
      <c r="K760" s="50"/>
      <c r="L760" s="50"/>
      <c r="M760" s="50"/>
      <c r="N760" s="49"/>
      <c r="O760" s="49"/>
      <c r="P760" s="36">
        <v>0</v>
      </c>
      <c r="Q760" s="36" t="s">
        <v>485</v>
      </c>
      <c r="R760" s="36" t="e">
        <v>#NUM!</v>
      </c>
      <c r="S760" s="36">
        <v>0</v>
      </c>
      <c r="T760" s="36">
        <v>0</v>
      </c>
      <c r="U760" s="38">
        <v>0</v>
      </c>
      <c r="V760" s="38">
        <v>0</v>
      </c>
      <c r="W760" s="36">
        <v>-1.1999999999997852E-5</v>
      </c>
      <c r="X760" s="36">
        <v>0</v>
      </c>
      <c r="Y760" s="36">
        <v>-3.0559999999999999E-5</v>
      </c>
      <c r="Z760" s="36">
        <v>0</v>
      </c>
      <c r="AA760" s="38" t="s">
        <v>486</v>
      </c>
      <c r="AB760" s="36">
        <v>1.8560000000002147E-5</v>
      </c>
      <c r="AC760" s="36">
        <v>0.10874962000000001</v>
      </c>
    </row>
    <row r="761" spans="1:29" ht="15.75" customHeight="1" x14ac:dyDescent="0.2">
      <c r="A761" s="52"/>
      <c r="B761" s="49"/>
      <c r="C761" s="49"/>
      <c r="D761" s="49"/>
      <c r="E761" s="50"/>
      <c r="F761" s="50"/>
      <c r="G761" s="50"/>
      <c r="H761" s="50"/>
      <c r="I761" s="50"/>
      <c r="J761" s="49"/>
      <c r="K761" s="50"/>
      <c r="L761" s="50"/>
      <c r="M761" s="50"/>
      <c r="N761" s="49"/>
      <c r="O761" s="49"/>
      <c r="P761" s="36">
        <v>0</v>
      </c>
      <c r="Q761" s="36" t="s">
        <v>485</v>
      </c>
      <c r="R761" s="36" t="e">
        <v>#NUM!</v>
      </c>
      <c r="S761" s="36">
        <v>0</v>
      </c>
      <c r="T761" s="36">
        <v>0</v>
      </c>
      <c r="U761" s="38">
        <v>0</v>
      </c>
      <c r="V761" s="38">
        <v>0</v>
      </c>
      <c r="W761" s="36">
        <v>-1.1999999999997852E-5</v>
      </c>
      <c r="X761" s="36">
        <v>0</v>
      </c>
      <c r="Y761" s="36">
        <v>-3.0559999999999999E-5</v>
      </c>
      <c r="Z761" s="36">
        <v>0</v>
      </c>
      <c r="AA761" s="38" t="s">
        <v>486</v>
      </c>
      <c r="AB761" s="36">
        <v>1.8560000000002147E-5</v>
      </c>
      <c r="AC761" s="36">
        <v>0.10874962000000001</v>
      </c>
    </row>
    <row r="762" spans="1:29" ht="15.75" customHeight="1" x14ac:dyDescent="0.2">
      <c r="A762" s="52"/>
      <c r="B762" s="49"/>
      <c r="C762" s="49"/>
      <c r="D762" s="49"/>
      <c r="E762" s="50"/>
      <c r="F762" s="50"/>
      <c r="G762" s="50"/>
      <c r="H762" s="50"/>
      <c r="I762" s="50"/>
      <c r="J762" s="49"/>
      <c r="K762" s="50"/>
      <c r="L762" s="50"/>
      <c r="M762" s="50"/>
      <c r="N762" s="49"/>
      <c r="O762" s="49"/>
      <c r="P762" s="36">
        <v>0</v>
      </c>
      <c r="Q762" s="36" t="s">
        <v>485</v>
      </c>
      <c r="R762" s="36" t="e">
        <v>#NUM!</v>
      </c>
      <c r="S762" s="36">
        <v>0</v>
      </c>
      <c r="T762" s="36">
        <v>0</v>
      </c>
      <c r="U762" s="38">
        <v>0</v>
      </c>
      <c r="V762" s="38">
        <v>0</v>
      </c>
      <c r="W762" s="36">
        <v>-1.1999999999997852E-5</v>
      </c>
      <c r="X762" s="36">
        <v>0</v>
      </c>
      <c r="Y762" s="36">
        <v>-3.0559999999999999E-5</v>
      </c>
      <c r="Z762" s="36">
        <v>0</v>
      </c>
      <c r="AA762" s="38" t="s">
        <v>486</v>
      </c>
      <c r="AB762" s="36">
        <v>1.8560000000002147E-5</v>
      </c>
      <c r="AC762" s="36">
        <v>0.10874962000000001</v>
      </c>
    </row>
    <row r="763" spans="1:29" ht="15.75" customHeight="1" x14ac:dyDescent="0.2">
      <c r="A763" s="52"/>
      <c r="B763" s="49"/>
      <c r="C763" s="49"/>
      <c r="D763" s="49"/>
      <c r="E763" s="50"/>
      <c r="F763" s="50"/>
      <c r="G763" s="50"/>
      <c r="H763" s="50"/>
      <c r="I763" s="50"/>
      <c r="J763" s="49"/>
      <c r="K763" s="50"/>
      <c r="L763" s="50"/>
      <c r="M763" s="50"/>
      <c r="N763" s="49"/>
      <c r="O763" s="49"/>
      <c r="P763" s="36">
        <v>0</v>
      </c>
      <c r="Q763" s="36" t="s">
        <v>485</v>
      </c>
      <c r="R763" s="36" t="e">
        <v>#NUM!</v>
      </c>
      <c r="S763" s="36">
        <v>0</v>
      </c>
      <c r="T763" s="36">
        <v>0</v>
      </c>
      <c r="U763" s="38">
        <v>0</v>
      </c>
      <c r="V763" s="38">
        <v>0</v>
      </c>
      <c r="W763" s="36">
        <v>-1.1999999999997852E-5</v>
      </c>
      <c r="X763" s="36">
        <v>0</v>
      </c>
      <c r="Y763" s="36">
        <v>-3.0559999999999999E-5</v>
      </c>
      <c r="Z763" s="36">
        <v>0</v>
      </c>
      <c r="AA763" s="38" t="s">
        <v>486</v>
      </c>
      <c r="AB763" s="36">
        <v>1.8560000000002147E-5</v>
      </c>
      <c r="AC763" s="36">
        <v>0.10874962000000001</v>
      </c>
    </row>
    <row r="764" spans="1:29" ht="15.75" customHeight="1" x14ac:dyDescent="0.2">
      <c r="A764" s="52"/>
      <c r="B764" s="49"/>
      <c r="C764" s="49"/>
      <c r="D764" s="49"/>
      <c r="E764" s="50"/>
      <c r="F764" s="50"/>
      <c r="G764" s="50"/>
      <c r="H764" s="50"/>
      <c r="I764" s="50"/>
      <c r="J764" s="49"/>
      <c r="K764" s="50"/>
      <c r="L764" s="50"/>
      <c r="M764" s="50"/>
      <c r="N764" s="49"/>
      <c r="O764" s="49"/>
      <c r="P764" s="36">
        <v>0</v>
      </c>
      <c r="Q764" s="36" t="s">
        <v>485</v>
      </c>
      <c r="R764" s="36" t="e">
        <v>#NUM!</v>
      </c>
      <c r="S764" s="36">
        <v>0</v>
      </c>
      <c r="T764" s="36">
        <v>0</v>
      </c>
      <c r="U764" s="38">
        <v>0</v>
      </c>
      <c r="V764" s="38">
        <v>0</v>
      </c>
      <c r="W764" s="36">
        <v>-1.1999999999997852E-5</v>
      </c>
      <c r="X764" s="36">
        <v>0</v>
      </c>
      <c r="Y764" s="36">
        <v>-3.0559999999999999E-5</v>
      </c>
      <c r="Z764" s="36">
        <v>0</v>
      </c>
      <c r="AA764" s="38" t="s">
        <v>486</v>
      </c>
      <c r="AB764" s="36">
        <v>1.8560000000002147E-5</v>
      </c>
      <c r="AC764" s="36">
        <v>0.10874962000000001</v>
      </c>
    </row>
    <row r="765" spans="1:29" ht="15.75" customHeight="1" x14ac:dyDescent="0.2">
      <c r="A765" s="52"/>
      <c r="B765" s="49"/>
      <c r="C765" s="49"/>
      <c r="D765" s="49"/>
      <c r="E765" s="50"/>
      <c r="F765" s="50"/>
      <c r="G765" s="50"/>
      <c r="H765" s="50"/>
      <c r="I765" s="50"/>
      <c r="J765" s="49"/>
      <c r="K765" s="50"/>
      <c r="L765" s="50"/>
      <c r="M765" s="50"/>
      <c r="N765" s="49"/>
      <c r="O765" s="49"/>
      <c r="P765" s="36">
        <v>0</v>
      </c>
      <c r="Q765" s="36" t="s">
        <v>485</v>
      </c>
      <c r="R765" s="36" t="e">
        <v>#NUM!</v>
      </c>
      <c r="S765" s="36">
        <v>0</v>
      </c>
      <c r="T765" s="36">
        <v>0</v>
      </c>
      <c r="U765" s="38">
        <v>0</v>
      </c>
      <c r="V765" s="38">
        <v>0</v>
      </c>
      <c r="W765" s="36">
        <v>-1.1999999999997852E-5</v>
      </c>
      <c r="X765" s="36">
        <v>0</v>
      </c>
      <c r="Y765" s="36">
        <v>-3.0559999999999999E-5</v>
      </c>
      <c r="Z765" s="36">
        <v>0</v>
      </c>
      <c r="AA765" s="38" t="s">
        <v>486</v>
      </c>
      <c r="AB765" s="36">
        <v>1.8560000000002147E-5</v>
      </c>
      <c r="AC765" s="36">
        <v>0.10874962000000001</v>
      </c>
    </row>
    <row r="766" spans="1:29" ht="15.75" customHeight="1" x14ac:dyDescent="0.2">
      <c r="A766" s="52"/>
      <c r="B766" s="49"/>
      <c r="C766" s="49"/>
      <c r="D766" s="49"/>
      <c r="E766" s="50"/>
      <c r="F766" s="50"/>
      <c r="G766" s="50"/>
      <c r="H766" s="50"/>
      <c r="I766" s="50"/>
      <c r="J766" s="49"/>
      <c r="K766" s="50"/>
      <c r="L766" s="50"/>
      <c r="M766" s="50"/>
      <c r="N766" s="49"/>
      <c r="O766" s="49"/>
      <c r="P766" s="36">
        <v>0</v>
      </c>
      <c r="Q766" s="36" t="s">
        <v>485</v>
      </c>
      <c r="R766" s="36" t="e">
        <v>#NUM!</v>
      </c>
      <c r="S766" s="36">
        <v>0</v>
      </c>
      <c r="T766" s="36">
        <v>0</v>
      </c>
      <c r="U766" s="38">
        <v>0</v>
      </c>
      <c r="V766" s="38">
        <v>0</v>
      </c>
      <c r="W766" s="36">
        <v>-1.1999999999997852E-5</v>
      </c>
      <c r="X766" s="36">
        <v>0</v>
      </c>
      <c r="Y766" s="36">
        <v>-3.0559999999999999E-5</v>
      </c>
      <c r="Z766" s="36">
        <v>0</v>
      </c>
      <c r="AA766" s="38" t="s">
        <v>486</v>
      </c>
      <c r="AB766" s="36">
        <v>1.8560000000002147E-5</v>
      </c>
      <c r="AC766" s="36">
        <v>0.10874962000000001</v>
      </c>
    </row>
    <row r="767" spans="1:29" ht="15.75" customHeight="1" x14ac:dyDescent="0.2">
      <c r="A767" s="52"/>
      <c r="B767" s="49"/>
      <c r="C767" s="49"/>
      <c r="D767" s="53"/>
      <c r="E767" s="50"/>
      <c r="F767" s="50"/>
      <c r="G767" s="50"/>
      <c r="H767" s="50"/>
      <c r="I767" s="50"/>
      <c r="J767" s="49"/>
      <c r="K767" s="50"/>
      <c r="L767" s="50"/>
      <c r="M767" s="50"/>
      <c r="N767" s="49"/>
      <c r="O767" s="49"/>
      <c r="P767" s="36">
        <v>0</v>
      </c>
      <c r="Q767" s="36" t="s">
        <v>485</v>
      </c>
      <c r="R767" s="36" t="e">
        <v>#NUM!</v>
      </c>
      <c r="S767" s="36">
        <v>0</v>
      </c>
      <c r="T767" s="36">
        <v>0</v>
      </c>
      <c r="U767" s="38">
        <v>0</v>
      </c>
      <c r="V767" s="38">
        <v>0</v>
      </c>
      <c r="W767" s="36">
        <v>-1.1999999999997852E-5</v>
      </c>
      <c r="X767" s="36">
        <v>0</v>
      </c>
      <c r="Y767" s="36">
        <v>-3.0559999999999999E-5</v>
      </c>
      <c r="Z767" s="36">
        <v>0</v>
      </c>
      <c r="AA767" s="38" t="s">
        <v>486</v>
      </c>
      <c r="AB767" s="36">
        <v>1.8560000000002147E-5</v>
      </c>
      <c r="AC767" s="36">
        <v>0.10874962000000001</v>
      </c>
    </row>
    <row r="768" spans="1:29" ht="15.75" customHeight="1" x14ac:dyDescent="0.2">
      <c r="A768" s="52"/>
      <c r="B768" s="49"/>
      <c r="C768" s="49"/>
      <c r="D768" s="49"/>
      <c r="E768" s="50"/>
      <c r="F768" s="50"/>
      <c r="G768" s="50"/>
      <c r="H768" s="50"/>
      <c r="I768" s="50"/>
      <c r="J768" s="49"/>
      <c r="K768" s="50"/>
      <c r="L768" s="50"/>
      <c r="M768" s="50"/>
      <c r="N768" s="49"/>
      <c r="O768" s="49"/>
      <c r="P768" s="36">
        <v>0</v>
      </c>
      <c r="Q768" s="36" t="s">
        <v>485</v>
      </c>
      <c r="R768" s="36" t="e">
        <v>#NUM!</v>
      </c>
      <c r="S768" s="36">
        <v>0</v>
      </c>
      <c r="T768" s="36">
        <v>0</v>
      </c>
      <c r="U768" s="38">
        <v>0</v>
      </c>
      <c r="V768" s="38">
        <v>0</v>
      </c>
      <c r="W768" s="36">
        <v>-1.1999999999997852E-5</v>
      </c>
      <c r="X768" s="36">
        <v>0</v>
      </c>
      <c r="Y768" s="36">
        <v>-3.0559999999999999E-5</v>
      </c>
      <c r="Z768" s="36">
        <v>0</v>
      </c>
      <c r="AA768" s="38" t="s">
        <v>486</v>
      </c>
      <c r="AB768" s="36">
        <v>1.8560000000002147E-5</v>
      </c>
      <c r="AC768" s="36">
        <v>0.10874962000000001</v>
      </c>
    </row>
    <row r="769" spans="1:29" ht="15.75" customHeight="1" x14ac:dyDescent="0.2">
      <c r="A769" s="52"/>
      <c r="B769" s="49"/>
      <c r="C769" s="49"/>
      <c r="D769" s="49"/>
      <c r="E769" s="50"/>
      <c r="F769" s="50"/>
      <c r="G769" s="50"/>
      <c r="H769" s="50"/>
      <c r="I769" s="50"/>
      <c r="J769" s="49"/>
      <c r="K769" s="50"/>
      <c r="L769" s="50"/>
      <c r="M769" s="50"/>
      <c r="N769" s="49"/>
      <c r="O769" s="49"/>
      <c r="P769" s="36">
        <v>0</v>
      </c>
      <c r="Q769" s="36" t="s">
        <v>485</v>
      </c>
      <c r="R769" s="36" t="e">
        <v>#NUM!</v>
      </c>
      <c r="S769" s="36">
        <v>0</v>
      </c>
      <c r="T769" s="36">
        <v>0</v>
      </c>
      <c r="U769" s="38">
        <v>0</v>
      </c>
      <c r="V769" s="38">
        <v>0</v>
      </c>
      <c r="W769" s="36">
        <v>-1.1999999999997852E-5</v>
      </c>
      <c r="X769" s="36">
        <v>0</v>
      </c>
      <c r="Y769" s="36">
        <v>-3.0559999999999999E-5</v>
      </c>
      <c r="Z769" s="36">
        <v>0</v>
      </c>
      <c r="AA769" s="38" t="s">
        <v>486</v>
      </c>
      <c r="AB769" s="36">
        <v>1.8560000000002147E-5</v>
      </c>
      <c r="AC769" s="36">
        <v>0.10874962000000001</v>
      </c>
    </row>
    <row r="770" spans="1:29" ht="15.75" customHeight="1" x14ac:dyDescent="0.2">
      <c r="A770" s="52"/>
      <c r="B770" s="49"/>
      <c r="C770" s="49"/>
      <c r="D770" s="49"/>
      <c r="E770" s="50"/>
      <c r="F770" s="50"/>
      <c r="G770" s="50"/>
      <c r="H770" s="50"/>
      <c r="I770" s="50"/>
      <c r="J770" s="49"/>
      <c r="K770" s="50"/>
      <c r="L770" s="50"/>
      <c r="M770" s="50"/>
      <c r="N770" s="49"/>
      <c r="O770" s="49"/>
      <c r="P770" s="36">
        <v>0</v>
      </c>
      <c r="Q770" s="36" t="s">
        <v>485</v>
      </c>
      <c r="R770" s="36" t="e">
        <v>#NUM!</v>
      </c>
      <c r="S770" s="36">
        <v>0</v>
      </c>
      <c r="T770" s="36">
        <v>0</v>
      </c>
      <c r="U770" s="38">
        <v>0</v>
      </c>
      <c r="V770" s="38">
        <v>0</v>
      </c>
      <c r="W770" s="36">
        <v>-1.1999999999997852E-5</v>
      </c>
      <c r="X770" s="36">
        <v>0</v>
      </c>
      <c r="Y770" s="36">
        <v>-3.0559999999999999E-5</v>
      </c>
      <c r="Z770" s="36">
        <v>0</v>
      </c>
      <c r="AA770" s="38" t="s">
        <v>486</v>
      </c>
      <c r="AB770" s="36">
        <v>1.8560000000002147E-5</v>
      </c>
      <c r="AC770" s="36">
        <v>0.10874962000000001</v>
      </c>
    </row>
    <row r="771" spans="1:29" ht="15.75" customHeight="1" x14ac:dyDescent="0.2">
      <c r="A771" s="52"/>
      <c r="B771" s="49"/>
      <c r="C771" s="49"/>
      <c r="D771" s="49"/>
      <c r="E771" s="50"/>
      <c r="F771" s="50"/>
      <c r="G771" s="50"/>
      <c r="H771" s="50"/>
      <c r="I771" s="50"/>
      <c r="J771" s="49"/>
      <c r="K771" s="50"/>
      <c r="L771" s="50"/>
      <c r="M771" s="50"/>
      <c r="N771" s="49"/>
      <c r="O771" s="49"/>
      <c r="P771" s="36">
        <v>0</v>
      </c>
      <c r="Q771" s="36" t="s">
        <v>485</v>
      </c>
      <c r="R771" s="36" t="e">
        <v>#NUM!</v>
      </c>
      <c r="S771" s="36">
        <v>0</v>
      </c>
      <c r="T771" s="36">
        <v>0</v>
      </c>
      <c r="U771" s="38">
        <v>0</v>
      </c>
      <c r="V771" s="38">
        <v>0</v>
      </c>
      <c r="W771" s="36">
        <v>-1.1999999999997852E-5</v>
      </c>
      <c r="X771" s="36">
        <v>0</v>
      </c>
      <c r="Y771" s="36">
        <v>-3.0559999999999999E-5</v>
      </c>
      <c r="Z771" s="36">
        <v>0</v>
      </c>
      <c r="AA771" s="38" t="s">
        <v>486</v>
      </c>
      <c r="AB771" s="36">
        <v>1.8560000000002147E-5</v>
      </c>
      <c r="AC771" s="36">
        <v>0.10874962000000001</v>
      </c>
    </row>
    <row r="772" spans="1:29" ht="15.75" customHeight="1" x14ac:dyDescent="0.2">
      <c r="A772" s="52"/>
      <c r="B772" s="49"/>
      <c r="C772" s="49"/>
      <c r="D772" s="49"/>
      <c r="E772" s="50"/>
      <c r="F772" s="50"/>
      <c r="G772" s="50"/>
      <c r="H772" s="50"/>
      <c r="I772" s="50"/>
      <c r="J772" s="49"/>
      <c r="K772" s="50"/>
      <c r="L772" s="50"/>
      <c r="M772" s="50"/>
      <c r="N772" s="49"/>
      <c r="O772" s="49"/>
      <c r="P772" s="36">
        <v>0</v>
      </c>
      <c r="Q772" s="36" t="s">
        <v>485</v>
      </c>
      <c r="R772" s="36" t="e">
        <v>#NUM!</v>
      </c>
      <c r="S772" s="36">
        <v>0</v>
      </c>
      <c r="T772" s="36">
        <v>0</v>
      </c>
      <c r="U772" s="38">
        <v>0</v>
      </c>
      <c r="V772" s="38">
        <v>0</v>
      </c>
      <c r="W772" s="36">
        <v>-1.1999999999997852E-5</v>
      </c>
      <c r="X772" s="36">
        <v>0</v>
      </c>
      <c r="Y772" s="36">
        <v>-3.0559999999999999E-5</v>
      </c>
      <c r="Z772" s="36">
        <v>0</v>
      </c>
      <c r="AA772" s="38" t="s">
        <v>486</v>
      </c>
      <c r="AB772" s="36">
        <v>1.8560000000002147E-5</v>
      </c>
      <c r="AC772" s="36">
        <v>0.10874962000000001</v>
      </c>
    </row>
    <row r="773" spans="1:29" ht="15.75" customHeight="1" x14ac:dyDescent="0.2">
      <c r="A773" s="52"/>
      <c r="B773" s="49"/>
      <c r="C773" s="49"/>
      <c r="D773" s="49"/>
      <c r="E773" s="50"/>
      <c r="F773" s="50"/>
      <c r="G773" s="50"/>
      <c r="H773" s="50"/>
      <c r="I773" s="50"/>
      <c r="J773" s="49"/>
      <c r="K773" s="50"/>
      <c r="L773" s="50"/>
      <c r="M773" s="50"/>
      <c r="N773" s="49"/>
      <c r="O773" s="49"/>
      <c r="P773" s="36">
        <v>0</v>
      </c>
      <c r="Q773" s="36" t="s">
        <v>485</v>
      </c>
      <c r="R773" s="36" t="e">
        <v>#NUM!</v>
      </c>
      <c r="S773" s="36">
        <v>0</v>
      </c>
      <c r="T773" s="36">
        <v>0</v>
      </c>
      <c r="U773" s="38">
        <v>0</v>
      </c>
      <c r="V773" s="38">
        <v>0</v>
      </c>
      <c r="W773" s="36">
        <v>-1.1999999999997852E-5</v>
      </c>
      <c r="X773" s="36">
        <v>0</v>
      </c>
      <c r="Y773" s="36">
        <v>-3.0559999999999999E-5</v>
      </c>
      <c r="Z773" s="36">
        <v>0</v>
      </c>
      <c r="AA773" s="38" t="s">
        <v>486</v>
      </c>
      <c r="AB773" s="36">
        <v>1.8560000000002147E-5</v>
      </c>
      <c r="AC773" s="36">
        <v>0.10874962000000001</v>
      </c>
    </row>
    <row r="774" spans="1:29" ht="15.75" customHeight="1" x14ac:dyDescent="0.2">
      <c r="A774" s="52"/>
      <c r="B774" s="49"/>
      <c r="C774" s="49"/>
      <c r="D774" s="49"/>
      <c r="E774" s="50"/>
      <c r="F774" s="50"/>
      <c r="G774" s="50"/>
      <c r="H774" s="50"/>
      <c r="I774" s="50"/>
      <c r="J774" s="49"/>
      <c r="K774" s="50"/>
      <c r="L774" s="50"/>
      <c r="M774" s="50"/>
      <c r="N774" s="49"/>
      <c r="O774" s="49"/>
      <c r="P774" s="36">
        <v>0</v>
      </c>
      <c r="Q774" s="36" t="s">
        <v>485</v>
      </c>
      <c r="R774" s="36" t="e">
        <v>#NUM!</v>
      </c>
      <c r="S774" s="36">
        <v>0</v>
      </c>
      <c r="T774" s="36">
        <v>0</v>
      </c>
      <c r="U774" s="38">
        <v>0</v>
      </c>
      <c r="V774" s="38">
        <v>0</v>
      </c>
      <c r="W774" s="36">
        <v>-1.1999999999997852E-5</v>
      </c>
      <c r="X774" s="36">
        <v>0</v>
      </c>
      <c r="Y774" s="36">
        <v>-3.0559999999999999E-5</v>
      </c>
      <c r="Z774" s="36">
        <v>0</v>
      </c>
      <c r="AA774" s="38" t="s">
        <v>486</v>
      </c>
      <c r="AB774" s="36">
        <v>1.8560000000002147E-5</v>
      </c>
      <c r="AC774" s="36">
        <v>0.10874962000000001</v>
      </c>
    </row>
    <row r="775" spans="1:29" ht="15.75" customHeight="1" x14ac:dyDescent="0.2">
      <c r="A775" s="52"/>
      <c r="B775" s="49"/>
      <c r="C775" s="49"/>
      <c r="D775" s="49"/>
      <c r="E775" s="50"/>
      <c r="F775" s="50"/>
      <c r="G775" s="50"/>
      <c r="H775" s="50"/>
      <c r="I775" s="50"/>
      <c r="J775" s="49"/>
      <c r="K775" s="50"/>
      <c r="L775" s="50"/>
      <c r="M775" s="50"/>
      <c r="N775" s="49"/>
      <c r="O775" s="49"/>
      <c r="P775" s="36">
        <v>0</v>
      </c>
      <c r="Q775" s="36" t="s">
        <v>485</v>
      </c>
      <c r="R775" s="36" t="e">
        <v>#NUM!</v>
      </c>
      <c r="S775" s="36">
        <v>0</v>
      </c>
      <c r="T775" s="36">
        <v>0</v>
      </c>
      <c r="U775" s="38">
        <v>0</v>
      </c>
      <c r="V775" s="38">
        <v>0</v>
      </c>
      <c r="W775" s="36">
        <v>-1.1999999999997852E-5</v>
      </c>
      <c r="X775" s="36">
        <v>0</v>
      </c>
      <c r="Y775" s="36">
        <v>-3.0559999999999999E-5</v>
      </c>
      <c r="Z775" s="36">
        <v>0</v>
      </c>
      <c r="AA775" s="38" t="s">
        <v>486</v>
      </c>
      <c r="AB775" s="36">
        <v>1.8560000000002147E-5</v>
      </c>
      <c r="AC775" s="36">
        <v>0.10874962000000001</v>
      </c>
    </row>
    <row r="776" spans="1:29" ht="15.75" customHeight="1" x14ac:dyDescent="0.2">
      <c r="A776" s="52"/>
      <c r="B776" s="49"/>
      <c r="C776" s="49"/>
      <c r="D776" s="49"/>
      <c r="E776" s="50"/>
      <c r="F776" s="50"/>
      <c r="G776" s="50"/>
      <c r="H776" s="50"/>
      <c r="I776" s="50"/>
      <c r="J776" s="49"/>
      <c r="K776" s="50"/>
      <c r="L776" s="50"/>
      <c r="M776" s="50"/>
      <c r="N776" s="49"/>
      <c r="O776" s="49"/>
      <c r="P776" s="36">
        <v>0</v>
      </c>
      <c r="Q776" s="36" t="s">
        <v>485</v>
      </c>
      <c r="R776" s="36" t="e">
        <v>#NUM!</v>
      </c>
      <c r="S776" s="36">
        <v>0</v>
      </c>
      <c r="T776" s="36">
        <v>0</v>
      </c>
      <c r="U776" s="38">
        <v>0</v>
      </c>
      <c r="V776" s="38">
        <v>0</v>
      </c>
      <c r="W776" s="36">
        <v>-1.1999999999997852E-5</v>
      </c>
      <c r="X776" s="36">
        <v>0</v>
      </c>
      <c r="Y776" s="36">
        <v>-3.0559999999999999E-5</v>
      </c>
      <c r="Z776" s="36">
        <v>0</v>
      </c>
      <c r="AA776" s="38" t="s">
        <v>486</v>
      </c>
      <c r="AB776" s="36">
        <v>1.8560000000002147E-5</v>
      </c>
      <c r="AC776" s="36">
        <v>0.10874962000000001</v>
      </c>
    </row>
    <row r="777" spans="1:29" ht="15.75" customHeight="1" x14ac:dyDescent="0.2">
      <c r="A777" s="52"/>
      <c r="B777" s="49"/>
      <c r="C777" s="49"/>
      <c r="D777" s="49"/>
      <c r="E777" s="50"/>
      <c r="F777" s="50"/>
      <c r="G777" s="50"/>
      <c r="H777" s="50"/>
      <c r="I777" s="50"/>
      <c r="J777" s="49"/>
      <c r="K777" s="50"/>
      <c r="L777" s="50"/>
      <c r="M777" s="50"/>
      <c r="N777" s="49"/>
      <c r="O777" s="49"/>
      <c r="P777" s="36">
        <v>0</v>
      </c>
      <c r="Q777" s="36" t="s">
        <v>485</v>
      </c>
      <c r="R777" s="36" t="e">
        <v>#NUM!</v>
      </c>
      <c r="S777" s="36">
        <v>0</v>
      </c>
      <c r="T777" s="36">
        <v>0</v>
      </c>
      <c r="U777" s="38">
        <v>0</v>
      </c>
      <c r="V777" s="38">
        <v>0</v>
      </c>
      <c r="W777" s="36">
        <v>-1.1999999999997852E-5</v>
      </c>
      <c r="X777" s="36">
        <v>0</v>
      </c>
      <c r="Y777" s="36">
        <v>-3.0559999999999999E-5</v>
      </c>
      <c r="Z777" s="36">
        <v>0</v>
      </c>
      <c r="AA777" s="38" t="s">
        <v>486</v>
      </c>
      <c r="AB777" s="36">
        <v>1.8560000000002147E-5</v>
      </c>
      <c r="AC777" s="36">
        <v>0.10874962000000001</v>
      </c>
    </row>
    <row r="778" spans="1:29" ht="15.75" customHeight="1" x14ac:dyDescent="0.2">
      <c r="A778" s="52"/>
      <c r="B778" s="49"/>
      <c r="C778" s="49"/>
      <c r="D778" s="49"/>
      <c r="E778" s="50"/>
      <c r="F778" s="50"/>
      <c r="G778" s="50"/>
      <c r="H778" s="50"/>
      <c r="I778" s="50"/>
      <c r="J778" s="49"/>
      <c r="K778" s="50"/>
      <c r="L778" s="50"/>
      <c r="M778" s="50"/>
      <c r="N778" s="49"/>
      <c r="O778" s="49"/>
      <c r="P778" s="36">
        <v>0</v>
      </c>
      <c r="Q778" s="36" t="s">
        <v>485</v>
      </c>
      <c r="R778" s="36" t="e">
        <v>#NUM!</v>
      </c>
      <c r="S778" s="36">
        <v>0</v>
      </c>
      <c r="T778" s="36">
        <v>0</v>
      </c>
      <c r="U778" s="38">
        <v>0</v>
      </c>
      <c r="V778" s="38">
        <v>0</v>
      </c>
      <c r="W778" s="36">
        <v>-1.1999999999997852E-5</v>
      </c>
      <c r="X778" s="36">
        <v>0</v>
      </c>
      <c r="Y778" s="36">
        <v>-3.0559999999999999E-5</v>
      </c>
      <c r="Z778" s="36">
        <v>0</v>
      </c>
      <c r="AA778" s="38" t="s">
        <v>486</v>
      </c>
      <c r="AB778" s="36">
        <v>1.8560000000002147E-5</v>
      </c>
      <c r="AC778" s="36">
        <v>0.10874962000000001</v>
      </c>
    </row>
    <row r="779" spans="1:29" ht="15.75" customHeight="1" x14ac:dyDescent="0.2">
      <c r="A779" s="52"/>
      <c r="B779" s="49"/>
      <c r="C779" s="49"/>
      <c r="D779" s="49"/>
      <c r="E779" s="50"/>
      <c r="F779" s="50"/>
      <c r="G779" s="50"/>
      <c r="H779" s="50"/>
      <c r="I779" s="50"/>
      <c r="J779" s="49"/>
      <c r="K779" s="50"/>
      <c r="L779" s="50"/>
      <c r="M779" s="50"/>
      <c r="N779" s="49"/>
      <c r="O779" s="49"/>
      <c r="P779" s="36">
        <v>0</v>
      </c>
      <c r="Q779" s="36" t="s">
        <v>485</v>
      </c>
      <c r="R779" s="36" t="e">
        <v>#NUM!</v>
      </c>
      <c r="S779" s="36">
        <v>0</v>
      </c>
      <c r="T779" s="36">
        <v>0</v>
      </c>
      <c r="U779" s="38">
        <v>0</v>
      </c>
      <c r="V779" s="38">
        <v>0</v>
      </c>
      <c r="W779" s="36">
        <v>-1.1999999999997852E-5</v>
      </c>
      <c r="X779" s="36">
        <v>0</v>
      </c>
      <c r="Y779" s="36">
        <v>-3.0559999999999999E-5</v>
      </c>
      <c r="Z779" s="36">
        <v>0</v>
      </c>
      <c r="AA779" s="38" t="s">
        <v>486</v>
      </c>
      <c r="AB779" s="36">
        <v>1.8560000000002147E-5</v>
      </c>
      <c r="AC779" s="36">
        <v>0.10874962000000001</v>
      </c>
    </row>
    <row r="780" spans="1:29" ht="15.75" customHeight="1" x14ac:dyDescent="0.2">
      <c r="A780" s="52"/>
      <c r="B780" s="49"/>
      <c r="C780" s="49"/>
      <c r="D780" s="49"/>
      <c r="E780" s="50"/>
      <c r="F780" s="50"/>
      <c r="G780" s="50"/>
      <c r="H780" s="50"/>
      <c r="I780" s="50"/>
      <c r="J780" s="49"/>
      <c r="K780" s="50"/>
      <c r="L780" s="50"/>
      <c r="M780" s="50"/>
      <c r="N780" s="49"/>
      <c r="O780" s="49"/>
      <c r="P780" s="36">
        <v>0</v>
      </c>
      <c r="Q780" s="36" t="s">
        <v>485</v>
      </c>
      <c r="R780" s="36" t="e">
        <v>#NUM!</v>
      </c>
      <c r="S780" s="36">
        <v>0</v>
      </c>
      <c r="T780" s="36">
        <v>0</v>
      </c>
      <c r="U780" s="38">
        <v>0</v>
      </c>
      <c r="V780" s="38">
        <v>0</v>
      </c>
      <c r="W780" s="36">
        <v>-1.1999999999997852E-5</v>
      </c>
      <c r="X780" s="36">
        <v>0</v>
      </c>
      <c r="Y780" s="36">
        <v>-3.0559999999999999E-5</v>
      </c>
      <c r="Z780" s="36">
        <v>0</v>
      </c>
      <c r="AA780" s="38" t="s">
        <v>486</v>
      </c>
      <c r="AB780" s="36">
        <v>1.8560000000002147E-5</v>
      </c>
      <c r="AC780" s="36">
        <v>0.10874962000000001</v>
      </c>
    </row>
    <row r="781" spans="1:29" ht="15.75" customHeight="1" x14ac:dyDescent="0.2">
      <c r="A781" s="52"/>
      <c r="B781" s="49"/>
      <c r="C781" s="49"/>
      <c r="D781" s="49"/>
      <c r="E781" s="50"/>
      <c r="F781" s="50"/>
      <c r="G781" s="50"/>
      <c r="H781" s="50"/>
      <c r="I781" s="50"/>
      <c r="J781" s="49"/>
      <c r="K781" s="50"/>
      <c r="L781" s="50"/>
      <c r="M781" s="50"/>
      <c r="N781" s="49"/>
      <c r="O781" s="49"/>
      <c r="P781" s="36">
        <v>0</v>
      </c>
      <c r="Q781" s="36" t="s">
        <v>485</v>
      </c>
      <c r="R781" s="36" t="e">
        <v>#NUM!</v>
      </c>
      <c r="S781" s="36">
        <v>0</v>
      </c>
      <c r="T781" s="36">
        <v>0</v>
      </c>
      <c r="U781" s="38">
        <v>0</v>
      </c>
      <c r="V781" s="38">
        <v>0</v>
      </c>
      <c r="W781" s="36">
        <v>-1.1999999999997852E-5</v>
      </c>
      <c r="X781" s="36">
        <v>0</v>
      </c>
      <c r="Y781" s="36">
        <v>-3.0559999999999999E-5</v>
      </c>
      <c r="Z781" s="36">
        <v>0</v>
      </c>
      <c r="AA781" s="38" t="s">
        <v>486</v>
      </c>
      <c r="AB781" s="36">
        <v>1.8560000000002147E-5</v>
      </c>
      <c r="AC781" s="36">
        <v>0.10874962000000001</v>
      </c>
    </row>
    <row r="782" spans="1:29" ht="15.75" customHeight="1" x14ac:dyDescent="0.2">
      <c r="A782" s="52"/>
      <c r="B782" s="49"/>
      <c r="C782" s="49"/>
      <c r="D782" s="49"/>
      <c r="E782" s="50"/>
      <c r="F782" s="50"/>
      <c r="G782" s="50"/>
      <c r="H782" s="50"/>
      <c r="I782" s="50"/>
      <c r="J782" s="49"/>
      <c r="K782" s="50"/>
      <c r="L782" s="50"/>
      <c r="M782" s="50"/>
      <c r="N782" s="49"/>
      <c r="O782" s="49"/>
      <c r="P782" s="36">
        <v>0</v>
      </c>
      <c r="Q782" s="36" t="s">
        <v>485</v>
      </c>
      <c r="R782" s="36" t="e">
        <v>#NUM!</v>
      </c>
      <c r="S782" s="36">
        <v>0</v>
      </c>
      <c r="T782" s="36">
        <v>0</v>
      </c>
      <c r="U782" s="38">
        <v>0</v>
      </c>
      <c r="V782" s="38">
        <v>0</v>
      </c>
      <c r="W782" s="36">
        <v>-1.1999999999997852E-5</v>
      </c>
      <c r="X782" s="36">
        <v>0</v>
      </c>
      <c r="Y782" s="36">
        <v>-3.0559999999999999E-5</v>
      </c>
      <c r="Z782" s="36">
        <v>0</v>
      </c>
      <c r="AA782" s="38" t="s">
        <v>486</v>
      </c>
      <c r="AB782" s="36">
        <v>1.8560000000002147E-5</v>
      </c>
      <c r="AC782" s="36">
        <v>0.10874962000000001</v>
      </c>
    </row>
    <row r="783" spans="1:29" ht="15.75" customHeight="1" x14ac:dyDescent="0.2">
      <c r="A783" s="52"/>
      <c r="B783" s="49"/>
      <c r="C783" s="49"/>
      <c r="D783" s="49"/>
      <c r="E783" s="50"/>
      <c r="F783" s="50"/>
      <c r="G783" s="50"/>
      <c r="H783" s="50"/>
      <c r="I783" s="50"/>
      <c r="J783" s="49"/>
      <c r="K783" s="50"/>
      <c r="L783" s="50"/>
      <c r="M783" s="50"/>
      <c r="N783" s="49"/>
      <c r="O783" s="49"/>
      <c r="P783" s="36">
        <v>0</v>
      </c>
      <c r="Q783" s="36" t="s">
        <v>485</v>
      </c>
      <c r="R783" s="36" t="e">
        <v>#NUM!</v>
      </c>
      <c r="S783" s="36">
        <v>0</v>
      </c>
      <c r="T783" s="36">
        <v>0</v>
      </c>
      <c r="U783" s="38">
        <v>0</v>
      </c>
      <c r="V783" s="38">
        <v>0</v>
      </c>
      <c r="W783" s="36">
        <v>-1.1999999999997852E-5</v>
      </c>
      <c r="X783" s="36">
        <v>0</v>
      </c>
      <c r="Y783" s="36">
        <v>-3.0559999999999999E-5</v>
      </c>
      <c r="Z783" s="36">
        <v>0</v>
      </c>
      <c r="AA783" s="38" t="s">
        <v>486</v>
      </c>
      <c r="AB783" s="36">
        <v>1.8560000000002147E-5</v>
      </c>
      <c r="AC783" s="36">
        <v>0.10874962000000001</v>
      </c>
    </row>
    <row r="784" spans="1:29" ht="15.75" customHeight="1" x14ac:dyDescent="0.2">
      <c r="A784" s="52"/>
      <c r="B784" s="49"/>
      <c r="C784" s="49"/>
      <c r="D784" s="49"/>
      <c r="E784" s="50"/>
      <c r="F784" s="50"/>
      <c r="G784" s="50"/>
      <c r="H784" s="50"/>
      <c r="I784" s="50"/>
      <c r="J784" s="49"/>
      <c r="K784" s="50"/>
      <c r="L784" s="50"/>
      <c r="M784" s="50"/>
      <c r="N784" s="49"/>
      <c r="O784" s="49"/>
      <c r="P784" s="36">
        <v>0</v>
      </c>
      <c r="Q784" s="36" t="s">
        <v>485</v>
      </c>
      <c r="R784" s="36" t="e">
        <v>#NUM!</v>
      </c>
      <c r="S784" s="36">
        <v>0</v>
      </c>
      <c r="T784" s="36">
        <v>0</v>
      </c>
      <c r="U784" s="38">
        <v>0</v>
      </c>
      <c r="V784" s="38">
        <v>0</v>
      </c>
      <c r="W784" s="36">
        <v>-1.1999999999997852E-5</v>
      </c>
      <c r="X784" s="36">
        <v>0</v>
      </c>
      <c r="Y784" s="36">
        <v>-3.0559999999999999E-5</v>
      </c>
      <c r="Z784" s="36">
        <v>0</v>
      </c>
      <c r="AA784" s="38" t="s">
        <v>486</v>
      </c>
      <c r="AB784" s="36">
        <v>1.8560000000002147E-5</v>
      </c>
      <c r="AC784" s="36">
        <v>0.10874962000000001</v>
      </c>
    </row>
    <row r="785" spans="1:29" ht="15.75" customHeight="1" x14ac:dyDescent="0.2">
      <c r="A785" s="52"/>
      <c r="B785" s="49"/>
      <c r="C785" s="49"/>
      <c r="D785" s="53"/>
      <c r="E785" s="50"/>
      <c r="F785" s="50"/>
      <c r="G785" s="50"/>
      <c r="H785" s="50"/>
      <c r="I785" s="50"/>
      <c r="J785" s="49"/>
      <c r="K785" s="50"/>
      <c r="L785" s="50"/>
      <c r="M785" s="50"/>
      <c r="N785" s="49"/>
      <c r="O785" s="49"/>
      <c r="P785" s="36">
        <v>0</v>
      </c>
      <c r="Q785" s="36" t="s">
        <v>485</v>
      </c>
      <c r="R785" s="36" t="e">
        <v>#NUM!</v>
      </c>
      <c r="S785" s="36">
        <v>0</v>
      </c>
      <c r="T785" s="36">
        <v>0</v>
      </c>
      <c r="U785" s="38">
        <v>0</v>
      </c>
      <c r="V785" s="38">
        <v>0</v>
      </c>
      <c r="W785" s="36">
        <v>-1.1999999999997852E-5</v>
      </c>
      <c r="X785" s="36">
        <v>0</v>
      </c>
      <c r="Y785" s="36">
        <v>-3.0559999999999999E-5</v>
      </c>
      <c r="Z785" s="36">
        <v>0</v>
      </c>
      <c r="AA785" s="38" t="s">
        <v>486</v>
      </c>
      <c r="AB785" s="36">
        <v>1.8560000000002147E-5</v>
      </c>
      <c r="AC785" s="36">
        <v>0.10874962000000001</v>
      </c>
    </row>
    <row r="786" spans="1:29" ht="15.75" customHeight="1" x14ac:dyDescent="0.2">
      <c r="A786" s="52"/>
      <c r="B786" s="49"/>
      <c r="C786" s="49"/>
      <c r="D786" s="49"/>
      <c r="E786" s="50"/>
      <c r="F786" s="50"/>
      <c r="G786" s="50"/>
      <c r="H786" s="50"/>
      <c r="I786" s="50"/>
      <c r="J786" s="49"/>
      <c r="K786" s="50"/>
      <c r="L786" s="50"/>
      <c r="M786" s="50"/>
      <c r="N786" s="49"/>
      <c r="O786" s="49"/>
      <c r="P786" s="36">
        <v>0</v>
      </c>
      <c r="Q786" s="36" t="s">
        <v>485</v>
      </c>
      <c r="R786" s="36" t="e">
        <v>#NUM!</v>
      </c>
      <c r="S786" s="36">
        <v>0</v>
      </c>
      <c r="T786" s="36">
        <v>0</v>
      </c>
      <c r="U786" s="38">
        <v>0</v>
      </c>
      <c r="V786" s="38">
        <v>0</v>
      </c>
      <c r="W786" s="36">
        <v>-1.1999999999997852E-5</v>
      </c>
      <c r="X786" s="36">
        <v>0</v>
      </c>
      <c r="Y786" s="36">
        <v>-3.0559999999999999E-5</v>
      </c>
      <c r="Z786" s="36">
        <v>0</v>
      </c>
      <c r="AA786" s="38" t="s">
        <v>486</v>
      </c>
      <c r="AB786" s="36">
        <v>1.8560000000002147E-5</v>
      </c>
      <c r="AC786" s="36">
        <v>0.10874962000000001</v>
      </c>
    </row>
    <row r="787" spans="1:29" ht="15.75" customHeight="1" x14ac:dyDescent="0.2">
      <c r="A787" s="52"/>
      <c r="B787" s="49"/>
      <c r="C787" s="49"/>
      <c r="D787" s="49"/>
      <c r="E787" s="50"/>
      <c r="F787" s="50"/>
      <c r="G787" s="50"/>
      <c r="H787" s="50"/>
      <c r="I787" s="50"/>
      <c r="J787" s="49"/>
      <c r="K787" s="50"/>
      <c r="L787" s="50"/>
      <c r="M787" s="50"/>
      <c r="N787" s="49"/>
      <c r="O787" s="49"/>
      <c r="P787" s="36">
        <v>0</v>
      </c>
      <c r="Q787" s="36" t="s">
        <v>485</v>
      </c>
      <c r="R787" s="36" t="e">
        <v>#NUM!</v>
      </c>
      <c r="S787" s="36">
        <v>0</v>
      </c>
      <c r="T787" s="36">
        <v>0</v>
      </c>
      <c r="U787" s="38">
        <v>0</v>
      </c>
      <c r="V787" s="38">
        <v>0</v>
      </c>
      <c r="W787" s="36">
        <v>-1.1999999999997852E-5</v>
      </c>
      <c r="X787" s="36">
        <v>0</v>
      </c>
      <c r="Y787" s="36">
        <v>-3.0559999999999999E-5</v>
      </c>
      <c r="Z787" s="36">
        <v>0</v>
      </c>
      <c r="AA787" s="38" t="s">
        <v>486</v>
      </c>
      <c r="AB787" s="36">
        <v>1.8560000000002147E-5</v>
      </c>
      <c r="AC787" s="36">
        <v>0.10874962000000001</v>
      </c>
    </row>
    <row r="788" spans="1:29" ht="15.75" customHeight="1" x14ac:dyDescent="0.2">
      <c r="A788" s="52"/>
      <c r="B788" s="49"/>
      <c r="C788" s="49"/>
      <c r="D788" s="49"/>
      <c r="E788" s="50"/>
      <c r="F788" s="50"/>
      <c r="G788" s="50"/>
      <c r="H788" s="50"/>
      <c r="I788" s="50"/>
      <c r="J788" s="49"/>
      <c r="K788" s="50"/>
      <c r="L788" s="50"/>
      <c r="M788" s="50"/>
      <c r="N788" s="49"/>
      <c r="O788" s="49"/>
      <c r="P788" s="36">
        <v>0</v>
      </c>
      <c r="Q788" s="36" t="s">
        <v>485</v>
      </c>
      <c r="R788" s="36" t="e">
        <v>#NUM!</v>
      </c>
      <c r="S788" s="36">
        <v>0</v>
      </c>
      <c r="T788" s="36">
        <v>0</v>
      </c>
      <c r="U788" s="38">
        <v>0</v>
      </c>
      <c r="V788" s="38">
        <v>0</v>
      </c>
      <c r="W788" s="36">
        <v>-1.1999999999997852E-5</v>
      </c>
      <c r="X788" s="36">
        <v>0</v>
      </c>
      <c r="Y788" s="36">
        <v>-3.0559999999999999E-5</v>
      </c>
      <c r="Z788" s="36">
        <v>0</v>
      </c>
      <c r="AA788" s="38" t="s">
        <v>486</v>
      </c>
      <c r="AB788" s="36">
        <v>1.8560000000002147E-5</v>
      </c>
      <c r="AC788" s="36">
        <v>0.10874962000000001</v>
      </c>
    </row>
    <row r="789" spans="1:29" ht="15.75" customHeight="1" x14ac:dyDescent="0.2">
      <c r="A789" s="52"/>
      <c r="B789" s="49"/>
      <c r="C789" s="49"/>
      <c r="D789" s="49"/>
      <c r="E789" s="50"/>
      <c r="F789" s="50"/>
      <c r="G789" s="50"/>
      <c r="H789" s="50"/>
      <c r="I789" s="50"/>
      <c r="J789" s="49"/>
      <c r="K789" s="50"/>
      <c r="L789" s="50"/>
      <c r="M789" s="50"/>
      <c r="N789" s="49"/>
      <c r="O789" s="49"/>
      <c r="P789" s="36">
        <v>0</v>
      </c>
      <c r="Q789" s="36" t="s">
        <v>485</v>
      </c>
      <c r="R789" s="36" t="e">
        <v>#NUM!</v>
      </c>
      <c r="S789" s="36">
        <v>0</v>
      </c>
      <c r="T789" s="36">
        <v>0</v>
      </c>
      <c r="U789" s="38">
        <v>0</v>
      </c>
      <c r="V789" s="38">
        <v>0</v>
      </c>
      <c r="W789" s="36">
        <v>-1.1999999999997852E-5</v>
      </c>
      <c r="X789" s="36">
        <v>0</v>
      </c>
      <c r="Y789" s="36">
        <v>-3.0559999999999999E-5</v>
      </c>
      <c r="Z789" s="36">
        <v>0</v>
      </c>
      <c r="AA789" s="38" t="s">
        <v>486</v>
      </c>
      <c r="AB789" s="36">
        <v>1.8560000000002147E-5</v>
      </c>
      <c r="AC789" s="36">
        <v>0.10874962000000001</v>
      </c>
    </row>
    <row r="790" spans="1:29" ht="15.75" customHeight="1" x14ac:dyDescent="0.2">
      <c r="A790" s="52"/>
      <c r="B790" s="49"/>
      <c r="C790" s="49"/>
      <c r="D790" s="49"/>
      <c r="E790" s="50"/>
      <c r="F790" s="50"/>
      <c r="G790" s="50"/>
      <c r="H790" s="50"/>
      <c r="I790" s="50"/>
      <c r="J790" s="49"/>
      <c r="K790" s="50"/>
      <c r="L790" s="50"/>
      <c r="M790" s="50"/>
      <c r="N790" s="49"/>
      <c r="O790" s="49"/>
      <c r="P790" s="36">
        <v>0</v>
      </c>
      <c r="Q790" s="36" t="s">
        <v>485</v>
      </c>
      <c r="R790" s="36" t="e">
        <v>#NUM!</v>
      </c>
      <c r="S790" s="36">
        <v>0</v>
      </c>
      <c r="T790" s="36">
        <v>0</v>
      </c>
      <c r="U790" s="38">
        <v>0</v>
      </c>
      <c r="V790" s="38">
        <v>0</v>
      </c>
      <c r="W790" s="36">
        <v>-1.1999999999997852E-5</v>
      </c>
      <c r="X790" s="36">
        <v>0</v>
      </c>
      <c r="Y790" s="36">
        <v>-3.0559999999999999E-5</v>
      </c>
      <c r="Z790" s="36">
        <v>0</v>
      </c>
      <c r="AA790" s="38" t="s">
        <v>486</v>
      </c>
      <c r="AB790" s="36">
        <v>1.8560000000002147E-5</v>
      </c>
      <c r="AC790" s="36">
        <v>0.10874962000000001</v>
      </c>
    </row>
    <row r="791" spans="1:29" ht="15.75" customHeight="1" x14ac:dyDescent="0.2">
      <c r="A791" s="52"/>
      <c r="B791" s="49"/>
      <c r="C791" s="49"/>
      <c r="D791" s="49"/>
      <c r="E791" s="50"/>
      <c r="F791" s="50"/>
      <c r="G791" s="50"/>
      <c r="H791" s="50"/>
      <c r="I791" s="50"/>
      <c r="J791" s="49"/>
      <c r="K791" s="50"/>
      <c r="L791" s="50"/>
      <c r="M791" s="50"/>
      <c r="N791" s="49"/>
      <c r="O791" s="49"/>
      <c r="P791" s="36">
        <v>0</v>
      </c>
      <c r="Q791" s="36" t="s">
        <v>485</v>
      </c>
      <c r="R791" s="36" t="e">
        <v>#NUM!</v>
      </c>
      <c r="S791" s="36">
        <v>0</v>
      </c>
      <c r="T791" s="36">
        <v>0</v>
      </c>
      <c r="U791" s="38">
        <v>0</v>
      </c>
      <c r="V791" s="38">
        <v>0</v>
      </c>
      <c r="W791" s="36">
        <v>-1.1999999999997852E-5</v>
      </c>
      <c r="X791" s="36">
        <v>0</v>
      </c>
      <c r="Y791" s="36">
        <v>-3.0559999999999999E-5</v>
      </c>
      <c r="Z791" s="36">
        <v>0</v>
      </c>
      <c r="AA791" s="38" t="s">
        <v>486</v>
      </c>
      <c r="AB791" s="36">
        <v>1.8560000000002147E-5</v>
      </c>
      <c r="AC791" s="36">
        <v>0.10874962000000001</v>
      </c>
    </row>
    <row r="792" spans="1:29" ht="15.75" customHeight="1" x14ac:dyDescent="0.2">
      <c r="A792" s="52"/>
      <c r="B792" s="49"/>
      <c r="C792" s="49"/>
      <c r="D792" s="49"/>
      <c r="E792" s="50"/>
      <c r="F792" s="50"/>
      <c r="G792" s="50"/>
      <c r="H792" s="50"/>
      <c r="I792" s="50"/>
      <c r="J792" s="49"/>
      <c r="K792" s="50"/>
      <c r="L792" s="50"/>
      <c r="M792" s="50"/>
      <c r="N792" s="49"/>
      <c r="O792" s="49"/>
      <c r="P792" s="36">
        <v>0</v>
      </c>
      <c r="Q792" s="36" t="s">
        <v>485</v>
      </c>
      <c r="R792" s="36" t="e">
        <v>#NUM!</v>
      </c>
      <c r="S792" s="36">
        <v>0</v>
      </c>
      <c r="T792" s="36">
        <v>0</v>
      </c>
      <c r="U792" s="38">
        <v>0</v>
      </c>
      <c r="V792" s="38">
        <v>0</v>
      </c>
      <c r="W792" s="36">
        <v>-1.1999999999997852E-5</v>
      </c>
      <c r="X792" s="36">
        <v>0</v>
      </c>
      <c r="Y792" s="36">
        <v>-3.0559999999999999E-5</v>
      </c>
      <c r="Z792" s="36">
        <v>0</v>
      </c>
      <c r="AA792" s="38" t="s">
        <v>486</v>
      </c>
      <c r="AB792" s="36">
        <v>1.8560000000002147E-5</v>
      </c>
      <c r="AC792" s="36">
        <v>0.10874962000000001</v>
      </c>
    </row>
    <row r="793" spans="1:29" ht="15.75" customHeight="1" x14ac:dyDescent="0.2">
      <c r="A793" s="52"/>
      <c r="B793" s="49"/>
      <c r="C793" s="49"/>
      <c r="D793" s="49"/>
      <c r="E793" s="50"/>
      <c r="F793" s="50"/>
      <c r="G793" s="50"/>
      <c r="H793" s="50"/>
      <c r="I793" s="50"/>
      <c r="J793" s="49"/>
      <c r="K793" s="50"/>
      <c r="L793" s="50"/>
      <c r="M793" s="50"/>
      <c r="N793" s="49"/>
      <c r="O793" s="49"/>
      <c r="P793" s="36">
        <v>0</v>
      </c>
      <c r="Q793" s="36" t="s">
        <v>485</v>
      </c>
      <c r="R793" s="36" t="e">
        <v>#NUM!</v>
      </c>
      <c r="S793" s="36">
        <v>0</v>
      </c>
      <c r="T793" s="36">
        <v>0</v>
      </c>
      <c r="U793" s="38">
        <v>0</v>
      </c>
      <c r="V793" s="38">
        <v>0</v>
      </c>
      <c r="W793" s="36">
        <v>-1.1999999999997852E-5</v>
      </c>
      <c r="X793" s="36">
        <v>0</v>
      </c>
      <c r="Y793" s="36">
        <v>-3.0559999999999999E-5</v>
      </c>
      <c r="Z793" s="36">
        <v>0</v>
      </c>
      <c r="AA793" s="38" t="s">
        <v>486</v>
      </c>
      <c r="AB793" s="36">
        <v>1.8560000000002147E-5</v>
      </c>
      <c r="AC793" s="36">
        <v>0.10874962000000001</v>
      </c>
    </row>
    <row r="794" spans="1:29" ht="15.75" customHeight="1" x14ac:dyDescent="0.2">
      <c r="A794" s="52"/>
      <c r="B794" s="49"/>
      <c r="C794" s="49"/>
      <c r="D794" s="49"/>
      <c r="E794" s="50"/>
      <c r="F794" s="50"/>
      <c r="G794" s="50"/>
      <c r="H794" s="50"/>
      <c r="I794" s="50"/>
      <c r="J794" s="49"/>
      <c r="K794" s="50"/>
      <c r="L794" s="50"/>
      <c r="M794" s="50"/>
      <c r="N794" s="49"/>
      <c r="O794" s="49"/>
      <c r="P794" s="36">
        <v>0</v>
      </c>
      <c r="Q794" s="36" t="s">
        <v>485</v>
      </c>
      <c r="R794" s="36" t="e">
        <v>#NUM!</v>
      </c>
      <c r="S794" s="36">
        <v>0</v>
      </c>
      <c r="T794" s="36">
        <v>0</v>
      </c>
      <c r="U794" s="38">
        <v>0</v>
      </c>
      <c r="V794" s="38">
        <v>0</v>
      </c>
      <c r="W794" s="36">
        <v>-1.1999999999997852E-5</v>
      </c>
      <c r="X794" s="36">
        <v>0</v>
      </c>
      <c r="Y794" s="36">
        <v>-3.0559999999999999E-5</v>
      </c>
      <c r="Z794" s="36">
        <v>0</v>
      </c>
      <c r="AA794" s="38" t="s">
        <v>486</v>
      </c>
      <c r="AB794" s="36">
        <v>1.8560000000002147E-5</v>
      </c>
      <c r="AC794" s="36">
        <v>0.10874962000000001</v>
      </c>
    </row>
    <row r="795" spans="1:29" ht="15.75" customHeight="1" x14ac:dyDescent="0.2">
      <c r="A795" s="52"/>
      <c r="B795" s="49"/>
      <c r="C795" s="49"/>
      <c r="D795" s="49"/>
      <c r="E795" s="50"/>
      <c r="F795" s="50"/>
      <c r="G795" s="50"/>
      <c r="H795" s="50"/>
      <c r="I795" s="50"/>
      <c r="J795" s="49"/>
      <c r="K795" s="50"/>
      <c r="L795" s="50"/>
      <c r="M795" s="50"/>
      <c r="N795" s="49"/>
      <c r="O795" s="49"/>
      <c r="P795" s="36">
        <v>0</v>
      </c>
      <c r="Q795" s="36" t="s">
        <v>485</v>
      </c>
      <c r="R795" s="36" t="e">
        <v>#NUM!</v>
      </c>
      <c r="S795" s="36">
        <v>0</v>
      </c>
      <c r="T795" s="36">
        <v>0</v>
      </c>
      <c r="U795" s="38">
        <v>0</v>
      </c>
      <c r="V795" s="38">
        <v>0</v>
      </c>
      <c r="W795" s="36">
        <v>-1.1999999999997852E-5</v>
      </c>
      <c r="X795" s="36">
        <v>0</v>
      </c>
      <c r="Y795" s="36">
        <v>-3.0559999999999999E-5</v>
      </c>
      <c r="Z795" s="36">
        <v>0</v>
      </c>
      <c r="AA795" s="38" t="s">
        <v>486</v>
      </c>
      <c r="AB795" s="36">
        <v>1.8560000000002147E-5</v>
      </c>
      <c r="AC795" s="36">
        <v>0.10874962000000001</v>
      </c>
    </row>
    <row r="796" spans="1:29" ht="15.75" customHeight="1" x14ac:dyDescent="0.2">
      <c r="A796" s="52"/>
      <c r="B796" s="49"/>
      <c r="C796" s="49"/>
      <c r="D796" s="49"/>
      <c r="E796" s="50"/>
      <c r="F796" s="50"/>
      <c r="G796" s="50"/>
      <c r="H796" s="50"/>
      <c r="I796" s="50"/>
      <c r="J796" s="49"/>
      <c r="K796" s="50"/>
      <c r="L796" s="50"/>
      <c r="M796" s="50"/>
      <c r="N796" s="49"/>
      <c r="O796" s="49"/>
      <c r="P796" s="36">
        <v>0</v>
      </c>
      <c r="Q796" s="36" t="s">
        <v>485</v>
      </c>
      <c r="R796" s="36" t="e">
        <v>#NUM!</v>
      </c>
      <c r="S796" s="36">
        <v>0</v>
      </c>
      <c r="T796" s="36">
        <v>0</v>
      </c>
      <c r="U796" s="38">
        <v>0</v>
      </c>
      <c r="V796" s="38">
        <v>0</v>
      </c>
      <c r="W796" s="36">
        <v>-1.1999999999997852E-5</v>
      </c>
      <c r="X796" s="36">
        <v>0</v>
      </c>
      <c r="Y796" s="36">
        <v>-3.0559999999999999E-5</v>
      </c>
      <c r="Z796" s="36">
        <v>0</v>
      </c>
      <c r="AA796" s="38" t="s">
        <v>486</v>
      </c>
      <c r="AB796" s="36">
        <v>1.8560000000002147E-5</v>
      </c>
      <c r="AC796" s="36">
        <v>0.10874962000000001</v>
      </c>
    </row>
    <row r="797" spans="1:29" ht="15.75" customHeight="1" x14ac:dyDescent="0.2">
      <c r="A797" s="52"/>
      <c r="B797" s="49"/>
      <c r="C797" s="49"/>
      <c r="D797" s="49"/>
      <c r="E797" s="50"/>
      <c r="F797" s="50"/>
      <c r="G797" s="50"/>
      <c r="H797" s="50"/>
      <c r="I797" s="50"/>
      <c r="J797" s="49"/>
      <c r="K797" s="50"/>
      <c r="L797" s="50"/>
      <c r="M797" s="50"/>
      <c r="N797" s="49"/>
      <c r="O797" s="49"/>
      <c r="P797" s="36">
        <v>0</v>
      </c>
      <c r="Q797" s="36" t="s">
        <v>485</v>
      </c>
      <c r="R797" s="36" t="e">
        <v>#NUM!</v>
      </c>
      <c r="S797" s="36">
        <v>0</v>
      </c>
      <c r="T797" s="36">
        <v>0</v>
      </c>
      <c r="U797" s="38">
        <v>0</v>
      </c>
      <c r="V797" s="38">
        <v>0</v>
      </c>
      <c r="W797" s="36">
        <v>-1.1999999999997852E-5</v>
      </c>
      <c r="X797" s="36">
        <v>0</v>
      </c>
      <c r="Y797" s="36">
        <v>-3.0559999999999999E-5</v>
      </c>
      <c r="Z797" s="36">
        <v>0</v>
      </c>
      <c r="AA797" s="38" t="s">
        <v>486</v>
      </c>
      <c r="AB797" s="36">
        <v>1.8560000000002147E-5</v>
      </c>
      <c r="AC797" s="36">
        <v>0.10874962000000001</v>
      </c>
    </row>
    <row r="798" spans="1:29" ht="15.75" customHeight="1" x14ac:dyDescent="0.2">
      <c r="A798" s="52"/>
      <c r="B798" s="49"/>
      <c r="C798" s="49"/>
      <c r="D798" s="49"/>
      <c r="E798" s="50"/>
      <c r="F798" s="50"/>
      <c r="G798" s="50"/>
      <c r="H798" s="50"/>
      <c r="I798" s="50"/>
      <c r="J798" s="49"/>
      <c r="K798" s="50"/>
      <c r="L798" s="50"/>
      <c r="M798" s="50"/>
      <c r="N798" s="49"/>
      <c r="O798" s="49"/>
      <c r="P798" s="36">
        <v>0</v>
      </c>
      <c r="Q798" s="36" t="s">
        <v>485</v>
      </c>
      <c r="R798" s="36" t="e">
        <v>#NUM!</v>
      </c>
      <c r="S798" s="36">
        <v>0</v>
      </c>
      <c r="T798" s="36">
        <v>0</v>
      </c>
      <c r="U798" s="38">
        <v>0</v>
      </c>
      <c r="V798" s="38">
        <v>0</v>
      </c>
      <c r="W798" s="36">
        <v>-1.1999999999997852E-5</v>
      </c>
      <c r="X798" s="36">
        <v>0</v>
      </c>
      <c r="Y798" s="36">
        <v>-3.0559999999999999E-5</v>
      </c>
      <c r="Z798" s="36">
        <v>0</v>
      </c>
      <c r="AA798" s="38" t="s">
        <v>486</v>
      </c>
      <c r="AB798" s="36">
        <v>1.8560000000002147E-5</v>
      </c>
      <c r="AC798" s="36">
        <v>0.10874962000000001</v>
      </c>
    </row>
    <row r="799" spans="1:29" ht="15.75" customHeight="1" x14ac:dyDescent="0.2">
      <c r="A799" s="52"/>
      <c r="B799" s="49"/>
      <c r="C799" s="49"/>
      <c r="D799" s="49"/>
      <c r="E799" s="50"/>
      <c r="F799" s="50"/>
      <c r="G799" s="50"/>
      <c r="H799" s="50"/>
      <c r="I799" s="50"/>
      <c r="J799" s="49"/>
      <c r="K799" s="50"/>
      <c r="L799" s="50"/>
      <c r="M799" s="50"/>
      <c r="N799" s="49"/>
      <c r="O799" s="49"/>
      <c r="P799" s="36">
        <v>0</v>
      </c>
      <c r="Q799" s="36" t="s">
        <v>485</v>
      </c>
      <c r="R799" s="36" t="e">
        <v>#NUM!</v>
      </c>
      <c r="S799" s="36">
        <v>0</v>
      </c>
      <c r="T799" s="36">
        <v>0</v>
      </c>
      <c r="U799" s="38">
        <v>0</v>
      </c>
      <c r="V799" s="38">
        <v>0</v>
      </c>
      <c r="W799" s="36">
        <v>-1.1999999999997852E-5</v>
      </c>
      <c r="X799" s="36">
        <v>0</v>
      </c>
      <c r="Y799" s="36">
        <v>-3.0559999999999999E-5</v>
      </c>
      <c r="Z799" s="36">
        <v>0</v>
      </c>
      <c r="AA799" s="38" t="s">
        <v>486</v>
      </c>
      <c r="AB799" s="36">
        <v>1.8560000000002147E-5</v>
      </c>
      <c r="AC799" s="36">
        <v>0.10874962000000001</v>
      </c>
    </row>
    <row r="800" spans="1:29" ht="15.75" customHeight="1" x14ac:dyDescent="0.2">
      <c r="A800" s="52"/>
      <c r="B800" s="49"/>
      <c r="C800" s="49"/>
      <c r="D800" s="49"/>
      <c r="E800" s="50"/>
      <c r="F800" s="50"/>
      <c r="G800" s="50"/>
      <c r="H800" s="50"/>
      <c r="I800" s="50"/>
      <c r="J800" s="49"/>
      <c r="K800" s="50"/>
      <c r="L800" s="50"/>
      <c r="M800" s="50"/>
      <c r="N800" s="49"/>
      <c r="O800" s="49"/>
      <c r="P800" s="36">
        <v>0</v>
      </c>
      <c r="Q800" s="36" t="s">
        <v>485</v>
      </c>
      <c r="R800" s="36" t="e">
        <v>#NUM!</v>
      </c>
      <c r="S800" s="36">
        <v>0</v>
      </c>
      <c r="T800" s="36">
        <v>0</v>
      </c>
      <c r="U800" s="38">
        <v>0</v>
      </c>
      <c r="V800" s="38">
        <v>0</v>
      </c>
      <c r="W800" s="36">
        <v>-1.1999999999997852E-5</v>
      </c>
      <c r="X800" s="36">
        <v>0</v>
      </c>
      <c r="Y800" s="36">
        <v>-3.0559999999999999E-5</v>
      </c>
      <c r="Z800" s="36">
        <v>0</v>
      </c>
      <c r="AA800" s="38" t="s">
        <v>486</v>
      </c>
      <c r="AB800" s="36">
        <v>1.8560000000002147E-5</v>
      </c>
      <c r="AC800" s="36">
        <v>0.10874962000000001</v>
      </c>
    </row>
    <row r="801" spans="1:29" ht="15.75" customHeight="1" x14ac:dyDescent="0.2">
      <c r="A801" s="52"/>
      <c r="B801" s="49"/>
      <c r="C801" s="49"/>
      <c r="D801" s="49"/>
      <c r="E801" s="50"/>
      <c r="F801" s="50"/>
      <c r="G801" s="50"/>
      <c r="H801" s="50"/>
      <c r="I801" s="50"/>
      <c r="J801" s="49"/>
      <c r="K801" s="50"/>
      <c r="L801" s="50"/>
      <c r="M801" s="50"/>
      <c r="N801" s="49"/>
      <c r="O801" s="49"/>
      <c r="P801" s="36">
        <v>0</v>
      </c>
      <c r="Q801" s="36" t="s">
        <v>485</v>
      </c>
      <c r="R801" s="36" t="e">
        <v>#NUM!</v>
      </c>
      <c r="S801" s="36">
        <v>0</v>
      </c>
      <c r="T801" s="36">
        <v>0</v>
      </c>
      <c r="U801" s="38">
        <v>0</v>
      </c>
      <c r="V801" s="38">
        <v>0</v>
      </c>
      <c r="W801" s="36">
        <v>-1.1999999999997852E-5</v>
      </c>
      <c r="X801" s="36">
        <v>0</v>
      </c>
      <c r="Y801" s="36">
        <v>-3.0559999999999999E-5</v>
      </c>
      <c r="Z801" s="36">
        <v>0</v>
      </c>
      <c r="AA801" s="38" t="s">
        <v>486</v>
      </c>
      <c r="AB801" s="36">
        <v>1.8560000000002147E-5</v>
      </c>
      <c r="AC801" s="36">
        <v>0.10874962000000001</v>
      </c>
    </row>
    <row r="802" spans="1:29" ht="15.75" customHeight="1" x14ac:dyDescent="0.2">
      <c r="A802" s="52"/>
      <c r="B802" s="49"/>
      <c r="C802" s="49"/>
      <c r="D802" s="49"/>
      <c r="E802" s="50"/>
      <c r="F802" s="50"/>
      <c r="G802" s="50"/>
      <c r="H802" s="50"/>
      <c r="I802" s="50"/>
      <c r="J802" s="49"/>
      <c r="K802" s="50"/>
      <c r="L802" s="50"/>
      <c r="M802" s="50"/>
      <c r="N802" s="49"/>
      <c r="O802" s="49"/>
      <c r="P802" s="36">
        <v>0</v>
      </c>
      <c r="Q802" s="36" t="s">
        <v>485</v>
      </c>
      <c r="R802" s="36" t="e">
        <v>#NUM!</v>
      </c>
      <c r="S802" s="36">
        <v>0</v>
      </c>
      <c r="T802" s="36">
        <v>0</v>
      </c>
      <c r="U802" s="38">
        <v>0</v>
      </c>
      <c r="V802" s="38">
        <v>0</v>
      </c>
      <c r="W802" s="36">
        <v>-1.1999999999997852E-5</v>
      </c>
      <c r="X802" s="36">
        <v>0</v>
      </c>
      <c r="Y802" s="36">
        <v>-3.0559999999999999E-5</v>
      </c>
      <c r="Z802" s="36">
        <v>0</v>
      </c>
      <c r="AA802" s="38" t="s">
        <v>486</v>
      </c>
      <c r="AB802" s="36">
        <v>1.8560000000002147E-5</v>
      </c>
      <c r="AC802" s="36">
        <v>0.10874962000000001</v>
      </c>
    </row>
    <row r="803" spans="1:29" ht="15.75" customHeight="1" x14ac:dyDescent="0.2">
      <c r="A803" s="52"/>
      <c r="B803" s="49"/>
      <c r="C803" s="49"/>
      <c r="D803" s="49"/>
      <c r="E803" s="50"/>
      <c r="F803" s="50"/>
      <c r="G803" s="50"/>
      <c r="H803" s="50"/>
      <c r="I803" s="50"/>
      <c r="J803" s="49"/>
      <c r="K803" s="50"/>
      <c r="L803" s="50"/>
      <c r="M803" s="50"/>
      <c r="N803" s="49"/>
      <c r="O803" s="49"/>
      <c r="P803" s="36">
        <v>0</v>
      </c>
      <c r="Q803" s="36" t="s">
        <v>485</v>
      </c>
      <c r="R803" s="36" t="e">
        <v>#NUM!</v>
      </c>
      <c r="S803" s="36">
        <v>0</v>
      </c>
      <c r="T803" s="36">
        <v>0</v>
      </c>
      <c r="U803" s="38">
        <v>0</v>
      </c>
      <c r="V803" s="38">
        <v>0</v>
      </c>
      <c r="W803" s="36">
        <v>-1.1999999999997852E-5</v>
      </c>
      <c r="X803" s="36">
        <v>0</v>
      </c>
      <c r="Y803" s="36">
        <v>-3.0559999999999999E-5</v>
      </c>
      <c r="Z803" s="36">
        <v>0</v>
      </c>
      <c r="AA803" s="38" t="s">
        <v>486</v>
      </c>
      <c r="AB803" s="36">
        <v>1.8560000000002147E-5</v>
      </c>
      <c r="AC803" s="36">
        <v>0.10874962000000001</v>
      </c>
    </row>
    <row r="804" spans="1:29" ht="15.75" customHeight="1" x14ac:dyDescent="0.2">
      <c r="A804" s="52"/>
      <c r="B804" s="49"/>
      <c r="C804" s="49"/>
      <c r="D804" s="49"/>
      <c r="E804" s="50"/>
      <c r="F804" s="50"/>
      <c r="G804" s="50"/>
      <c r="H804" s="50"/>
      <c r="I804" s="50"/>
      <c r="J804" s="49"/>
      <c r="K804" s="50"/>
      <c r="L804" s="50"/>
      <c r="M804" s="50"/>
      <c r="N804" s="49"/>
      <c r="O804" s="49"/>
      <c r="P804" s="36">
        <v>0</v>
      </c>
      <c r="Q804" s="36" t="s">
        <v>485</v>
      </c>
      <c r="R804" s="36" t="e">
        <v>#NUM!</v>
      </c>
      <c r="S804" s="36">
        <v>0</v>
      </c>
      <c r="T804" s="36">
        <v>0</v>
      </c>
      <c r="U804" s="38">
        <v>0</v>
      </c>
      <c r="V804" s="38">
        <v>0</v>
      </c>
      <c r="W804" s="36">
        <v>-1.1999999999997852E-5</v>
      </c>
      <c r="X804" s="36">
        <v>0</v>
      </c>
      <c r="Y804" s="36">
        <v>-3.0559999999999999E-5</v>
      </c>
      <c r="Z804" s="36">
        <v>0</v>
      </c>
      <c r="AA804" s="38" t="s">
        <v>486</v>
      </c>
      <c r="AB804" s="36">
        <v>1.8560000000002147E-5</v>
      </c>
      <c r="AC804" s="36">
        <v>0.10874962000000001</v>
      </c>
    </row>
    <row r="805" spans="1:29" ht="15.75" customHeight="1" x14ac:dyDescent="0.2">
      <c r="A805" s="52"/>
      <c r="B805" s="49"/>
      <c r="C805" s="49"/>
      <c r="D805" s="49"/>
      <c r="E805" s="50"/>
      <c r="F805" s="50"/>
      <c r="G805" s="50"/>
      <c r="H805" s="50"/>
      <c r="I805" s="50"/>
      <c r="J805" s="49"/>
      <c r="K805" s="50"/>
      <c r="L805" s="50"/>
      <c r="M805" s="50"/>
      <c r="N805" s="49"/>
      <c r="O805" s="49"/>
      <c r="P805" s="36">
        <v>0</v>
      </c>
      <c r="Q805" s="36" t="s">
        <v>485</v>
      </c>
      <c r="R805" s="36" t="e">
        <v>#NUM!</v>
      </c>
      <c r="S805" s="36">
        <v>0</v>
      </c>
      <c r="T805" s="36">
        <v>0</v>
      </c>
      <c r="U805" s="38">
        <v>0</v>
      </c>
      <c r="V805" s="38">
        <v>0</v>
      </c>
      <c r="W805" s="36">
        <v>-1.1999999999997852E-5</v>
      </c>
      <c r="X805" s="36">
        <v>0</v>
      </c>
      <c r="Y805" s="36">
        <v>-3.0559999999999999E-5</v>
      </c>
      <c r="Z805" s="36">
        <v>0</v>
      </c>
      <c r="AA805" s="38" t="s">
        <v>486</v>
      </c>
      <c r="AB805" s="36">
        <v>1.8560000000002147E-5</v>
      </c>
      <c r="AC805" s="36">
        <v>0.10874962000000001</v>
      </c>
    </row>
    <row r="806" spans="1:29" ht="15.75" customHeight="1" x14ac:dyDescent="0.2">
      <c r="A806" s="52"/>
      <c r="B806" s="49"/>
      <c r="C806" s="49"/>
      <c r="D806" s="49"/>
      <c r="E806" s="50"/>
      <c r="F806" s="50"/>
      <c r="G806" s="50"/>
      <c r="H806" s="50"/>
      <c r="I806" s="50"/>
      <c r="J806" s="49"/>
      <c r="K806" s="50"/>
      <c r="L806" s="50"/>
      <c r="M806" s="50"/>
      <c r="N806" s="49"/>
      <c r="O806" s="49"/>
      <c r="P806" s="36">
        <v>0</v>
      </c>
      <c r="Q806" s="36" t="s">
        <v>485</v>
      </c>
      <c r="R806" s="36" t="e">
        <v>#NUM!</v>
      </c>
      <c r="S806" s="36">
        <v>0</v>
      </c>
      <c r="T806" s="36">
        <v>0</v>
      </c>
      <c r="U806" s="38">
        <v>0</v>
      </c>
      <c r="V806" s="38">
        <v>0</v>
      </c>
      <c r="W806" s="36">
        <v>-1.1999999999997852E-5</v>
      </c>
      <c r="X806" s="36">
        <v>0</v>
      </c>
      <c r="Y806" s="36">
        <v>-3.0559999999999999E-5</v>
      </c>
      <c r="Z806" s="36">
        <v>0</v>
      </c>
      <c r="AA806" s="38" t="s">
        <v>486</v>
      </c>
      <c r="AB806" s="36">
        <v>1.8560000000002147E-5</v>
      </c>
      <c r="AC806" s="36">
        <v>0.10874962000000001</v>
      </c>
    </row>
    <row r="807" spans="1:29" ht="15.75" customHeight="1" x14ac:dyDescent="0.2">
      <c r="A807" s="52"/>
      <c r="B807" s="49"/>
      <c r="C807" s="49"/>
      <c r="D807" s="49"/>
      <c r="E807" s="50"/>
      <c r="F807" s="50"/>
      <c r="G807" s="50"/>
      <c r="H807" s="50"/>
      <c r="I807" s="50"/>
      <c r="J807" s="49"/>
      <c r="K807" s="50"/>
      <c r="L807" s="50"/>
      <c r="M807" s="50"/>
      <c r="N807" s="49"/>
      <c r="O807" s="49"/>
      <c r="P807" s="36">
        <v>0</v>
      </c>
      <c r="Q807" s="36" t="s">
        <v>485</v>
      </c>
      <c r="R807" s="36" t="e">
        <v>#NUM!</v>
      </c>
      <c r="S807" s="36">
        <v>0</v>
      </c>
      <c r="T807" s="36">
        <v>0</v>
      </c>
      <c r="U807" s="38">
        <v>0</v>
      </c>
      <c r="V807" s="38">
        <v>0</v>
      </c>
      <c r="W807" s="36">
        <v>-1.1999999999997852E-5</v>
      </c>
      <c r="X807" s="36">
        <v>0</v>
      </c>
      <c r="Y807" s="36">
        <v>-3.0559999999999999E-5</v>
      </c>
      <c r="Z807" s="36">
        <v>0</v>
      </c>
      <c r="AA807" s="38" t="s">
        <v>486</v>
      </c>
      <c r="AB807" s="36">
        <v>1.8560000000002147E-5</v>
      </c>
      <c r="AC807" s="36">
        <v>0.10874962000000001</v>
      </c>
    </row>
    <row r="808" spans="1:29" ht="15.75" customHeight="1" x14ac:dyDescent="0.2">
      <c r="A808" s="52"/>
      <c r="B808" s="49"/>
      <c r="C808" s="49"/>
      <c r="D808" s="49"/>
      <c r="E808" s="50"/>
      <c r="F808" s="50"/>
      <c r="G808" s="50"/>
      <c r="H808" s="50"/>
      <c r="I808" s="50"/>
      <c r="J808" s="49"/>
      <c r="K808" s="50"/>
      <c r="L808" s="50"/>
      <c r="M808" s="50"/>
      <c r="N808" s="49"/>
      <c r="O808" s="49"/>
      <c r="P808" s="36">
        <v>0</v>
      </c>
      <c r="Q808" s="36" t="s">
        <v>485</v>
      </c>
      <c r="R808" s="36" t="e">
        <v>#NUM!</v>
      </c>
      <c r="S808" s="36">
        <v>0</v>
      </c>
      <c r="T808" s="36">
        <v>0</v>
      </c>
      <c r="U808" s="38">
        <v>0</v>
      </c>
      <c r="V808" s="38">
        <v>0</v>
      </c>
      <c r="W808" s="36">
        <v>-1.1999999999997852E-5</v>
      </c>
      <c r="X808" s="36">
        <v>0</v>
      </c>
      <c r="Y808" s="36">
        <v>-3.0559999999999999E-5</v>
      </c>
      <c r="Z808" s="36">
        <v>0</v>
      </c>
      <c r="AA808" s="38" t="s">
        <v>486</v>
      </c>
      <c r="AB808" s="36">
        <v>1.8560000000002147E-5</v>
      </c>
      <c r="AC808" s="36">
        <v>0.10874962000000001</v>
      </c>
    </row>
    <row r="809" spans="1:29" ht="15.75" customHeight="1" x14ac:dyDescent="0.2">
      <c r="A809" s="52"/>
      <c r="B809" s="49"/>
      <c r="C809" s="49"/>
      <c r="D809" s="49"/>
      <c r="E809" s="50"/>
      <c r="F809" s="50"/>
      <c r="G809" s="50"/>
      <c r="H809" s="50"/>
      <c r="I809" s="50"/>
      <c r="J809" s="49"/>
      <c r="K809" s="50"/>
      <c r="L809" s="50"/>
      <c r="M809" s="50"/>
      <c r="N809" s="49"/>
      <c r="O809" s="49"/>
      <c r="P809" s="36">
        <v>0</v>
      </c>
      <c r="Q809" s="36" t="s">
        <v>485</v>
      </c>
      <c r="R809" s="36" t="e">
        <v>#NUM!</v>
      </c>
      <c r="S809" s="36">
        <v>0</v>
      </c>
      <c r="T809" s="36">
        <v>0</v>
      </c>
      <c r="U809" s="38">
        <v>0</v>
      </c>
      <c r="V809" s="38">
        <v>0</v>
      </c>
      <c r="W809" s="36">
        <v>-1.1999999999997852E-5</v>
      </c>
      <c r="X809" s="36">
        <v>0</v>
      </c>
      <c r="Y809" s="36">
        <v>-3.0559999999999999E-5</v>
      </c>
      <c r="Z809" s="36">
        <v>0</v>
      </c>
      <c r="AA809" s="38" t="s">
        <v>486</v>
      </c>
      <c r="AB809" s="36">
        <v>1.8560000000002147E-5</v>
      </c>
      <c r="AC809" s="36">
        <v>0.10874962000000001</v>
      </c>
    </row>
    <row r="810" spans="1:29" ht="15.75" customHeight="1" x14ac:dyDescent="0.2">
      <c r="A810" s="52"/>
      <c r="B810" s="49"/>
      <c r="C810" s="49"/>
      <c r="D810" s="49"/>
      <c r="E810" s="50"/>
      <c r="F810" s="50"/>
      <c r="G810" s="50"/>
      <c r="H810" s="50"/>
      <c r="I810" s="50"/>
      <c r="J810" s="49"/>
      <c r="K810" s="50"/>
      <c r="L810" s="50"/>
      <c r="M810" s="50"/>
      <c r="N810" s="49"/>
      <c r="O810" s="49"/>
      <c r="P810" s="36">
        <v>0</v>
      </c>
      <c r="Q810" s="36" t="s">
        <v>485</v>
      </c>
      <c r="R810" s="36" t="e">
        <v>#NUM!</v>
      </c>
      <c r="S810" s="36">
        <v>0</v>
      </c>
      <c r="T810" s="36">
        <v>0</v>
      </c>
      <c r="U810" s="38">
        <v>0</v>
      </c>
      <c r="V810" s="38">
        <v>0</v>
      </c>
      <c r="W810" s="36">
        <v>-1.1999999999997852E-5</v>
      </c>
      <c r="X810" s="36">
        <v>0</v>
      </c>
      <c r="Y810" s="36">
        <v>-3.0559999999999999E-5</v>
      </c>
      <c r="Z810" s="36">
        <v>0</v>
      </c>
      <c r="AA810" s="38" t="s">
        <v>486</v>
      </c>
      <c r="AB810" s="36">
        <v>1.8560000000002147E-5</v>
      </c>
      <c r="AC810" s="36">
        <v>0.10874962000000001</v>
      </c>
    </row>
    <row r="811" spans="1:29" ht="15.75" customHeight="1" x14ac:dyDescent="0.2">
      <c r="A811" s="52"/>
      <c r="B811" s="49"/>
      <c r="C811" s="49"/>
      <c r="D811" s="49"/>
      <c r="E811" s="50"/>
      <c r="F811" s="50"/>
      <c r="G811" s="50"/>
      <c r="H811" s="50"/>
      <c r="I811" s="50"/>
      <c r="J811" s="49"/>
      <c r="K811" s="50"/>
      <c r="L811" s="50"/>
      <c r="M811" s="50"/>
      <c r="N811" s="49"/>
      <c r="O811" s="49"/>
      <c r="P811" s="36">
        <v>0</v>
      </c>
      <c r="Q811" s="36" t="s">
        <v>485</v>
      </c>
      <c r="R811" s="36" t="e">
        <v>#NUM!</v>
      </c>
      <c r="S811" s="36">
        <v>0</v>
      </c>
      <c r="T811" s="36">
        <v>0</v>
      </c>
      <c r="U811" s="38">
        <v>0</v>
      </c>
      <c r="V811" s="38">
        <v>0</v>
      </c>
      <c r="W811" s="36">
        <v>-1.1999999999997852E-5</v>
      </c>
      <c r="X811" s="36">
        <v>0</v>
      </c>
      <c r="Y811" s="36">
        <v>-3.0559999999999999E-5</v>
      </c>
      <c r="Z811" s="36">
        <v>0</v>
      </c>
      <c r="AA811" s="38" t="s">
        <v>486</v>
      </c>
      <c r="AB811" s="36">
        <v>1.8560000000002147E-5</v>
      </c>
      <c r="AC811" s="36">
        <v>0.10874962000000001</v>
      </c>
    </row>
    <row r="812" spans="1:29" ht="15.75" customHeight="1" x14ac:dyDescent="0.2">
      <c r="A812" s="52"/>
      <c r="B812" s="49"/>
      <c r="C812" s="49"/>
      <c r="D812" s="49"/>
      <c r="E812" s="50"/>
      <c r="F812" s="50"/>
      <c r="G812" s="50"/>
      <c r="H812" s="50"/>
      <c r="I812" s="50"/>
      <c r="J812" s="49"/>
      <c r="K812" s="50"/>
      <c r="L812" s="50"/>
      <c r="M812" s="50"/>
      <c r="N812" s="49"/>
      <c r="O812" s="49"/>
      <c r="P812" s="36">
        <v>0</v>
      </c>
      <c r="Q812" s="36" t="s">
        <v>485</v>
      </c>
      <c r="R812" s="36" t="e">
        <v>#NUM!</v>
      </c>
      <c r="S812" s="36">
        <v>0</v>
      </c>
      <c r="T812" s="36">
        <v>0</v>
      </c>
      <c r="U812" s="38">
        <v>0</v>
      </c>
      <c r="V812" s="38">
        <v>0</v>
      </c>
      <c r="W812" s="36">
        <v>-1.1999999999997852E-5</v>
      </c>
      <c r="X812" s="36">
        <v>0</v>
      </c>
      <c r="Y812" s="36">
        <v>-3.0559999999999999E-5</v>
      </c>
      <c r="Z812" s="36">
        <v>0</v>
      </c>
      <c r="AA812" s="38" t="s">
        <v>486</v>
      </c>
      <c r="AB812" s="36">
        <v>1.8560000000002147E-5</v>
      </c>
      <c r="AC812" s="36">
        <v>0.10874962000000001</v>
      </c>
    </row>
    <row r="813" spans="1:29" ht="15.75" customHeight="1" x14ac:dyDescent="0.2">
      <c r="A813" s="52"/>
      <c r="B813" s="49"/>
      <c r="C813" s="49"/>
      <c r="D813" s="53"/>
      <c r="E813" s="50"/>
      <c r="F813" s="50"/>
      <c r="G813" s="50"/>
      <c r="H813" s="50"/>
      <c r="I813" s="50"/>
      <c r="J813" s="49"/>
      <c r="K813" s="50"/>
      <c r="L813" s="50"/>
      <c r="M813" s="50"/>
      <c r="N813" s="49"/>
      <c r="O813" s="49"/>
      <c r="P813" s="36">
        <v>0</v>
      </c>
      <c r="Q813" s="36" t="s">
        <v>485</v>
      </c>
      <c r="R813" s="36" t="e">
        <v>#NUM!</v>
      </c>
      <c r="S813" s="36">
        <v>0</v>
      </c>
      <c r="T813" s="36">
        <v>0</v>
      </c>
      <c r="U813" s="38">
        <v>0</v>
      </c>
      <c r="V813" s="38">
        <v>0</v>
      </c>
      <c r="W813" s="36">
        <v>-1.1999999999997852E-5</v>
      </c>
      <c r="X813" s="36">
        <v>0</v>
      </c>
      <c r="Y813" s="36">
        <v>-3.0559999999999999E-5</v>
      </c>
      <c r="Z813" s="36">
        <v>0</v>
      </c>
      <c r="AA813" s="38" t="s">
        <v>486</v>
      </c>
      <c r="AB813" s="36">
        <v>1.8560000000002147E-5</v>
      </c>
      <c r="AC813" s="36">
        <v>0.10874962000000001</v>
      </c>
    </row>
    <row r="814" spans="1:29" ht="15.75" customHeight="1" x14ac:dyDescent="0.2">
      <c r="A814" s="52"/>
      <c r="B814" s="49"/>
      <c r="C814" s="49"/>
      <c r="D814" s="49"/>
      <c r="E814" s="50"/>
      <c r="F814" s="50"/>
      <c r="G814" s="50"/>
      <c r="H814" s="50"/>
      <c r="I814" s="50"/>
      <c r="J814" s="49"/>
      <c r="K814" s="50"/>
      <c r="L814" s="50"/>
      <c r="M814" s="50"/>
      <c r="N814" s="49"/>
      <c r="O814" s="49"/>
      <c r="P814" s="36">
        <v>0</v>
      </c>
      <c r="Q814" s="36" t="s">
        <v>485</v>
      </c>
      <c r="R814" s="36" t="e">
        <v>#NUM!</v>
      </c>
      <c r="S814" s="36">
        <v>0</v>
      </c>
      <c r="T814" s="36">
        <v>0</v>
      </c>
      <c r="U814" s="38">
        <v>0</v>
      </c>
      <c r="V814" s="38">
        <v>0</v>
      </c>
      <c r="W814" s="36">
        <v>-1.1999999999997852E-5</v>
      </c>
      <c r="X814" s="36">
        <v>0</v>
      </c>
      <c r="Y814" s="36">
        <v>-3.0559999999999999E-5</v>
      </c>
      <c r="Z814" s="36">
        <v>0</v>
      </c>
      <c r="AA814" s="38" t="s">
        <v>486</v>
      </c>
      <c r="AB814" s="36">
        <v>1.8560000000002147E-5</v>
      </c>
      <c r="AC814" s="36">
        <v>0.10874962000000001</v>
      </c>
    </row>
    <row r="815" spans="1:29" ht="15.75" customHeight="1" x14ac:dyDescent="0.2">
      <c r="A815" s="52"/>
      <c r="B815" s="49"/>
      <c r="C815" s="49"/>
      <c r="D815" s="49"/>
      <c r="E815" s="50"/>
      <c r="F815" s="50"/>
      <c r="G815" s="50"/>
      <c r="H815" s="50"/>
      <c r="I815" s="50"/>
      <c r="J815" s="49"/>
      <c r="K815" s="50"/>
      <c r="L815" s="50"/>
      <c r="M815" s="50"/>
      <c r="N815" s="49"/>
      <c r="O815" s="49"/>
      <c r="P815" s="36">
        <v>0</v>
      </c>
      <c r="Q815" s="36" t="s">
        <v>485</v>
      </c>
      <c r="R815" s="36" t="e">
        <v>#NUM!</v>
      </c>
      <c r="S815" s="36">
        <v>0</v>
      </c>
      <c r="T815" s="36">
        <v>0</v>
      </c>
      <c r="U815" s="38">
        <v>0</v>
      </c>
      <c r="V815" s="38">
        <v>0</v>
      </c>
      <c r="W815" s="36">
        <v>-1.1999999999997852E-5</v>
      </c>
      <c r="X815" s="36">
        <v>0</v>
      </c>
      <c r="Y815" s="36">
        <v>-3.0559999999999999E-5</v>
      </c>
      <c r="Z815" s="36">
        <v>0</v>
      </c>
      <c r="AA815" s="38" t="s">
        <v>486</v>
      </c>
      <c r="AB815" s="36">
        <v>1.8560000000002147E-5</v>
      </c>
      <c r="AC815" s="36">
        <v>0.10874962000000001</v>
      </c>
    </row>
    <row r="816" spans="1:29" ht="15.75" customHeight="1" x14ac:dyDescent="0.2">
      <c r="A816" s="52"/>
      <c r="B816" s="49"/>
      <c r="C816" s="49"/>
      <c r="D816" s="49"/>
      <c r="E816" s="50"/>
      <c r="F816" s="50"/>
      <c r="G816" s="50"/>
      <c r="H816" s="50"/>
      <c r="I816" s="50"/>
      <c r="J816" s="49"/>
      <c r="K816" s="50"/>
      <c r="L816" s="50"/>
      <c r="M816" s="50"/>
      <c r="N816" s="49"/>
      <c r="O816" s="49"/>
      <c r="P816" s="36">
        <v>0</v>
      </c>
      <c r="Q816" s="36" t="s">
        <v>485</v>
      </c>
      <c r="R816" s="36" t="e">
        <v>#NUM!</v>
      </c>
      <c r="S816" s="36">
        <v>0</v>
      </c>
      <c r="T816" s="36">
        <v>0</v>
      </c>
      <c r="U816" s="38">
        <v>0</v>
      </c>
      <c r="V816" s="38">
        <v>0</v>
      </c>
      <c r="W816" s="36">
        <v>-1.1999999999997852E-5</v>
      </c>
      <c r="X816" s="36">
        <v>0</v>
      </c>
      <c r="Y816" s="36">
        <v>-3.0559999999999999E-5</v>
      </c>
      <c r="Z816" s="36">
        <v>0</v>
      </c>
      <c r="AA816" s="38" t="s">
        <v>486</v>
      </c>
      <c r="AB816" s="36">
        <v>1.8560000000002147E-5</v>
      </c>
      <c r="AC816" s="36">
        <v>0.10874962000000001</v>
      </c>
    </row>
    <row r="817" spans="1:29" ht="15.75" customHeight="1" x14ac:dyDescent="0.2">
      <c r="A817" s="52"/>
      <c r="B817" s="49"/>
      <c r="C817" s="49"/>
      <c r="D817" s="49"/>
      <c r="E817" s="50"/>
      <c r="F817" s="50"/>
      <c r="G817" s="50"/>
      <c r="H817" s="50"/>
      <c r="I817" s="50"/>
      <c r="J817" s="49"/>
      <c r="K817" s="50"/>
      <c r="L817" s="50"/>
      <c r="M817" s="50"/>
      <c r="N817" s="49"/>
      <c r="O817" s="49"/>
      <c r="P817" s="36">
        <v>0</v>
      </c>
      <c r="Q817" s="36" t="s">
        <v>485</v>
      </c>
      <c r="R817" s="36" t="e">
        <v>#NUM!</v>
      </c>
      <c r="S817" s="36">
        <v>0</v>
      </c>
      <c r="T817" s="36">
        <v>0</v>
      </c>
      <c r="U817" s="38">
        <v>0</v>
      </c>
      <c r="V817" s="38">
        <v>0</v>
      </c>
      <c r="W817" s="36">
        <v>-1.1999999999997852E-5</v>
      </c>
      <c r="X817" s="36">
        <v>0</v>
      </c>
      <c r="Y817" s="36">
        <v>-3.0559999999999999E-5</v>
      </c>
      <c r="Z817" s="36">
        <v>0</v>
      </c>
      <c r="AA817" s="38" t="s">
        <v>486</v>
      </c>
      <c r="AB817" s="36">
        <v>1.8560000000002147E-5</v>
      </c>
      <c r="AC817" s="36">
        <v>0.10874962000000001</v>
      </c>
    </row>
    <row r="818" spans="1:29" ht="15.75" customHeight="1" x14ac:dyDescent="0.2">
      <c r="A818" s="52"/>
      <c r="B818" s="49"/>
      <c r="C818" s="49"/>
      <c r="D818" s="49"/>
      <c r="E818" s="50"/>
      <c r="F818" s="50"/>
      <c r="G818" s="50"/>
      <c r="H818" s="50"/>
      <c r="I818" s="50"/>
      <c r="J818" s="49"/>
      <c r="K818" s="50"/>
      <c r="L818" s="50"/>
      <c r="M818" s="50"/>
      <c r="N818" s="54"/>
      <c r="O818" s="49"/>
      <c r="P818" s="36">
        <v>0</v>
      </c>
      <c r="Q818" s="36" t="s">
        <v>485</v>
      </c>
      <c r="R818" s="36" t="e">
        <v>#NUM!</v>
      </c>
      <c r="S818" s="36">
        <v>0</v>
      </c>
      <c r="T818" s="36">
        <v>0</v>
      </c>
      <c r="U818" s="38">
        <v>0</v>
      </c>
      <c r="V818" s="38">
        <v>0</v>
      </c>
      <c r="W818" s="36">
        <v>-1.1999999999997852E-5</v>
      </c>
      <c r="X818" s="36">
        <v>0</v>
      </c>
      <c r="Y818" s="36">
        <v>-3.0559999999999999E-5</v>
      </c>
      <c r="Z818" s="36">
        <v>0</v>
      </c>
      <c r="AA818" s="38" t="s">
        <v>486</v>
      </c>
      <c r="AB818" s="36">
        <v>1.8560000000002147E-5</v>
      </c>
      <c r="AC818" s="36">
        <v>0.10874962000000001</v>
      </c>
    </row>
    <row r="819" spans="1:29" ht="15.75" customHeight="1" x14ac:dyDescent="0.2">
      <c r="A819" s="52"/>
      <c r="B819" s="49"/>
      <c r="C819" s="49"/>
      <c r="D819" s="49"/>
      <c r="E819" s="50"/>
      <c r="F819" s="50"/>
      <c r="G819" s="50"/>
      <c r="H819" s="50"/>
      <c r="I819" s="50"/>
      <c r="J819" s="49"/>
      <c r="K819" s="50"/>
      <c r="L819" s="50"/>
      <c r="M819" s="50"/>
      <c r="N819" s="54"/>
      <c r="O819" s="49"/>
      <c r="P819" s="36">
        <v>0</v>
      </c>
      <c r="Q819" s="36" t="s">
        <v>485</v>
      </c>
      <c r="R819" s="36" t="e">
        <v>#NUM!</v>
      </c>
      <c r="S819" s="36">
        <v>0</v>
      </c>
      <c r="T819" s="36">
        <v>0</v>
      </c>
      <c r="U819" s="38">
        <v>0</v>
      </c>
      <c r="V819" s="38">
        <v>0</v>
      </c>
      <c r="W819" s="36">
        <v>-1.1999999999997852E-5</v>
      </c>
      <c r="X819" s="36">
        <v>0</v>
      </c>
      <c r="Y819" s="36">
        <v>-3.0559999999999999E-5</v>
      </c>
      <c r="Z819" s="36">
        <v>0</v>
      </c>
      <c r="AA819" s="38" t="s">
        <v>486</v>
      </c>
      <c r="AB819" s="36">
        <v>1.8560000000002147E-5</v>
      </c>
      <c r="AC819" s="36">
        <v>0.10874962000000001</v>
      </c>
    </row>
    <row r="820" spans="1:29" ht="15.75" customHeight="1" x14ac:dyDescent="0.2">
      <c r="A820" s="52"/>
      <c r="B820" s="49"/>
      <c r="C820" s="49"/>
      <c r="D820" s="49"/>
      <c r="E820" s="50"/>
      <c r="F820" s="50"/>
      <c r="G820" s="50"/>
      <c r="H820" s="50"/>
      <c r="I820" s="50"/>
      <c r="J820" s="49"/>
      <c r="K820" s="50"/>
      <c r="L820" s="50"/>
      <c r="M820" s="50"/>
      <c r="N820" s="54"/>
      <c r="O820" s="49"/>
      <c r="P820" s="36">
        <v>0</v>
      </c>
      <c r="Q820" s="36" t="s">
        <v>485</v>
      </c>
      <c r="R820" s="36" t="e">
        <v>#NUM!</v>
      </c>
      <c r="S820" s="36">
        <v>0</v>
      </c>
      <c r="T820" s="36">
        <v>0</v>
      </c>
      <c r="U820" s="38">
        <v>0</v>
      </c>
      <c r="V820" s="38">
        <v>0</v>
      </c>
      <c r="W820" s="36">
        <v>-1.1999999999997852E-5</v>
      </c>
      <c r="X820" s="36">
        <v>0</v>
      </c>
      <c r="Y820" s="36">
        <v>-3.0559999999999999E-5</v>
      </c>
      <c r="Z820" s="36">
        <v>0</v>
      </c>
      <c r="AA820" s="38" t="s">
        <v>486</v>
      </c>
      <c r="AB820" s="36">
        <v>1.8560000000002147E-5</v>
      </c>
      <c r="AC820" s="36">
        <v>0.10874962000000001</v>
      </c>
    </row>
    <row r="821" spans="1:29" ht="15.75" customHeight="1" x14ac:dyDescent="0.2">
      <c r="P821" s="55"/>
    </row>
    <row r="822" spans="1:29" ht="15.75" customHeight="1" x14ac:dyDescent="0.2">
      <c r="P822" s="55"/>
    </row>
    <row r="823" spans="1:29" ht="15.75" customHeight="1" x14ac:dyDescent="0.2">
      <c r="A823" s="56"/>
      <c r="B823" s="57"/>
      <c r="P823" s="55"/>
    </row>
    <row r="824" spans="1:29" ht="15.75" customHeight="1" x14ac:dyDescent="0.2">
      <c r="A824" s="58" t="s">
        <v>625</v>
      </c>
      <c r="B824" s="1" t="s">
        <v>626</v>
      </c>
      <c r="C824" s="1" t="s">
        <v>627</v>
      </c>
      <c r="D824" s="1" t="s">
        <v>629</v>
      </c>
      <c r="E824" s="1" t="s">
        <v>630</v>
      </c>
      <c r="F824" s="1" t="s">
        <v>631</v>
      </c>
      <c r="G824" s="1" t="s">
        <v>632</v>
      </c>
      <c r="P824" s="55"/>
    </row>
    <row r="825" spans="1:29" ht="15.75" customHeight="1" x14ac:dyDescent="0.2">
      <c r="A825">
        <f ca="1">IFERROR(__xludf.DUMMYFUNCTION("UNIQUE(SORT(FILTER(E5:E820,C5:C820=""Trade""),1, FALSE))"),300)</f>
        <v>300</v>
      </c>
      <c r="B825">
        <f t="shared" ref="B825:B882" ca="1" si="0">COUNTIFS($E$5:$E$820,A825,$X$5:$X$820,"&gt;0")</f>
        <v>0</v>
      </c>
      <c r="C825">
        <f t="shared" ref="C825:C882" ca="1" si="1">COUNTIFS($E$5:$E$820,A825,$X$5:$X$820,"&lt;0")</f>
        <v>0</v>
      </c>
      <c r="D825">
        <f t="shared" ref="D825:D882" ca="1" si="2">COUNTIFS($E$5:$E$820,A825,$X$5:$X$820,0)</f>
        <v>1</v>
      </c>
      <c r="E825">
        <f t="shared" ref="E825:E882" ca="1" si="3">COUNTIFS($E$5:$E$820,A825,$V$5:$V$820,"&gt;0")</f>
        <v>0</v>
      </c>
      <c r="F825">
        <f t="shared" ref="F825:F882" ca="1" si="4">COUNTIFS($E$5:$E$820,D825,$V$5:$V$820,"&lt;0")</f>
        <v>0</v>
      </c>
      <c r="G825">
        <f t="shared" ref="G825:G882" ca="1" si="5">COUNTIFS($E$5:$E$820,D825,$V$5:$V$820,0)</f>
        <v>0</v>
      </c>
      <c r="P825" s="55"/>
    </row>
    <row r="826" spans="1:29" ht="15.75" customHeight="1" x14ac:dyDescent="0.2">
      <c r="A826">
        <f ca="1">IFERROR(__xludf.DUMMYFUNCTION("""COMPUTED_VALUE"""),200)</f>
        <v>200</v>
      </c>
      <c r="B826">
        <f t="shared" ca="1" si="0"/>
        <v>0</v>
      </c>
      <c r="C826">
        <f t="shared" ca="1" si="1"/>
        <v>0</v>
      </c>
      <c r="D826">
        <f t="shared" ca="1" si="2"/>
        <v>1</v>
      </c>
      <c r="E826">
        <f t="shared" ca="1" si="3"/>
        <v>0</v>
      </c>
      <c r="F826">
        <f t="shared" ca="1" si="4"/>
        <v>0</v>
      </c>
      <c r="G826">
        <f t="shared" ca="1" si="5"/>
        <v>0</v>
      </c>
      <c r="P826" s="55"/>
    </row>
    <row r="827" spans="1:29" ht="15.75" customHeight="1" x14ac:dyDescent="0.2">
      <c r="A827">
        <f ca="1">IFERROR(__xludf.DUMMYFUNCTION("""COMPUTED_VALUE"""),100)</f>
        <v>100</v>
      </c>
      <c r="B827">
        <f t="shared" ca="1" si="0"/>
        <v>0</v>
      </c>
      <c r="C827">
        <f t="shared" ca="1" si="1"/>
        <v>0</v>
      </c>
      <c r="D827">
        <f t="shared" ca="1" si="2"/>
        <v>1</v>
      </c>
      <c r="E827">
        <f t="shared" ca="1" si="3"/>
        <v>0</v>
      </c>
      <c r="F827">
        <f t="shared" ca="1" si="4"/>
        <v>0</v>
      </c>
      <c r="G827">
        <f t="shared" ca="1" si="5"/>
        <v>0</v>
      </c>
      <c r="P827" s="55"/>
    </row>
    <row r="828" spans="1:29" ht="15.75" customHeight="1" x14ac:dyDescent="0.2">
      <c r="A828">
        <f ca="1">IFERROR(__xludf.DUMMYFUNCTION("""COMPUTED_VALUE"""),-300)</f>
        <v>-300</v>
      </c>
      <c r="B828">
        <f t="shared" ca="1" si="0"/>
        <v>0</v>
      </c>
      <c r="C828">
        <f t="shared" ca="1" si="1"/>
        <v>1</v>
      </c>
      <c r="D828">
        <f t="shared" ca="1" si="2"/>
        <v>1</v>
      </c>
      <c r="E828">
        <f t="shared" ca="1" si="3"/>
        <v>0</v>
      </c>
      <c r="F828">
        <f t="shared" ca="1" si="4"/>
        <v>0</v>
      </c>
      <c r="G828">
        <f t="shared" ca="1" si="5"/>
        <v>0</v>
      </c>
      <c r="P828" s="55"/>
    </row>
    <row r="829" spans="1:29" ht="15.75" customHeight="1" x14ac:dyDescent="0.2">
      <c r="B829">
        <f t="shared" si="0"/>
        <v>0</v>
      </c>
      <c r="C829">
        <f t="shared" si="1"/>
        <v>0</v>
      </c>
      <c r="D829">
        <f t="shared" si="2"/>
        <v>0</v>
      </c>
      <c r="E829">
        <f t="shared" si="3"/>
        <v>0</v>
      </c>
      <c r="F829">
        <f t="shared" si="4"/>
        <v>0</v>
      </c>
      <c r="G829">
        <f t="shared" si="5"/>
        <v>0</v>
      </c>
      <c r="P829" s="55"/>
    </row>
    <row r="830" spans="1:29" ht="15.75" customHeight="1" x14ac:dyDescent="0.2">
      <c r="B830">
        <f t="shared" si="0"/>
        <v>0</v>
      </c>
      <c r="C830">
        <f t="shared" si="1"/>
        <v>0</v>
      </c>
      <c r="D830">
        <f t="shared" si="2"/>
        <v>0</v>
      </c>
      <c r="E830">
        <f t="shared" si="3"/>
        <v>0</v>
      </c>
      <c r="F830">
        <f t="shared" si="4"/>
        <v>0</v>
      </c>
      <c r="G830">
        <f t="shared" si="5"/>
        <v>0</v>
      </c>
      <c r="P830" s="55"/>
    </row>
    <row r="831" spans="1:29" ht="15.75" customHeight="1" x14ac:dyDescent="0.2">
      <c r="B831">
        <f t="shared" si="0"/>
        <v>0</v>
      </c>
      <c r="C831">
        <f t="shared" si="1"/>
        <v>0</v>
      </c>
      <c r="D831">
        <f t="shared" si="2"/>
        <v>0</v>
      </c>
      <c r="E831">
        <f t="shared" si="3"/>
        <v>0</v>
      </c>
      <c r="F831">
        <f t="shared" si="4"/>
        <v>0</v>
      </c>
      <c r="G831">
        <f t="shared" si="5"/>
        <v>0</v>
      </c>
      <c r="P831" s="55"/>
    </row>
    <row r="832" spans="1:29" ht="15.75" customHeight="1" x14ac:dyDescent="0.2">
      <c r="B832">
        <f t="shared" si="0"/>
        <v>0</v>
      </c>
      <c r="C832">
        <f t="shared" si="1"/>
        <v>0</v>
      </c>
      <c r="D832">
        <f t="shared" si="2"/>
        <v>0</v>
      </c>
      <c r="E832">
        <f t="shared" si="3"/>
        <v>0</v>
      </c>
      <c r="F832">
        <f t="shared" si="4"/>
        <v>0</v>
      </c>
      <c r="G832">
        <f t="shared" si="5"/>
        <v>0</v>
      </c>
      <c r="P832" s="55"/>
    </row>
    <row r="833" spans="2:16" ht="15.75" customHeight="1" x14ac:dyDescent="0.2">
      <c r="B833">
        <f t="shared" si="0"/>
        <v>0</v>
      </c>
      <c r="C833">
        <f t="shared" si="1"/>
        <v>0</v>
      </c>
      <c r="D833">
        <f t="shared" si="2"/>
        <v>0</v>
      </c>
      <c r="E833">
        <f t="shared" si="3"/>
        <v>0</v>
      </c>
      <c r="F833">
        <f t="shared" si="4"/>
        <v>0</v>
      </c>
      <c r="G833">
        <f t="shared" si="5"/>
        <v>0</v>
      </c>
      <c r="P833" s="55"/>
    </row>
    <row r="834" spans="2:16" ht="15.75" customHeight="1" x14ac:dyDescent="0.2">
      <c r="B834">
        <f t="shared" si="0"/>
        <v>0</v>
      </c>
      <c r="C834">
        <f t="shared" si="1"/>
        <v>0</v>
      </c>
      <c r="D834">
        <f t="shared" si="2"/>
        <v>0</v>
      </c>
      <c r="E834">
        <f t="shared" si="3"/>
        <v>0</v>
      </c>
      <c r="F834">
        <f t="shared" si="4"/>
        <v>0</v>
      </c>
      <c r="G834">
        <f t="shared" si="5"/>
        <v>0</v>
      </c>
      <c r="P834" s="55"/>
    </row>
    <row r="835" spans="2:16" ht="15.75" customHeight="1" x14ac:dyDescent="0.2">
      <c r="B835">
        <f t="shared" si="0"/>
        <v>0</v>
      </c>
      <c r="C835">
        <f t="shared" si="1"/>
        <v>0</v>
      </c>
      <c r="D835">
        <f t="shared" si="2"/>
        <v>0</v>
      </c>
      <c r="E835">
        <f t="shared" si="3"/>
        <v>0</v>
      </c>
      <c r="F835">
        <f t="shared" si="4"/>
        <v>0</v>
      </c>
      <c r="G835">
        <f t="shared" si="5"/>
        <v>0</v>
      </c>
      <c r="P835" s="55"/>
    </row>
    <row r="836" spans="2:16" ht="15.75" customHeight="1" x14ac:dyDescent="0.2">
      <c r="B836">
        <f t="shared" si="0"/>
        <v>0</v>
      </c>
      <c r="C836">
        <f t="shared" si="1"/>
        <v>0</v>
      </c>
      <c r="D836">
        <f t="shared" si="2"/>
        <v>0</v>
      </c>
      <c r="E836">
        <f t="shared" si="3"/>
        <v>0</v>
      </c>
      <c r="F836">
        <f t="shared" si="4"/>
        <v>0</v>
      </c>
      <c r="G836">
        <f t="shared" si="5"/>
        <v>0</v>
      </c>
      <c r="P836" s="55"/>
    </row>
    <row r="837" spans="2:16" ht="15.75" customHeight="1" x14ac:dyDescent="0.2">
      <c r="B837">
        <f t="shared" si="0"/>
        <v>0</v>
      </c>
      <c r="C837">
        <f t="shared" si="1"/>
        <v>0</v>
      </c>
      <c r="D837">
        <f t="shared" si="2"/>
        <v>0</v>
      </c>
      <c r="E837">
        <f t="shared" si="3"/>
        <v>0</v>
      </c>
      <c r="F837">
        <f t="shared" si="4"/>
        <v>0</v>
      </c>
      <c r="G837">
        <f t="shared" si="5"/>
        <v>0</v>
      </c>
      <c r="P837" s="55"/>
    </row>
    <row r="838" spans="2:16" ht="15.75" customHeight="1" x14ac:dyDescent="0.2">
      <c r="B838">
        <f t="shared" si="0"/>
        <v>0</v>
      </c>
      <c r="C838">
        <f t="shared" si="1"/>
        <v>0</v>
      </c>
      <c r="D838">
        <f t="shared" si="2"/>
        <v>0</v>
      </c>
      <c r="E838">
        <f t="shared" si="3"/>
        <v>0</v>
      </c>
      <c r="F838">
        <f t="shared" si="4"/>
        <v>0</v>
      </c>
      <c r="G838">
        <f t="shared" si="5"/>
        <v>0</v>
      </c>
      <c r="P838" s="55"/>
    </row>
    <row r="839" spans="2:16" ht="15.75" customHeight="1" x14ac:dyDescent="0.2">
      <c r="B839">
        <f t="shared" si="0"/>
        <v>0</v>
      </c>
      <c r="C839">
        <f t="shared" si="1"/>
        <v>0</v>
      </c>
      <c r="D839">
        <f t="shared" si="2"/>
        <v>0</v>
      </c>
      <c r="E839">
        <f t="shared" si="3"/>
        <v>0</v>
      </c>
      <c r="F839">
        <f t="shared" si="4"/>
        <v>0</v>
      </c>
      <c r="G839">
        <f t="shared" si="5"/>
        <v>0</v>
      </c>
      <c r="P839" s="55"/>
    </row>
    <row r="840" spans="2:16" ht="15.75" customHeight="1" x14ac:dyDescent="0.2">
      <c r="B840">
        <f t="shared" si="0"/>
        <v>0</v>
      </c>
      <c r="C840">
        <f t="shared" si="1"/>
        <v>0</v>
      </c>
      <c r="D840">
        <f t="shared" si="2"/>
        <v>0</v>
      </c>
      <c r="E840">
        <f t="shared" si="3"/>
        <v>0</v>
      </c>
      <c r="F840">
        <f t="shared" si="4"/>
        <v>0</v>
      </c>
      <c r="G840">
        <f t="shared" si="5"/>
        <v>0</v>
      </c>
      <c r="P840" s="55"/>
    </row>
    <row r="841" spans="2:16" ht="15.75" customHeight="1" x14ac:dyDescent="0.2">
      <c r="B841">
        <f t="shared" si="0"/>
        <v>0</v>
      </c>
      <c r="C841">
        <f t="shared" si="1"/>
        <v>0</v>
      </c>
      <c r="D841">
        <f t="shared" si="2"/>
        <v>0</v>
      </c>
      <c r="E841">
        <f t="shared" si="3"/>
        <v>0</v>
      </c>
      <c r="F841">
        <f t="shared" si="4"/>
        <v>0</v>
      </c>
      <c r="G841">
        <f t="shared" si="5"/>
        <v>0</v>
      </c>
      <c r="P841" s="55"/>
    </row>
    <row r="842" spans="2:16" ht="15.75" customHeight="1" x14ac:dyDescent="0.2">
      <c r="B842">
        <f t="shared" si="0"/>
        <v>0</v>
      </c>
      <c r="C842">
        <f t="shared" si="1"/>
        <v>0</v>
      </c>
      <c r="D842">
        <f t="shared" si="2"/>
        <v>0</v>
      </c>
      <c r="E842">
        <f t="shared" si="3"/>
        <v>0</v>
      </c>
      <c r="F842">
        <f t="shared" si="4"/>
        <v>0</v>
      </c>
      <c r="G842">
        <f t="shared" si="5"/>
        <v>0</v>
      </c>
      <c r="P842" s="55"/>
    </row>
    <row r="843" spans="2:16" ht="15.75" customHeight="1" x14ac:dyDescent="0.2">
      <c r="B843">
        <f t="shared" si="0"/>
        <v>0</v>
      </c>
      <c r="C843">
        <f t="shared" si="1"/>
        <v>0</v>
      </c>
      <c r="D843">
        <f t="shared" si="2"/>
        <v>0</v>
      </c>
      <c r="E843">
        <f t="shared" si="3"/>
        <v>0</v>
      </c>
      <c r="F843">
        <f t="shared" si="4"/>
        <v>0</v>
      </c>
      <c r="G843">
        <f t="shared" si="5"/>
        <v>0</v>
      </c>
      <c r="P843" s="55"/>
    </row>
    <row r="844" spans="2:16" ht="15.75" customHeight="1" x14ac:dyDescent="0.2">
      <c r="B844">
        <f t="shared" si="0"/>
        <v>0</v>
      </c>
      <c r="C844">
        <f t="shared" si="1"/>
        <v>0</v>
      </c>
      <c r="D844">
        <f t="shared" si="2"/>
        <v>0</v>
      </c>
      <c r="E844">
        <f t="shared" si="3"/>
        <v>0</v>
      </c>
      <c r="F844">
        <f t="shared" si="4"/>
        <v>0</v>
      </c>
      <c r="G844">
        <f t="shared" si="5"/>
        <v>0</v>
      </c>
      <c r="P844" s="55"/>
    </row>
    <row r="845" spans="2:16" ht="15.75" customHeight="1" x14ac:dyDescent="0.2">
      <c r="B845">
        <f t="shared" si="0"/>
        <v>0</v>
      </c>
      <c r="C845">
        <f t="shared" si="1"/>
        <v>0</v>
      </c>
      <c r="D845">
        <f t="shared" si="2"/>
        <v>0</v>
      </c>
      <c r="E845">
        <f t="shared" si="3"/>
        <v>0</v>
      </c>
      <c r="F845">
        <f t="shared" si="4"/>
        <v>0</v>
      </c>
      <c r="G845">
        <f t="shared" si="5"/>
        <v>0</v>
      </c>
      <c r="P845" s="55"/>
    </row>
    <row r="846" spans="2:16" ht="15.75" customHeight="1" x14ac:dyDescent="0.2">
      <c r="B846">
        <f t="shared" si="0"/>
        <v>0</v>
      </c>
      <c r="C846">
        <f t="shared" si="1"/>
        <v>0</v>
      </c>
      <c r="D846">
        <f t="shared" si="2"/>
        <v>0</v>
      </c>
      <c r="E846">
        <f t="shared" si="3"/>
        <v>0</v>
      </c>
      <c r="F846">
        <f t="shared" si="4"/>
        <v>0</v>
      </c>
      <c r="G846">
        <f t="shared" si="5"/>
        <v>0</v>
      </c>
      <c r="P846" s="55"/>
    </row>
    <row r="847" spans="2:16" ht="15.75" customHeight="1" x14ac:dyDescent="0.2">
      <c r="B847">
        <f t="shared" si="0"/>
        <v>0</v>
      </c>
      <c r="C847">
        <f t="shared" si="1"/>
        <v>0</v>
      </c>
      <c r="D847">
        <f t="shared" si="2"/>
        <v>0</v>
      </c>
      <c r="E847">
        <f t="shared" si="3"/>
        <v>0</v>
      </c>
      <c r="F847">
        <f t="shared" si="4"/>
        <v>0</v>
      </c>
      <c r="G847">
        <f t="shared" si="5"/>
        <v>0</v>
      </c>
      <c r="P847" s="55"/>
    </row>
    <row r="848" spans="2:16" ht="15.75" customHeight="1" x14ac:dyDescent="0.2">
      <c r="B848">
        <f t="shared" si="0"/>
        <v>0</v>
      </c>
      <c r="C848">
        <f t="shared" si="1"/>
        <v>0</v>
      </c>
      <c r="D848">
        <f t="shared" si="2"/>
        <v>0</v>
      </c>
      <c r="E848">
        <f t="shared" si="3"/>
        <v>0</v>
      </c>
      <c r="F848">
        <f t="shared" si="4"/>
        <v>0</v>
      </c>
      <c r="G848">
        <f t="shared" si="5"/>
        <v>0</v>
      </c>
      <c r="P848" s="55"/>
    </row>
    <row r="849" spans="2:16" ht="15.75" customHeight="1" x14ac:dyDescent="0.2">
      <c r="B849">
        <f t="shared" si="0"/>
        <v>0</v>
      </c>
      <c r="C849">
        <f t="shared" si="1"/>
        <v>0</v>
      </c>
      <c r="D849">
        <f t="shared" si="2"/>
        <v>0</v>
      </c>
      <c r="E849">
        <f t="shared" si="3"/>
        <v>0</v>
      </c>
      <c r="F849">
        <f t="shared" si="4"/>
        <v>0</v>
      </c>
      <c r="G849">
        <f t="shared" si="5"/>
        <v>0</v>
      </c>
      <c r="P849" s="55"/>
    </row>
    <row r="850" spans="2:16" ht="15.75" customHeight="1" x14ac:dyDescent="0.2">
      <c r="B850">
        <f t="shared" si="0"/>
        <v>0</v>
      </c>
      <c r="C850">
        <f t="shared" si="1"/>
        <v>0</v>
      </c>
      <c r="D850">
        <f t="shared" si="2"/>
        <v>0</v>
      </c>
      <c r="E850">
        <f t="shared" si="3"/>
        <v>0</v>
      </c>
      <c r="F850">
        <f t="shared" si="4"/>
        <v>0</v>
      </c>
      <c r="G850">
        <f t="shared" si="5"/>
        <v>0</v>
      </c>
      <c r="P850" s="55"/>
    </row>
    <row r="851" spans="2:16" ht="15.75" customHeight="1" x14ac:dyDescent="0.2">
      <c r="B851">
        <f t="shared" si="0"/>
        <v>0</v>
      </c>
      <c r="C851">
        <f t="shared" si="1"/>
        <v>0</v>
      </c>
      <c r="D851">
        <f t="shared" si="2"/>
        <v>0</v>
      </c>
      <c r="E851">
        <f t="shared" si="3"/>
        <v>0</v>
      </c>
      <c r="F851">
        <f t="shared" si="4"/>
        <v>0</v>
      </c>
      <c r="G851">
        <f t="shared" si="5"/>
        <v>0</v>
      </c>
      <c r="P851" s="55"/>
    </row>
    <row r="852" spans="2:16" ht="15.75" customHeight="1" x14ac:dyDescent="0.2">
      <c r="B852">
        <f t="shared" si="0"/>
        <v>0</v>
      </c>
      <c r="C852">
        <f t="shared" si="1"/>
        <v>0</v>
      </c>
      <c r="D852">
        <f t="shared" si="2"/>
        <v>0</v>
      </c>
      <c r="E852">
        <f t="shared" si="3"/>
        <v>0</v>
      </c>
      <c r="F852">
        <f t="shared" si="4"/>
        <v>0</v>
      </c>
      <c r="G852">
        <f t="shared" si="5"/>
        <v>0</v>
      </c>
      <c r="P852" s="55"/>
    </row>
    <row r="853" spans="2:16" ht="15.75" customHeight="1" x14ac:dyDescent="0.2">
      <c r="B853">
        <f t="shared" si="0"/>
        <v>0</v>
      </c>
      <c r="C853">
        <f t="shared" si="1"/>
        <v>0</v>
      </c>
      <c r="D853">
        <f t="shared" si="2"/>
        <v>0</v>
      </c>
      <c r="E853">
        <f t="shared" si="3"/>
        <v>0</v>
      </c>
      <c r="F853">
        <f t="shared" si="4"/>
        <v>0</v>
      </c>
      <c r="G853">
        <f t="shared" si="5"/>
        <v>0</v>
      </c>
      <c r="P853" s="55"/>
    </row>
    <row r="854" spans="2:16" ht="15.75" customHeight="1" x14ac:dyDescent="0.2">
      <c r="B854">
        <f t="shared" si="0"/>
        <v>0</v>
      </c>
      <c r="C854">
        <f t="shared" si="1"/>
        <v>0</v>
      </c>
      <c r="D854">
        <f t="shared" si="2"/>
        <v>0</v>
      </c>
      <c r="E854">
        <f t="shared" si="3"/>
        <v>0</v>
      </c>
      <c r="F854">
        <f t="shared" si="4"/>
        <v>0</v>
      </c>
      <c r="G854">
        <f t="shared" si="5"/>
        <v>0</v>
      </c>
      <c r="P854" s="55"/>
    </row>
    <row r="855" spans="2:16" ht="15.75" customHeight="1" x14ac:dyDescent="0.2">
      <c r="B855">
        <f t="shared" si="0"/>
        <v>0</v>
      </c>
      <c r="C855">
        <f t="shared" si="1"/>
        <v>0</v>
      </c>
      <c r="D855">
        <f t="shared" si="2"/>
        <v>0</v>
      </c>
      <c r="E855">
        <f t="shared" si="3"/>
        <v>0</v>
      </c>
      <c r="F855">
        <f t="shared" si="4"/>
        <v>0</v>
      </c>
      <c r="G855">
        <f t="shared" si="5"/>
        <v>0</v>
      </c>
      <c r="P855" s="55"/>
    </row>
    <row r="856" spans="2:16" ht="15.75" customHeight="1" x14ac:dyDescent="0.2">
      <c r="B856">
        <f t="shared" si="0"/>
        <v>0</v>
      </c>
      <c r="C856">
        <f t="shared" si="1"/>
        <v>0</v>
      </c>
      <c r="D856">
        <f t="shared" si="2"/>
        <v>0</v>
      </c>
      <c r="E856">
        <f t="shared" si="3"/>
        <v>0</v>
      </c>
      <c r="F856">
        <f t="shared" si="4"/>
        <v>0</v>
      </c>
      <c r="G856">
        <f t="shared" si="5"/>
        <v>0</v>
      </c>
      <c r="P856" s="55"/>
    </row>
    <row r="857" spans="2:16" ht="15.75" customHeight="1" x14ac:dyDescent="0.2">
      <c r="B857">
        <f t="shared" si="0"/>
        <v>0</v>
      </c>
      <c r="C857">
        <f t="shared" si="1"/>
        <v>0</v>
      </c>
      <c r="D857">
        <f t="shared" si="2"/>
        <v>0</v>
      </c>
      <c r="E857">
        <f t="shared" si="3"/>
        <v>0</v>
      </c>
      <c r="F857">
        <f t="shared" si="4"/>
        <v>0</v>
      </c>
      <c r="G857">
        <f t="shared" si="5"/>
        <v>0</v>
      </c>
      <c r="P857" s="55"/>
    </row>
    <row r="858" spans="2:16" ht="15.75" customHeight="1" x14ac:dyDescent="0.2">
      <c r="B858">
        <f t="shared" si="0"/>
        <v>0</v>
      </c>
      <c r="C858">
        <f t="shared" si="1"/>
        <v>0</v>
      </c>
      <c r="D858">
        <f t="shared" si="2"/>
        <v>0</v>
      </c>
      <c r="E858">
        <f t="shared" si="3"/>
        <v>0</v>
      </c>
      <c r="F858">
        <f t="shared" si="4"/>
        <v>0</v>
      </c>
      <c r="G858">
        <f t="shared" si="5"/>
        <v>0</v>
      </c>
      <c r="P858" s="55"/>
    </row>
    <row r="859" spans="2:16" ht="15.75" customHeight="1" x14ac:dyDescent="0.2">
      <c r="B859">
        <f t="shared" si="0"/>
        <v>0</v>
      </c>
      <c r="C859">
        <f t="shared" si="1"/>
        <v>0</v>
      </c>
      <c r="D859">
        <f t="shared" si="2"/>
        <v>0</v>
      </c>
      <c r="E859">
        <f t="shared" si="3"/>
        <v>0</v>
      </c>
      <c r="F859">
        <f t="shared" si="4"/>
        <v>0</v>
      </c>
      <c r="G859">
        <f t="shared" si="5"/>
        <v>0</v>
      </c>
      <c r="P859" s="55"/>
    </row>
    <row r="860" spans="2:16" ht="15.75" customHeight="1" x14ac:dyDescent="0.2">
      <c r="B860">
        <f t="shared" si="0"/>
        <v>0</v>
      </c>
      <c r="C860">
        <f t="shared" si="1"/>
        <v>0</v>
      </c>
      <c r="D860">
        <f t="shared" si="2"/>
        <v>0</v>
      </c>
      <c r="E860">
        <f t="shared" si="3"/>
        <v>0</v>
      </c>
      <c r="F860">
        <f t="shared" si="4"/>
        <v>0</v>
      </c>
      <c r="G860">
        <f t="shared" si="5"/>
        <v>0</v>
      </c>
      <c r="P860" s="55"/>
    </row>
    <row r="861" spans="2:16" ht="15.75" customHeight="1" x14ac:dyDescent="0.2">
      <c r="B861">
        <f t="shared" si="0"/>
        <v>0</v>
      </c>
      <c r="C861">
        <f t="shared" si="1"/>
        <v>0</v>
      </c>
      <c r="D861">
        <f t="shared" si="2"/>
        <v>0</v>
      </c>
      <c r="E861">
        <f t="shared" si="3"/>
        <v>0</v>
      </c>
      <c r="F861">
        <f t="shared" si="4"/>
        <v>0</v>
      </c>
      <c r="G861">
        <f t="shared" si="5"/>
        <v>0</v>
      </c>
      <c r="P861" s="55"/>
    </row>
    <row r="862" spans="2:16" ht="15.75" customHeight="1" x14ac:dyDescent="0.2">
      <c r="B862">
        <f t="shared" si="0"/>
        <v>0</v>
      </c>
      <c r="C862">
        <f t="shared" si="1"/>
        <v>0</v>
      </c>
      <c r="D862">
        <f t="shared" si="2"/>
        <v>0</v>
      </c>
      <c r="E862">
        <f t="shared" si="3"/>
        <v>0</v>
      </c>
      <c r="F862">
        <f t="shared" si="4"/>
        <v>0</v>
      </c>
      <c r="G862">
        <f t="shared" si="5"/>
        <v>0</v>
      </c>
      <c r="P862" s="55"/>
    </row>
    <row r="863" spans="2:16" ht="15.75" customHeight="1" x14ac:dyDescent="0.2">
      <c r="B863">
        <f t="shared" si="0"/>
        <v>0</v>
      </c>
      <c r="C863">
        <f t="shared" si="1"/>
        <v>0</v>
      </c>
      <c r="D863">
        <f t="shared" si="2"/>
        <v>0</v>
      </c>
      <c r="E863">
        <f t="shared" si="3"/>
        <v>0</v>
      </c>
      <c r="F863">
        <f t="shared" si="4"/>
        <v>0</v>
      </c>
      <c r="G863">
        <f t="shared" si="5"/>
        <v>0</v>
      </c>
      <c r="P863" s="55"/>
    </row>
    <row r="864" spans="2:16" ht="15.75" customHeight="1" x14ac:dyDescent="0.2">
      <c r="B864">
        <f t="shared" si="0"/>
        <v>0</v>
      </c>
      <c r="C864">
        <f t="shared" si="1"/>
        <v>0</v>
      </c>
      <c r="D864">
        <f t="shared" si="2"/>
        <v>0</v>
      </c>
      <c r="E864">
        <f t="shared" si="3"/>
        <v>0</v>
      </c>
      <c r="F864">
        <f t="shared" si="4"/>
        <v>0</v>
      </c>
      <c r="G864">
        <f t="shared" si="5"/>
        <v>0</v>
      </c>
      <c r="P864" s="55"/>
    </row>
    <row r="865" spans="2:16" ht="15.75" customHeight="1" x14ac:dyDescent="0.2">
      <c r="B865">
        <f t="shared" si="0"/>
        <v>0</v>
      </c>
      <c r="C865">
        <f t="shared" si="1"/>
        <v>0</v>
      </c>
      <c r="D865">
        <f t="shared" si="2"/>
        <v>0</v>
      </c>
      <c r="E865">
        <f t="shared" si="3"/>
        <v>0</v>
      </c>
      <c r="F865">
        <f t="shared" si="4"/>
        <v>0</v>
      </c>
      <c r="G865">
        <f t="shared" si="5"/>
        <v>0</v>
      </c>
      <c r="P865" s="55"/>
    </row>
    <row r="866" spans="2:16" ht="15.75" customHeight="1" x14ac:dyDescent="0.2">
      <c r="B866">
        <f t="shared" si="0"/>
        <v>0</v>
      </c>
      <c r="C866">
        <f t="shared" si="1"/>
        <v>0</v>
      </c>
      <c r="D866">
        <f t="shared" si="2"/>
        <v>0</v>
      </c>
      <c r="E866">
        <f t="shared" si="3"/>
        <v>0</v>
      </c>
      <c r="F866">
        <f t="shared" si="4"/>
        <v>0</v>
      </c>
      <c r="G866">
        <f t="shared" si="5"/>
        <v>0</v>
      </c>
      <c r="P866" s="55"/>
    </row>
    <row r="867" spans="2:16" ht="15.75" customHeight="1" x14ac:dyDescent="0.2">
      <c r="B867">
        <f t="shared" si="0"/>
        <v>0</v>
      </c>
      <c r="C867">
        <f t="shared" si="1"/>
        <v>0</v>
      </c>
      <c r="D867">
        <f t="shared" si="2"/>
        <v>0</v>
      </c>
      <c r="E867">
        <f t="shared" si="3"/>
        <v>0</v>
      </c>
      <c r="F867">
        <f t="shared" si="4"/>
        <v>0</v>
      </c>
      <c r="G867">
        <f t="shared" si="5"/>
        <v>0</v>
      </c>
      <c r="P867" s="55"/>
    </row>
    <row r="868" spans="2:16" ht="15.75" customHeight="1" x14ac:dyDescent="0.2">
      <c r="B868">
        <f t="shared" si="0"/>
        <v>0</v>
      </c>
      <c r="C868">
        <f t="shared" si="1"/>
        <v>0</v>
      </c>
      <c r="D868">
        <f t="shared" si="2"/>
        <v>0</v>
      </c>
      <c r="E868">
        <f t="shared" si="3"/>
        <v>0</v>
      </c>
      <c r="F868">
        <f t="shared" si="4"/>
        <v>0</v>
      </c>
      <c r="G868">
        <f t="shared" si="5"/>
        <v>0</v>
      </c>
      <c r="P868" s="55"/>
    </row>
    <row r="869" spans="2:16" ht="15.75" customHeight="1" x14ac:dyDescent="0.2">
      <c r="B869">
        <f t="shared" si="0"/>
        <v>0</v>
      </c>
      <c r="C869">
        <f t="shared" si="1"/>
        <v>0</v>
      </c>
      <c r="D869">
        <f t="shared" si="2"/>
        <v>0</v>
      </c>
      <c r="E869">
        <f t="shared" si="3"/>
        <v>0</v>
      </c>
      <c r="F869">
        <f t="shared" si="4"/>
        <v>0</v>
      </c>
      <c r="G869">
        <f t="shared" si="5"/>
        <v>0</v>
      </c>
      <c r="P869" s="55"/>
    </row>
    <row r="870" spans="2:16" ht="15.75" customHeight="1" x14ac:dyDescent="0.2">
      <c r="B870">
        <f t="shared" si="0"/>
        <v>0</v>
      </c>
      <c r="C870">
        <f t="shared" si="1"/>
        <v>0</v>
      </c>
      <c r="D870">
        <f t="shared" si="2"/>
        <v>0</v>
      </c>
      <c r="E870">
        <f t="shared" si="3"/>
        <v>0</v>
      </c>
      <c r="F870">
        <f t="shared" si="4"/>
        <v>0</v>
      </c>
      <c r="G870">
        <f t="shared" si="5"/>
        <v>0</v>
      </c>
      <c r="P870" s="55"/>
    </row>
    <row r="871" spans="2:16" ht="15.75" customHeight="1" x14ac:dyDescent="0.2">
      <c r="B871">
        <f t="shared" si="0"/>
        <v>0</v>
      </c>
      <c r="C871">
        <f t="shared" si="1"/>
        <v>0</v>
      </c>
      <c r="D871">
        <f t="shared" si="2"/>
        <v>0</v>
      </c>
      <c r="E871">
        <f t="shared" si="3"/>
        <v>0</v>
      </c>
      <c r="F871">
        <f t="shared" si="4"/>
        <v>0</v>
      </c>
      <c r="G871">
        <f t="shared" si="5"/>
        <v>0</v>
      </c>
      <c r="P871" s="55"/>
    </row>
    <row r="872" spans="2:16" ht="15.75" customHeight="1" x14ac:dyDescent="0.2">
      <c r="B872">
        <f t="shared" si="0"/>
        <v>0</v>
      </c>
      <c r="C872">
        <f t="shared" si="1"/>
        <v>0</v>
      </c>
      <c r="D872">
        <f t="shared" si="2"/>
        <v>0</v>
      </c>
      <c r="E872">
        <f t="shared" si="3"/>
        <v>0</v>
      </c>
      <c r="F872">
        <f t="shared" si="4"/>
        <v>0</v>
      </c>
      <c r="G872">
        <f t="shared" si="5"/>
        <v>0</v>
      </c>
      <c r="P872" s="55"/>
    </row>
    <row r="873" spans="2:16" ht="15.75" customHeight="1" x14ac:dyDescent="0.2">
      <c r="B873">
        <f t="shared" si="0"/>
        <v>0</v>
      </c>
      <c r="C873">
        <f t="shared" si="1"/>
        <v>0</v>
      </c>
      <c r="D873">
        <f t="shared" si="2"/>
        <v>0</v>
      </c>
      <c r="E873">
        <f t="shared" si="3"/>
        <v>0</v>
      </c>
      <c r="F873">
        <f t="shared" si="4"/>
        <v>0</v>
      </c>
      <c r="G873">
        <f t="shared" si="5"/>
        <v>0</v>
      </c>
      <c r="P873" s="55"/>
    </row>
    <row r="874" spans="2:16" ht="15.75" customHeight="1" x14ac:dyDescent="0.2">
      <c r="B874">
        <f t="shared" si="0"/>
        <v>0</v>
      </c>
      <c r="C874">
        <f t="shared" si="1"/>
        <v>0</v>
      </c>
      <c r="D874">
        <f t="shared" si="2"/>
        <v>0</v>
      </c>
      <c r="E874">
        <f t="shared" si="3"/>
        <v>0</v>
      </c>
      <c r="F874">
        <f t="shared" si="4"/>
        <v>0</v>
      </c>
      <c r="G874">
        <f t="shared" si="5"/>
        <v>0</v>
      </c>
      <c r="P874" s="55"/>
    </row>
    <row r="875" spans="2:16" ht="15.75" customHeight="1" x14ac:dyDescent="0.2">
      <c r="B875">
        <f t="shared" si="0"/>
        <v>0</v>
      </c>
      <c r="C875">
        <f t="shared" si="1"/>
        <v>0</v>
      </c>
      <c r="D875">
        <f t="shared" si="2"/>
        <v>0</v>
      </c>
      <c r="E875">
        <f t="shared" si="3"/>
        <v>0</v>
      </c>
      <c r="F875">
        <f t="shared" si="4"/>
        <v>0</v>
      </c>
      <c r="G875">
        <f t="shared" si="5"/>
        <v>0</v>
      </c>
      <c r="P875" s="55"/>
    </row>
    <row r="876" spans="2:16" ht="15.75" customHeight="1" x14ac:dyDescent="0.2">
      <c r="B876">
        <f t="shared" si="0"/>
        <v>0</v>
      </c>
      <c r="C876">
        <f t="shared" si="1"/>
        <v>0</v>
      </c>
      <c r="D876">
        <f t="shared" si="2"/>
        <v>0</v>
      </c>
      <c r="E876">
        <f t="shared" si="3"/>
        <v>0</v>
      </c>
      <c r="F876">
        <f t="shared" si="4"/>
        <v>0</v>
      </c>
      <c r="G876">
        <f t="shared" si="5"/>
        <v>0</v>
      </c>
      <c r="P876" s="55"/>
    </row>
    <row r="877" spans="2:16" ht="15.75" customHeight="1" x14ac:dyDescent="0.2">
      <c r="B877">
        <f t="shared" si="0"/>
        <v>0</v>
      </c>
      <c r="C877">
        <f t="shared" si="1"/>
        <v>0</v>
      </c>
      <c r="D877">
        <f t="shared" si="2"/>
        <v>0</v>
      </c>
      <c r="E877">
        <f t="shared" si="3"/>
        <v>0</v>
      </c>
      <c r="F877">
        <f t="shared" si="4"/>
        <v>0</v>
      </c>
      <c r="G877">
        <f t="shared" si="5"/>
        <v>0</v>
      </c>
      <c r="P877" s="55"/>
    </row>
    <row r="878" spans="2:16" ht="15.75" customHeight="1" x14ac:dyDescent="0.2">
      <c r="B878">
        <f t="shared" si="0"/>
        <v>0</v>
      </c>
      <c r="C878">
        <f t="shared" si="1"/>
        <v>0</v>
      </c>
      <c r="D878">
        <f t="shared" si="2"/>
        <v>0</v>
      </c>
      <c r="E878">
        <f t="shared" si="3"/>
        <v>0</v>
      </c>
      <c r="F878">
        <f t="shared" si="4"/>
        <v>0</v>
      </c>
      <c r="G878">
        <f t="shared" si="5"/>
        <v>0</v>
      </c>
      <c r="P878" s="55"/>
    </row>
    <row r="879" spans="2:16" ht="15.75" customHeight="1" x14ac:dyDescent="0.2">
      <c r="B879">
        <f t="shared" si="0"/>
        <v>0</v>
      </c>
      <c r="C879">
        <f t="shared" si="1"/>
        <v>0</v>
      </c>
      <c r="D879">
        <f t="shared" si="2"/>
        <v>0</v>
      </c>
      <c r="E879">
        <f t="shared" si="3"/>
        <v>0</v>
      </c>
      <c r="F879">
        <f t="shared" si="4"/>
        <v>0</v>
      </c>
      <c r="G879">
        <f t="shared" si="5"/>
        <v>0</v>
      </c>
      <c r="P879" s="55"/>
    </row>
    <row r="880" spans="2:16" ht="15.75" customHeight="1" x14ac:dyDescent="0.2">
      <c r="B880">
        <f t="shared" si="0"/>
        <v>0</v>
      </c>
      <c r="C880">
        <f t="shared" si="1"/>
        <v>0</v>
      </c>
      <c r="D880">
        <f t="shared" si="2"/>
        <v>0</v>
      </c>
      <c r="E880">
        <f t="shared" si="3"/>
        <v>0</v>
      </c>
      <c r="F880">
        <f t="shared" si="4"/>
        <v>0</v>
      </c>
      <c r="G880">
        <f t="shared" si="5"/>
        <v>0</v>
      </c>
      <c r="P880" s="55"/>
    </row>
    <row r="881" spans="1:16" ht="15.75" customHeight="1" x14ac:dyDescent="0.2">
      <c r="B881">
        <f t="shared" si="0"/>
        <v>0</v>
      </c>
      <c r="C881">
        <f t="shared" si="1"/>
        <v>0</v>
      </c>
      <c r="D881">
        <f t="shared" si="2"/>
        <v>0</v>
      </c>
      <c r="E881">
        <f t="shared" si="3"/>
        <v>0</v>
      </c>
      <c r="F881">
        <f t="shared" si="4"/>
        <v>0</v>
      </c>
      <c r="G881">
        <f t="shared" si="5"/>
        <v>0</v>
      </c>
      <c r="P881" s="55"/>
    </row>
    <row r="882" spans="1:16" ht="15.75" customHeight="1" x14ac:dyDescent="0.2">
      <c r="B882">
        <f t="shared" si="0"/>
        <v>0</v>
      </c>
      <c r="C882">
        <f t="shared" si="1"/>
        <v>0</v>
      </c>
      <c r="D882">
        <f t="shared" si="2"/>
        <v>0</v>
      </c>
      <c r="E882">
        <f t="shared" si="3"/>
        <v>0</v>
      </c>
      <c r="F882">
        <f t="shared" si="4"/>
        <v>0</v>
      </c>
      <c r="G882">
        <f t="shared" si="5"/>
        <v>0</v>
      </c>
      <c r="P882" s="55"/>
    </row>
    <row r="883" spans="1:16" ht="15.75" customHeight="1" x14ac:dyDescent="0.2">
      <c r="P883" s="55"/>
    </row>
    <row r="884" spans="1:16" ht="15.75" customHeight="1" x14ac:dyDescent="0.2">
      <c r="P884" s="55"/>
    </row>
    <row r="885" spans="1:16" ht="15.75" customHeight="1" x14ac:dyDescent="0.2">
      <c r="P885" s="55"/>
    </row>
    <row r="886" spans="1:16" ht="15.75" customHeight="1" x14ac:dyDescent="0.2">
      <c r="A886" s="56" t="s">
        <v>672</v>
      </c>
      <c r="B886" s="59">
        <f>B2</f>
        <v>0.10873106</v>
      </c>
      <c r="P886" s="55"/>
    </row>
    <row r="887" spans="1:16" ht="15.75" customHeight="1" x14ac:dyDescent="0.2">
      <c r="A887" s="56" t="s">
        <v>677</v>
      </c>
      <c r="B887" s="59" t="s">
        <v>678</v>
      </c>
      <c r="P887" s="55"/>
    </row>
    <row r="888" spans="1:16" ht="15.75" customHeight="1" x14ac:dyDescent="0.2">
      <c r="A888" s="56" t="s">
        <v>679</v>
      </c>
      <c r="B888" s="60" t="s">
        <v>680</v>
      </c>
      <c r="P888" s="55"/>
    </row>
    <row r="889" spans="1:16" ht="15.75" customHeight="1" x14ac:dyDescent="0.2">
      <c r="A889" s="56" t="s">
        <v>682</v>
      </c>
      <c r="B889" s="60" t="s">
        <v>683</v>
      </c>
      <c r="E889" s="33"/>
      <c r="P889" s="55"/>
    </row>
    <row r="890" spans="1:16" ht="15.75" customHeight="1" x14ac:dyDescent="0.2">
      <c r="A890" s="61" t="s">
        <v>684</v>
      </c>
      <c r="B890" s="62" t="e">
        <f>B889-B886</f>
        <v>#VALUE!</v>
      </c>
      <c r="P890" s="55"/>
    </row>
    <row r="891" spans="1:16" ht="15.75" customHeight="1" x14ac:dyDescent="0.2">
      <c r="P891" s="55"/>
    </row>
    <row r="892" spans="1:16" ht="15.75" customHeight="1" x14ac:dyDescent="0.2">
      <c r="G892" s="33"/>
      <c r="H892" s="33"/>
      <c r="I892" s="33" t="s">
        <v>459</v>
      </c>
      <c r="J892" s="33" t="s">
        <v>460</v>
      </c>
      <c r="P892" s="55"/>
    </row>
    <row r="893" spans="1:16" ht="15.75" customHeight="1" x14ac:dyDescent="0.2">
      <c r="G893" s="33">
        <f>-1 * SUMIF($C$5:$C$820, "Trade",$G$5:$G$820)</f>
        <v>1.2300000000000505E-4</v>
      </c>
      <c r="H893" s="33"/>
      <c r="I893" s="33">
        <f>-1 * SUMIF($C$5:$C$820, "Trade",$I$5:$I$820)</f>
        <v>3.0559999999999999E-5</v>
      </c>
      <c r="J893" s="33">
        <f>-1 * SUMIF($C$5:$C$820, "Funding",$I$5:$I$820)</f>
        <v>0</v>
      </c>
      <c r="P893" s="55"/>
    </row>
    <row r="894" spans="1:16" ht="15.75" customHeight="1" x14ac:dyDescent="0.2">
      <c r="G894" s="33"/>
      <c r="H894" s="33"/>
      <c r="I894" s="33"/>
      <c r="J894" s="33"/>
      <c r="P894" s="55"/>
    </row>
    <row r="895" spans="1:16" ht="15.75" customHeight="1" x14ac:dyDescent="0.2">
      <c r="G895" s="33">
        <f>G893+I893+J893</f>
        <v>1.5356000000000506E-4</v>
      </c>
      <c r="H895" s="33"/>
      <c r="I895" s="33"/>
      <c r="J895" s="33"/>
      <c r="P895" s="55"/>
    </row>
    <row r="896" spans="1:16" ht="15.75" customHeight="1" x14ac:dyDescent="0.2">
      <c r="A896" s="1" t="s">
        <v>692</v>
      </c>
      <c r="B896">
        <f>COUNT($X$5:$X$820)</f>
        <v>816</v>
      </c>
      <c r="P896" s="55"/>
    </row>
    <row r="897" spans="1:16" ht="15.75" customHeight="1" x14ac:dyDescent="0.2">
      <c r="A897" s="1" t="s">
        <v>694</v>
      </c>
      <c r="B897">
        <f>COUNTIFS($X$5:$X$820,"&lt;&gt;0")</f>
        <v>1</v>
      </c>
      <c r="P897" s="55"/>
    </row>
    <row r="898" spans="1:16" ht="15.75" customHeight="1" x14ac:dyDescent="0.2">
      <c r="A898" s="1" t="s">
        <v>696</v>
      </c>
      <c r="B898" s="63">
        <f>B897/B896</f>
        <v>1.2254901960784314E-3</v>
      </c>
      <c r="P898" s="55"/>
    </row>
    <row r="899" spans="1:16" ht="15.75" customHeight="1" x14ac:dyDescent="0.2">
      <c r="A899" s="1" t="s">
        <v>698</v>
      </c>
      <c r="B899">
        <f>COUNTIFS($X$5:$X$820,"&gt;0")</f>
        <v>0</v>
      </c>
      <c r="P899" s="55"/>
    </row>
    <row r="900" spans="1:16" ht="15.75" customHeight="1" x14ac:dyDescent="0.2">
      <c r="A900" s="1" t="s">
        <v>700</v>
      </c>
      <c r="B900" s="64">
        <f>B899/B897</f>
        <v>0</v>
      </c>
      <c r="P900" s="55"/>
    </row>
    <row r="901" spans="1:16" ht="15.75" customHeight="1" x14ac:dyDescent="0.2">
      <c r="A901" s="1" t="s">
        <v>702</v>
      </c>
      <c r="B901" s="55">
        <f>W820/B896</f>
        <v>-1.4705882352938545E-8</v>
      </c>
      <c r="P901" s="55"/>
    </row>
    <row r="902" spans="1:16" ht="15.75" customHeight="1" x14ac:dyDescent="0.2">
      <c r="A902" s="1" t="s">
        <v>703</v>
      </c>
      <c r="B902" s="55">
        <f>(F5+F820)/2*B901</f>
        <v>-7.1985294117634174E-5</v>
      </c>
      <c r="P902" s="55"/>
    </row>
    <row r="903" spans="1:16" ht="15.75" customHeight="1" x14ac:dyDescent="0.2">
      <c r="A903" s="1" t="s">
        <v>705</v>
      </c>
      <c r="B903" s="55">
        <f>-Y820/B896</f>
        <v>3.7450980392156861E-8</v>
      </c>
      <c r="P903" s="55"/>
    </row>
    <row r="904" spans="1:16" ht="15.75" customHeight="1" x14ac:dyDescent="0.2">
      <c r="A904" s="1" t="s">
        <v>707</v>
      </c>
      <c r="B904" s="55">
        <f>(F7+F822)/2*B903</f>
        <v>1.8407156862745099E-4</v>
      </c>
      <c r="P904" s="55"/>
    </row>
    <row r="905" spans="1:16" ht="15.75" customHeight="1" x14ac:dyDescent="0.2">
      <c r="P905" s="55"/>
    </row>
    <row r="906" spans="1:16" ht="15.75" customHeight="1" x14ac:dyDescent="0.2">
      <c r="P906" s="55"/>
    </row>
    <row r="907" spans="1:16" ht="15.75" customHeight="1" x14ac:dyDescent="0.2">
      <c r="P907" s="55"/>
    </row>
    <row r="908" spans="1:16" ht="15.75" customHeight="1" x14ac:dyDescent="0.2">
      <c r="P908" s="55"/>
    </row>
    <row r="909" spans="1:16" ht="15.75" customHeight="1" x14ac:dyDescent="0.2">
      <c r="P909" s="55"/>
    </row>
    <row r="910" spans="1:16" ht="15.75" customHeight="1" x14ac:dyDescent="0.2">
      <c r="P910" s="55"/>
    </row>
    <row r="911" spans="1:16" ht="15.75" customHeight="1" x14ac:dyDescent="0.2">
      <c r="P911" s="55"/>
    </row>
    <row r="912" spans="1:16" ht="15.75" customHeight="1" x14ac:dyDescent="0.2">
      <c r="P912" s="55"/>
    </row>
    <row r="913" spans="16:16" ht="15.75" customHeight="1" x14ac:dyDescent="0.2">
      <c r="P913" s="55"/>
    </row>
    <row r="914" spans="16:16" ht="15.75" customHeight="1" x14ac:dyDescent="0.2">
      <c r="P914" s="55"/>
    </row>
    <row r="915" spans="16:16" ht="15.75" customHeight="1" x14ac:dyDescent="0.2">
      <c r="P915" s="55"/>
    </row>
    <row r="916" spans="16:16" ht="15.75" customHeight="1" x14ac:dyDescent="0.2">
      <c r="P916" s="55"/>
    </row>
    <row r="917" spans="16:16" ht="15.75" customHeight="1" x14ac:dyDescent="0.2">
      <c r="P917" s="55"/>
    </row>
    <row r="918" spans="16:16" ht="15.75" customHeight="1" x14ac:dyDescent="0.2">
      <c r="P918" s="55"/>
    </row>
    <row r="919" spans="16:16" ht="15.75" customHeight="1" x14ac:dyDescent="0.2">
      <c r="P919" s="55"/>
    </row>
    <row r="920" spans="16:16" ht="15.75" customHeight="1" x14ac:dyDescent="0.2">
      <c r="P920" s="55"/>
    </row>
    <row r="921" spans="16:16" ht="15.75" customHeight="1" x14ac:dyDescent="0.2">
      <c r="P921" s="55"/>
    </row>
    <row r="922" spans="16:16" ht="15.75" customHeight="1" x14ac:dyDescent="0.2">
      <c r="P922" s="55"/>
    </row>
    <row r="923" spans="16:16" ht="15.75" customHeight="1" x14ac:dyDescent="0.2">
      <c r="P923" s="55"/>
    </row>
    <row r="924" spans="16:16" ht="15.75" customHeight="1" x14ac:dyDescent="0.2">
      <c r="P924" s="55"/>
    </row>
    <row r="925" spans="16:16" ht="15.75" customHeight="1" x14ac:dyDescent="0.2">
      <c r="P925" s="55"/>
    </row>
    <row r="926" spans="16:16" ht="15.75" customHeight="1" x14ac:dyDescent="0.2">
      <c r="P926" s="55"/>
    </row>
    <row r="927" spans="16:16" ht="15.75" customHeight="1" x14ac:dyDescent="0.2">
      <c r="P927" s="55"/>
    </row>
    <row r="928" spans="16:16" ht="15.75" customHeight="1" x14ac:dyDescent="0.2">
      <c r="P928" s="55"/>
    </row>
    <row r="929" spans="16:16" ht="15.75" customHeight="1" x14ac:dyDescent="0.2">
      <c r="P929" s="55"/>
    </row>
    <row r="930" spans="16:16" ht="15.75" customHeight="1" x14ac:dyDescent="0.2">
      <c r="P930" s="55"/>
    </row>
    <row r="931" spans="16:16" ht="15.75" customHeight="1" x14ac:dyDescent="0.2">
      <c r="P931" s="55"/>
    </row>
    <row r="932" spans="16:16" ht="15.75" customHeight="1" x14ac:dyDescent="0.2">
      <c r="P932" s="55"/>
    </row>
    <row r="933" spans="16:16" ht="15.75" customHeight="1" x14ac:dyDescent="0.2">
      <c r="P933" s="55"/>
    </row>
    <row r="934" spans="16:16" ht="15.75" customHeight="1" x14ac:dyDescent="0.2">
      <c r="P934" s="55"/>
    </row>
    <row r="935" spans="16:16" ht="15.75" customHeight="1" x14ac:dyDescent="0.2">
      <c r="P935" s="55"/>
    </row>
    <row r="936" spans="16:16" ht="15.75" customHeight="1" x14ac:dyDescent="0.2">
      <c r="P936" s="55"/>
    </row>
    <row r="937" spans="16:16" ht="15.75" customHeight="1" x14ac:dyDescent="0.2">
      <c r="P937" s="55"/>
    </row>
    <row r="938" spans="16:16" ht="15.75" customHeight="1" x14ac:dyDescent="0.2">
      <c r="P938" s="55"/>
    </row>
    <row r="939" spans="16:16" ht="15.75" customHeight="1" x14ac:dyDescent="0.2">
      <c r="P939" s="55"/>
    </row>
    <row r="940" spans="16:16" ht="15.75" customHeight="1" x14ac:dyDescent="0.2">
      <c r="P940" s="55"/>
    </row>
    <row r="941" spans="16:16" ht="15.75" customHeight="1" x14ac:dyDescent="0.2">
      <c r="P941" s="55"/>
    </row>
    <row r="942" spans="16:16" ht="15.75" customHeight="1" x14ac:dyDescent="0.2">
      <c r="P942" s="55"/>
    </row>
    <row r="943" spans="16:16" ht="15.75" customHeight="1" x14ac:dyDescent="0.2">
      <c r="P943" s="55"/>
    </row>
    <row r="944" spans="16:16" ht="15.75" customHeight="1" x14ac:dyDescent="0.2">
      <c r="P944" s="55"/>
    </row>
    <row r="945" spans="16:16" ht="15.75" customHeight="1" x14ac:dyDescent="0.2">
      <c r="P945" s="55"/>
    </row>
    <row r="946" spans="16:16" ht="15.75" customHeight="1" x14ac:dyDescent="0.2">
      <c r="P946" s="55"/>
    </row>
    <row r="947" spans="16:16" ht="15.75" customHeight="1" x14ac:dyDescent="0.2">
      <c r="P947" s="55"/>
    </row>
    <row r="948" spans="16:16" ht="15.75" customHeight="1" x14ac:dyDescent="0.2">
      <c r="P948" s="55"/>
    </row>
    <row r="949" spans="16:16" ht="15.75" customHeight="1" x14ac:dyDescent="0.2">
      <c r="P949" s="55"/>
    </row>
    <row r="950" spans="16:16" ht="15.75" customHeight="1" x14ac:dyDescent="0.2">
      <c r="P950" s="55"/>
    </row>
    <row r="951" spans="16:16" ht="15.75" customHeight="1" x14ac:dyDescent="0.2">
      <c r="P951" s="55"/>
    </row>
    <row r="952" spans="16:16" ht="15.75" customHeight="1" x14ac:dyDescent="0.2">
      <c r="P952" s="55"/>
    </row>
    <row r="953" spans="16:16" ht="15.75" customHeight="1" x14ac:dyDescent="0.2">
      <c r="P953" s="55"/>
    </row>
    <row r="954" spans="16:16" ht="15.75" customHeight="1" x14ac:dyDescent="0.2">
      <c r="P954" s="55"/>
    </row>
    <row r="955" spans="16:16" ht="15.75" customHeight="1" x14ac:dyDescent="0.2">
      <c r="P955" s="55"/>
    </row>
    <row r="956" spans="16:16" ht="15.75" customHeight="1" x14ac:dyDescent="0.2">
      <c r="P956" s="55"/>
    </row>
    <row r="957" spans="16:16" ht="15.75" customHeight="1" x14ac:dyDescent="0.2">
      <c r="P957" s="55"/>
    </row>
    <row r="958" spans="16:16" ht="15.75" customHeight="1" x14ac:dyDescent="0.2">
      <c r="P958" s="55"/>
    </row>
    <row r="959" spans="16:16" ht="15.75" customHeight="1" x14ac:dyDescent="0.2">
      <c r="P959" s="55"/>
    </row>
    <row r="960" spans="16:16" ht="15.75" customHeight="1" x14ac:dyDescent="0.2">
      <c r="P960" s="55"/>
    </row>
    <row r="961" spans="16:16" ht="15.75" customHeight="1" x14ac:dyDescent="0.2">
      <c r="P961" s="55"/>
    </row>
    <row r="962" spans="16:16" ht="15.75" customHeight="1" x14ac:dyDescent="0.2">
      <c r="P962" s="55"/>
    </row>
    <row r="963" spans="16:16" ht="15.75" customHeight="1" x14ac:dyDescent="0.2">
      <c r="P963" s="55"/>
    </row>
    <row r="964" spans="16:16" ht="15.75" customHeight="1" x14ac:dyDescent="0.2">
      <c r="P964" s="55"/>
    </row>
    <row r="965" spans="16:16" ht="15.75" customHeight="1" x14ac:dyDescent="0.2">
      <c r="P965" s="55"/>
    </row>
    <row r="966" spans="16:16" ht="15.75" customHeight="1" x14ac:dyDescent="0.2">
      <c r="P966" s="55"/>
    </row>
    <row r="967" spans="16:16" ht="15.75" customHeight="1" x14ac:dyDescent="0.2">
      <c r="P967" s="55"/>
    </row>
    <row r="968" spans="16:16" ht="15.75" customHeight="1" x14ac:dyDescent="0.2">
      <c r="P968" s="55"/>
    </row>
    <row r="969" spans="16:16" ht="15.75" customHeight="1" x14ac:dyDescent="0.2">
      <c r="P969" s="55"/>
    </row>
    <row r="970" spans="16:16" ht="15.75" customHeight="1" x14ac:dyDescent="0.2">
      <c r="P970" s="55"/>
    </row>
    <row r="971" spans="16:16" ht="15.75" customHeight="1" x14ac:dyDescent="0.2">
      <c r="P971" s="55"/>
    </row>
    <row r="972" spans="16:16" ht="15.75" customHeight="1" x14ac:dyDescent="0.2">
      <c r="P972" s="55"/>
    </row>
    <row r="973" spans="16:16" ht="15.75" customHeight="1" x14ac:dyDescent="0.2">
      <c r="P973" s="55"/>
    </row>
    <row r="974" spans="16:16" ht="15.75" customHeight="1" x14ac:dyDescent="0.2">
      <c r="P974" s="55"/>
    </row>
    <row r="975" spans="16:16" ht="15.75" customHeight="1" x14ac:dyDescent="0.2">
      <c r="P975" s="55"/>
    </row>
    <row r="976" spans="16:16" ht="15.75" customHeight="1" x14ac:dyDescent="0.2">
      <c r="P976" s="55"/>
    </row>
    <row r="977" spans="16:16" ht="15.75" customHeight="1" x14ac:dyDescent="0.2">
      <c r="P977" s="55"/>
    </row>
    <row r="978" spans="16:16" ht="15.75" customHeight="1" x14ac:dyDescent="0.2">
      <c r="P978" s="55"/>
    </row>
    <row r="979" spans="16:16" ht="15.75" customHeight="1" x14ac:dyDescent="0.2">
      <c r="P979" s="55"/>
    </row>
    <row r="980" spans="16:16" ht="15.75" customHeight="1" x14ac:dyDescent="0.2">
      <c r="P980" s="55"/>
    </row>
    <row r="981" spans="16:16" ht="15.75" customHeight="1" x14ac:dyDescent="0.2">
      <c r="P981" s="55"/>
    </row>
    <row r="982" spans="16:16" ht="15.75" customHeight="1" x14ac:dyDescent="0.2">
      <c r="P982" s="55"/>
    </row>
    <row r="983" spans="16:16" ht="15.75" customHeight="1" x14ac:dyDescent="0.2">
      <c r="P983" s="55"/>
    </row>
    <row r="984" spans="16:16" ht="15.75" customHeight="1" x14ac:dyDescent="0.2">
      <c r="P984" s="55"/>
    </row>
    <row r="985" spans="16:16" ht="15.75" customHeight="1" x14ac:dyDescent="0.2">
      <c r="P985" s="55"/>
    </row>
    <row r="986" spans="16:16" ht="15.75" customHeight="1" x14ac:dyDescent="0.2">
      <c r="P986" s="55"/>
    </row>
    <row r="987" spans="16:16" ht="15.75" customHeight="1" x14ac:dyDescent="0.2">
      <c r="P987" s="55"/>
    </row>
    <row r="988" spans="16:16" ht="15.75" customHeight="1" x14ac:dyDescent="0.2">
      <c r="P988" s="55"/>
    </row>
    <row r="989" spans="16:16" ht="15.75" customHeight="1" x14ac:dyDescent="0.2">
      <c r="P989" s="55"/>
    </row>
    <row r="990" spans="16:16" ht="15.75" customHeight="1" x14ac:dyDescent="0.2">
      <c r="P990" s="55"/>
    </row>
    <row r="991" spans="16:16" ht="15.75" customHeight="1" x14ac:dyDescent="0.2">
      <c r="P991" s="55"/>
    </row>
    <row r="992" spans="16:16" ht="15.75" customHeight="1" x14ac:dyDescent="0.2">
      <c r="P992" s="55"/>
    </row>
    <row r="993" spans="16:16" ht="15.75" customHeight="1" x14ac:dyDescent="0.2">
      <c r="P993" s="55"/>
    </row>
    <row r="994" spans="16:16" ht="15.75" customHeight="1" x14ac:dyDescent="0.2">
      <c r="P994" s="55"/>
    </row>
    <row r="995" spans="16:16" ht="15.75" customHeight="1" x14ac:dyDescent="0.2">
      <c r="P995" s="55"/>
    </row>
    <row r="996" spans="16:16" ht="15.75" customHeight="1" x14ac:dyDescent="0.2">
      <c r="P996" s="55"/>
    </row>
    <row r="997" spans="16:16" ht="15.75" customHeight="1" x14ac:dyDescent="0.2">
      <c r="P997" s="55"/>
    </row>
    <row r="998" spans="16:16" ht="15.75" customHeight="1" x14ac:dyDescent="0.2">
      <c r="P998" s="55"/>
    </row>
    <row r="999" spans="16:16" ht="15.75" customHeight="1" x14ac:dyDescent="0.2">
      <c r="P999" s="55"/>
    </row>
    <row r="1000" spans="16:16" ht="15.75" customHeight="1" x14ac:dyDescent="0.2">
      <c r="P1000" s="55"/>
    </row>
    <row r="1001" spans="16:16" ht="15.75" customHeight="1" x14ac:dyDescent="0.2">
      <c r="P1001" s="55"/>
    </row>
    <row r="1002" spans="16:16" ht="15.75" customHeight="1" x14ac:dyDescent="0.2">
      <c r="P1002" s="55"/>
    </row>
    <row r="1003" spans="16:16" ht="15.75" customHeight="1" x14ac:dyDescent="0.2">
      <c r="P1003" s="55"/>
    </row>
    <row r="1004" spans="16:16" ht="15.75" customHeight="1" x14ac:dyDescent="0.2">
      <c r="P1004" s="55"/>
    </row>
    <row r="1005" spans="16:16" ht="15.75" customHeight="1" x14ac:dyDescent="0.2">
      <c r="P1005" s="55"/>
    </row>
    <row r="1006" spans="16:16" ht="15.75" customHeight="1" x14ac:dyDescent="0.2">
      <c r="P1006" s="55"/>
    </row>
    <row r="1007" spans="16:16" ht="15.75" customHeight="1" x14ac:dyDescent="0.2">
      <c r="P1007" s="55"/>
    </row>
    <row r="1008" spans="16:16" ht="15.75" customHeight="1" x14ac:dyDescent="0.2">
      <c r="P1008" s="55"/>
    </row>
    <row r="1009" spans="16:16" ht="15.75" customHeight="1" x14ac:dyDescent="0.2">
      <c r="P1009" s="55"/>
    </row>
    <row r="1010" spans="16:16" ht="15.75" customHeight="1" x14ac:dyDescent="0.2">
      <c r="P1010" s="55"/>
    </row>
    <row r="1011" spans="16:16" ht="15.75" customHeight="1" x14ac:dyDescent="0.2">
      <c r="P1011" s="55"/>
    </row>
    <row r="1012" spans="16:16" ht="15.75" customHeight="1" x14ac:dyDescent="0.2">
      <c r="P1012" s="55"/>
    </row>
    <row r="1013" spans="16:16" ht="15.75" customHeight="1" x14ac:dyDescent="0.2">
      <c r="P1013" s="55"/>
    </row>
    <row r="1014" spans="16:16" ht="15.75" customHeight="1" x14ac:dyDescent="0.2">
      <c r="P1014" s="55"/>
    </row>
    <row r="1015" spans="16:16" ht="15.75" customHeight="1" x14ac:dyDescent="0.2">
      <c r="P1015" s="55"/>
    </row>
    <row r="1016" spans="16:16" ht="15.75" customHeight="1" x14ac:dyDescent="0.2">
      <c r="P1016" s="55"/>
    </row>
    <row r="1017" spans="16:16" ht="15.75" customHeight="1" x14ac:dyDescent="0.2">
      <c r="P1017" s="55"/>
    </row>
    <row r="1018" spans="16:16" ht="15.75" customHeight="1" x14ac:dyDescent="0.2">
      <c r="P1018" s="55"/>
    </row>
    <row r="1019" spans="16:16" ht="15.75" customHeight="1" x14ac:dyDescent="0.2">
      <c r="P1019" s="55"/>
    </row>
    <row r="1020" spans="16:16" ht="15.75" customHeight="1" x14ac:dyDescent="0.2">
      <c r="P1020" s="55"/>
    </row>
    <row r="1021" spans="16:16" ht="15.75" customHeight="1" x14ac:dyDescent="0.2">
      <c r="P1021" s="55"/>
    </row>
    <row r="1022" spans="16:16" ht="15.75" customHeight="1" x14ac:dyDescent="0.2">
      <c r="P1022" s="55"/>
    </row>
    <row r="1023" spans="16:16" ht="15.75" customHeight="1" x14ac:dyDescent="0.2">
      <c r="P1023" s="55"/>
    </row>
    <row r="1024" spans="16:16" ht="15.75" customHeight="1" x14ac:dyDescent="0.2">
      <c r="P1024" s="55"/>
    </row>
    <row r="1025" spans="16:16" ht="15.75" customHeight="1" x14ac:dyDescent="0.2">
      <c r="P1025" s="55"/>
    </row>
    <row r="1026" spans="16:16" ht="15.75" customHeight="1" x14ac:dyDescent="0.2">
      <c r="P1026" s="55"/>
    </row>
    <row r="1027" spans="16:16" ht="15.75" customHeight="1" x14ac:dyDescent="0.2">
      <c r="P1027" s="55"/>
    </row>
    <row r="1028" spans="16:16" ht="15.75" customHeight="1" x14ac:dyDescent="0.2">
      <c r="P1028" s="55"/>
    </row>
    <row r="1029" spans="16:16" ht="15.75" customHeight="1" x14ac:dyDescent="0.2">
      <c r="P1029" s="55"/>
    </row>
    <row r="1030" spans="16:16" ht="15.75" customHeight="1" x14ac:dyDescent="0.2">
      <c r="P1030" s="55"/>
    </row>
    <row r="1031" spans="16:16" ht="15.75" customHeight="1" x14ac:dyDescent="0.2">
      <c r="P1031" s="55"/>
    </row>
    <row r="1032" spans="16:16" ht="15.75" customHeight="1" x14ac:dyDescent="0.2">
      <c r="P1032" s="55"/>
    </row>
    <row r="1033" spans="16:16" ht="15.75" customHeight="1" x14ac:dyDescent="0.2">
      <c r="P1033" s="55"/>
    </row>
    <row r="1034" spans="16:16" ht="15.75" customHeight="1" x14ac:dyDescent="0.2">
      <c r="P1034" s="55"/>
    </row>
    <row r="1035" spans="16:16" ht="15.75" customHeight="1" x14ac:dyDescent="0.2">
      <c r="P1035" s="55"/>
    </row>
    <row r="1036" spans="16:16" ht="15.75" customHeight="1" x14ac:dyDescent="0.2">
      <c r="P1036" s="55"/>
    </row>
    <row r="1037" spans="16:16" ht="15.75" customHeight="1" x14ac:dyDescent="0.2">
      <c r="P1037" s="55"/>
    </row>
    <row r="1038" spans="16:16" ht="15.75" customHeight="1" x14ac:dyDescent="0.2">
      <c r="P1038" s="55"/>
    </row>
    <row r="1039" spans="16:16" ht="15.75" customHeight="1" x14ac:dyDescent="0.2">
      <c r="P1039" s="55"/>
    </row>
    <row r="1040" spans="16:16" ht="15.75" customHeight="1" x14ac:dyDescent="0.2">
      <c r="P1040" s="55"/>
    </row>
    <row r="1041" spans="16:16" ht="15.75" customHeight="1" x14ac:dyDescent="0.2">
      <c r="P1041" s="55"/>
    </row>
    <row r="1042" spans="16:16" ht="15.75" customHeight="1" x14ac:dyDescent="0.2">
      <c r="P1042" s="55"/>
    </row>
    <row r="1043" spans="16:16" ht="15.75" customHeight="1" x14ac:dyDescent="0.2">
      <c r="P1043" s="55"/>
    </row>
    <row r="1044" spans="16:16" ht="15.75" customHeight="1" x14ac:dyDescent="0.2">
      <c r="P1044" s="55"/>
    </row>
    <row r="1045" spans="16:16" ht="15.75" customHeight="1" x14ac:dyDescent="0.2">
      <c r="P1045" s="55"/>
    </row>
    <row r="1046" spans="16:16" ht="15.75" customHeight="1" x14ac:dyDescent="0.2">
      <c r="P1046" s="55"/>
    </row>
    <row r="1047" spans="16:16" ht="15.75" customHeight="1" x14ac:dyDescent="0.2">
      <c r="P1047" s="55"/>
    </row>
    <row r="1048" spans="16:16" ht="15.75" customHeight="1" x14ac:dyDescent="0.2">
      <c r="P1048" s="55"/>
    </row>
    <row r="1049" spans="16:16" ht="15.75" customHeight="1" x14ac:dyDescent="0.2">
      <c r="P1049" s="55"/>
    </row>
    <row r="1050" spans="16:16" ht="15.75" customHeight="1" x14ac:dyDescent="0.2">
      <c r="P1050" s="55"/>
    </row>
    <row r="1051" spans="16:16" ht="15.75" customHeight="1" x14ac:dyDescent="0.2">
      <c r="P1051" s="55"/>
    </row>
    <row r="1052" spans="16:16" ht="15.75" customHeight="1" x14ac:dyDescent="0.2">
      <c r="P1052" s="55"/>
    </row>
    <row r="1053" spans="16:16" ht="15.75" customHeight="1" x14ac:dyDescent="0.2">
      <c r="P1053" s="55"/>
    </row>
    <row r="1054" spans="16:16" ht="15.75" customHeight="1" x14ac:dyDescent="0.2">
      <c r="P1054" s="55"/>
    </row>
    <row r="1055" spans="16:16" ht="15.75" customHeight="1" x14ac:dyDescent="0.2">
      <c r="P1055" s="55"/>
    </row>
    <row r="1056" spans="16:16" ht="15.75" customHeight="1" x14ac:dyDescent="0.2">
      <c r="P1056" s="55"/>
    </row>
    <row r="1057" spans="16:16" ht="15.75" customHeight="1" x14ac:dyDescent="0.2">
      <c r="P1057" s="55"/>
    </row>
    <row r="1058" spans="16:16" ht="15.75" customHeight="1" x14ac:dyDescent="0.2">
      <c r="P1058" s="55"/>
    </row>
    <row r="1059" spans="16:16" ht="15.75" customHeight="1" x14ac:dyDescent="0.2">
      <c r="P1059" s="55"/>
    </row>
    <row r="1060" spans="16:16" ht="15.75" customHeight="1" x14ac:dyDescent="0.2">
      <c r="P1060" s="55"/>
    </row>
    <row r="1061" spans="16:16" ht="15.75" customHeight="1" x14ac:dyDescent="0.2">
      <c r="P1061" s="55"/>
    </row>
    <row r="1062" spans="16:16" ht="15.75" customHeight="1" x14ac:dyDescent="0.2">
      <c r="P1062" s="55"/>
    </row>
    <row r="1063" spans="16:16" ht="15.75" customHeight="1" x14ac:dyDescent="0.2">
      <c r="P1063" s="55"/>
    </row>
    <row r="1064" spans="16:16" ht="15.75" customHeight="1" x14ac:dyDescent="0.2">
      <c r="P1064" s="55"/>
    </row>
    <row r="1065" spans="16:16" ht="15.75" customHeight="1" x14ac:dyDescent="0.2">
      <c r="P1065" s="55"/>
    </row>
    <row r="1066" spans="16:16" ht="15.75" customHeight="1" x14ac:dyDescent="0.2">
      <c r="P1066" s="55"/>
    </row>
    <row r="1067" spans="16:16" ht="15.75" customHeight="1" x14ac:dyDescent="0.2">
      <c r="P1067" s="55"/>
    </row>
    <row r="1068" spans="16:16" ht="15.75" customHeight="1" x14ac:dyDescent="0.2">
      <c r="P1068" s="55"/>
    </row>
    <row r="1069" spans="16:16" ht="15.75" customHeight="1" x14ac:dyDescent="0.2">
      <c r="P1069" s="55"/>
    </row>
    <row r="1070" spans="16:16" ht="15.75" customHeight="1" x14ac:dyDescent="0.2">
      <c r="P1070" s="55"/>
    </row>
    <row r="1071" spans="16:16" ht="15.75" customHeight="1" x14ac:dyDescent="0.2">
      <c r="P1071" s="55"/>
    </row>
    <row r="1072" spans="16:16" ht="15.75" customHeight="1" x14ac:dyDescent="0.2">
      <c r="P1072" s="55"/>
    </row>
    <row r="1073" spans="16:16" ht="15.75" customHeight="1" x14ac:dyDescent="0.2">
      <c r="P1073" s="55"/>
    </row>
    <row r="1074" spans="16:16" ht="15.75" customHeight="1" x14ac:dyDescent="0.2">
      <c r="P1074" s="55"/>
    </row>
    <row r="1075" spans="16:16" ht="15.75" customHeight="1" x14ac:dyDescent="0.2">
      <c r="P1075" s="55"/>
    </row>
    <row r="1076" spans="16:16" ht="15.75" customHeight="1" x14ac:dyDescent="0.2">
      <c r="P1076" s="55"/>
    </row>
    <row r="1077" spans="16:16" ht="15.75" customHeight="1" x14ac:dyDescent="0.2">
      <c r="P1077" s="55"/>
    </row>
    <row r="1078" spans="16:16" ht="15.75" customHeight="1" x14ac:dyDescent="0.2">
      <c r="P1078" s="55"/>
    </row>
    <row r="1079" spans="16:16" ht="15.75" customHeight="1" x14ac:dyDescent="0.2">
      <c r="P1079" s="55"/>
    </row>
    <row r="1080" spans="16:16" ht="15.75" customHeight="1" x14ac:dyDescent="0.2">
      <c r="P1080" s="55"/>
    </row>
    <row r="1081" spans="16:16" ht="15.75" customHeight="1" x14ac:dyDescent="0.2">
      <c r="P1081" s="55"/>
    </row>
    <row r="1082" spans="16:16" ht="15.75" customHeight="1" x14ac:dyDescent="0.2">
      <c r="P1082" s="55"/>
    </row>
    <row r="1083" spans="16:16" ht="15.75" customHeight="1" x14ac:dyDescent="0.2">
      <c r="P1083" s="55"/>
    </row>
    <row r="1084" spans="16:16" ht="15.75" customHeight="1" x14ac:dyDescent="0.2">
      <c r="P1084" s="55"/>
    </row>
    <row r="1085" spans="16:16" ht="15.75" customHeight="1" x14ac:dyDescent="0.2">
      <c r="P1085" s="55"/>
    </row>
    <row r="1086" spans="16:16" ht="15.75" customHeight="1" x14ac:dyDescent="0.2">
      <c r="P1086" s="55"/>
    </row>
    <row r="1087" spans="16:16" ht="15.75" customHeight="1" x14ac:dyDescent="0.2">
      <c r="P1087" s="55"/>
    </row>
    <row r="1088" spans="16:16" ht="15.75" customHeight="1" x14ac:dyDescent="0.2">
      <c r="P1088" s="55"/>
    </row>
    <row r="1089" spans="16:16" ht="15.75" customHeight="1" x14ac:dyDescent="0.2">
      <c r="P1089" s="55"/>
    </row>
    <row r="1090" spans="16:16" ht="15.75" customHeight="1" x14ac:dyDescent="0.2">
      <c r="P1090" s="55"/>
    </row>
    <row r="1091" spans="16:16" ht="15.75" customHeight="1" x14ac:dyDescent="0.2">
      <c r="P1091" s="55"/>
    </row>
    <row r="1092" spans="16:16" ht="15.75" customHeight="1" x14ac:dyDescent="0.2">
      <c r="P1092" s="55"/>
    </row>
    <row r="1093" spans="16:16" ht="15.75" customHeight="1" x14ac:dyDescent="0.2">
      <c r="P1093" s="55"/>
    </row>
    <row r="1094" spans="16:16" ht="15.75" customHeight="1" x14ac:dyDescent="0.2">
      <c r="P1094" s="55"/>
    </row>
    <row r="1095" spans="16:16" ht="15.75" customHeight="1" x14ac:dyDescent="0.2">
      <c r="P1095" s="55"/>
    </row>
    <row r="1096" spans="16:16" ht="15.75" customHeight="1" x14ac:dyDescent="0.2">
      <c r="P1096" s="55"/>
    </row>
    <row r="1097" spans="16:16" ht="15.75" customHeight="1" x14ac:dyDescent="0.2">
      <c r="P1097" s="55"/>
    </row>
    <row r="1098" spans="16:16" ht="15.75" customHeight="1" x14ac:dyDescent="0.2">
      <c r="P1098" s="55"/>
    </row>
    <row r="1099" spans="16:16" ht="15.75" customHeight="1" x14ac:dyDescent="0.2">
      <c r="P1099" s="55"/>
    </row>
    <row r="1100" spans="16:16" ht="15.75" customHeight="1" x14ac:dyDescent="0.2">
      <c r="P1100" s="55"/>
    </row>
    <row r="1101" spans="16:16" ht="15.75" customHeight="1" x14ac:dyDescent="0.2">
      <c r="P1101" s="55"/>
    </row>
    <row r="1102" spans="16:16" ht="15.75" customHeight="1" x14ac:dyDescent="0.2">
      <c r="P1102" s="55"/>
    </row>
    <row r="1103" spans="16:16" ht="15.75" customHeight="1" x14ac:dyDescent="0.2">
      <c r="P1103" s="55"/>
    </row>
    <row r="1104" spans="16:16" ht="15.75" customHeight="1" x14ac:dyDescent="0.2">
      <c r="P1104" s="55"/>
    </row>
    <row r="1105" spans="16:16" ht="15.75" customHeight="1" x14ac:dyDescent="0.2">
      <c r="P1105" s="55"/>
    </row>
    <row r="1106" spans="16:16" ht="15.75" customHeight="1" x14ac:dyDescent="0.2">
      <c r="P1106" s="55"/>
    </row>
    <row r="1107" spans="16:16" ht="15.75" customHeight="1" x14ac:dyDescent="0.2">
      <c r="P1107" s="55"/>
    </row>
    <row r="1108" spans="16:16" ht="15.75" customHeight="1" x14ac:dyDescent="0.2">
      <c r="P1108" s="55"/>
    </row>
    <row r="1109" spans="16:16" ht="15.75" customHeight="1" x14ac:dyDescent="0.2">
      <c r="P1109" s="55"/>
    </row>
    <row r="1110" spans="16:16" ht="15.75" customHeight="1" x14ac:dyDescent="0.2">
      <c r="P1110" s="55"/>
    </row>
    <row r="1111" spans="16:16" ht="15.75" customHeight="1" x14ac:dyDescent="0.2">
      <c r="P1111" s="55"/>
    </row>
    <row r="1112" spans="16:16" ht="15.75" customHeight="1" x14ac:dyDescent="0.2">
      <c r="P1112" s="55"/>
    </row>
    <row r="1113" spans="16:16" ht="15.75" customHeight="1" x14ac:dyDescent="0.2">
      <c r="P1113" s="55"/>
    </row>
    <row r="1114" spans="16:16" ht="15.75" customHeight="1" x14ac:dyDescent="0.2">
      <c r="P1114" s="55"/>
    </row>
    <row r="1115" spans="16:16" ht="15.75" customHeight="1" x14ac:dyDescent="0.2">
      <c r="P1115" s="55"/>
    </row>
    <row r="1116" spans="16:16" ht="15.75" customHeight="1" x14ac:dyDescent="0.2">
      <c r="P1116" s="55"/>
    </row>
    <row r="1117" spans="16:16" ht="15.75" customHeight="1" x14ac:dyDescent="0.2">
      <c r="P1117" s="55"/>
    </row>
    <row r="1118" spans="16:16" ht="15.75" customHeight="1" x14ac:dyDescent="0.2">
      <c r="P1118" s="55"/>
    </row>
    <row r="1119" spans="16:16" ht="15.75" customHeight="1" x14ac:dyDescent="0.2">
      <c r="P1119" s="55"/>
    </row>
    <row r="1120" spans="16:16" ht="15.75" customHeight="1" x14ac:dyDescent="0.2">
      <c r="P1120" s="55"/>
    </row>
    <row r="1121" spans="16:16" ht="15.75" customHeight="1" x14ac:dyDescent="0.2">
      <c r="P1121" s="55"/>
    </row>
    <row r="1122" spans="16:16" ht="15.75" customHeight="1" x14ac:dyDescent="0.2">
      <c r="P1122" s="55"/>
    </row>
    <row r="1123" spans="16:16" ht="15.75" customHeight="1" x14ac:dyDescent="0.2">
      <c r="P1123" s="55"/>
    </row>
    <row r="1124" spans="16:16" ht="15.75" customHeight="1" x14ac:dyDescent="0.2">
      <c r="P1124" s="55"/>
    </row>
    <row r="1125" spans="16:16" ht="15.75" customHeight="1" x14ac:dyDescent="0.2">
      <c r="P1125" s="55"/>
    </row>
    <row r="1126" spans="16:16" ht="15.75" customHeight="1" x14ac:dyDescent="0.2">
      <c r="P1126" s="55"/>
    </row>
    <row r="1127" spans="16:16" ht="15.75" customHeight="1" x14ac:dyDescent="0.2">
      <c r="P1127" s="55"/>
    </row>
    <row r="1128" spans="16:16" ht="15.75" customHeight="1" x14ac:dyDescent="0.2">
      <c r="P1128" s="55"/>
    </row>
    <row r="1129" spans="16:16" ht="15.75" customHeight="1" x14ac:dyDescent="0.2">
      <c r="P1129" s="55"/>
    </row>
    <row r="1130" spans="16:16" ht="15.75" customHeight="1" x14ac:dyDescent="0.2">
      <c r="P1130" s="55"/>
    </row>
    <row r="1131" spans="16:16" ht="15.75" customHeight="1" x14ac:dyDescent="0.2">
      <c r="P1131" s="55"/>
    </row>
    <row r="1132" spans="16:16" ht="15.75" customHeight="1" x14ac:dyDescent="0.2">
      <c r="P1132" s="55"/>
    </row>
    <row r="1133" spans="16:16" ht="15.75" customHeight="1" x14ac:dyDescent="0.2">
      <c r="P1133" s="55"/>
    </row>
    <row r="1134" spans="16:16" ht="15.75" customHeight="1" x14ac:dyDescent="0.2">
      <c r="P1134" s="55"/>
    </row>
    <row r="1135" spans="16:16" ht="15.75" customHeight="1" x14ac:dyDescent="0.2">
      <c r="P1135" s="55"/>
    </row>
    <row r="1136" spans="16:16" ht="15.75" customHeight="1" x14ac:dyDescent="0.2">
      <c r="P1136" s="55"/>
    </row>
    <row r="1137" spans="16:16" ht="15.75" customHeight="1" x14ac:dyDescent="0.2">
      <c r="P1137" s="55"/>
    </row>
    <row r="1138" spans="16:16" ht="15.75" customHeight="1" x14ac:dyDescent="0.2">
      <c r="P1138" s="55"/>
    </row>
    <row r="1139" spans="16:16" ht="15.75" customHeight="1" x14ac:dyDescent="0.2">
      <c r="P1139" s="55"/>
    </row>
    <row r="1140" spans="16:16" ht="15.75" customHeight="1" x14ac:dyDescent="0.2">
      <c r="P1140" s="55"/>
    </row>
    <row r="1141" spans="16:16" ht="15.75" customHeight="1" x14ac:dyDescent="0.2">
      <c r="P1141" s="55"/>
    </row>
    <row r="1142" spans="16:16" ht="15.75" customHeight="1" x14ac:dyDescent="0.2">
      <c r="P1142" s="55"/>
    </row>
    <row r="1143" spans="16:16" ht="15.75" customHeight="1" x14ac:dyDescent="0.2">
      <c r="P1143" s="55"/>
    </row>
    <row r="1144" spans="16:16" ht="15.75" customHeight="1" x14ac:dyDescent="0.2">
      <c r="P1144" s="55"/>
    </row>
    <row r="1145" spans="16:16" ht="15.75" customHeight="1" x14ac:dyDescent="0.2">
      <c r="P1145" s="55"/>
    </row>
    <row r="1146" spans="16:16" ht="15.75" customHeight="1" x14ac:dyDescent="0.2">
      <c r="P1146" s="55"/>
    </row>
    <row r="1147" spans="16:16" ht="15.75" customHeight="1" x14ac:dyDescent="0.2">
      <c r="P1147" s="55"/>
    </row>
    <row r="1148" spans="16:16" ht="15.75" customHeight="1" x14ac:dyDescent="0.2">
      <c r="P1148" s="55"/>
    </row>
    <row r="1149" spans="16:16" ht="15.75" customHeight="1" x14ac:dyDescent="0.2">
      <c r="P1149" s="55"/>
    </row>
    <row r="1150" spans="16:16" ht="15.75" customHeight="1" x14ac:dyDescent="0.2">
      <c r="P1150" s="55"/>
    </row>
    <row r="1151" spans="16:16" ht="15.75" customHeight="1" x14ac:dyDescent="0.2">
      <c r="P1151" s="55"/>
    </row>
    <row r="1152" spans="16:16" ht="15.75" customHeight="1" x14ac:dyDescent="0.2">
      <c r="P1152" s="55"/>
    </row>
    <row r="1153" spans="16:16" ht="15.75" customHeight="1" x14ac:dyDescent="0.2">
      <c r="P1153" s="55"/>
    </row>
    <row r="1154" spans="16:16" ht="15.75" customHeight="1" x14ac:dyDescent="0.2">
      <c r="P1154" s="55"/>
    </row>
    <row r="1155" spans="16:16" ht="15.75" customHeight="1" x14ac:dyDescent="0.2">
      <c r="P1155" s="55"/>
    </row>
    <row r="1156" spans="16:16" ht="15.75" customHeight="1" x14ac:dyDescent="0.2">
      <c r="P1156" s="55"/>
    </row>
    <row r="1157" spans="16:16" ht="15.75" customHeight="1" x14ac:dyDescent="0.2">
      <c r="P1157" s="55"/>
    </row>
    <row r="1158" spans="16:16" ht="15.75" customHeight="1" x14ac:dyDescent="0.2">
      <c r="P1158" s="55"/>
    </row>
    <row r="1159" spans="16:16" ht="15.75" customHeight="1" x14ac:dyDescent="0.2">
      <c r="P1159" s="55"/>
    </row>
    <row r="1160" spans="16:16" ht="15.75" customHeight="1" x14ac:dyDescent="0.2">
      <c r="P1160" s="55"/>
    </row>
    <row r="1161" spans="16:16" ht="15.75" customHeight="1" x14ac:dyDescent="0.2">
      <c r="P1161" s="55"/>
    </row>
    <row r="1162" spans="16:16" ht="15.75" customHeight="1" x14ac:dyDescent="0.2">
      <c r="P1162" s="55"/>
    </row>
    <row r="1163" spans="16:16" ht="15.75" customHeight="1" x14ac:dyDescent="0.2">
      <c r="P1163" s="55"/>
    </row>
    <row r="1164" spans="16:16" ht="15.75" customHeight="1" x14ac:dyDescent="0.2">
      <c r="P1164" s="55"/>
    </row>
    <row r="1165" spans="16:16" ht="15.75" customHeight="1" x14ac:dyDescent="0.2">
      <c r="P1165" s="55"/>
    </row>
    <row r="1166" spans="16:16" ht="15.75" customHeight="1" x14ac:dyDescent="0.2">
      <c r="P1166" s="55"/>
    </row>
    <row r="1167" spans="16:16" ht="15.75" customHeight="1" x14ac:dyDescent="0.2">
      <c r="P1167" s="55"/>
    </row>
    <row r="1168" spans="16:16" ht="15.75" customHeight="1" x14ac:dyDescent="0.2">
      <c r="P1168" s="55"/>
    </row>
    <row r="1169" spans="16:16" ht="15.75" customHeight="1" x14ac:dyDescent="0.2">
      <c r="P1169" s="55"/>
    </row>
    <row r="1170" spans="16:16" ht="15.75" customHeight="1" x14ac:dyDescent="0.2">
      <c r="P1170" s="55"/>
    </row>
    <row r="1171" spans="16:16" ht="15.75" customHeight="1" x14ac:dyDescent="0.2">
      <c r="P1171" s="55"/>
    </row>
    <row r="1172" spans="16:16" ht="15.75" customHeight="1" x14ac:dyDescent="0.2">
      <c r="P1172" s="55"/>
    </row>
    <row r="1173" spans="16:16" ht="15.75" customHeight="1" x14ac:dyDescent="0.2">
      <c r="P1173" s="55"/>
    </row>
    <row r="1174" spans="16:16" ht="15.75" customHeight="1" x14ac:dyDescent="0.2">
      <c r="P1174" s="55"/>
    </row>
    <row r="1175" spans="16:16" ht="15.75" customHeight="1" x14ac:dyDescent="0.2">
      <c r="P1175" s="55"/>
    </row>
    <row r="1176" spans="16:16" ht="15.75" customHeight="1" x14ac:dyDescent="0.2">
      <c r="P1176" s="55"/>
    </row>
    <row r="1177" spans="16:16" ht="15.75" customHeight="1" x14ac:dyDescent="0.2">
      <c r="P1177" s="55"/>
    </row>
    <row r="1178" spans="16:16" ht="15.75" customHeight="1" x14ac:dyDescent="0.2">
      <c r="P1178" s="55"/>
    </row>
    <row r="1179" spans="16:16" ht="15.75" customHeight="1" x14ac:dyDescent="0.2">
      <c r="P1179" s="55"/>
    </row>
    <row r="1180" spans="16:16" ht="15.75" customHeight="1" x14ac:dyDescent="0.2">
      <c r="P1180" s="55"/>
    </row>
    <row r="1181" spans="16:16" ht="15.75" customHeight="1" x14ac:dyDescent="0.2">
      <c r="P1181" s="55"/>
    </row>
    <row r="1182" spans="16:16" ht="15.75" customHeight="1" x14ac:dyDescent="0.2">
      <c r="P1182" s="55"/>
    </row>
    <row r="1183" spans="16:16" ht="15.75" customHeight="1" x14ac:dyDescent="0.2">
      <c r="P1183" s="55"/>
    </row>
    <row r="1184" spans="16:16" ht="15.75" customHeight="1" x14ac:dyDescent="0.2">
      <c r="P1184" s="55"/>
    </row>
    <row r="1185" spans="16:16" ht="15.75" customHeight="1" x14ac:dyDescent="0.2">
      <c r="P1185" s="55"/>
    </row>
    <row r="1186" spans="16:16" ht="15.75" customHeight="1" x14ac:dyDescent="0.2">
      <c r="P1186" s="55"/>
    </row>
    <row r="1187" spans="16:16" ht="15.75" customHeight="1" x14ac:dyDescent="0.2">
      <c r="P1187" s="55"/>
    </row>
    <row r="1188" spans="16:16" ht="15.75" customHeight="1" x14ac:dyDescent="0.2">
      <c r="P1188" s="55"/>
    </row>
    <row r="1189" spans="16:16" ht="15.75" customHeight="1" x14ac:dyDescent="0.2">
      <c r="P1189" s="55"/>
    </row>
    <row r="1190" spans="16:16" ht="15.75" customHeight="1" x14ac:dyDescent="0.2">
      <c r="P1190" s="55"/>
    </row>
    <row r="1191" spans="16:16" ht="15.75" customHeight="1" x14ac:dyDescent="0.2">
      <c r="P1191" s="55"/>
    </row>
    <row r="1192" spans="16:16" ht="15.75" customHeight="1" x14ac:dyDescent="0.2">
      <c r="P1192" s="55"/>
    </row>
    <row r="1193" spans="16:16" ht="15.75" customHeight="1" x14ac:dyDescent="0.2">
      <c r="P1193" s="55"/>
    </row>
    <row r="1194" spans="16:16" ht="15.75" customHeight="1" x14ac:dyDescent="0.2">
      <c r="P1194" s="55"/>
    </row>
    <row r="1195" spans="16:16" ht="15.75" customHeight="1" x14ac:dyDescent="0.2">
      <c r="P1195" s="55"/>
    </row>
    <row r="1196" spans="16:16" ht="15.75" customHeight="1" x14ac:dyDescent="0.2">
      <c r="P1196" s="55"/>
    </row>
    <row r="1197" spans="16:16" ht="15.75" customHeight="1" x14ac:dyDescent="0.2">
      <c r="P1197" s="55"/>
    </row>
    <row r="1198" spans="16:16" ht="15.75" customHeight="1" x14ac:dyDescent="0.2">
      <c r="P1198" s="55"/>
    </row>
    <row r="1199" spans="16:16" ht="15.75" customHeight="1" x14ac:dyDescent="0.2">
      <c r="P1199" s="55"/>
    </row>
    <row r="1200" spans="16:16" ht="15.75" customHeight="1" x14ac:dyDescent="0.2">
      <c r="P1200" s="55"/>
    </row>
    <row r="1201" spans="16:16" ht="15.75" customHeight="1" x14ac:dyDescent="0.2">
      <c r="P1201" s="55"/>
    </row>
    <row r="1202" spans="16:16" ht="15.75" customHeight="1" x14ac:dyDescent="0.2">
      <c r="P1202" s="55"/>
    </row>
    <row r="1203" spans="16:16" ht="15.75" customHeight="1" x14ac:dyDescent="0.2">
      <c r="P1203" s="55"/>
    </row>
    <row r="1204" spans="16:16" ht="15.75" customHeight="1" x14ac:dyDescent="0.2">
      <c r="P1204" s="55"/>
    </row>
    <row r="1205" spans="16:16" ht="15.75" customHeight="1" x14ac:dyDescent="0.2">
      <c r="P1205" s="55"/>
    </row>
    <row r="1206" spans="16:16" ht="15.75" customHeight="1" x14ac:dyDescent="0.2">
      <c r="P1206" s="55"/>
    </row>
    <row r="1207" spans="16:16" ht="15.75" customHeight="1" x14ac:dyDescent="0.2">
      <c r="P1207" s="55"/>
    </row>
    <row r="1208" spans="16:16" ht="15.75" customHeight="1" x14ac:dyDescent="0.2">
      <c r="P1208" s="55"/>
    </row>
    <row r="1209" spans="16:16" ht="15.75" customHeight="1" x14ac:dyDescent="0.2">
      <c r="P1209" s="55"/>
    </row>
    <row r="1210" spans="16:16" ht="15.75" customHeight="1" x14ac:dyDescent="0.2">
      <c r="P1210" s="55"/>
    </row>
    <row r="1211" spans="16:16" ht="15.75" customHeight="1" x14ac:dyDescent="0.2">
      <c r="P1211" s="55"/>
    </row>
    <row r="1212" spans="16:16" ht="15.75" customHeight="1" x14ac:dyDescent="0.2">
      <c r="P1212" s="55"/>
    </row>
    <row r="1213" spans="16:16" ht="15.75" customHeight="1" x14ac:dyDescent="0.2">
      <c r="P1213" s="55"/>
    </row>
    <row r="1214" spans="16:16" ht="15.75" customHeight="1" x14ac:dyDescent="0.2">
      <c r="P1214" s="55"/>
    </row>
    <row r="1215" spans="16:16" ht="15.75" customHeight="1" x14ac:dyDescent="0.2">
      <c r="P1215" s="55"/>
    </row>
    <row r="1216" spans="16:16" ht="15.75" customHeight="1" x14ac:dyDescent="0.2">
      <c r="P1216" s="55"/>
    </row>
    <row r="1217" spans="16:16" ht="15.75" customHeight="1" x14ac:dyDescent="0.2">
      <c r="P1217" s="55"/>
    </row>
    <row r="1218" spans="16:16" ht="15.75" customHeight="1" x14ac:dyDescent="0.2">
      <c r="P1218" s="55"/>
    </row>
    <row r="1219" spans="16:16" ht="15.75" customHeight="1" x14ac:dyDescent="0.2">
      <c r="P1219" s="55"/>
    </row>
    <row r="1220" spans="16:16" ht="15.75" customHeight="1" x14ac:dyDescent="0.2">
      <c r="P1220" s="55"/>
    </row>
    <row r="1221" spans="16:16" ht="15.75" customHeight="1" x14ac:dyDescent="0.2">
      <c r="P1221" s="55"/>
    </row>
    <row r="1222" spans="16:16" ht="15.75" customHeight="1" x14ac:dyDescent="0.2">
      <c r="P1222" s="55"/>
    </row>
    <row r="1223" spans="16:16" ht="15.75" customHeight="1" x14ac:dyDescent="0.2">
      <c r="P1223" s="55"/>
    </row>
    <row r="1224" spans="16:16" ht="15.75" customHeight="1" x14ac:dyDescent="0.2">
      <c r="P1224" s="55"/>
    </row>
    <row r="1225" spans="16:16" ht="15.75" customHeight="1" x14ac:dyDescent="0.2">
      <c r="P1225" s="55"/>
    </row>
    <row r="1226" spans="16:16" ht="15.75" customHeight="1" x14ac:dyDescent="0.2">
      <c r="P1226" s="55"/>
    </row>
    <row r="1227" spans="16:16" ht="15.75" customHeight="1" x14ac:dyDescent="0.2">
      <c r="P1227" s="55"/>
    </row>
    <row r="1228" spans="16:16" ht="15.75" customHeight="1" x14ac:dyDescent="0.2">
      <c r="P1228" s="55"/>
    </row>
    <row r="1229" spans="16:16" ht="15.75" customHeight="1" x14ac:dyDescent="0.2">
      <c r="P1229" s="55"/>
    </row>
    <row r="1230" spans="16:16" ht="15.75" customHeight="1" x14ac:dyDescent="0.2">
      <c r="P1230" s="55"/>
    </row>
    <row r="1231" spans="16:16" ht="15.75" customHeight="1" x14ac:dyDescent="0.2">
      <c r="P1231" s="55"/>
    </row>
    <row r="1232" spans="16:16" ht="15.75" customHeight="1" x14ac:dyDescent="0.2">
      <c r="P1232" s="55"/>
    </row>
    <row r="1233" spans="16:16" ht="15.75" customHeight="1" x14ac:dyDescent="0.2">
      <c r="P1233" s="55"/>
    </row>
    <row r="1234" spans="16:16" ht="15.75" customHeight="1" x14ac:dyDescent="0.2">
      <c r="P1234" s="55"/>
    </row>
    <row r="1235" spans="16:16" ht="15.75" customHeight="1" x14ac:dyDescent="0.2">
      <c r="P1235" s="55"/>
    </row>
    <row r="1236" spans="16:16" ht="15.75" customHeight="1" x14ac:dyDescent="0.2">
      <c r="P1236" s="55"/>
    </row>
    <row r="1237" spans="16:16" ht="15.75" customHeight="1" x14ac:dyDescent="0.2">
      <c r="P1237" s="55"/>
    </row>
    <row r="1238" spans="16:16" ht="15.75" customHeight="1" x14ac:dyDescent="0.2">
      <c r="P1238" s="55"/>
    </row>
    <row r="1239" spans="16:16" ht="15.75" customHeight="1" x14ac:dyDescent="0.2">
      <c r="P1239" s="55"/>
    </row>
    <row r="1240" spans="16:16" ht="15.75" customHeight="1" x14ac:dyDescent="0.2">
      <c r="P1240" s="55"/>
    </row>
    <row r="1241" spans="16:16" ht="15.75" customHeight="1" x14ac:dyDescent="0.2">
      <c r="P1241" s="55"/>
    </row>
    <row r="1242" spans="16:16" ht="15.75" customHeight="1" x14ac:dyDescent="0.2">
      <c r="P1242" s="55"/>
    </row>
    <row r="1243" spans="16:16" ht="15.75" customHeight="1" x14ac:dyDescent="0.2">
      <c r="P1243" s="55"/>
    </row>
    <row r="1244" spans="16:16" ht="15.75" customHeight="1" x14ac:dyDescent="0.2">
      <c r="P1244" s="55"/>
    </row>
    <row r="1245" spans="16:16" ht="15.75" customHeight="1" x14ac:dyDescent="0.2">
      <c r="P1245" s="55"/>
    </row>
    <row r="1246" spans="16:16" ht="15.75" customHeight="1" x14ac:dyDescent="0.2">
      <c r="P1246" s="55"/>
    </row>
    <row r="1247" spans="16:16" ht="15.75" customHeight="1" x14ac:dyDescent="0.2">
      <c r="P1247" s="55"/>
    </row>
    <row r="1248" spans="16:16" ht="15.75" customHeight="1" x14ac:dyDescent="0.2">
      <c r="P1248" s="55"/>
    </row>
    <row r="1249" spans="16:16" ht="15.75" customHeight="1" x14ac:dyDescent="0.2">
      <c r="P1249" s="55"/>
    </row>
    <row r="1250" spans="16:16" ht="15.75" customHeight="1" x14ac:dyDescent="0.2">
      <c r="P1250" s="55"/>
    </row>
    <row r="1251" spans="16:16" ht="15.75" customHeight="1" x14ac:dyDescent="0.2">
      <c r="P1251" s="55"/>
    </row>
    <row r="1252" spans="16:16" ht="15.75" customHeight="1" x14ac:dyDescent="0.2">
      <c r="P1252" s="55"/>
    </row>
    <row r="1253" spans="16:16" ht="15.75" customHeight="1" x14ac:dyDescent="0.2">
      <c r="P1253" s="55"/>
    </row>
    <row r="1254" spans="16:16" ht="15.75" customHeight="1" x14ac:dyDescent="0.2">
      <c r="P1254" s="55"/>
    </row>
    <row r="1255" spans="16:16" ht="15.75" customHeight="1" x14ac:dyDescent="0.2">
      <c r="P1255" s="55"/>
    </row>
    <row r="1256" spans="16:16" ht="15.75" customHeight="1" x14ac:dyDescent="0.2">
      <c r="P1256" s="55"/>
    </row>
    <row r="1257" spans="16:16" ht="15.75" customHeight="1" x14ac:dyDescent="0.2">
      <c r="P1257" s="55"/>
    </row>
    <row r="1258" spans="16:16" ht="15.75" customHeight="1" x14ac:dyDescent="0.2">
      <c r="P1258" s="55"/>
    </row>
    <row r="1259" spans="16:16" ht="15.75" customHeight="1" x14ac:dyDescent="0.2">
      <c r="P1259" s="55"/>
    </row>
    <row r="1260" spans="16:16" ht="15.75" customHeight="1" x14ac:dyDescent="0.2">
      <c r="P1260" s="55"/>
    </row>
    <row r="1261" spans="16:16" ht="15.75" customHeight="1" x14ac:dyDescent="0.2">
      <c r="P1261" s="55"/>
    </row>
    <row r="1262" spans="16:16" ht="15.75" customHeight="1" x14ac:dyDescent="0.2">
      <c r="P1262" s="55"/>
    </row>
    <row r="1263" spans="16:16" ht="15.75" customHeight="1" x14ac:dyDescent="0.2">
      <c r="P1263" s="55"/>
    </row>
    <row r="1264" spans="16:16" ht="15.75" customHeight="1" x14ac:dyDescent="0.2">
      <c r="P1264" s="55"/>
    </row>
    <row r="1265" spans="16:16" ht="15.75" customHeight="1" x14ac:dyDescent="0.2">
      <c r="P1265" s="55"/>
    </row>
    <row r="1266" spans="16:16" ht="15.75" customHeight="1" x14ac:dyDescent="0.2">
      <c r="P1266" s="55"/>
    </row>
    <row r="1267" spans="16:16" ht="15.75" customHeight="1" x14ac:dyDescent="0.2">
      <c r="P1267" s="55"/>
    </row>
    <row r="1268" spans="16:16" ht="15.75" customHeight="1" x14ac:dyDescent="0.2">
      <c r="P1268" s="55"/>
    </row>
    <row r="1269" spans="16:16" ht="15.75" customHeight="1" x14ac:dyDescent="0.2">
      <c r="P1269" s="55"/>
    </row>
    <row r="1270" spans="16:16" ht="15.75" customHeight="1" x14ac:dyDescent="0.2">
      <c r="P1270" s="55"/>
    </row>
    <row r="1271" spans="16:16" ht="15.75" customHeight="1" x14ac:dyDescent="0.2">
      <c r="P1271" s="55"/>
    </row>
    <row r="1272" spans="16:16" ht="15.75" customHeight="1" x14ac:dyDescent="0.2">
      <c r="P1272" s="55"/>
    </row>
    <row r="1273" spans="16:16" ht="15.75" customHeight="1" x14ac:dyDescent="0.2">
      <c r="P1273" s="55"/>
    </row>
    <row r="1274" spans="16:16" ht="15.75" customHeight="1" x14ac:dyDescent="0.2">
      <c r="P1274" s="55"/>
    </row>
    <row r="1275" spans="16:16" ht="15.75" customHeight="1" x14ac:dyDescent="0.2">
      <c r="P1275" s="55"/>
    </row>
    <row r="1276" spans="16:16" ht="15.75" customHeight="1" x14ac:dyDescent="0.2">
      <c r="P1276" s="55"/>
    </row>
    <row r="1277" spans="16:16" ht="15.75" customHeight="1" x14ac:dyDescent="0.2">
      <c r="P1277" s="55"/>
    </row>
    <row r="1278" spans="16:16" ht="15.75" customHeight="1" x14ac:dyDescent="0.2">
      <c r="P1278" s="55"/>
    </row>
    <row r="1279" spans="16:16" ht="15.75" customHeight="1" x14ac:dyDescent="0.2">
      <c r="P1279" s="55"/>
    </row>
    <row r="1280" spans="16:16" ht="15.75" customHeight="1" x14ac:dyDescent="0.2">
      <c r="P1280" s="55"/>
    </row>
    <row r="1281" spans="16:16" ht="15.75" customHeight="1" x14ac:dyDescent="0.2">
      <c r="P1281" s="55"/>
    </row>
    <row r="1282" spans="16:16" ht="15.75" customHeight="1" x14ac:dyDescent="0.2">
      <c r="P1282" s="55"/>
    </row>
    <row r="1283" spans="16:16" ht="15.75" customHeight="1" x14ac:dyDescent="0.2">
      <c r="P1283" s="55"/>
    </row>
    <row r="1284" spans="16:16" ht="15.75" customHeight="1" x14ac:dyDescent="0.2">
      <c r="P1284" s="55"/>
    </row>
    <row r="1285" spans="16:16" ht="15.75" customHeight="1" x14ac:dyDescent="0.2">
      <c r="P1285" s="55"/>
    </row>
    <row r="1286" spans="16:16" ht="15.75" customHeight="1" x14ac:dyDescent="0.2">
      <c r="P1286" s="55"/>
    </row>
    <row r="1287" spans="16:16" ht="15.75" customHeight="1" x14ac:dyDescent="0.2">
      <c r="P1287" s="55"/>
    </row>
    <row r="1288" spans="16:16" ht="15.75" customHeight="1" x14ac:dyDescent="0.2">
      <c r="P1288" s="55"/>
    </row>
    <row r="1289" spans="16:16" ht="15.75" customHeight="1" x14ac:dyDescent="0.2">
      <c r="P1289" s="55"/>
    </row>
    <row r="1290" spans="16:16" ht="15.75" customHeight="1" x14ac:dyDescent="0.2">
      <c r="P1290" s="55"/>
    </row>
    <row r="1291" spans="16:16" ht="15.75" customHeight="1" x14ac:dyDescent="0.2">
      <c r="P1291" s="55"/>
    </row>
    <row r="1292" spans="16:16" ht="15.75" customHeight="1" x14ac:dyDescent="0.2">
      <c r="P1292" s="55"/>
    </row>
    <row r="1293" spans="16:16" ht="15.75" customHeight="1" x14ac:dyDescent="0.2">
      <c r="P1293" s="55"/>
    </row>
    <row r="1294" spans="16:16" ht="15.75" customHeight="1" x14ac:dyDescent="0.2">
      <c r="P1294" s="55"/>
    </row>
    <row r="1295" spans="16:16" ht="15.75" customHeight="1" x14ac:dyDescent="0.2">
      <c r="P1295" s="55"/>
    </row>
    <row r="1296" spans="16:16" ht="15.75" customHeight="1" x14ac:dyDescent="0.2">
      <c r="P1296" s="55"/>
    </row>
    <row r="1297" spans="16:16" ht="15.75" customHeight="1" x14ac:dyDescent="0.2">
      <c r="P1297" s="55"/>
    </row>
    <row r="1298" spans="16:16" ht="15.75" customHeight="1" x14ac:dyDescent="0.2">
      <c r="P1298" s="55"/>
    </row>
    <row r="1299" spans="16:16" ht="15.75" customHeight="1" x14ac:dyDescent="0.2">
      <c r="P1299" s="55"/>
    </row>
    <row r="1300" spans="16:16" ht="15.75" customHeight="1" x14ac:dyDescent="0.2">
      <c r="P1300" s="55"/>
    </row>
    <row r="1301" spans="16:16" ht="15.75" customHeight="1" x14ac:dyDescent="0.2">
      <c r="P1301" s="55"/>
    </row>
    <row r="1302" spans="16:16" ht="15.75" customHeight="1" x14ac:dyDescent="0.2">
      <c r="P1302" s="55"/>
    </row>
    <row r="1303" spans="16:16" ht="15.75" customHeight="1" x14ac:dyDescent="0.2">
      <c r="P1303" s="55"/>
    </row>
    <row r="1304" spans="16:16" ht="15.75" customHeight="1" x14ac:dyDescent="0.2">
      <c r="P1304" s="55"/>
    </row>
    <row r="1305" spans="16:16" ht="15.75" customHeight="1" x14ac:dyDescent="0.2">
      <c r="P1305" s="55"/>
    </row>
    <row r="1306" spans="16:16" ht="15.75" customHeight="1" x14ac:dyDescent="0.2">
      <c r="P1306" s="55"/>
    </row>
    <row r="1307" spans="16:16" ht="15.75" customHeight="1" x14ac:dyDescent="0.2">
      <c r="P1307" s="55"/>
    </row>
    <row r="1308" spans="16:16" ht="15.75" customHeight="1" x14ac:dyDescent="0.2">
      <c r="P1308" s="55"/>
    </row>
    <row r="1309" spans="16:16" ht="15.75" customHeight="1" x14ac:dyDescent="0.2">
      <c r="P1309" s="55"/>
    </row>
    <row r="1310" spans="16:16" ht="15.75" customHeight="1" x14ac:dyDescent="0.2">
      <c r="P1310" s="55"/>
    </row>
    <row r="1311" spans="16:16" ht="15.75" customHeight="1" x14ac:dyDescent="0.2">
      <c r="P1311" s="55"/>
    </row>
    <row r="1312" spans="16:16" ht="15.75" customHeight="1" x14ac:dyDescent="0.2">
      <c r="P1312" s="55"/>
    </row>
    <row r="1313" spans="16:16" ht="15.75" customHeight="1" x14ac:dyDescent="0.2">
      <c r="P1313" s="55"/>
    </row>
    <row r="1314" spans="16:16" ht="15.75" customHeight="1" x14ac:dyDescent="0.2">
      <c r="P1314" s="55"/>
    </row>
    <row r="1315" spans="16:16" ht="15.75" customHeight="1" x14ac:dyDescent="0.2">
      <c r="P1315" s="55"/>
    </row>
    <row r="1316" spans="16:16" ht="15.75" customHeight="1" x14ac:dyDescent="0.2">
      <c r="P1316" s="55"/>
    </row>
    <row r="1317" spans="16:16" ht="15.75" customHeight="1" x14ac:dyDescent="0.2">
      <c r="P1317" s="55"/>
    </row>
    <row r="1318" spans="16:16" ht="15.75" customHeight="1" x14ac:dyDescent="0.2">
      <c r="P1318" s="55"/>
    </row>
    <row r="1319" spans="16:16" ht="15.75" customHeight="1" x14ac:dyDescent="0.2">
      <c r="P1319" s="55"/>
    </row>
    <row r="1320" spans="16:16" ht="15.75" customHeight="1" x14ac:dyDescent="0.2">
      <c r="P1320" s="55"/>
    </row>
    <row r="1321" spans="16:16" ht="15.75" customHeight="1" x14ac:dyDescent="0.2">
      <c r="P1321" s="55"/>
    </row>
    <row r="1322" spans="16:16" ht="15.75" customHeight="1" x14ac:dyDescent="0.2">
      <c r="P1322" s="55"/>
    </row>
    <row r="1323" spans="16:16" ht="15.75" customHeight="1" x14ac:dyDescent="0.2">
      <c r="P1323" s="55"/>
    </row>
    <row r="1324" spans="16:16" ht="15.75" customHeight="1" x14ac:dyDescent="0.2">
      <c r="P1324" s="55"/>
    </row>
    <row r="1325" spans="16:16" ht="15.75" customHeight="1" x14ac:dyDescent="0.2">
      <c r="P1325" s="55"/>
    </row>
    <row r="1326" spans="16:16" ht="15.75" customHeight="1" x14ac:dyDescent="0.2">
      <c r="P1326" s="55"/>
    </row>
    <row r="1327" spans="16:16" ht="15.75" customHeight="1" x14ac:dyDescent="0.2">
      <c r="P1327" s="55"/>
    </row>
    <row r="1328" spans="16:16" ht="15.75" customHeight="1" x14ac:dyDescent="0.2">
      <c r="P1328" s="55"/>
    </row>
    <row r="1329" spans="16:16" ht="15.75" customHeight="1" x14ac:dyDescent="0.2">
      <c r="P1329" s="55"/>
    </row>
    <row r="1330" spans="16:16" ht="15.75" customHeight="1" x14ac:dyDescent="0.2">
      <c r="P1330" s="55"/>
    </row>
    <row r="1331" spans="16:16" ht="15.75" customHeight="1" x14ac:dyDescent="0.2">
      <c r="P1331" s="55"/>
    </row>
    <row r="1332" spans="16:16" ht="15.75" customHeight="1" x14ac:dyDescent="0.2">
      <c r="P1332" s="55"/>
    </row>
    <row r="1333" spans="16:16" ht="15.75" customHeight="1" x14ac:dyDescent="0.2">
      <c r="P1333" s="55"/>
    </row>
    <row r="1334" spans="16:16" ht="15.75" customHeight="1" x14ac:dyDescent="0.2">
      <c r="P1334" s="55"/>
    </row>
    <row r="1335" spans="16:16" ht="15.75" customHeight="1" x14ac:dyDescent="0.2">
      <c r="P1335" s="55"/>
    </row>
    <row r="1336" spans="16:16" ht="15.75" customHeight="1" x14ac:dyDescent="0.2">
      <c r="P1336" s="55"/>
    </row>
    <row r="1337" spans="16:16" ht="15.75" customHeight="1" x14ac:dyDescent="0.2">
      <c r="P1337" s="55"/>
    </row>
    <row r="1338" spans="16:16" ht="15.75" customHeight="1" x14ac:dyDescent="0.2">
      <c r="P1338" s="55"/>
    </row>
    <row r="1339" spans="16:16" ht="15.75" customHeight="1" x14ac:dyDescent="0.2">
      <c r="P1339" s="55"/>
    </row>
    <row r="1340" spans="16:16" ht="15.75" customHeight="1" x14ac:dyDescent="0.2">
      <c r="P1340" s="55"/>
    </row>
    <row r="1341" spans="16:16" ht="15.75" customHeight="1" x14ac:dyDescent="0.2">
      <c r="P1341" s="55"/>
    </row>
    <row r="1342" spans="16:16" ht="15.75" customHeight="1" x14ac:dyDescent="0.2">
      <c r="P1342" s="55"/>
    </row>
    <row r="1343" spans="16:16" ht="15.75" customHeight="1" x14ac:dyDescent="0.2">
      <c r="P1343" s="55"/>
    </row>
    <row r="1344" spans="16:16" ht="15.75" customHeight="1" x14ac:dyDescent="0.2">
      <c r="P1344" s="55"/>
    </row>
    <row r="1345" spans="16:16" ht="15.75" customHeight="1" x14ac:dyDescent="0.2">
      <c r="P1345" s="55"/>
    </row>
    <row r="1346" spans="16:16" ht="15.75" customHeight="1" x14ac:dyDescent="0.2">
      <c r="P1346" s="55"/>
    </row>
    <row r="1347" spans="16:16" ht="15.75" customHeight="1" x14ac:dyDescent="0.2">
      <c r="P1347" s="55"/>
    </row>
    <row r="1348" spans="16:16" ht="15.75" customHeight="1" x14ac:dyDescent="0.2">
      <c r="P1348" s="55"/>
    </row>
    <row r="1349" spans="16:16" ht="15.75" customHeight="1" x14ac:dyDescent="0.2">
      <c r="P1349" s="55"/>
    </row>
    <row r="1350" spans="16:16" ht="15.75" customHeight="1" x14ac:dyDescent="0.2">
      <c r="P1350" s="55"/>
    </row>
    <row r="1351" spans="16:16" ht="15.75" customHeight="1" x14ac:dyDescent="0.2">
      <c r="P1351" s="55"/>
    </row>
    <row r="1352" spans="16:16" ht="15.75" customHeight="1" x14ac:dyDescent="0.2">
      <c r="P1352" s="55"/>
    </row>
    <row r="1353" spans="16:16" ht="15.75" customHeight="1" x14ac:dyDescent="0.2">
      <c r="P1353" s="55"/>
    </row>
    <row r="1354" spans="16:16" ht="15.75" customHeight="1" x14ac:dyDescent="0.2">
      <c r="P1354" s="55"/>
    </row>
    <row r="1355" spans="16:16" ht="15.75" customHeight="1" x14ac:dyDescent="0.2">
      <c r="P1355" s="55"/>
    </row>
    <row r="1356" spans="16:16" ht="15.75" customHeight="1" x14ac:dyDescent="0.2">
      <c r="P1356" s="55"/>
    </row>
    <row r="1357" spans="16:16" ht="15.75" customHeight="1" x14ac:dyDescent="0.2">
      <c r="P1357" s="55"/>
    </row>
    <row r="1358" spans="16:16" ht="15.75" customHeight="1" x14ac:dyDescent="0.2">
      <c r="P1358" s="55"/>
    </row>
    <row r="1359" spans="16:16" ht="15.75" customHeight="1" x14ac:dyDescent="0.2">
      <c r="P1359" s="55"/>
    </row>
    <row r="1360" spans="16:16" ht="15.75" customHeight="1" x14ac:dyDescent="0.2">
      <c r="P1360" s="55"/>
    </row>
    <row r="1361" spans="16:16" ht="15.75" customHeight="1" x14ac:dyDescent="0.2">
      <c r="P1361" s="55"/>
    </row>
    <row r="1362" spans="16:16" ht="15.75" customHeight="1" x14ac:dyDescent="0.2">
      <c r="P1362" s="55"/>
    </row>
    <row r="1363" spans="16:16" ht="15.75" customHeight="1" x14ac:dyDescent="0.2">
      <c r="P1363" s="55"/>
    </row>
    <row r="1364" spans="16:16" ht="15.75" customHeight="1" x14ac:dyDescent="0.2">
      <c r="P1364" s="55"/>
    </row>
    <row r="1365" spans="16:16" ht="15.75" customHeight="1" x14ac:dyDescent="0.2">
      <c r="P1365" s="55"/>
    </row>
    <row r="1366" spans="16:16" ht="15.75" customHeight="1" x14ac:dyDescent="0.2">
      <c r="P1366" s="55"/>
    </row>
    <row r="1367" spans="16:16" ht="15.75" customHeight="1" x14ac:dyDescent="0.2">
      <c r="P1367" s="55"/>
    </row>
    <row r="1368" spans="16:16" ht="15.75" customHeight="1" x14ac:dyDescent="0.2">
      <c r="P1368" s="55"/>
    </row>
    <row r="1369" spans="16:16" ht="15.75" customHeight="1" x14ac:dyDescent="0.2">
      <c r="P1369" s="55"/>
    </row>
    <row r="1370" spans="16:16" ht="15.75" customHeight="1" x14ac:dyDescent="0.2">
      <c r="P1370" s="55"/>
    </row>
    <row r="1371" spans="16:16" ht="15.75" customHeight="1" x14ac:dyDescent="0.2">
      <c r="P1371" s="55"/>
    </row>
    <row r="1372" spans="16:16" ht="15.75" customHeight="1" x14ac:dyDescent="0.2">
      <c r="P1372" s="55"/>
    </row>
    <row r="1373" spans="16:16" ht="15.75" customHeight="1" x14ac:dyDescent="0.2">
      <c r="P1373" s="55"/>
    </row>
    <row r="1374" spans="16:16" ht="15.75" customHeight="1" x14ac:dyDescent="0.2">
      <c r="P1374" s="55"/>
    </row>
    <row r="1375" spans="16:16" ht="15.75" customHeight="1" x14ac:dyDescent="0.2">
      <c r="P1375" s="55"/>
    </row>
    <row r="1376" spans="16:16" ht="15.75" customHeight="1" x14ac:dyDescent="0.2">
      <c r="P1376" s="55"/>
    </row>
    <row r="1377" spans="16:16" ht="15.75" customHeight="1" x14ac:dyDescent="0.2">
      <c r="P1377" s="55"/>
    </row>
    <row r="1378" spans="16:16" ht="15.75" customHeight="1" x14ac:dyDescent="0.2">
      <c r="P1378" s="55"/>
    </row>
    <row r="1379" spans="16:16" ht="15.75" customHeight="1" x14ac:dyDescent="0.2">
      <c r="P1379" s="55"/>
    </row>
    <row r="1380" spans="16:16" ht="15.75" customHeight="1" x14ac:dyDescent="0.2">
      <c r="P1380" s="55"/>
    </row>
    <row r="1381" spans="16:16" ht="15.75" customHeight="1" x14ac:dyDescent="0.2">
      <c r="P1381" s="55"/>
    </row>
    <row r="1382" spans="16:16" ht="15.75" customHeight="1" x14ac:dyDescent="0.2">
      <c r="P1382" s="55"/>
    </row>
    <row r="1383" spans="16:16" ht="15.75" customHeight="1" x14ac:dyDescent="0.2">
      <c r="P1383" s="55"/>
    </row>
    <row r="1384" spans="16:16" ht="15.75" customHeight="1" x14ac:dyDescent="0.2">
      <c r="P1384" s="55"/>
    </row>
    <row r="1385" spans="16:16" ht="15.75" customHeight="1" x14ac:dyDescent="0.2">
      <c r="P1385" s="55"/>
    </row>
    <row r="1386" spans="16:16" ht="15.75" customHeight="1" x14ac:dyDescent="0.2">
      <c r="P1386" s="55"/>
    </row>
    <row r="1387" spans="16:16" ht="15.75" customHeight="1" x14ac:dyDescent="0.2">
      <c r="P1387" s="55"/>
    </row>
    <row r="1388" spans="16:16" ht="15.75" customHeight="1" x14ac:dyDescent="0.2">
      <c r="P1388" s="55"/>
    </row>
    <row r="1389" spans="16:16" ht="15.75" customHeight="1" x14ac:dyDescent="0.2">
      <c r="P1389" s="55"/>
    </row>
    <row r="1390" spans="16:16" ht="15.75" customHeight="1" x14ac:dyDescent="0.2">
      <c r="P1390" s="55"/>
    </row>
    <row r="1391" spans="16:16" ht="15.75" customHeight="1" x14ac:dyDescent="0.2">
      <c r="P1391" s="55"/>
    </row>
    <row r="1392" spans="16:16" ht="15.75" customHeight="1" x14ac:dyDescent="0.2">
      <c r="P1392" s="55"/>
    </row>
    <row r="1393" spans="16:16" ht="15.75" customHeight="1" x14ac:dyDescent="0.2">
      <c r="P1393" s="55"/>
    </row>
    <row r="1394" spans="16:16" ht="15.75" customHeight="1" x14ac:dyDescent="0.2">
      <c r="P1394" s="55"/>
    </row>
    <row r="1395" spans="16:16" ht="15.75" customHeight="1" x14ac:dyDescent="0.2">
      <c r="P1395" s="55"/>
    </row>
    <row r="1396" spans="16:16" ht="15.75" customHeight="1" x14ac:dyDescent="0.2">
      <c r="P1396" s="55"/>
    </row>
    <row r="1397" spans="16:16" ht="15.75" customHeight="1" x14ac:dyDescent="0.2">
      <c r="P1397" s="55"/>
    </row>
    <row r="1398" spans="16:16" ht="15.75" customHeight="1" x14ac:dyDescent="0.2">
      <c r="P1398" s="55"/>
    </row>
    <row r="1399" spans="16:16" ht="15.75" customHeight="1" x14ac:dyDescent="0.2">
      <c r="P1399" s="55"/>
    </row>
    <row r="1400" spans="16:16" ht="15.75" customHeight="1" x14ac:dyDescent="0.2">
      <c r="P1400" s="55"/>
    </row>
    <row r="1401" spans="16:16" ht="15.75" customHeight="1" x14ac:dyDescent="0.2">
      <c r="P1401" s="55"/>
    </row>
    <row r="1402" spans="16:16" ht="15.75" customHeight="1" x14ac:dyDescent="0.2">
      <c r="P1402" s="55"/>
    </row>
    <row r="1403" spans="16:16" ht="15.75" customHeight="1" x14ac:dyDescent="0.2">
      <c r="P1403" s="55"/>
    </row>
    <row r="1404" spans="16:16" ht="15.75" customHeight="1" x14ac:dyDescent="0.2">
      <c r="P1404" s="55"/>
    </row>
    <row r="1405" spans="16:16" ht="15.75" customHeight="1" x14ac:dyDescent="0.2">
      <c r="P1405" s="55"/>
    </row>
    <row r="1406" spans="16:16" ht="15.75" customHeight="1" x14ac:dyDescent="0.2">
      <c r="P1406" s="55"/>
    </row>
    <row r="1407" spans="16:16" ht="15.75" customHeight="1" x14ac:dyDescent="0.2">
      <c r="P1407" s="55"/>
    </row>
    <row r="1408" spans="16:16" ht="15.75" customHeight="1" x14ac:dyDescent="0.2">
      <c r="P1408" s="55"/>
    </row>
    <row r="1409" spans="16:16" ht="15.75" customHeight="1" x14ac:dyDescent="0.2">
      <c r="P1409" s="55"/>
    </row>
    <row r="1410" spans="16:16" ht="15.75" customHeight="1" x14ac:dyDescent="0.2">
      <c r="P1410" s="55"/>
    </row>
    <row r="1411" spans="16:16" ht="15.75" customHeight="1" x14ac:dyDescent="0.2">
      <c r="P1411" s="55"/>
    </row>
    <row r="1412" spans="16:16" ht="15.75" customHeight="1" x14ac:dyDescent="0.2">
      <c r="P1412" s="55"/>
    </row>
    <row r="1413" spans="16:16" ht="15.75" customHeight="1" x14ac:dyDescent="0.2">
      <c r="P1413" s="55"/>
    </row>
    <row r="1414" spans="16:16" ht="15.75" customHeight="1" x14ac:dyDescent="0.2">
      <c r="P1414" s="55"/>
    </row>
    <row r="1415" spans="16:16" ht="15.75" customHeight="1" x14ac:dyDescent="0.2">
      <c r="P1415" s="55"/>
    </row>
    <row r="1416" spans="16:16" ht="15.75" customHeight="1" x14ac:dyDescent="0.2">
      <c r="P1416" s="55"/>
    </row>
    <row r="1417" spans="16:16" ht="15.75" customHeight="1" x14ac:dyDescent="0.2">
      <c r="P1417" s="55"/>
    </row>
    <row r="1418" spans="16:16" ht="15.75" customHeight="1" x14ac:dyDescent="0.2">
      <c r="P1418" s="55"/>
    </row>
    <row r="1419" spans="16:16" ht="15.75" customHeight="1" x14ac:dyDescent="0.2">
      <c r="P1419" s="55"/>
    </row>
    <row r="1420" spans="16:16" ht="15.75" customHeight="1" x14ac:dyDescent="0.2">
      <c r="P1420" s="55"/>
    </row>
    <row r="1421" spans="16:16" ht="15.75" customHeight="1" x14ac:dyDescent="0.2">
      <c r="P1421" s="55"/>
    </row>
    <row r="1422" spans="16:16" ht="15.75" customHeight="1" x14ac:dyDescent="0.2">
      <c r="P1422" s="55"/>
    </row>
    <row r="1423" spans="16:16" ht="15.75" customHeight="1" x14ac:dyDescent="0.2">
      <c r="P1423" s="55"/>
    </row>
    <row r="1424" spans="16:16" ht="15.75" customHeight="1" x14ac:dyDescent="0.2">
      <c r="P1424" s="55"/>
    </row>
    <row r="1425" spans="16:16" ht="15.75" customHeight="1" x14ac:dyDescent="0.2">
      <c r="P1425" s="55"/>
    </row>
    <row r="1426" spans="16:16" ht="15.75" customHeight="1" x14ac:dyDescent="0.2">
      <c r="P1426" s="55"/>
    </row>
    <row r="1427" spans="16:16" ht="15.75" customHeight="1" x14ac:dyDescent="0.2">
      <c r="P1427" s="55"/>
    </row>
    <row r="1428" spans="16:16" ht="15.75" customHeight="1" x14ac:dyDescent="0.2">
      <c r="P1428" s="55"/>
    </row>
    <row r="1429" spans="16:16" ht="15.75" customHeight="1" x14ac:dyDescent="0.2">
      <c r="P1429" s="55"/>
    </row>
    <row r="1430" spans="16:16" ht="15.75" customHeight="1" x14ac:dyDescent="0.2">
      <c r="P1430" s="55"/>
    </row>
    <row r="1431" spans="16:16" ht="15.75" customHeight="1" x14ac:dyDescent="0.2">
      <c r="P1431" s="55"/>
    </row>
    <row r="1432" spans="16:16" ht="15.75" customHeight="1" x14ac:dyDescent="0.2">
      <c r="P1432" s="55"/>
    </row>
    <row r="1433" spans="16:16" ht="15.75" customHeight="1" x14ac:dyDescent="0.2">
      <c r="P1433" s="55"/>
    </row>
    <row r="1434" spans="16:16" ht="15.75" customHeight="1" x14ac:dyDescent="0.2">
      <c r="P1434" s="55"/>
    </row>
    <row r="1435" spans="16:16" ht="15.75" customHeight="1" x14ac:dyDescent="0.2">
      <c r="P1435" s="55"/>
    </row>
    <row r="1436" spans="16:16" ht="15.75" customHeight="1" x14ac:dyDescent="0.2">
      <c r="P1436" s="55"/>
    </row>
    <row r="1437" spans="16:16" ht="15.75" customHeight="1" x14ac:dyDescent="0.2">
      <c r="P1437" s="55"/>
    </row>
    <row r="1438" spans="16:16" ht="15.75" customHeight="1" x14ac:dyDescent="0.2">
      <c r="P1438" s="55"/>
    </row>
    <row r="1439" spans="16:16" ht="15.75" customHeight="1" x14ac:dyDescent="0.2">
      <c r="P1439" s="55"/>
    </row>
    <row r="1440" spans="16:16" ht="15.75" customHeight="1" x14ac:dyDescent="0.2">
      <c r="P1440" s="55"/>
    </row>
    <row r="1441" spans="16:16" ht="15.75" customHeight="1" x14ac:dyDescent="0.2">
      <c r="P1441" s="55"/>
    </row>
    <row r="1442" spans="16:16" ht="15.75" customHeight="1" x14ac:dyDescent="0.2">
      <c r="P1442" s="55"/>
    </row>
    <row r="1443" spans="16:16" ht="15.75" customHeight="1" x14ac:dyDescent="0.2">
      <c r="P1443" s="55"/>
    </row>
    <row r="1444" spans="16:16" ht="15.75" customHeight="1" x14ac:dyDescent="0.2">
      <c r="P1444" s="55"/>
    </row>
    <row r="1445" spans="16:16" ht="15.75" customHeight="1" x14ac:dyDescent="0.2">
      <c r="P1445" s="55"/>
    </row>
    <row r="1446" spans="16:16" ht="15.75" customHeight="1" x14ac:dyDescent="0.2">
      <c r="P1446" s="55"/>
    </row>
    <row r="1447" spans="16:16" ht="15.75" customHeight="1" x14ac:dyDescent="0.2">
      <c r="P1447" s="55"/>
    </row>
    <row r="1448" spans="16:16" ht="15.75" customHeight="1" x14ac:dyDescent="0.2">
      <c r="P1448" s="55"/>
    </row>
    <row r="1449" spans="16:16" ht="15.75" customHeight="1" x14ac:dyDescent="0.2">
      <c r="P1449" s="55"/>
    </row>
    <row r="1450" spans="16:16" ht="15.75" customHeight="1" x14ac:dyDescent="0.2">
      <c r="P1450" s="55"/>
    </row>
    <row r="1451" spans="16:16" ht="15.75" customHeight="1" x14ac:dyDescent="0.2">
      <c r="P1451" s="55"/>
    </row>
    <row r="1452" spans="16:16" ht="15.75" customHeight="1" x14ac:dyDescent="0.2">
      <c r="P1452" s="55"/>
    </row>
    <row r="1453" spans="16:16" ht="15.75" customHeight="1" x14ac:dyDescent="0.2">
      <c r="P1453" s="55"/>
    </row>
    <row r="1454" spans="16:16" ht="15.75" customHeight="1" x14ac:dyDescent="0.2">
      <c r="P1454" s="55"/>
    </row>
    <row r="1455" spans="16:16" ht="15.75" customHeight="1" x14ac:dyDescent="0.2">
      <c r="P1455" s="55"/>
    </row>
    <row r="1456" spans="16:16" ht="15.75" customHeight="1" x14ac:dyDescent="0.2">
      <c r="P1456" s="55"/>
    </row>
    <row r="1457" spans="16:16" ht="15.75" customHeight="1" x14ac:dyDescent="0.2">
      <c r="P1457" s="55"/>
    </row>
    <row r="1458" spans="16:16" ht="15.75" customHeight="1" x14ac:dyDescent="0.2">
      <c r="P1458" s="55"/>
    </row>
    <row r="1459" spans="16:16" ht="15.75" customHeight="1" x14ac:dyDescent="0.2">
      <c r="P1459" s="55"/>
    </row>
    <row r="1460" spans="16:16" ht="15.75" customHeight="1" x14ac:dyDescent="0.2">
      <c r="P1460" s="55"/>
    </row>
    <row r="1461" spans="16:16" ht="15.75" customHeight="1" x14ac:dyDescent="0.2">
      <c r="P1461" s="55"/>
    </row>
    <row r="1462" spans="16:16" ht="15.75" customHeight="1" x14ac:dyDescent="0.2">
      <c r="P1462" s="55"/>
    </row>
    <row r="1463" spans="16:16" ht="15.75" customHeight="1" x14ac:dyDescent="0.2">
      <c r="P1463" s="55"/>
    </row>
    <row r="1464" spans="16:16" ht="15.75" customHeight="1" x14ac:dyDescent="0.2">
      <c r="P1464" s="55"/>
    </row>
    <row r="1465" spans="16:16" ht="15.75" customHeight="1" x14ac:dyDescent="0.2">
      <c r="P1465" s="55"/>
    </row>
    <row r="1466" spans="16:16" ht="15.75" customHeight="1" x14ac:dyDescent="0.2">
      <c r="P1466" s="55"/>
    </row>
    <row r="1467" spans="16:16" ht="15.75" customHeight="1" x14ac:dyDescent="0.2">
      <c r="P1467" s="55"/>
    </row>
    <row r="1468" spans="16:16" ht="15.75" customHeight="1" x14ac:dyDescent="0.2">
      <c r="P1468" s="55"/>
    </row>
    <row r="1469" spans="16:16" ht="15.75" customHeight="1" x14ac:dyDescent="0.2">
      <c r="P1469" s="55"/>
    </row>
    <row r="1470" spans="16:16" ht="15.75" customHeight="1" x14ac:dyDescent="0.2">
      <c r="P1470" s="55"/>
    </row>
    <row r="1471" spans="16:16" ht="15.75" customHeight="1" x14ac:dyDescent="0.2">
      <c r="P1471" s="55"/>
    </row>
    <row r="1472" spans="16:16" ht="15.75" customHeight="1" x14ac:dyDescent="0.2">
      <c r="P1472" s="55"/>
    </row>
    <row r="1473" spans="16:16" ht="15.75" customHeight="1" x14ac:dyDescent="0.2">
      <c r="P1473" s="55"/>
    </row>
    <row r="1474" spans="16:16" ht="15.75" customHeight="1" x14ac:dyDescent="0.2">
      <c r="P1474" s="55"/>
    </row>
    <row r="1475" spans="16:16" ht="15.75" customHeight="1" x14ac:dyDescent="0.2">
      <c r="P1475" s="55"/>
    </row>
    <row r="1476" spans="16:16" ht="15.75" customHeight="1" x14ac:dyDescent="0.2">
      <c r="P1476" s="55"/>
    </row>
    <row r="1477" spans="16:16" ht="15.75" customHeight="1" x14ac:dyDescent="0.2">
      <c r="P1477" s="55"/>
    </row>
    <row r="1478" spans="16:16" ht="15.75" customHeight="1" x14ac:dyDescent="0.2">
      <c r="P1478" s="55"/>
    </row>
    <row r="1479" spans="16:16" ht="15.75" customHeight="1" x14ac:dyDescent="0.2">
      <c r="P1479" s="55"/>
    </row>
    <row r="1480" spans="16:16" ht="15.75" customHeight="1" x14ac:dyDescent="0.2">
      <c r="P1480" s="55"/>
    </row>
    <row r="1481" spans="16:16" ht="15.75" customHeight="1" x14ac:dyDescent="0.2">
      <c r="P1481" s="55"/>
    </row>
    <row r="1482" spans="16:16" ht="15.75" customHeight="1" x14ac:dyDescent="0.2">
      <c r="P1482" s="55"/>
    </row>
    <row r="1483" spans="16:16" ht="15.75" customHeight="1" x14ac:dyDescent="0.2">
      <c r="P1483" s="55"/>
    </row>
    <row r="1484" spans="16:16" ht="15.75" customHeight="1" x14ac:dyDescent="0.2">
      <c r="P1484" s="55"/>
    </row>
    <row r="1485" spans="16:16" ht="15.75" customHeight="1" x14ac:dyDescent="0.2">
      <c r="P1485" s="55"/>
    </row>
    <row r="1486" spans="16:16" ht="15.75" customHeight="1" x14ac:dyDescent="0.2">
      <c r="P1486" s="55"/>
    </row>
    <row r="1487" spans="16:16" ht="15.75" customHeight="1" x14ac:dyDescent="0.2">
      <c r="P1487" s="55"/>
    </row>
    <row r="1488" spans="16:16" ht="15.75" customHeight="1" x14ac:dyDescent="0.2">
      <c r="P1488" s="55"/>
    </row>
    <row r="1489" spans="16:16" ht="15.75" customHeight="1" x14ac:dyDescent="0.2">
      <c r="P1489" s="55"/>
    </row>
    <row r="1490" spans="16:16" ht="15.75" customHeight="1" x14ac:dyDescent="0.2">
      <c r="P1490" s="55"/>
    </row>
    <row r="1491" spans="16:16" ht="15.75" customHeight="1" x14ac:dyDescent="0.2">
      <c r="P1491" s="55"/>
    </row>
    <row r="1492" spans="16:16" ht="15.75" customHeight="1" x14ac:dyDescent="0.2">
      <c r="P1492" s="55"/>
    </row>
    <row r="1493" spans="16:16" ht="15.75" customHeight="1" x14ac:dyDescent="0.2">
      <c r="P1493" s="55"/>
    </row>
    <row r="1494" spans="16:16" ht="15.75" customHeight="1" x14ac:dyDescent="0.2">
      <c r="P1494" s="55"/>
    </row>
    <row r="1495" spans="16:16" ht="15.75" customHeight="1" x14ac:dyDescent="0.2">
      <c r="P1495" s="55"/>
    </row>
    <row r="1496" spans="16:16" ht="15.75" customHeight="1" x14ac:dyDescent="0.2">
      <c r="P1496" s="55"/>
    </row>
    <row r="1497" spans="16:16" ht="15.75" customHeight="1" x14ac:dyDescent="0.2">
      <c r="P1497" s="55"/>
    </row>
    <row r="1498" spans="16:16" ht="15.75" customHeight="1" x14ac:dyDescent="0.2">
      <c r="P1498" s="55"/>
    </row>
    <row r="1499" spans="16:16" ht="15.75" customHeight="1" x14ac:dyDescent="0.2">
      <c r="P1499" s="55"/>
    </row>
    <row r="1500" spans="16:16" ht="15.75" customHeight="1" x14ac:dyDescent="0.2">
      <c r="P1500" s="55"/>
    </row>
    <row r="1501" spans="16:16" ht="15.75" customHeight="1" x14ac:dyDescent="0.2">
      <c r="P1501" s="55"/>
    </row>
    <row r="1502" spans="16:16" ht="15.75" customHeight="1" x14ac:dyDescent="0.2">
      <c r="P1502" s="55"/>
    </row>
    <row r="1503" spans="16:16" ht="15.75" customHeight="1" x14ac:dyDescent="0.2">
      <c r="P1503" s="55"/>
    </row>
    <row r="1504" spans="16:16" ht="15.75" customHeight="1" x14ac:dyDescent="0.2">
      <c r="P1504" s="55"/>
    </row>
    <row r="1505" spans="16:16" ht="15.75" customHeight="1" x14ac:dyDescent="0.2">
      <c r="P1505" s="55"/>
    </row>
    <row r="1506" spans="16:16" ht="15.75" customHeight="1" x14ac:dyDescent="0.2">
      <c r="P1506" s="55"/>
    </row>
    <row r="1507" spans="16:16" ht="15.75" customHeight="1" x14ac:dyDescent="0.2">
      <c r="P1507" s="55"/>
    </row>
    <row r="1508" spans="16:16" ht="15.75" customHeight="1" x14ac:dyDescent="0.2">
      <c r="P1508" s="55"/>
    </row>
    <row r="1509" spans="16:16" ht="15.75" customHeight="1" x14ac:dyDescent="0.2">
      <c r="P1509" s="55"/>
    </row>
    <row r="1510" spans="16:16" ht="15.75" customHeight="1" x14ac:dyDescent="0.2">
      <c r="P1510" s="55"/>
    </row>
    <row r="1511" spans="16:16" ht="15.75" customHeight="1" x14ac:dyDescent="0.2">
      <c r="P1511" s="55"/>
    </row>
    <row r="1512" spans="16:16" ht="15.75" customHeight="1" x14ac:dyDescent="0.2">
      <c r="P1512" s="55"/>
    </row>
    <row r="1513" spans="16:16" ht="15.75" customHeight="1" x14ac:dyDescent="0.2">
      <c r="P1513" s="55"/>
    </row>
    <row r="1514" spans="16:16" ht="15.75" customHeight="1" x14ac:dyDescent="0.2">
      <c r="P1514" s="55"/>
    </row>
    <row r="1515" spans="16:16" ht="15.75" customHeight="1" x14ac:dyDescent="0.2">
      <c r="P1515" s="55"/>
    </row>
    <row r="1516" spans="16:16" ht="15.75" customHeight="1" x14ac:dyDescent="0.2">
      <c r="P1516" s="55"/>
    </row>
    <row r="1517" spans="16:16" ht="15.75" customHeight="1" x14ac:dyDescent="0.2">
      <c r="P1517" s="55"/>
    </row>
    <row r="1518" spans="16:16" ht="15.75" customHeight="1" x14ac:dyDescent="0.2">
      <c r="P1518" s="55"/>
    </row>
    <row r="1519" spans="16:16" ht="15.75" customHeight="1" x14ac:dyDescent="0.2">
      <c r="P1519" s="55"/>
    </row>
    <row r="1520" spans="16:16" ht="15.75" customHeight="1" x14ac:dyDescent="0.2">
      <c r="P1520" s="55"/>
    </row>
    <row r="1521" spans="16:16" ht="15.75" customHeight="1" x14ac:dyDescent="0.2">
      <c r="P1521" s="55"/>
    </row>
    <row r="1522" spans="16:16" ht="15.75" customHeight="1" x14ac:dyDescent="0.2">
      <c r="P1522" s="55"/>
    </row>
    <row r="1523" spans="16:16" ht="15.75" customHeight="1" x14ac:dyDescent="0.2">
      <c r="P1523" s="55"/>
    </row>
    <row r="1524" spans="16:16" ht="15.75" customHeight="1" x14ac:dyDescent="0.2">
      <c r="P1524" s="55"/>
    </row>
    <row r="1525" spans="16:16" ht="15.75" customHeight="1" x14ac:dyDescent="0.2">
      <c r="P1525" s="55"/>
    </row>
    <row r="1526" spans="16:16" ht="15.75" customHeight="1" x14ac:dyDescent="0.2">
      <c r="P1526" s="55"/>
    </row>
    <row r="1527" spans="16:16" ht="15.75" customHeight="1" x14ac:dyDescent="0.2">
      <c r="P1527" s="55"/>
    </row>
    <row r="1528" spans="16:16" ht="15.75" customHeight="1" x14ac:dyDescent="0.2">
      <c r="P1528" s="55"/>
    </row>
    <row r="1529" spans="16:16" ht="15.75" customHeight="1" x14ac:dyDescent="0.2">
      <c r="P1529" s="55"/>
    </row>
    <row r="1530" spans="16:16" ht="15.75" customHeight="1" x14ac:dyDescent="0.2">
      <c r="P1530" s="55"/>
    </row>
    <row r="1531" spans="16:16" ht="15.75" customHeight="1" x14ac:dyDescent="0.2">
      <c r="P1531" s="55"/>
    </row>
    <row r="1532" spans="16:16" ht="15.75" customHeight="1" x14ac:dyDescent="0.2">
      <c r="P1532" s="55"/>
    </row>
    <row r="1533" spans="16:16" ht="15.75" customHeight="1" x14ac:dyDescent="0.2">
      <c r="P1533" s="55"/>
    </row>
    <row r="1534" spans="16:16" ht="15.75" customHeight="1" x14ac:dyDescent="0.2">
      <c r="P1534" s="55"/>
    </row>
    <row r="1535" spans="16:16" ht="15.75" customHeight="1" x14ac:dyDescent="0.2">
      <c r="P1535" s="55"/>
    </row>
    <row r="1536" spans="16:16" ht="15.75" customHeight="1" x14ac:dyDescent="0.2">
      <c r="P1536" s="55"/>
    </row>
    <row r="1537" spans="16:16" ht="15.75" customHeight="1" x14ac:dyDescent="0.2">
      <c r="P1537" s="55"/>
    </row>
    <row r="1538" spans="16:16" ht="15.75" customHeight="1" x14ac:dyDescent="0.2">
      <c r="P1538" s="55"/>
    </row>
    <row r="1539" spans="16:16" ht="15.75" customHeight="1" x14ac:dyDescent="0.2">
      <c r="P1539" s="55"/>
    </row>
    <row r="1540" spans="16:16" ht="15.75" customHeight="1" x14ac:dyDescent="0.2">
      <c r="P1540" s="55"/>
    </row>
    <row r="1541" spans="16:16" ht="15.75" customHeight="1" x14ac:dyDescent="0.2">
      <c r="P1541" s="55"/>
    </row>
    <row r="1542" spans="16:16" ht="15.75" customHeight="1" x14ac:dyDescent="0.2">
      <c r="P1542" s="55"/>
    </row>
    <row r="1543" spans="16:16" ht="15.75" customHeight="1" x14ac:dyDescent="0.2">
      <c r="P1543" s="55"/>
    </row>
    <row r="1544" spans="16:16" ht="15.75" customHeight="1" x14ac:dyDescent="0.2">
      <c r="P1544" s="55"/>
    </row>
    <row r="1545" spans="16:16" ht="15.75" customHeight="1" x14ac:dyDescent="0.2">
      <c r="P1545" s="55"/>
    </row>
    <row r="1546" spans="16:16" ht="15.75" customHeight="1" x14ac:dyDescent="0.2">
      <c r="P1546" s="55"/>
    </row>
    <row r="1547" spans="16:16" ht="15.75" customHeight="1" x14ac:dyDescent="0.2">
      <c r="P1547" s="55"/>
    </row>
    <row r="1548" spans="16:16" ht="15.75" customHeight="1" x14ac:dyDescent="0.2">
      <c r="P1548" s="55"/>
    </row>
    <row r="1549" spans="16:16" ht="15.75" customHeight="1" x14ac:dyDescent="0.2">
      <c r="P1549" s="55"/>
    </row>
    <row r="1550" spans="16:16" ht="15.75" customHeight="1" x14ac:dyDescent="0.2">
      <c r="P1550" s="55"/>
    </row>
    <row r="1551" spans="16:16" ht="15.75" customHeight="1" x14ac:dyDescent="0.2">
      <c r="P1551" s="55"/>
    </row>
    <row r="1552" spans="16:16" ht="15.75" customHeight="1" x14ac:dyDescent="0.2">
      <c r="P1552" s="55"/>
    </row>
    <row r="1553" spans="16:16" ht="15.75" customHeight="1" x14ac:dyDescent="0.2">
      <c r="P1553" s="55"/>
    </row>
    <row r="1554" spans="16:16" ht="15.75" customHeight="1" x14ac:dyDescent="0.2">
      <c r="P1554" s="55"/>
    </row>
    <row r="1555" spans="16:16" ht="15.75" customHeight="1" x14ac:dyDescent="0.2">
      <c r="P1555" s="55"/>
    </row>
    <row r="1556" spans="16:16" ht="15.75" customHeight="1" x14ac:dyDescent="0.2">
      <c r="P1556" s="55"/>
    </row>
    <row r="1557" spans="16:16" ht="15.75" customHeight="1" x14ac:dyDescent="0.2">
      <c r="P1557" s="55"/>
    </row>
    <row r="1558" spans="16:16" ht="15.75" customHeight="1" x14ac:dyDescent="0.2">
      <c r="P1558" s="55"/>
    </row>
    <row r="1559" spans="16:16" ht="15.75" customHeight="1" x14ac:dyDescent="0.2">
      <c r="P1559" s="55"/>
    </row>
    <row r="1560" spans="16:16" ht="15.75" customHeight="1" x14ac:dyDescent="0.2">
      <c r="P1560" s="55"/>
    </row>
    <row r="1561" spans="16:16" ht="15.75" customHeight="1" x14ac:dyDescent="0.2">
      <c r="P1561" s="55"/>
    </row>
    <row r="1562" spans="16:16" ht="15.75" customHeight="1" x14ac:dyDescent="0.2">
      <c r="P1562" s="55"/>
    </row>
    <row r="1563" spans="16:16" ht="15.75" customHeight="1" x14ac:dyDescent="0.2">
      <c r="P1563" s="55"/>
    </row>
    <row r="1564" spans="16:16" ht="15.75" customHeight="1" x14ac:dyDescent="0.2">
      <c r="P1564" s="55"/>
    </row>
    <row r="1565" spans="16:16" ht="15.75" customHeight="1" x14ac:dyDescent="0.2">
      <c r="P1565" s="55"/>
    </row>
    <row r="1566" spans="16:16" ht="15.75" customHeight="1" x14ac:dyDescent="0.2">
      <c r="P1566" s="55"/>
    </row>
    <row r="1567" spans="16:16" ht="15.75" customHeight="1" x14ac:dyDescent="0.2">
      <c r="P1567" s="55"/>
    </row>
    <row r="1568" spans="16:16" ht="15.75" customHeight="1" x14ac:dyDescent="0.2">
      <c r="P1568" s="55"/>
    </row>
    <row r="1569" spans="16:16" ht="15.75" customHeight="1" x14ac:dyDescent="0.2">
      <c r="P1569" s="55"/>
    </row>
    <row r="1570" spans="16:16" ht="15.75" customHeight="1" x14ac:dyDescent="0.2">
      <c r="P1570" s="55"/>
    </row>
    <row r="1571" spans="16:16" ht="15.75" customHeight="1" x14ac:dyDescent="0.2">
      <c r="P1571" s="55"/>
    </row>
    <row r="1572" spans="16:16" ht="15.75" customHeight="1" x14ac:dyDescent="0.2">
      <c r="P1572" s="55"/>
    </row>
    <row r="1573" spans="16:16" ht="15.75" customHeight="1" x14ac:dyDescent="0.2">
      <c r="P1573" s="55"/>
    </row>
    <row r="1574" spans="16:16" ht="15.75" customHeight="1" x14ac:dyDescent="0.2">
      <c r="P1574" s="55"/>
    </row>
    <row r="1575" spans="16:16" ht="15.75" customHeight="1" x14ac:dyDescent="0.2">
      <c r="P1575" s="55"/>
    </row>
    <row r="1576" spans="16:16" ht="15.75" customHeight="1" x14ac:dyDescent="0.2">
      <c r="P1576" s="55"/>
    </row>
    <row r="1577" spans="16:16" ht="15.75" customHeight="1" x14ac:dyDescent="0.2">
      <c r="P1577" s="55"/>
    </row>
    <row r="1578" spans="16:16" ht="15.75" customHeight="1" x14ac:dyDescent="0.2">
      <c r="P1578" s="55"/>
    </row>
    <row r="1579" spans="16:16" ht="15.75" customHeight="1" x14ac:dyDescent="0.2">
      <c r="P1579" s="55"/>
    </row>
    <row r="1580" spans="16:16" ht="15.75" customHeight="1" x14ac:dyDescent="0.2">
      <c r="P1580" s="55"/>
    </row>
    <row r="1581" spans="16:16" ht="15.75" customHeight="1" x14ac:dyDescent="0.2">
      <c r="P1581" s="55"/>
    </row>
    <row r="1582" spans="16:16" ht="15.75" customHeight="1" x14ac:dyDescent="0.2">
      <c r="P1582" s="55"/>
    </row>
    <row r="1583" spans="16:16" ht="15.75" customHeight="1" x14ac:dyDescent="0.2">
      <c r="P1583" s="55"/>
    </row>
    <row r="1584" spans="16:16" ht="15.75" customHeight="1" x14ac:dyDescent="0.2">
      <c r="P1584" s="55"/>
    </row>
    <row r="1585" spans="16:16" ht="15.75" customHeight="1" x14ac:dyDescent="0.2">
      <c r="P1585" s="55"/>
    </row>
    <row r="1586" spans="16:16" ht="15.75" customHeight="1" x14ac:dyDescent="0.2">
      <c r="P1586" s="55"/>
    </row>
    <row r="1587" spans="16:16" ht="15.75" customHeight="1" x14ac:dyDescent="0.2">
      <c r="P1587" s="55"/>
    </row>
    <row r="1588" spans="16:16" ht="15.75" customHeight="1" x14ac:dyDescent="0.2">
      <c r="P1588" s="55"/>
    </row>
    <row r="1589" spans="16:16" ht="15.75" customHeight="1" x14ac:dyDescent="0.2">
      <c r="P1589" s="55"/>
    </row>
    <row r="1590" spans="16:16" ht="15.75" customHeight="1" x14ac:dyDescent="0.2">
      <c r="P1590" s="55"/>
    </row>
    <row r="1591" spans="16:16" ht="15.75" customHeight="1" x14ac:dyDescent="0.2">
      <c r="P1591" s="55"/>
    </row>
    <row r="1592" spans="16:16" ht="15.75" customHeight="1" x14ac:dyDescent="0.2">
      <c r="P1592" s="55"/>
    </row>
    <row r="1593" spans="16:16" ht="15.75" customHeight="1" x14ac:dyDescent="0.2">
      <c r="P1593" s="55"/>
    </row>
    <row r="1594" spans="16:16" ht="15.75" customHeight="1" x14ac:dyDescent="0.2">
      <c r="P1594" s="55"/>
    </row>
    <row r="1595" spans="16:16" ht="15.75" customHeight="1" x14ac:dyDescent="0.2">
      <c r="P1595" s="55"/>
    </row>
    <row r="1596" spans="16:16" ht="15.75" customHeight="1" x14ac:dyDescent="0.2">
      <c r="P1596" s="55"/>
    </row>
    <row r="1597" spans="16:16" ht="15.75" customHeight="1" x14ac:dyDescent="0.2">
      <c r="P1597" s="55"/>
    </row>
    <row r="1598" spans="16:16" ht="15.75" customHeight="1" x14ac:dyDescent="0.2">
      <c r="P1598" s="55"/>
    </row>
    <row r="1599" spans="16:16" ht="15.75" customHeight="1" x14ac:dyDescent="0.2">
      <c r="P1599" s="55"/>
    </row>
    <row r="1600" spans="16:16" ht="15.75" customHeight="1" x14ac:dyDescent="0.2">
      <c r="P1600" s="55"/>
    </row>
    <row r="1601" spans="16:16" ht="15.75" customHeight="1" x14ac:dyDescent="0.2">
      <c r="P1601" s="55"/>
    </row>
    <row r="1602" spans="16:16" ht="15.75" customHeight="1" x14ac:dyDescent="0.2">
      <c r="P1602" s="55"/>
    </row>
    <row r="1603" spans="16:16" ht="15.75" customHeight="1" x14ac:dyDescent="0.2">
      <c r="P1603" s="55"/>
    </row>
    <row r="1604" spans="16:16" ht="15.75" customHeight="1" x14ac:dyDescent="0.2">
      <c r="P1604" s="55"/>
    </row>
    <row r="1605" spans="16:16" ht="15.75" customHeight="1" x14ac:dyDescent="0.2">
      <c r="P1605" s="55"/>
    </row>
    <row r="1606" spans="16:16" ht="15.75" customHeight="1" x14ac:dyDescent="0.2">
      <c r="P1606" s="55"/>
    </row>
    <row r="1607" spans="16:16" ht="15.75" customHeight="1" x14ac:dyDescent="0.2">
      <c r="P1607" s="55"/>
    </row>
    <row r="1608" spans="16:16" ht="15.75" customHeight="1" x14ac:dyDescent="0.2">
      <c r="P1608" s="55"/>
    </row>
    <row r="1609" spans="16:16" ht="15.75" customHeight="1" x14ac:dyDescent="0.2">
      <c r="P1609" s="55"/>
    </row>
    <row r="1610" spans="16:16" ht="15.75" customHeight="1" x14ac:dyDescent="0.2">
      <c r="P1610" s="55"/>
    </row>
    <row r="1611" spans="16:16" ht="15.75" customHeight="1" x14ac:dyDescent="0.2">
      <c r="P1611" s="55"/>
    </row>
    <row r="1612" spans="16:16" ht="15.75" customHeight="1" x14ac:dyDescent="0.2">
      <c r="P1612" s="55"/>
    </row>
    <row r="1613" spans="16:16" ht="15.75" customHeight="1" x14ac:dyDescent="0.2">
      <c r="P1613" s="55"/>
    </row>
    <row r="1614" spans="16:16" ht="15.75" customHeight="1" x14ac:dyDescent="0.2">
      <c r="P1614" s="55"/>
    </row>
    <row r="1615" spans="16:16" ht="15.75" customHeight="1" x14ac:dyDescent="0.2">
      <c r="P1615" s="55"/>
    </row>
    <row r="1616" spans="16:16" ht="15.75" customHeight="1" x14ac:dyDescent="0.2">
      <c r="P1616" s="55"/>
    </row>
    <row r="1617" spans="16:16" ht="15.75" customHeight="1" x14ac:dyDescent="0.2">
      <c r="P1617" s="55"/>
    </row>
    <row r="1618" spans="16:16" ht="15.75" customHeight="1" x14ac:dyDescent="0.2">
      <c r="P1618" s="55"/>
    </row>
    <row r="1619" spans="16:16" ht="15.75" customHeight="1" x14ac:dyDescent="0.2">
      <c r="P1619" s="55"/>
    </row>
    <row r="1620" spans="16:16" ht="15.75" customHeight="1" x14ac:dyDescent="0.2">
      <c r="P1620" s="55"/>
    </row>
    <row r="1621" spans="16:16" ht="15.75" customHeight="1" x14ac:dyDescent="0.2">
      <c r="P1621" s="55"/>
    </row>
    <row r="1622" spans="16:16" ht="15.75" customHeight="1" x14ac:dyDescent="0.2">
      <c r="P1622" s="55"/>
    </row>
    <row r="1623" spans="16:16" ht="15.75" customHeight="1" x14ac:dyDescent="0.2">
      <c r="P1623" s="55"/>
    </row>
    <row r="1624" spans="16:16" ht="15.75" customHeight="1" x14ac:dyDescent="0.2">
      <c r="P1624" s="55"/>
    </row>
    <row r="1625" spans="16:16" ht="15.75" customHeight="1" x14ac:dyDescent="0.2">
      <c r="P1625" s="55"/>
    </row>
    <row r="1626" spans="16:16" ht="15.75" customHeight="1" x14ac:dyDescent="0.2">
      <c r="P1626" s="55"/>
    </row>
    <row r="1627" spans="16:16" ht="15.75" customHeight="1" x14ac:dyDescent="0.2">
      <c r="P1627" s="55"/>
    </row>
    <row r="1628" spans="16:16" ht="15.75" customHeight="1" x14ac:dyDescent="0.2">
      <c r="P1628" s="55"/>
    </row>
    <row r="1629" spans="16:16" ht="15.75" customHeight="1" x14ac:dyDescent="0.2">
      <c r="P1629" s="55"/>
    </row>
    <row r="1630" spans="16:16" ht="15.75" customHeight="1" x14ac:dyDescent="0.2">
      <c r="P1630" s="55"/>
    </row>
    <row r="1631" spans="16:16" ht="15.75" customHeight="1" x14ac:dyDescent="0.2">
      <c r="P1631" s="55"/>
    </row>
    <row r="1632" spans="16:16" ht="15.75" customHeight="1" x14ac:dyDescent="0.2">
      <c r="P1632" s="55"/>
    </row>
    <row r="1633" spans="16:16" ht="15.75" customHeight="1" x14ac:dyDescent="0.2">
      <c r="P1633" s="55"/>
    </row>
    <row r="1634" spans="16:16" ht="15.75" customHeight="1" x14ac:dyDescent="0.2">
      <c r="P1634" s="55"/>
    </row>
    <row r="1635" spans="16:16" ht="15.75" customHeight="1" x14ac:dyDescent="0.2">
      <c r="P1635" s="55"/>
    </row>
    <row r="1636" spans="16:16" ht="15.75" customHeight="1" x14ac:dyDescent="0.2">
      <c r="P1636" s="55"/>
    </row>
    <row r="1637" spans="16:16" ht="15.75" customHeight="1" x14ac:dyDescent="0.2">
      <c r="P1637" s="55"/>
    </row>
    <row r="1638" spans="16:16" ht="15.75" customHeight="1" x14ac:dyDescent="0.2">
      <c r="P1638" s="55"/>
    </row>
    <row r="1639" spans="16:16" ht="15.75" customHeight="1" x14ac:dyDescent="0.2">
      <c r="P1639" s="55"/>
    </row>
    <row r="1640" spans="16:16" ht="15.75" customHeight="1" x14ac:dyDescent="0.2">
      <c r="P1640" s="55"/>
    </row>
    <row r="1641" spans="16:16" ht="15.75" customHeight="1" x14ac:dyDescent="0.2">
      <c r="P1641" s="55"/>
    </row>
    <row r="1642" spans="16:16" ht="15.75" customHeight="1" x14ac:dyDescent="0.2">
      <c r="P1642" s="55"/>
    </row>
    <row r="1643" spans="16:16" ht="15.75" customHeight="1" x14ac:dyDescent="0.2">
      <c r="P1643" s="55"/>
    </row>
    <row r="1644" spans="16:16" ht="15.75" customHeight="1" x14ac:dyDescent="0.2">
      <c r="P1644" s="55"/>
    </row>
    <row r="1645" spans="16:16" ht="15.75" customHeight="1" x14ac:dyDescent="0.2">
      <c r="P1645" s="55"/>
    </row>
    <row r="1646" spans="16:16" ht="15.75" customHeight="1" x14ac:dyDescent="0.2">
      <c r="P1646" s="55"/>
    </row>
    <row r="1647" spans="16:16" ht="15.75" customHeight="1" x14ac:dyDescent="0.2">
      <c r="P1647" s="55"/>
    </row>
    <row r="1648" spans="16:16" ht="15.75" customHeight="1" x14ac:dyDescent="0.2">
      <c r="P1648" s="55"/>
    </row>
    <row r="1649" spans="16:16" ht="15.75" customHeight="1" x14ac:dyDescent="0.2">
      <c r="P1649" s="55"/>
    </row>
    <row r="1650" spans="16:16" ht="15.75" customHeight="1" x14ac:dyDescent="0.2">
      <c r="P1650" s="55"/>
    </row>
    <row r="1651" spans="16:16" ht="15.75" customHeight="1" x14ac:dyDescent="0.2">
      <c r="P1651" s="55"/>
    </row>
    <row r="1652" spans="16:16" ht="15.75" customHeight="1" x14ac:dyDescent="0.2">
      <c r="P1652" s="55"/>
    </row>
    <row r="1653" spans="16:16" ht="15.75" customHeight="1" x14ac:dyDescent="0.2">
      <c r="P1653" s="55"/>
    </row>
    <row r="1654" spans="16:16" ht="15.75" customHeight="1" x14ac:dyDescent="0.2">
      <c r="P1654" s="55"/>
    </row>
    <row r="1655" spans="16:16" ht="15.75" customHeight="1" x14ac:dyDescent="0.2">
      <c r="P1655" s="55"/>
    </row>
    <row r="1656" spans="16:16" ht="15.75" customHeight="1" x14ac:dyDescent="0.2">
      <c r="P1656" s="55"/>
    </row>
    <row r="1657" spans="16:16" ht="15.75" customHeight="1" x14ac:dyDescent="0.2">
      <c r="P1657" s="55"/>
    </row>
    <row r="1658" spans="16:16" ht="15.75" customHeight="1" x14ac:dyDescent="0.2">
      <c r="P1658" s="55"/>
    </row>
    <row r="1659" spans="16:16" ht="15.75" customHeight="1" x14ac:dyDescent="0.2">
      <c r="P1659" s="55"/>
    </row>
    <row r="1660" spans="16:16" ht="15.75" customHeight="1" x14ac:dyDescent="0.2">
      <c r="P1660" s="55"/>
    </row>
    <row r="1661" spans="16:16" ht="15.75" customHeight="1" x14ac:dyDescent="0.2">
      <c r="P1661" s="55"/>
    </row>
    <row r="1662" spans="16:16" ht="15.75" customHeight="1" x14ac:dyDescent="0.2">
      <c r="P1662" s="55"/>
    </row>
    <row r="1663" spans="16:16" ht="15.75" customHeight="1" x14ac:dyDescent="0.2">
      <c r="P1663" s="55"/>
    </row>
    <row r="1664" spans="16:16" ht="15.75" customHeight="1" x14ac:dyDescent="0.2">
      <c r="P1664" s="55"/>
    </row>
    <row r="1665" spans="16:16" ht="15.75" customHeight="1" x14ac:dyDescent="0.2">
      <c r="P1665" s="55"/>
    </row>
    <row r="1666" spans="16:16" ht="15.75" customHeight="1" x14ac:dyDescent="0.2">
      <c r="P1666" s="55"/>
    </row>
    <row r="1667" spans="16:16" ht="15.75" customHeight="1" x14ac:dyDescent="0.2">
      <c r="P1667" s="55"/>
    </row>
    <row r="1668" spans="16:16" ht="15.75" customHeight="1" x14ac:dyDescent="0.2">
      <c r="P1668" s="55"/>
    </row>
    <row r="1669" spans="16:16" ht="15.75" customHeight="1" x14ac:dyDescent="0.2">
      <c r="P1669" s="55"/>
    </row>
    <row r="1670" spans="16:16" ht="15.75" customHeight="1" x14ac:dyDescent="0.2">
      <c r="P1670" s="55"/>
    </row>
    <row r="1671" spans="16:16" ht="15.75" customHeight="1" x14ac:dyDescent="0.2">
      <c r="P1671" s="55"/>
    </row>
    <row r="1672" spans="16:16" ht="15.75" customHeight="1" x14ac:dyDescent="0.2">
      <c r="P1672" s="55"/>
    </row>
    <row r="1673" spans="16:16" ht="15.75" customHeight="1" x14ac:dyDescent="0.2">
      <c r="P1673" s="55"/>
    </row>
    <row r="1674" spans="16:16" ht="15.75" customHeight="1" x14ac:dyDescent="0.2">
      <c r="P1674" s="55"/>
    </row>
    <row r="1675" spans="16:16" ht="15.75" customHeight="1" x14ac:dyDescent="0.2">
      <c r="P1675" s="55"/>
    </row>
    <row r="1676" spans="16:16" ht="15.75" customHeight="1" x14ac:dyDescent="0.2">
      <c r="P1676" s="55"/>
    </row>
    <row r="1677" spans="16:16" ht="15.75" customHeight="1" x14ac:dyDescent="0.2">
      <c r="P1677" s="55"/>
    </row>
    <row r="1678" spans="16:16" ht="15.75" customHeight="1" x14ac:dyDescent="0.2">
      <c r="P1678" s="55"/>
    </row>
    <row r="1679" spans="16:16" ht="15.75" customHeight="1" x14ac:dyDescent="0.2">
      <c r="P1679" s="55"/>
    </row>
    <row r="1680" spans="16:16" ht="15.75" customHeight="1" x14ac:dyDescent="0.2">
      <c r="P1680" s="55"/>
    </row>
    <row r="1681" spans="16:16" ht="15.75" customHeight="1" x14ac:dyDescent="0.2">
      <c r="P1681" s="55"/>
    </row>
    <row r="1682" spans="16:16" ht="15.75" customHeight="1" x14ac:dyDescent="0.2">
      <c r="P1682" s="55"/>
    </row>
    <row r="1683" spans="16:16" ht="15.75" customHeight="1" x14ac:dyDescent="0.2">
      <c r="P1683" s="55"/>
    </row>
    <row r="1684" spans="16:16" ht="15.75" customHeight="1" x14ac:dyDescent="0.2">
      <c r="P1684" s="55"/>
    </row>
    <row r="1685" spans="16:16" ht="15.75" customHeight="1" x14ac:dyDescent="0.2">
      <c r="P1685" s="55"/>
    </row>
    <row r="1686" spans="16:16" ht="15.75" customHeight="1" x14ac:dyDescent="0.2">
      <c r="P1686" s="55"/>
    </row>
    <row r="1687" spans="16:16" ht="15.75" customHeight="1" x14ac:dyDescent="0.2">
      <c r="P1687" s="55"/>
    </row>
    <row r="1688" spans="16:16" ht="15.75" customHeight="1" x14ac:dyDescent="0.2">
      <c r="P1688" s="55"/>
    </row>
    <row r="1689" spans="16:16" ht="15.75" customHeight="1" x14ac:dyDescent="0.2">
      <c r="P1689" s="55"/>
    </row>
    <row r="1690" spans="16:16" ht="15.75" customHeight="1" x14ac:dyDescent="0.2">
      <c r="P1690" s="55"/>
    </row>
    <row r="1691" spans="16:16" ht="15.75" customHeight="1" x14ac:dyDescent="0.2">
      <c r="P1691" s="55"/>
    </row>
    <row r="1692" spans="16:16" ht="15.75" customHeight="1" x14ac:dyDescent="0.2">
      <c r="P1692" s="55"/>
    </row>
    <row r="1693" spans="16:16" ht="15.75" customHeight="1" x14ac:dyDescent="0.2">
      <c r="P1693" s="55"/>
    </row>
    <row r="1694" spans="16:16" ht="15.75" customHeight="1" x14ac:dyDescent="0.2">
      <c r="P1694" s="55"/>
    </row>
    <row r="1695" spans="16:16" ht="15.75" customHeight="1" x14ac:dyDescent="0.2">
      <c r="P1695" s="55"/>
    </row>
    <row r="1696" spans="16:16" ht="15.75" customHeight="1" x14ac:dyDescent="0.2">
      <c r="P1696" s="55"/>
    </row>
    <row r="1697" spans="16:16" ht="15.75" customHeight="1" x14ac:dyDescent="0.2">
      <c r="P1697" s="55"/>
    </row>
    <row r="1698" spans="16:16" ht="15.75" customHeight="1" x14ac:dyDescent="0.2">
      <c r="P1698" s="55"/>
    </row>
    <row r="1699" spans="16:16" ht="15.75" customHeight="1" x14ac:dyDescent="0.2">
      <c r="P1699" s="55"/>
    </row>
    <row r="1700" spans="16:16" ht="15.75" customHeight="1" x14ac:dyDescent="0.2">
      <c r="P1700" s="55"/>
    </row>
    <row r="1701" spans="16:16" ht="15.75" customHeight="1" x14ac:dyDescent="0.2">
      <c r="P1701" s="55"/>
    </row>
    <row r="1702" spans="16:16" ht="15.75" customHeight="1" x14ac:dyDescent="0.2">
      <c r="P1702" s="55"/>
    </row>
    <row r="1703" spans="16:16" ht="15.75" customHeight="1" x14ac:dyDescent="0.2">
      <c r="P1703" s="55"/>
    </row>
    <row r="1704" spans="16:16" ht="15.75" customHeight="1" x14ac:dyDescent="0.2">
      <c r="P1704" s="55"/>
    </row>
    <row r="1705" spans="16:16" ht="15.75" customHeight="1" x14ac:dyDescent="0.2">
      <c r="P1705" s="55"/>
    </row>
    <row r="1706" spans="16:16" ht="15.75" customHeight="1" x14ac:dyDescent="0.2">
      <c r="P1706" s="55"/>
    </row>
    <row r="1707" spans="16:16" ht="15.75" customHeight="1" x14ac:dyDescent="0.2">
      <c r="P1707" s="55"/>
    </row>
    <row r="1708" spans="16:16" ht="15.75" customHeight="1" x14ac:dyDescent="0.2">
      <c r="P1708" s="55"/>
    </row>
    <row r="1709" spans="16:16" ht="15.75" customHeight="1" x14ac:dyDescent="0.2">
      <c r="P1709" s="55"/>
    </row>
    <row r="1710" spans="16:16" ht="15.75" customHeight="1" x14ac:dyDescent="0.2">
      <c r="P1710" s="55"/>
    </row>
    <row r="1711" spans="16:16" ht="15.75" customHeight="1" x14ac:dyDescent="0.2">
      <c r="P1711" s="55"/>
    </row>
    <row r="1712" spans="16:16" ht="15.75" customHeight="1" x14ac:dyDescent="0.2">
      <c r="P1712" s="55"/>
    </row>
    <row r="1713" spans="16:16" ht="15.75" customHeight="1" x14ac:dyDescent="0.2">
      <c r="P1713" s="55"/>
    </row>
    <row r="1714" spans="16:16" ht="15.75" customHeight="1" x14ac:dyDescent="0.2">
      <c r="P1714" s="55"/>
    </row>
    <row r="1715" spans="16:16" ht="15.75" customHeight="1" x14ac:dyDescent="0.2">
      <c r="P1715" s="55"/>
    </row>
    <row r="1716" spans="16:16" ht="15.75" customHeight="1" x14ac:dyDescent="0.2">
      <c r="P1716" s="55"/>
    </row>
    <row r="1717" spans="16:16" ht="15.75" customHeight="1" x14ac:dyDescent="0.2">
      <c r="P1717" s="55"/>
    </row>
    <row r="1718" spans="16:16" ht="15.75" customHeight="1" x14ac:dyDescent="0.2">
      <c r="P1718" s="55"/>
    </row>
    <row r="1719" spans="16:16" ht="15.75" customHeight="1" x14ac:dyDescent="0.2">
      <c r="P1719" s="55"/>
    </row>
    <row r="1720" spans="16:16" ht="15.75" customHeight="1" x14ac:dyDescent="0.2">
      <c r="P1720" s="55"/>
    </row>
    <row r="1721" spans="16:16" ht="15.75" customHeight="1" x14ac:dyDescent="0.2">
      <c r="P1721" s="55"/>
    </row>
    <row r="1722" spans="16:16" ht="15.75" customHeight="1" x14ac:dyDescent="0.2">
      <c r="P1722" s="55"/>
    </row>
    <row r="1723" spans="16:16" ht="15.75" customHeight="1" x14ac:dyDescent="0.2">
      <c r="P1723" s="55"/>
    </row>
    <row r="1724" spans="16:16" ht="15.75" customHeight="1" x14ac:dyDescent="0.2">
      <c r="P1724" s="55"/>
    </row>
    <row r="1725" spans="16:16" ht="15.75" customHeight="1" x14ac:dyDescent="0.2">
      <c r="P1725" s="55"/>
    </row>
    <row r="1726" spans="16:16" ht="15.75" customHeight="1" x14ac:dyDescent="0.2">
      <c r="P1726" s="55"/>
    </row>
    <row r="1727" spans="16:16" ht="15.75" customHeight="1" x14ac:dyDescent="0.2">
      <c r="P1727" s="55"/>
    </row>
    <row r="1728" spans="16:16" ht="15.75" customHeight="1" x14ac:dyDescent="0.2">
      <c r="P1728" s="55"/>
    </row>
    <row r="1729" spans="16:16" ht="15.75" customHeight="1" x14ac:dyDescent="0.2">
      <c r="P1729" s="55"/>
    </row>
    <row r="1730" spans="16:16" ht="15.75" customHeight="1" x14ac:dyDescent="0.2">
      <c r="P1730" s="55"/>
    </row>
    <row r="1731" spans="16:16" ht="15.75" customHeight="1" x14ac:dyDescent="0.2">
      <c r="P1731" s="55"/>
    </row>
    <row r="1732" spans="16:16" ht="15.75" customHeight="1" x14ac:dyDescent="0.2">
      <c r="P1732" s="55"/>
    </row>
    <row r="1733" spans="16:16" ht="15.75" customHeight="1" x14ac:dyDescent="0.2">
      <c r="P1733" s="55"/>
    </row>
    <row r="1734" spans="16:16" ht="15.75" customHeight="1" x14ac:dyDescent="0.2">
      <c r="P1734" s="55"/>
    </row>
    <row r="1735" spans="16:16" ht="15.75" customHeight="1" x14ac:dyDescent="0.2">
      <c r="P1735" s="55"/>
    </row>
    <row r="1736" spans="16:16" ht="15.75" customHeight="1" x14ac:dyDescent="0.2">
      <c r="P1736" s="55"/>
    </row>
    <row r="1737" spans="16:16" ht="15.75" customHeight="1" x14ac:dyDescent="0.2">
      <c r="P1737" s="55"/>
    </row>
    <row r="1738" spans="16:16" ht="15.75" customHeight="1" x14ac:dyDescent="0.2">
      <c r="P1738" s="55"/>
    </row>
    <row r="1739" spans="16:16" ht="15.75" customHeight="1" x14ac:dyDescent="0.2">
      <c r="P1739" s="55"/>
    </row>
    <row r="1740" spans="16:16" ht="15.75" customHeight="1" x14ac:dyDescent="0.2">
      <c r="P1740" s="55"/>
    </row>
    <row r="1741" spans="16:16" ht="15.75" customHeight="1" x14ac:dyDescent="0.2">
      <c r="P1741" s="55"/>
    </row>
    <row r="1742" spans="16:16" ht="15.75" customHeight="1" x14ac:dyDescent="0.2">
      <c r="P1742" s="55"/>
    </row>
    <row r="1743" spans="16:16" ht="15.75" customHeight="1" x14ac:dyDescent="0.2">
      <c r="P1743" s="55"/>
    </row>
    <row r="1744" spans="16:16" ht="15.75" customHeight="1" x14ac:dyDescent="0.2">
      <c r="P1744" s="55"/>
    </row>
    <row r="1745" spans="16:16" ht="15.75" customHeight="1" x14ac:dyDescent="0.2">
      <c r="P1745" s="55"/>
    </row>
    <row r="1746" spans="16:16" ht="15.75" customHeight="1" x14ac:dyDescent="0.2">
      <c r="P1746" s="55"/>
    </row>
    <row r="1747" spans="16:16" ht="15.75" customHeight="1" x14ac:dyDescent="0.2">
      <c r="P1747" s="55"/>
    </row>
    <row r="1748" spans="16:16" ht="15.75" customHeight="1" x14ac:dyDescent="0.2">
      <c r="P1748" s="55"/>
    </row>
    <row r="1749" spans="16:16" ht="15.75" customHeight="1" x14ac:dyDescent="0.2">
      <c r="P1749" s="55"/>
    </row>
    <row r="1750" spans="16:16" ht="15.75" customHeight="1" x14ac:dyDescent="0.2">
      <c r="P1750" s="55"/>
    </row>
    <row r="1751" spans="16:16" ht="15.75" customHeight="1" x14ac:dyDescent="0.2">
      <c r="P1751" s="55"/>
    </row>
    <row r="1752" spans="16:16" ht="15.75" customHeight="1" x14ac:dyDescent="0.2">
      <c r="P1752" s="55"/>
    </row>
    <row r="1753" spans="16:16" ht="15.75" customHeight="1" x14ac:dyDescent="0.2">
      <c r="P1753" s="55"/>
    </row>
    <row r="1754" spans="16:16" ht="15.75" customHeight="1" x14ac:dyDescent="0.2">
      <c r="P1754" s="55"/>
    </row>
    <row r="1755" spans="16:16" ht="15.75" customHeight="1" x14ac:dyDescent="0.2">
      <c r="P1755" s="55"/>
    </row>
    <row r="1756" spans="16:16" ht="15.75" customHeight="1" x14ac:dyDescent="0.2">
      <c r="P1756" s="55"/>
    </row>
    <row r="1757" spans="16:16" ht="15.75" customHeight="1" x14ac:dyDescent="0.2">
      <c r="P1757" s="55"/>
    </row>
    <row r="1758" spans="16:16" ht="15.75" customHeight="1" x14ac:dyDescent="0.2">
      <c r="P1758" s="55"/>
    </row>
    <row r="1759" spans="16:16" ht="15.75" customHeight="1" x14ac:dyDescent="0.2">
      <c r="P1759" s="55"/>
    </row>
    <row r="1760" spans="16:16" ht="15.75" customHeight="1" x14ac:dyDescent="0.2">
      <c r="P1760" s="55"/>
    </row>
    <row r="1761" spans="16:16" ht="15.75" customHeight="1" x14ac:dyDescent="0.2">
      <c r="P1761" s="55"/>
    </row>
    <row r="1762" spans="16:16" ht="15.75" customHeight="1" x14ac:dyDescent="0.2">
      <c r="P1762" s="55"/>
    </row>
    <row r="1763" spans="16:16" ht="15.75" customHeight="1" x14ac:dyDescent="0.2">
      <c r="P1763" s="55"/>
    </row>
    <row r="1764" spans="16:16" ht="15.75" customHeight="1" x14ac:dyDescent="0.2">
      <c r="P1764" s="55"/>
    </row>
    <row r="1765" spans="16:16" ht="15.75" customHeight="1" x14ac:dyDescent="0.2">
      <c r="P1765" s="55"/>
    </row>
    <row r="1766" spans="16:16" ht="15.75" customHeight="1" x14ac:dyDescent="0.2">
      <c r="P1766" s="55"/>
    </row>
    <row r="1767" spans="16:16" ht="15.75" customHeight="1" x14ac:dyDescent="0.2">
      <c r="P1767" s="55"/>
    </row>
    <row r="1768" spans="16:16" ht="15.75" customHeight="1" x14ac:dyDescent="0.2">
      <c r="P1768" s="55"/>
    </row>
    <row r="1769" spans="16:16" ht="15.75" customHeight="1" x14ac:dyDescent="0.2">
      <c r="P1769" s="55"/>
    </row>
    <row r="1770" spans="16:16" ht="15.75" customHeight="1" x14ac:dyDescent="0.2">
      <c r="P1770" s="55"/>
    </row>
    <row r="1771" spans="16:16" ht="15.75" customHeight="1" x14ac:dyDescent="0.2">
      <c r="P1771" s="55"/>
    </row>
    <row r="1772" spans="16:16" ht="15.75" customHeight="1" x14ac:dyDescent="0.2">
      <c r="P1772" s="55"/>
    </row>
    <row r="1773" spans="16:16" ht="15.75" customHeight="1" x14ac:dyDescent="0.2">
      <c r="P1773" s="55"/>
    </row>
    <row r="1774" spans="16:16" ht="15.75" customHeight="1" x14ac:dyDescent="0.2">
      <c r="P1774" s="55"/>
    </row>
    <row r="1775" spans="16:16" ht="15.75" customHeight="1" x14ac:dyDescent="0.2">
      <c r="P1775" s="55"/>
    </row>
    <row r="1776" spans="16:16" ht="15.75" customHeight="1" x14ac:dyDescent="0.2">
      <c r="P1776" s="55"/>
    </row>
    <row r="1777" spans="16:16" ht="15.75" customHeight="1" x14ac:dyDescent="0.2">
      <c r="P1777" s="55"/>
    </row>
    <row r="1778" spans="16:16" ht="15.75" customHeight="1" x14ac:dyDescent="0.2">
      <c r="P1778" s="55"/>
    </row>
    <row r="1779" spans="16:16" ht="15.75" customHeight="1" x14ac:dyDescent="0.2">
      <c r="P1779" s="55"/>
    </row>
    <row r="1780" spans="16:16" ht="15.75" customHeight="1" x14ac:dyDescent="0.2">
      <c r="P1780" s="55"/>
    </row>
    <row r="1781" spans="16:16" ht="15.75" customHeight="1" x14ac:dyDescent="0.2">
      <c r="P1781" s="55"/>
    </row>
    <row r="1782" spans="16:16" ht="15.75" customHeight="1" x14ac:dyDescent="0.2">
      <c r="P1782" s="55"/>
    </row>
    <row r="1783" spans="16:16" ht="15.75" customHeight="1" x14ac:dyDescent="0.2">
      <c r="P1783" s="55"/>
    </row>
    <row r="1784" spans="16:16" ht="15.75" customHeight="1" x14ac:dyDescent="0.2">
      <c r="P1784" s="55"/>
    </row>
    <row r="1785" spans="16:16" ht="15.75" customHeight="1" x14ac:dyDescent="0.2">
      <c r="P1785" s="55"/>
    </row>
    <row r="1786" spans="16:16" ht="15.75" customHeight="1" x14ac:dyDescent="0.2">
      <c r="P1786" s="55"/>
    </row>
    <row r="1787" spans="16:16" ht="15.75" customHeight="1" x14ac:dyDescent="0.2">
      <c r="P1787" s="55"/>
    </row>
    <row r="1788" spans="16:16" ht="15.75" customHeight="1" x14ac:dyDescent="0.2">
      <c r="P1788" s="55"/>
    </row>
    <row r="1789" spans="16:16" ht="15.75" customHeight="1" x14ac:dyDescent="0.2">
      <c r="P1789" s="55"/>
    </row>
    <row r="1790" spans="16:16" ht="15.75" customHeight="1" x14ac:dyDescent="0.2">
      <c r="P1790" s="55"/>
    </row>
    <row r="1791" spans="16:16" ht="15.75" customHeight="1" x14ac:dyDescent="0.2">
      <c r="P1791" s="55"/>
    </row>
    <row r="1792" spans="16:16" ht="15.75" customHeight="1" x14ac:dyDescent="0.2">
      <c r="P1792" s="55"/>
    </row>
    <row r="1793" spans="16:16" ht="15.75" customHeight="1" x14ac:dyDescent="0.2">
      <c r="P1793" s="55"/>
    </row>
    <row r="1794" spans="16:16" ht="15.75" customHeight="1" x14ac:dyDescent="0.2">
      <c r="P1794" s="55"/>
    </row>
    <row r="1795" spans="16:16" ht="15.75" customHeight="1" x14ac:dyDescent="0.2">
      <c r="P1795" s="55"/>
    </row>
    <row r="1796" spans="16:16" ht="15.75" customHeight="1" x14ac:dyDescent="0.2">
      <c r="P1796" s="55"/>
    </row>
    <row r="1797" spans="16:16" ht="15.75" customHeight="1" x14ac:dyDescent="0.2">
      <c r="P1797" s="55"/>
    </row>
    <row r="1798" spans="16:16" ht="15.75" customHeight="1" x14ac:dyDescent="0.2">
      <c r="P1798" s="55"/>
    </row>
    <row r="1799" spans="16:16" ht="15.75" customHeight="1" x14ac:dyDescent="0.2">
      <c r="P1799" s="55"/>
    </row>
    <row r="1800" spans="16:16" ht="15.75" customHeight="1" x14ac:dyDescent="0.2">
      <c r="P1800" s="55"/>
    </row>
    <row r="1801" spans="16:16" ht="15.75" customHeight="1" x14ac:dyDescent="0.2">
      <c r="P1801" s="55"/>
    </row>
    <row r="1802" spans="16:16" ht="15.75" customHeight="1" x14ac:dyDescent="0.2">
      <c r="P1802" s="55"/>
    </row>
    <row r="1803" spans="16:16" ht="15.75" customHeight="1" x14ac:dyDescent="0.2">
      <c r="P1803" s="55"/>
    </row>
    <row r="1804" spans="16:16" ht="15.75" customHeight="1" x14ac:dyDescent="0.2">
      <c r="P1804" s="55"/>
    </row>
    <row r="1805" spans="16:16" ht="15.75" customHeight="1" x14ac:dyDescent="0.2">
      <c r="P1805" s="55"/>
    </row>
    <row r="1806" spans="16:16" ht="15.75" customHeight="1" x14ac:dyDescent="0.2">
      <c r="P1806" s="55"/>
    </row>
    <row r="1807" spans="16:16" ht="15.75" customHeight="1" x14ac:dyDescent="0.2">
      <c r="P1807" s="55"/>
    </row>
    <row r="1808" spans="16:16" ht="15.75" customHeight="1" x14ac:dyDescent="0.2">
      <c r="P1808" s="55"/>
    </row>
    <row r="1809" spans="16:16" ht="15.75" customHeight="1" x14ac:dyDescent="0.2">
      <c r="P1809" s="55"/>
    </row>
    <row r="1810" spans="16:16" ht="15.75" customHeight="1" x14ac:dyDescent="0.2">
      <c r="P1810" s="55"/>
    </row>
    <row r="1811" spans="16:16" ht="15.75" customHeight="1" x14ac:dyDescent="0.2">
      <c r="P1811" s="55"/>
    </row>
    <row r="1812" spans="16:16" ht="15.75" customHeight="1" x14ac:dyDescent="0.2">
      <c r="P1812" s="55"/>
    </row>
    <row r="1813" spans="16:16" ht="15.75" customHeight="1" x14ac:dyDescent="0.2">
      <c r="P1813" s="55"/>
    </row>
    <row r="1814" spans="16:16" ht="15.75" customHeight="1" x14ac:dyDescent="0.2">
      <c r="P1814" s="55"/>
    </row>
    <row r="1815" spans="16:16" ht="15.75" customHeight="1" x14ac:dyDescent="0.2">
      <c r="P1815" s="55"/>
    </row>
    <row r="1816" spans="16:16" ht="15.75" customHeight="1" x14ac:dyDescent="0.2">
      <c r="P1816" s="55"/>
    </row>
    <row r="1817" spans="16:16" ht="15.75" customHeight="1" x14ac:dyDescent="0.2">
      <c r="P1817" s="55"/>
    </row>
    <row r="1818" spans="16:16" ht="15.75" customHeight="1" x14ac:dyDescent="0.2">
      <c r="P1818" s="55"/>
    </row>
    <row r="1819" spans="16:16" ht="15.75" customHeight="1" x14ac:dyDescent="0.2">
      <c r="P1819" s="55"/>
    </row>
    <row r="1820" spans="16:16" ht="15.75" customHeight="1" x14ac:dyDescent="0.2">
      <c r="P1820" s="55"/>
    </row>
    <row r="1821" spans="16:16" ht="15.75" customHeight="1" x14ac:dyDescent="0.2">
      <c r="P1821" s="55"/>
    </row>
    <row r="1822" spans="16:16" ht="15.75" customHeight="1" x14ac:dyDescent="0.2">
      <c r="P1822" s="55"/>
    </row>
    <row r="1823" spans="16:16" ht="15.75" customHeight="1" x14ac:dyDescent="0.2">
      <c r="P1823" s="55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Margin Requirements</vt:lpstr>
      <vt:lpstr>combined_20190603</vt:lpstr>
      <vt:lpstr>combined_20190610</vt:lpstr>
      <vt:lpstr>combined_201906XX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2019-07-26T16:18:07Z</dcterms:modified>
</cp:coreProperties>
</file>