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imakov_r\Desktop\otchet\Mounth S05\M00\Idol\"/>
    </mc:Choice>
  </mc:AlternateContent>
  <xr:revisionPtr revIDLastSave="0" documentId="13_ncr:1_{4F795DA5-22FA-4523-BA1D-C007872AB611}" xr6:coauthVersionLast="47" xr6:coauthVersionMax="47" xr10:uidLastSave="{00000000-0000-0000-0000-000000000000}"/>
  <bookViews>
    <workbookView xWindow="-28920" yWindow="-2010" windowWidth="29040" windowHeight="17640" activeTab="5" xr2:uid="{00000000-000D-0000-FFFF-FFFF00000000}"/>
  </bookViews>
  <sheets>
    <sheet name="Report" sheetId="1" r:id="rId1"/>
    <sheet name="Data1" sheetId="2" r:id="rId2"/>
    <sheet name="Data2" sheetId="3" r:id="rId3"/>
    <sheet name="Data3" sheetId="4" r:id="rId4"/>
    <sheet name="Data4" sheetId="5" r:id="rId5"/>
    <sheet name="Data5" sheetId="6" r:id="rId6"/>
  </sheets>
  <definedNames>
    <definedName name="table__2" localSheetId="1">Data1!$A$1:$I$25</definedName>
    <definedName name="_xlnm.Print_Area" localSheetId="0">Report!$A$1:$AY$185</definedName>
  </definedNames>
  <calcPr calcId="191029"/>
</workbook>
</file>

<file path=xl/calcChain.xml><?xml version="1.0" encoding="utf-8"?>
<calcChain xmlns="http://schemas.openxmlformats.org/spreadsheetml/2006/main">
  <c r="K40" i="6" l="1"/>
  <c r="L40" i="6"/>
  <c r="AD147" i="1"/>
  <c r="C59" i="6"/>
  <c r="B59" i="6"/>
  <c r="L47" i="6"/>
  <c r="K47" i="6" s="1"/>
  <c r="L48" i="6"/>
  <c r="K48" i="6" s="1"/>
  <c r="L49" i="6"/>
  <c r="K49" i="6" s="1"/>
  <c r="L50" i="6"/>
  <c r="K50" i="6" s="1"/>
  <c r="L51" i="6"/>
  <c r="K51" i="6" s="1"/>
  <c r="L52" i="6"/>
  <c r="K52" i="6" s="1"/>
  <c r="L53" i="6"/>
  <c r="K53" i="6" s="1"/>
  <c r="L54" i="6"/>
  <c r="K54" i="6" s="1"/>
  <c r="L44" i="6"/>
  <c r="K44" i="6" s="1"/>
  <c r="L45" i="6"/>
  <c r="K45" i="6" s="1"/>
  <c r="L46" i="6"/>
  <c r="K46" i="6" s="1"/>
  <c r="L43" i="6"/>
  <c r="K43" i="6" s="1"/>
  <c r="C60" i="6" l="1"/>
  <c r="C61" i="6" s="1"/>
  <c r="D78" i="1" s="1"/>
  <c r="J40" i="6"/>
  <c r="I40" i="6"/>
  <c r="H40" i="6"/>
  <c r="G40" i="6"/>
  <c r="F40" i="6"/>
  <c r="E40" i="6"/>
  <c r="C40" i="6" l="1"/>
  <c r="B40" i="6"/>
  <c r="D40" i="6" s="1"/>
  <c r="D63" i="2"/>
  <c r="D62" i="2"/>
  <c r="H77" i="5"/>
  <c r="D16" i="4"/>
  <c r="B16" i="4"/>
  <c r="N73" i="5"/>
  <c r="H73" i="5"/>
  <c r="B31" i="3"/>
  <c r="D77" i="1" l="1"/>
  <c r="AF3" i="1"/>
  <c r="Z3" i="1"/>
  <c r="L77" i="5"/>
  <c r="N77" i="5" s="1"/>
  <c r="D44" i="3"/>
  <c r="D45" i="3"/>
  <c r="D46" i="3"/>
  <c r="D47" i="3"/>
  <c r="D48" i="3"/>
  <c r="D42" i="3"/>
  <c r="D43" i="3"/>
  <c r="B19" i="4" l="1"/>
  <c r="B20" i="4"/>
  <c r="B21" i="4"/>
  <c r="B22" i="4"/>
  <c r="B24" i="4"/>
  <c r="B25" i="4"/>
  <c r="B23" i="4"/>
  <c r="B26" i="4" l="1"/>
  <c r="B32" i="3"/>
  <c r="C36" i="3"/>
  <c r="F26" i="3" l="1"/>
  <c r="F30" i="3"/>
  <c r="F29" i="3"/>
  <c r="F28" i="3"/>
  <c r="F27" i="3"/>
  <c r="F31" i="3"/>
  <c r="F32" i="3"/>
  <c r="B23" i="3" s="1"/>
  <c r="B35" i="3" s="1"/>
  <c r="B34" i="3" l="1"/>
  <c r="B36" i="3" s="1"/>
</calcChain>
</file>

<file path=xl/sharedStrings.xml><?xml version="1.0" encoding="utf-8"?>
<sst xmlns="http://schemas.openxmlformats.org/spreadsheetml/2006/main" count="283" uniqueCount="180">
  <si>
    <t>%</t>
  </si>
  <si>
    <t>KPI-w</t>
  </si>
  <si>
    <t>KPI-u</t>
  </si>
  <si>
    <t>%unanswered min</t>
  </si>
  <si>
    <t>%unanswered max</t>
  </si>
  <si>
    <t>% Unanswered</t>
  </si>
  <si>
    <t>KPI</t>
  </si>
  <si>
    <t>Sunday</t>
  </si>
  <si>
    <t>Monday</t>
  </si>
  <si>
    <t>Tuesday</t>
  </si>
  <si>
    <t>Wednesday</t>
  </si>
  <si>
    <t>Thursday</t>
  </si>
  <si>
    <t>Friday</t>
  </si>
  <si>
    <t>Saturday</t>
  </si>
  <si>
    <t>KPI0</t>
  </si>
  <si>
    <t>KPIDone</t>
  </si>
  <si>
    <t>CPU330</t>
  </si>
  <si>
    <t>Average response time from the operator (in seconds) / Среднее время ожидания ответа от оператора (в секундах)</t>
  </si>
  <si>
    <t>Answered calls (per hour) / Отвеченные звонки (кол-во час)</t>
  </si>
  <si>
    <t>Unanswered calls (per hour) / Не отвеченные звонки (кол-во час)</t>
  </si>
  <si>
    <t>*2323</t>
  </si>
  <si>
    <t>ТМСО AVTR</t>
  </si>
  <si>
    <t>All incoming calls for day / Все входящие звонки за день</t>
  </si>
  <si>
    <t>The number of calls missed by the operators / Количество пропущенных звонков операторами</t>
  </si>
  <si>
    <t>The number of calls answered by the operators / Количество принятых звонков операторами</t>
  </si>
  <si>
    <t>Average waiting and talking time with the client (in seconds) / Среднее время ожидания и разговора с клиентом (в секундах)</t>
  </si>
  <si>
    <t>kpi</t>
  </si>
  <si>
    <t>KPI actual:</t>
  </si>
  <si>
    <t>KPI target:</t>
  </si>
  <si>
    <t>KPI waiting time</t>
  </si>
  <si>
    <t>Распределение звонков по числам месяца</t>
  </si>
  <si>
    <t>Answered calls / Отвеченные звонки</t>
  </si>
  <si>
    <t>Unanswered calls / Не отвеченные звонки</t>
  </si>
  <si>
    <t>days</t>
  </si>
  <si>
    <t>cnt</t>
  </si>
  <si>
    <t>count</t>
  </si>
  <si>
    <t>−</t>
  </si>
  <si>
    <t>Hour</t>
  </si>
  <si>
    <t>Answered</t>
  </si>
  <si>
    <t>% Answ</t>
  </si>
  <si>
    <t>Unanswered</t>
  </si>
  <si>
    <t>% Unansw</t>
  </si>
  <si>
    <t>Avg Durat.</t>
  </si>
  <si>
    <t>Avg Hold</t>
  </si>
  <si>
    <t>Login</t>
  </si>
  <si>
    <t>Logoff</t>
  </si>
  <si>
    <t>00</t>
  </si>
  <si>
    <t>0.00 %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</si>
  <si>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</si>
  <si>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</si>
  <si>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</si>
  <si>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</si>
  <si>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</si>
  <si>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</si>
  <si>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</si>
  <si>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</si>
  <si>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</si>
  <si>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</t>
  </si>
  <si>
    <t>Answer   </t>
  </si>
  <si>
    <t>Count   </t>
  </si>
  <si>
    <t>delta</t>
  </si>
  <si>
    <t>&lt;15 secs</t>
  </si>
  <si>
    <t>&lt;30 secs</t>
  </si>
  <si>
    <t>&lt;45 secs</t>
  </si>
  <si>
    <t>&lt;60 secs</t>
  </si>
  <si>
    <t>&lt;75 secs</t>
  </si>
  <si>
    <t>&lt;90 secs</t>
  </si>
  <si>
    <t>&gt;91+ secs</t>
  </si>
  <si>
    <t>13.05 %</t>
  </si>
  <si>
    <t>20.69 %</t>
  </si>
  <si>
    <t>13.87 %</t>
  </si>
  <si>
    <t>17.24 %</t>
  </si>
  <si>
    <t>14.10 %</t>
  </si>
  <si>
    <t>10.34 %</t>
  </si>
  <si>
    <t>20.71 %</t>
  </si>
  <si>
    <t>6.90 %</t>
  </si>
  <si>
    <t>12.95 %</t>
  </si>
  <si>
    <t>13.79 %</t>
  </si>
  <si>
    <t>15.76 %</t>
  </si>
  <si>
    <t>14.08 %</t>
  </si>
  <si>
    <t>Other</t>
  </si>
  <si>
    <t xml:space="preserve"> </t>
  </si>
  <si>
    <t>TSI</t>
  </si>
  <si>
    <t>GIBDD</t>
  </si>
  <si>
    <t>MTTS</t>
  </si>
  <si>
    <t>Evacuation</t>
  </si>
  <si>
    <t>RA</t>
  </si>
  <si>
    <t>APD CC</t>
  </si>
  <si>
    <t>Period</t>
  </si>
  <si>
    <t>Received calls in operators workplaces for month</t>
  </si>
  <si>
    <t>Answered and not answered incoming calls for month</t>
  </si>
  <si>
    <t>Answered incoming calls per day per type for month</t>
  </si>
  <si>
    <t>Принятые звонки по рабочим местам операторов за месяц</t>
  </si>
  <si>
    <t>Отвеченные и неотвеченные входящие звонки за месяц</t>
  </si>
  <si>
    <t>Звонки по типам и по дням за месяц</t>
  </si>
  <si>
    <t>For month</t>
  </si>
  <si>
    <t>Monthly M11 CPU330 TMCO call statistics</t>
  </si>
  <si>
    <t>25.00 %</t>
  </si>
  <si>
    <t>*2323_Avtodor_Auto</t>
  </si>
  <si>
    <t>С6 АК 524 МТС</t>
  </si>
  <si>
    <t>С6 АК 348 Мег</t>
  </si>
  <si>
    <t>С6 АК 444 Мег</t>
  </si>
  <si>
    <t>С5 АК 290 Мег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</si>
  <si>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</si>
  <si>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</si>
  <si>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</si>
  <si>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</si>
  <si>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</si>
  <si>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</si>
  <si>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</si>
  <si>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</si>
  <si>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</si>
  <si>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</si>
  <si>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</si>
  <si>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</si>
  <si>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</si>
  <si>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</si>
  <si>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</si>
  <si>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</si>
  <si>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</si>
  <si>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</si>
  <si>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</si>
  <si>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</si>
  <si>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</si>
  <si>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</si>
  <si>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</si>
  <si>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</si>
  <si>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</si>
  <si>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</si>
  <si>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</si>
  <si>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</si>
  <si>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</si>
  <si>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</si>
  <si>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Now mon</t>
  </si>
  <si>
    <t>answ</t>
  </si>
  <si>
    <t>lost</t>
  </si>
  <si>
    <t>EVAUATION</t>
  </si>
  <si>
    <t>all</t>
  </si>
  <si>
    <t>Average waiting and talking time with the client for month</t>
  </si>
  <si>
    <t>Среднее время ожидания и разговора с клиентом за месяц</t>
  </si>
  <si>
    <t>Client response waiting time for month</t>
  </si>
  <si>
    <t>Распределение времени ожидания для ответа клиенту за месяц</t>
  </si>
  <si>
    <t>Workplace 2001 (per hour) / Рабочее место 2001 (кол-во час)</t>
  </si>
  <si>
    <t>Workplace 1002 (per hour) / Рабочее место 1002 (кол-во час)</t>
  </si>
  <si>
    <t>Workplace 2002 (per hour) / Рабочее место 2002 (кол-во час)</t>
  </si>
  <si>
    <t>Workplace 2004 (per hour) / Рабочее место 2004 (кол-во час)</t>
  </si>
  <si>
    <t>Workplace 2003 (per hour) / Рабочее место 2003 (кол-во час)</t>
  </si>
  <si>
    <t>янв/jan</t>
  </si>
  <si>
    <t>фев/feb</t>
  </si>
  <si>
    <t>мар/mar</t>
  </si>
  <si>
    <t>апр/apr</t>
  </si>
  <si>
    <t>май/may</t>
  </si>
  <si>
    <t>июн/jun</t>
  </si>
  <si>
    <t>июл/jul</t>
  </si>
  <si>
    <t>авг/aug</t>
  </si>
  <si>
    <t>сен/sep</t>
  </si>
  <si>
    <t>окт/okt</t>
  </si>
  <si>
    <t>ноя/nov</t>
  </si>
  <si>
    <t>дек/dec</t>
  </si>
  <si>
    <t>98,50%</t>
  </si>
  <si>
    <t>Distribution of calls by days for month</t>
  </si>
  <si>
    <t>Incoming calls per days for months</t>
  </si>
  <si>
    <t>Входящие звонки по дням недели за месяцы</t>
  </si>
  <si>
    <t>Answered incoming calls per day per type for months</t>
  </si>
  <si>
    <t>Звонки по типам и по дням за месяцы</t>
  </si>
  <si>
    <t>1.85 %</t>
  </si>
  <si>
    <t>4.44 %</t>
  </si>
  <si>
    <t>2.96 %</t>
  </si>
  <si>
    <t>7.41 %</t>
  </si>
  <si>
    <t>3.70 %</t>
  </si>
  <si>
    <t>5.93 %</t>
  </si>
  <si>
    <t>6.67 %</t>
  </si>
  <si>
    <t>6.30 %</t>
  </si>
  <si>
    <t>7.78 %</t>
  </si>
  <si>
    <t>5.56 %</t>
  </si>
  <si>
    <t>7.04 %</t>
  </si>
  <si>
    <t>2.22 %</t>
  </si>
  <si>
    <t>1.11 %</t>
  </si>
  <si>
    <t>1.48 %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</si>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</sst>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7"/>
      <color rgb="FF333333"/>
      <name val="Verdana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</font>
    <font>
      <sz val="7"/>
      <color rgb="FF333333"/>
      <name val="Verdana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rgb="FFFFFFFF"/>
      </patternFill>
    </fill>
  </fills>
  <borders count="4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 readingOrder="1"/>
    </xf>
    <xf numFmtId="9" fontId="0" fillId="2" borderId="0" xfId="0" applyNumberFormat="1" applyFill="1"/>
    <xf numFmtId="0" fontId="0" fillId="11" borderId="0" xfId="0" applyFill="1"/>
    <xf numFmtId="0" fontId="8" fillId="2" borderId="0" xfId="0" applyFont="1" applyFill="1"/>
    <xf numFmtId="0" fontId="8" fillId="2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0" xfId="0" applyNumberFormat="1" applyFill="1"/>
    <xf numFmtId="0" fontId="9" fillId="11" borderId="0" xfId="0" applyFont="1" applyFill="1"/>
    <xf numFmtId="2" fontId="9" fillId="11" borderId="0" xfId="0" applyNumberFormat="1" applyFont="1" applyFill="1"/>
    <xf numFmtId="9" fontId="2" fillId="3" borderId="2" xfId="0" applyNumberFormat="1" applyFont="1" applyFill="1" applyBorder="1" applyAlignment="1">
      <alignment vertical="center" wrapText="1"/>
    </xf>
    <xf numFmtId="20" fontId="0" fillId="2" borderId="0" xfId="0" applyNumberFormat="1" applyFill="1"/>
    <xf numFmtId="0" fontId="11" fillId="3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0" fillId="12" borderId="0" xfId="0" applyFill="1"/>
    <xf numFmtId="0" fontId="5" fillId="11" borderId="0" xfId="0" applyFont="1" applyFill="1" applyAlignment="1">
      <alignment horizontal="center" vertical="center" readingOrder="1"/>
    </xf>
    <xf numFmtId="0" fontId="6" fillId="11" borderId="0" xfId="0" applyFont="1" applyFill="1" applyAlignment="1">
      <alignment horizontal="center" vertical="center" readingOrder="1"/>
    </xf>
    <xf numFmtId="0" fontId="12" fillId="5" borderId="0" xfId="0" applyFont="1" applyFill="1"/>
    <xf numFmtId="0" fontId="12" fillId="7" borderId="0" xfId="0" applyFont="1" applyFill="1"/>
    <xf numFmtId="0" fontId="13" fillId="5" borderId="0" xfId="0" applyFont="1" applyFill="1"/>
    <xf numFmtId="0" fontId="13" fillId="9" borderId="0" xfId="0" applyFont="1" applyFill="1"/>
    <xf numFmtId="0" fontId="12" fillId="8" borderId="0" xfId="0" applyFont="1" applyFill="1"/>
    <xf numFmtId="0" fontId="13" fillId="10" borderId="0" xfId="0" applyFont="1" applyFill="1"/>
    <xf numFmtId="0" fontId="12" fillId="6" borderId="0" xfId="0" applyFont="1" applyFill="1"/>
    <xf numFmtId="0" fontId="13" fillId="7" borderId="0" xfId="0" applyFont="1" applyFill="1"/>
    <xf numFmtId="0" fontId="12" fillId="12" borderId="0" xfId="0" applyFont="1" applyFill="1"/>
    <xf numFmtId="0" fontId="8" fillId="11" borderId="0" xfId="0" applyFont="1" applyFill="1"/>
    <xf numFmtId="14" fontId="9" fillId="11" borderId="0" xfId="0" applyNumberFormat="1" applyFont="1" applyFill="1"/>
    <xf numFmtId="0" fontId="9" fillId="5" borderId="0" xfId="0" applyFont="1" applyFill="1"/>
    <xf numFmtId="0" fontId="0" fillId="0" borderId="0" xfId="0"/>
    <xf numFmtId="0" fontId="14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49" fontId="9" fillId="11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vertical="center" readingOrder="1"/>
    </xf>
    <xf numFmtId="0" fontId="3" fillId="11" borderId="0" xfId="0" applyFont="1" applyFill="1"/>
    <xf numFmtId="14" fontId="0" fillId="2" borderId="0" xfId="0" applyNumberFormat="1" applyFill="1"/>
    <xf numFmtId="14" fontId="10" fillId="5" borderId="0" xfId="0" applyNumberFormat="1" applyFont="1" applyFill="1"/>
    <xf numFmtId="14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10" fontId="9" fillId="5" borderId="0" xfId="0" applyNumberFormat="1" applyFont="1" applyFill="1"/>
    <xf numFmtId="0" fontId="9" fillId="12" borderId="0" xfId="0" applyFont="1" applyFill="1"/>
    <xf numFmtId="0" fontId="3" fillId="12" borderId="0" xfId="0" applyFont="1" applyFill="1"/>
    <xf numFmtId="0" fontId="3" fillId="13" borderId="0" xfId="0" applyFont="1" applyFill="1"/>
    <xf numFmtId="10" fontId="9" fillId="11" borderId="0" xfId="0" applyNumberFormat="1" applyFont="1" applyFill="1"/>
    <xf numFmtId="0" fontId="0" fillId="5" borderId="0" xfId="0" applyFill="1"/>
    <xf numFmtId="14" fontId="10" fillId="5" borderId="0" xfId="0" applyNumberFormat="1" applyFont="1" applyFill="1" applyAlignment="1">
      <alignment horizontal="center"/>
    </xf>
    <xf numFmtId="14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colors>
    <mruColors>
      <color rgb="FFD20000"/>
      <color rgb="FFC4600E"/>
      <color rgb="FF799FCD"/>
      <color rgb="FFE0D144"/>
      <color rgb="FF000000"/>
      <color rgb="FF3399FF"/>
      <color rgb="FFE24848"/>
      <color rgb="FF56B6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36355682811998E-2"/>
          <c:y val="3.7245877533937002E-2"/>
          <c:w val="0.95743853903623999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Data4!$B$28:$B$51</c:f>
              <c:numCache>
                <c:formatCode>General</c:formatCode>
                <c:ptCount val="24"/>
                <c:pt idx="0">
                  <c:v>139</c:v>
                </c:pt>
                <c:pt idx="1">
                  <c:v>139</c:v>
                </c:pt>
                <c:pt idx="2">
                  <c:v>302</c:v>
                </c:pt>
                <c:pt idx="3">
                  <c:v>198</c:v>
                </c:pt>
                <c:pt idx="4">
                  <c:v>192</c:v>
                </c:pt>
                <c:pt idx="5">
                  <c:v>362</c:v>
                </c:pt>
                <c:pt idx="6">
                  <c:v>470</c:v>
                </c:pt>
                <c:pt idx="7">
                  <c:v>483</c:v>
                </c:pt>
                <c:pt idx="8">
                  <c:v>355</c:v>
                </c:pt>
                <c:pt idx="9">
                  <c:v>371</c:v>
                </c:pt>
                <c:pt idx="10">
                  <c:v>522</c:v>
                </c:pt>
                <c:pt idx="11">
                  <c:v>511</c:v>
                </c:pt>
                <c:pt idx="12">
                  <c:v>477</c:v>
                </c:pt>
                <c:pt idx="13">
                  <c:v>456</c:v>
                </c:pt>
                <c:pt idx="14">
                  <c:v>389</c:v>
                </c:pt>
                <c:pt idx="15">
                  <c:v>353</c:v>
                </c:pt>
                <c:pt idx="16">
                  <c:v>369</c:v>
                </c:pt>
                <c:pt idx="17">
                  <c:v>322</c:v>
                </c:pt>
                <c:pt idx="18">
                  <c:v>395</c:v>
                </c:pt>
                <c:pt idx="19">
                  <c:v>288</c:v>
                </c:pt>
                <c:pt idx="20">
                  <c:v>254</c:v>
                </c:pt>
                <c:pt idx="21">
                  <c:v>209</c:v>
                </c:pt>
                <c:pt idx="22">
                  <c:v>193</c:v>
                </c:pt>
                <c:pt idx="2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B96-89DB-51A4718E7561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Data4!$C$28:$C$51</c:f>
              <c:numCache>
                <c:formatCode>General</c:formatCode>
                <c:ptCount val="24"/>
                <c:pt idx="0">
                  <c:v>48</c:v>
                </c:pt>
                <c:pt idx="1">
                  <c:v>51</c:v>
                </c:pt>
                <c:pt idx="2">
                  <c:v>109</c:v>
                </c:pt>
                <c:pt idx="3">
                  <c:v>72</c:v>
                </c:pt>
                <c:pt idx="4">
                  <c:v>54</c:v>
                </c:pt>
                <c:pt idx="5">
                  <c:v>109</c:v>
                </c:pt>
                <c:pt idx="6">
                  <c:v>136</c:v>
                </c:pt>
                <c:pt idx="7">
                  <c:v>125</c:v>
                </c:pt>
                <c:pt idx="8">
                  <c:v>94</c:v>
                </c:pt>
                <c:pt idx="9">
                  <c:v>96</c:v>
                </c:pt>
                <c:pt idx="10">
                  <c:v>142</c:v>
                </c:pt>
                <c:pt idx="11">
                  <c:v>208</c:v>
                </c:pt>
                <c:pt idx="12">
                  <c:v>202</c:v>
                </c:pt>
                <c:pt idx="13">
                  <c:v>176</c:v>
                </c:pt>
                <c:pt idx="14">
                  <c:v>155</c:v>
                </c:pt>
                <c:pt idx="15">
                  <c:v>133</c:v>
                </c:pt>
                <c:pt idx="16">
                  <c:v>156</c:v>
                </c:pt>
                <c:pt idx="17">
                  <c:v>124</c:v>
                </c:pt>
                <c:pt idx="18">
                  <c:v>156</c:v>
                </c:pt>
                <c:pt idx="19">
                  <c:v>95</c:v>
                </c:pt>
                <c:pt idx="20">
                  <c:v>84</c:v>
                </c:pt>
                <c:pt idx="21">
                  <c:v>85</c:v>
                </c:pt>
                <c:pt idx="22">
                  <c:v>70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B96-89DB-51A4718E7561}"/>
            </c:ext>
          </c:extLst>
        </c:ser>
        <c:ser>
          <c:idx val="2"/>
          <c:order val="2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Data4!$D$28:$D$51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20</c:v>
                </c:pt>
                <c:pt idx="7">
                  <c:v>28</c:v>
                </c:pt>
                <c:pt idx="8">
                  <c:v>4</c:v>
                </c:pt>
                <c:pt idx="9">
                  <c:v>4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#N/A</c:v>
                </c:pt>
                <c:pt idx="18">
                  <c:v>2</c:v>
                </c:pt>
                <c:pt idx="19">
                  <c:v>#N/A</c:v>
                </c:pt>
                <c:pt idx="20">
                  <c:v>#N/A</c:v>
                </c:pt>
                <c:pt idx="21">
                  <c:v>3</c:v>
                </c:pt>
                <c:pt idx="22">
                  <c:v>#N/A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B96-89DB-51A4718E7561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Data4!$E$28:$E$51</c:f>
              <c:numCache>
                <c:formatCode>General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26</c:v>
                </c:pt>
                <c:pt idx="8">
                  <c:v>23</c:v>
                </c:pt>
                <c:pt idx="9">
                  <c:v>18</c:v>
                </c:pt>
                <c:pt idx="10">
                  <c:v>37</c:v>
                </c:pt>
                <c:pt idx="11">
                  <c:v>11</c:v>
                </c:pt>
                <c:pt idx="12">
                  <c:v>20</c:v>
                </c:pt>
                <c:pt idx="13">
                  <c:v>24</c:v>
                </c:pt>
                <c:pt idx="14">
                  <c:v>36</c:v>
                </c:pt>
                <c:pt idx="15">
                  <c:v>38</c:v>
                </c:pt>
                <c:pt idx="16">
                  <c:v>25</c:v>
                </c:pt>
                <c:pt idx="17">
                  <c:v>24</c:v>
                </c:pt>
                <c:pt idx="18">
                  <c:v>25</c:v>
                </c:pt>
                <c:pt idx="19">
                  <c:v>8</c:v>
                </c:pt>
                <c:pt idx="20">
                  <c:v>12</c:v>
                </c:pt>
                <c:pt idx="21">
                  <c:v>9</c:v>
                </c:pt>
                <c:pt idx="22">
                  <c:v>13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B96-89DB-51A4718E7561}"/>
            </c:ext>
          </c:extLst>
        </c:ser>
        <c:ser>
          <c:idx val="4"/>
          <c:order val="4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Data4!$F$28:$F$51</c:f>
              <c:numCache>
                <c:formatCode>General</c:formatCode>
                <c:ptCount val="24"/>
                <c:pt idx="0">
                  <c:v>52</c:v>
                </c:pt>
                <c:pt idx="1">
                  <c:v>48</c:v>
                </c:pt>
                <c:pt idx="2">
                  <c:v>107</c:v>
                </c:pt>
                <c:pt idx="3">
                  <c:v>50</c:v>
                </c:pt>
                <c:pt idx="4">
                  <c:v>69</c:v>
                </c:pt>
                <c:pt idx="5">
                  <c:v>115</c:v>
                </c:pt>
                <c:pt idx="6">
                  <c:v>133</c:v>
                </c:pt>
                <c:pt idx="7">
                  <c:v>131</c:v>
                </c:pt>
                <c:pt idx="8">
                  <c:v>99</c:v>
                </c:pt>
                <c:pt idx="9">
                  <c:v>126</c:v>
                </c:pt>
                <c:pt idx="10">
                  <c:v>138</c:v>
                </c:pt>
                <c:pt idx="11">
                  <c:v>204</c:v>
                </c:pt>
                <c:pt idx="12">
                  <c:v>169</c:v>
                </c:pt>
                <c:pt idx="13">
                  <c:v>186</c:v>
                </c:pt>
                <c:pt idx="14">
                  <c:v>149</c:v>
                </c:pt>
                <c:pt idx="15">
                  <c:v>123</c:v>
                </c:pt>
                <c:pt idx="16">
                  <c:v>135</c:v>
                </c:pt>
                <c:pt idx="17">
                  <c:v>122</c:v>
                </c:pt>
                <c:pt idx="18">
                  <c:v>155</c:v>
                </c:pt>
                <c:pt idx="19">
                  <c:v>95</c:v>
                </c:pt>
                <c:pt idx="20">
                  <c:v>84</c:v>
                </c:pt>
                <c:pt idx="21">
                  <c:v>59</c:v>
                </c:pt>
                <c:pt idx="22">
                  <c:v>59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3-4B96-89DB-51A4718E7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Data2!$A$2:$A$8</c:f>
              <c:strCache>
                <c:ptCount val="7"/>
                <c:pt idx="0">
                  <c:v>&lt;15 secs</c:v>
                </c:pt>
                <c:pt idx="1">
                  <c:v>&lt;30 secs</c:v>
                </c:pt>
                <c:pt idx="2">
                  <c:v>&lt;45 secs</c:v>
                </c:pt>
                <c:pt idx="3">
                  <c:v>&lt;60 secs</c:v>
                </c:pt>
                <c:pt idx="4">
                  <c:v>&lt;75 secs</c:v>
                </c:pt>
                <c:pt idx="5">
                  <c:v>&lt;90 secs</c:v>
                </c:pt>
                <c:pt idx="6">
                  <c:v>&gt;91+ secs</c:v>
                </c:pt>
              </c:strCache>
            </c:strRef>
          </c:cat>
          <c:val>
            <c:numRef>
              <c:f>Data2!$C$14:$C$20</c:f>
              <c:numCache>
                <c:formatCode>General</c:formatCode>
                <c:ptCount val="7"/>
                <c:pt idx="0">
                  <c:v>7856</c:v>
                </c:pt>
                <c:pt idx="1">
                  <c:v>45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542-AA33-672C5A6ADE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Data2!$D$14:$D$20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4542-AA33-672C5A6ADE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Data1!$G$28:$G$51</c:f>
              <c:numCache>
                <c:formatCode>General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#N/A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66C-ABEC-28763329943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Data1!$F$28:$F$51</c:f>
              <c:numCache>
                <c:formatCode>General</c:formatCode>
                <c:ptCount val="24"/>
                <c:pt idx="0">
                  <c:v>63</c:v>
                </c:pt>
                <c:pt idx="1">
                  <c:v>20</c:v>
                </c:pt>
                <c:pt idx="2">
                  <c:v>153</c:v>
                </c:pt>
                <c:pt idx="3">
                  <c:v>#N/A</c:v>
                </c:pt>
                <c:pt idx="4">
                  <c:v>71</c:v>
                </c:pt>
                <c:pt idx="5">
                  <c:v>25</c:v>
                </c:pt>
                <c:pt idx="6">
                  <c:v>41</c:v>
                </c:pt>
                <c:pt idx="7">
                  <c:v>26</c:v>
                </c:pt>
                <c:pt idx="8">
                  <c:v>59</c:v>
                </c:pt>
                <c:pt idx="9">
                  <c:v>49</c:v>
                </c:pt>
                <c:pt idx="10">
                  <c:v>42</c:v>
                </c:pt>
                <c:pt idx="11">
                  <c:v>39</c:v>
                </c:pt>
                <c:pt idx="12">
                  <c:v>46</c:v>
                </c:pt>
                <c:pt idx="13">
                  <c:v>50</c:v>
                </c:pt>
                <c:pt idx="14">
                  <c:v>53</c:v>
                </c:pt>
                <c:pt idx="15">
                  <c:v>46</c:v>
                </c:pt>
                <c:pt idx="16">
                  <c:v>41</c:v>
                </c:pt>
                <c:pt idx="17">
                  <c:v>43</c:v>
                </c:pt>
                <c:pt idx="18">
                  <c:v>61</c:v>
                </c:pt>
                <c:pt idx="19">
                  <c:v>50</c:v>
                </c:pt>
                <c:pt idx="20">
                  <c:v>72</c:v>
                </c:pt>
                <c:pt idx="21">
                  <c:v>36</c:v>
                </c:pt>
                <c:pt idx="22">
                  <c:v>36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66C-ABEC-2876332994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50288912561001E-2"/>
          <c:y val="5.2936980274154E-2"/>
          <c:w val="0.96497258282743004"/>
          <c:h val="0.84981396359331995"/>
        </c:manualLayout>
      </c:layout>
      <c:barChart>
        <c:barDir val="col"/>
        <c:grouping val="stacked"/>
        <c:varyColors val="1"/>
        <c:ser>
          <c:idx val="1"/>
          <c:order val="1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Data1!$B$28:$B$51</c:f>
              <c:numCache>
                <c:formatCode>General</c:formatCode>
                <c:ptCount val="24"/>
                <c:pt idx="0">
                  <c:v>139</c:v>
                </c:pt>
                <c:pt idx="1">
                  <c:v>139</c:v>
                </c:pt>
                <c:pt idx="2">
                  <c:v>302</c:v>
                </c:pt>
                <c:pt idx="3">
                  <c:v>198</c:v>
                </c:pt>
                <c:pt idx="4">
                  <c:v>192</c:v>
                </c:pt>
                <c:pt idx="5">
                  <c:v>362</c:v>
                </c:pt>
                <c:pt idx="6">
                  <c:v>470</c:v>
                </c:pt>
                <c:pt idx="7">
                  <c:v>483</c:v>
                </c:pt>
                <c:pt idx="8">
                  <c:v>355</c:v>
                </c:pt>
                <c:pt idx="9">
                  <c:v>371</c:v>
                </c:pt>
                <c:pt idx="10">
                  <c:v>522</c:v>
                </c:pt>
                <c:pt idx="11">
                  <c:v>511</c:v>
                </c:pt>
                <c:pt idx="12">
                  <c:v>477</c:v>
                </c:pt>
                <c:pt idx="13">
                  <c:v>456</c:v>
                </c:pt>
                <c:pt idx="14">
                  <c:v>389</c:v>
                </c:pt>
                <c:pt idx="15">
                  <c:v>353</c:v>
                </c:pt>
                <c:pt idx="16">
                  <c:v>369</c:v>
                </c:pt>
                <c:pt idx="17">
                  <c:v>322</c:v>
                </c:pt>
                <c:pt idx="18">
                  <c:v>395</c:v>
                </c:pt>
                <c:pt idx="19">
                  <c:v>288</c:v>
                </c:pt>
                <c:pt idx="20">
                  <c:v>254</c:v>
                </c:pt>
                <c:pt idx="21">
                  <c:v>209</c:v>
                </c:pt>
                <c:pt idx="22">
                  <c:v>193</c:v>
                </c:pt>
                <c:pt idx="2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755-8FB7-711432183237}"/>
            </c:ext>
          </c:extLst>
        </c:ser>
        <c:ser>
          <c:idx val="2"/>
          <c:order val="2"/>
          <c:invertIfNegative val="0"/>
          <c:dLbls>
            <c:spPr>
              <a:solidFill>
                <a:srgbClr val="D2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Data1!$C$28:$C$51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755-8FB7-711432183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Data1!$A$28:$A$51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50-4755-8FB7-711432183237}"/>
                  </c:ext>
                </c:extLst>
              </c15:ser>
            </c15:filteredBarSeries>
          </c:ext>
        </c:extLst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90698937407031E-2"/>
          <c:y val="2.2926491410388408E-2"/>
          <c:w val="0.94823350052056832"/>
          <c:h val="0.79317416370959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Data5!$A$2:$A$31</c:f>
              <c:strCache>
                <c:ptCount val="30"/>
                <c:pt idx="0">
                  <c:v>01.04.2023</c:v>
                </c:pt>
                <c:pt idx="1">
                  <c:v>02.04.2023</c:v>
                </c:pt>
                <c:pt idx="2">
                  <c:v>03.04.2023</c:v>
                </c:pt>
                <c:pt idx="3">
                  <c:v>04.04.2023</c:v>
                </c:pt>
                <c:pt idx="4">
                  <c:v>05.04.2023</c:v>
                </c:pt>
                <c:pt idx="5">
                  <c:v>06.04.2023</c:v>
                </c:pt>
                <c:pt idx="6">
                  <c:v>07.04.2023</c:v>
                </c:pt>
                <c:pt idx="7">
                  <c:v>08.04.2023</c:v>
                </c:pt>
                <c:pt idx="8">
                  <c:v>09.04.2023</c:v>
                </c:pt>
                <c:pt idx="9">
                  <c:v>10.04.2023</c:v>
                </c:pt>
                <c:pt idx="10">
                  <c:v>11.04.2023</c:v>
                </c:pt>
                <c:pt idx="11">
                  <c:v>12.04.2023</c:v>
                </c:pt>
                <c:pt idx="12">
                  <c:v>13.04.2023</c:v>
                </c:pt>
                <c:pt idx="13">
                  <c:v>14.04.2023</c:v>
                </c:pt>
                <c:pt idx="14">
                  <c:v>15.04.2023</c:v>
                </c:pt>
                <c:pt idx="15">
                  <c:v>16.04.2023</c:v>
                </c:pt>
                <c:pt idx="16">
                  <c:v>17.04.2023</c:v>
                </c:pt>
                <c:pt idx="17">
                  <c:v>18.04.2023</c:v>
                </c:pt>
                <c:pt idx="18">
                  <c:v>19.04.2023</c:v>
                </c:pt>
                <c:pt idx="19">
                  <c:v>20.04.2023</c:v>
                </c:pt>
                <c:pt idx="20">
                  <c:v>21.04.2023</c:v>
                </c:pt>
                <c:pt idx="21">
                  <c:v>22.04.2023</c:v>
                </c:pt>
                <c:pt idx="22">
                  <c:v>23.04.2023</c:v>
                </c:pt>
                <c:pt idx="23">
                  <c:v>24.04.2023</c:v>
                </c:pt>
                <c:pt idx="24">
                  <c:v>25.04.2023</c:v>
                </c:pt>
                <c:pt idx="25">
                  <c:v>26.04.2023</c:v>
                </c:pt>
                <c:pt idx="26">
                  <c:v>27.04.2023</c:v>
                </c:pt>
                <c:pt idx="27">
                  <c:v>28.04.2023</c:v>
                </c:pt>
                <c:pt idx="28">
                  <c:v>29.04.2023</c:v>
                </c:pt>
                <c:pt idx="29">
                  <c:v>30.04.2023</c:v>
                </c:pt>
              </c:strCache>
            </c:strRef>
          </c:cat>
          <c:val>
            <c:numRef>
              <c:f>Data5!$B$2:$B$31</c:f>
              <c:numCache>
                <c:formatCode>General</c:formatCode>
                <c:ptCount val="30"/>
                <c:pt idx="0">
                  <c:v>205</c:v>
                </c:pt>
                <c:pt idx="1">
                  <c:v>243</c:v>
                </c:pt>
                <c:pt idx="2">
                  <c:v>223</c:v>
                </c:pt>
                <c:pt idx="3">
                  <c:v>248</c:v>
                </c:pt>
                <c:pt idx="4">
                  <c:v>202</c:v>
                </c:pt>
                <c:pt idx="5">
                  <c:v>242</c:v>
                </c:pt>
                <c:pt idx="6">
                  <c:v>243</c:v>
                </c:pt>
                <c:pt idx="7">
                  <c:v>227</c:v>
                </c:pt>
                <c:pt idx="8">
                  <c:v>258</c:v>
                </c:pt>
                <c:pt idx="9">
                  <c:v>238</c:v>
                </c:pt>
                <c:pt idx="10">
                  <c:v>272</c:v>
                </c:pt>
                <c:pt idx="11">
                  <c:v>275</c:v>
                </c:pt>
                <c:pt idx="12">
                  <c:v>321</c:v>
                </c:pt>
                <c:pt idx="13">
                  <c:v>319</c:v>
                </c:pt>
                <c:pt idx="14">
                  <c:v>256</c:v>
                </c:pt>
                <c:pt idx="15">
                  <c:v>189</c:v>
                </c:pt>
                <c:pt idx="16">
                  <c:v>254</c:v>
                </c:pt>
                <c:pt idx="17">
                  <c:v>244</c:v>
                </c:pt>
                <c:pt idx="18">
                  <c:v>248</c:v>
                </c:pt>
                <c:pt idx="19">
                  <c:v>287</c:v>
                </c:pt>
                <c:pt idx="20">
                  <c:v>269</c:v>
                </c:pt>
                <c:pt idx="21">
                  <c:v>195</c:v>
                </c:pt>
                <c:pt idx="22">
                  <c:v>232</c:v>
                </c:pt>
                <c:pt idx="23">
                  <c:v>299</c:v>
                </c:pt>
                <c:pt idx="24">
                  <c:v>270</c:v>
                </c:pt>
                <c:pt idx="25">
                  <c:v>306</c:v>
                </c:pt>
                <c:pt idx="26">
                  <c:v>370</c:v>
                </c:pt>
                <c:pt idx="27">
                  <c:v>335</c:v>
                </c:pt>
                <c:pt idx="28">
                  <c:v>352</c:v>
                </c:pt>
                <c:pt idx="2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95-4200-9979-F1FDB6CFF5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Data5!$A$2:$A$31</c:f>
              <c:strCache>
                <c:ptCount val="30"/>
                <c:pt idx="0">
                  <c:v>01.04.2023</c:v>
                </c:pt>
                <c:pt idx="1">
                  <c:v>02.04.2023</c:v>
                </c:pt>
                <c:pt idx="2">
                  <c:v>03.04.2023</c:v>
                </c:pt>
                <c:pt idx="3">
                  <c:v>04.04.2023</c:v>
                </c:pt>
                <c:pt idx="4">
                  <c:v>05.04.2023</c:v>
                </c:pt>
                <c:pt idx="5">
                  <c:v>06.04.2023</c:v>
                </c:pt>
                <c:pt idx="6">
                  <c:v>07.04.2023</c:v>
                </c:pt>
                <c:pt idx="7">
                  <c:v>08.04.2023</c:v>
                </c:pt>
                <c:pt idx="8">
                  <c:v>09.04.2023</c:v>
                </c:pt>
                <c:pt idx="9">
                  <c:v>10.04.2023</c:v>
                </c:pt>
                <c:pt idx="10">
                  <c:v>11.04.2023</c:v>
                </c:pt>
                <c:pt idx="11">
                  <c:v>12.04.2023</c:v>
                </c:pt>
                <c:pt idx="12">
                  <c:v>13.04.2023</c:v>
                </c:pt>
                <c:pt idx="13">
                  <c:v>14.04.2023</c:v>
                </c:pt>
                <c:pt idx="14">
                  <c:v>15.04.2023</c:v>
                </c:pt>
                <c:pt idx="15">
                  <c:v>16.04.2023</c:v>
                </c:pt>
                <c:pt idx="16">
                  <c:v>17.04.2023</c:v>
                </c:pt>
                <c:pt idx="17">
                  <c:v>18.04.2023</c:v>
                </c:pt>
                <c:pt idx="18">
                  <c:v>19.04.2023</c:v>
                </c:pt>
                <c:pt idx="19">
                  <c:v>20.04.2023</c:v>
                </c:pt>
                <c:pt idx="20">
                  <c:v>21.04.2023</c:v>
                </c:pt>
                <c:pt idx="21">
                  <c:v>22.04.2023</c:v>
                </c:pt>
                <c:pt idx="22">
                  <c:v>23.04.2023</c:v>
                </c:pt>
                <c:pt idx="23">
                  <c:v>24.04.2023</c:v>
                </c:pt>
                <c:pt idx="24">
                  <c:v>25.04.2023</c:v>
                </c:pt>
                <c:pt idx="25">
                  <c:v>26.04.2023</c:v>
                </c:pt>
                <c:pt idx="26">
                  <c:v>27.04.2023</c:v>
                </c:pt>
                <c:pt idx="27">
                  <c:v>28.04.2023</c:v>
                </c:pt>
                <c:pt idx="28">
                  <c:v>29.04.2023</c:v>
                </c:pt>
                <c:pt idx="29">
                  <c:v>30.04.2023</c:v>
                </c:pt>
              </c:strCache>
            </c:strRef>
          </c:cat>
          <c:val>
            <c:numRef>
              <c:f>Data5!$C$2:$C$31</c:f>
              <c:numCache>
                <c:formatCode>General</c:formatCode>
                <c:ptCount val="30"/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4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C95-4200-9979-F1FDB6CFF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"/>
        <c:axId val="368712696"/>
        <c:axId val="368713088"/>
      </c:barChart>
      <c:catAx>
        <c:axId val="3687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3088"/>
        <c:crosses val="autoZero"/>
        <c:auto val="1"/>
        <c:lblAlgn val="ctr"/>
        <c:lblOffset val="100"/>
        <c:noMultiLvlLbl val="1"/>
      </c:catAx>
      <c:valAx>
        <c:axId val="3687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miter lim="800000"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Answered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Data5!$A$43:$A$54</c:f>
              <c:strCache>
                <c:ptCount val="12"/>
                <c:pt idx="0">
                  <c:v>янв/jan</c:v>
                </c:pt>
                <c:pt idx="1">
                  <c:v>фев/feb</c:v>
                </c:pt>
                <c:pt idx="2">
                  <c:v>мар/mar</c:v>
                </c:pt>
                <c:pt idx="3">
                  <c:v>апр/apr</c:v>
                </c:pt>
                <c:pt idx="4">
                  <c:v>май/may</c:v>
                </c:pt>
                <c:pt idx="5">
                  <c:v>июн/jun</c:v>
                </c:pt>
                <c:pt idx="6">
                  <c:v>июл/jul</c:v>
                </c:pt>
                <c:pt idx="7">
                  <c:v>авг/aug</c:v>
                </c:pt>
                <c:pt idx="8">
                  <c:v>сен/sep</c:v>
                </c:pt>
                <c:pt idx="9">
                  <c:v>окт/okt</c:v>
                </c:pt>
                <c:pt idx="10">
                  <c:v>ноя/nov</c:v>
                </c:pt>
                <c:pt idx="11">
                  <c:v>дек/dec</c:v>
                </c:pt>
              </c:strCache>
            </c:strRef>
          </c:cat>
          <c:val>
            <c:numRef>
              <c:f>Data5!$B$43:$B$54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DEF-4BAA-8EFD-3D9877EFFD3F}"/>
            </c:ext>
          </c:extLst>
        </c:ser>
        <c:ser>
          <c:idx val="1"/>
          <c:order val="1"/>
          <c:tx>
            <c:v>Lost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Data5!$A$43:$A$54</c:f>
              <c:strCache>
                <c:ptCount val="12"/>
                <c:pt idx="0">
                  <c:v>янв/jan</c:v>
                </c:pt>
                <c:pt idx="1">
                  <c:v>фев/feb</c:v>
                </c:pt>
                <c:pt idx="2">
                  <c:v>мар/mar</c:v>
                </c:pt>
                <c:pt idx="3">
                  <c:v>апр/apr</c:v>
                </c:pt>
                <c:pt idx="4">
                  <c:v>май/may</c:v>
                </c:pt>
                <c:pt idx="5">
                  <c:v>июн/jun</c:v>
                </c:pt>
                <c:pt idx="6">
                  <c:v>июл/jul</c:v>
                </c:pt>
                <c:pt idx="7">
                  <c:v>авг/aug</c:v>
                </c:pt>
                <c:pt idx="8">
                  <c:v>сен/sep</c:v>
                </c:pt>
                <c:pt idx="9">
                  <c:v>окт/okt</c:v>
                </c:pt>
                <c:pt idx="10">
                  <c:v>ноя/nov</c:v>
                </c:pt>
                <c:pt idx="11">
                  <c:v>дек/dec</c:v>
                </c:pt>
              </c:strCache>
            </c:strRef>
          </c:cat>
          <c:val>
            <c:numRef>
              <c:f>Data5!$C$43:$C$54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DEF-4BAA-8EFD-3D9877EFFD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barChart>
        <c:barDir val="col"/>
        <c:grouping val="stacked"/>
        <c:varyColors val="1"/>
        <c:ser>
          <c:idx val="2"/>
          <c:order val="2"/>
          <c:tx>
            <c:v>All</c:v>
          </c:tx>
          <c:spPr>
            <a:solidFill>
              <a:schemeClr val="accent4">
                <a:alpha val="0"/>
              </a:schemeClr>
            </a:solidFill>
            <a:ln>
              <a:noFill/>
            </a:ln>
          </c:spPr>
          <c:invertIfNegative val="0"/>
          <c:val>
            <c:numRef>
              <c:f>Data5!$D$43:$D$54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DEF-4BAA-8EFD-3D9877EF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0"/>
        <c:axId val="1115012479"/>
        <c:axId val="1115009119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91328"/>
        <c:crosses val="autoZero"/>
        <c:crossBetween val="between"/>
      </c:valAx>
      <c:valAx>
        <c:axId val="1115009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15012479"/>
        <c:crosses val="max"/>
        <c:crossBetween val="between"/>
      </c:valAx>
      <c:catAx>
        <c:axId val="1115012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11500911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00934551507991E-2"/>
          <c:y val="2.5899308590109395E-2"/>
          <c:w val="0.90963413531225579"/>
          <c:h val="0.67215577276379179"/>
        </c:manualLayout>
      </c:layout>
      <c:barChart>
        <c:barDir val="col"/>
        <c:grouping val="percentStacked"/>
        <c:varyColors val="1"/>
        <c:ser>
          <c:idx val="6"/>
          <c:order val="0"/>
          <c:tx>
            <c:v>Other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Data5!$K$43:$K$54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4-4906-B756-88261DBDE119}"/>
            </c:ext>
          </c:extLst>
        </c:ser>
        <c:ser>
          <c:idx val="1"/>
          <c:order val="1"/>
          <c:tx>
            <c:v>Gibdd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Data5!$A$43:$A$54</c:f>
              <c:strCache>
                <c:ptCount val="12"/>
                <c:pt idx="0">
                  <c:v>янв/jan</c:v>
                </c:pt>
                <c:pt idx="1">
                  <c:v>фев/feb</c:v>
                </c:pt>
                <c:pt idx="2">
                  <c:v>мар/mar</c:v>
                </c:pt>
                <c:pt idx="3">
                  <c:v>апр/apr</c:v>
                </c:pt>
                <c:pt idx="4">
                  <c:v>май/may</c:v>
                </c:pt>
                <c:pt idx="5">
                  <c:v>июн/jun</c:v>
                </c:pt>
                <c:pt idx="6">
                  <c:v>июл/jul</c:v>
                </c:pt>
                <c:pt idx="7">
                  <c:v>авг/aug</c:v>
                </c:pt>
                <c:pt idx="8">
                  <c:v>сен/sep</c:v>
                </c:pt>
                <c:pt idx="9">
                  <c:v>окт/okt</c:v>
                </c:pt>
                <c:pt idx="10">
                  <c:v>ноя/nov</c:v>
                </c:pt>
                <c:pt idx="11">
                  <c:v>дек/dec</c:v>
                </c:pt>
              </c:strCache>
            </c:strRef>
          </c:cat>
          <c:val>
            <c:numRef>
              <c:f>Data5!$F$43:$F$54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B04-4906-B756-88261DBDE119}"/>
            </c:ext>
          </c:extLst>
        </c:ser>
        <c:ser>
          <c:idx val="3"/>
          <c:order val="2"/>
          <c:tx>
            <c:v>Road Workers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Data5!$H$43:$H$54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6B04-4906-B756-88261DBDE119}"/>
            </c:ext>
          </c:extLst>
        </c:ser>
        <c:ser>
          <c:idx val="0"/>
          <c:order val="3"/>
          <c:tx>
            <c:v>TSI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Data5!$A$43:$A$54</c:f>
              <c:strCache>
                <c:ptCount val="12"/>
                <c:pt idx="0">
                  <c:v>янв/jan</c:v>
                </c:pt>
                <c:pt idx="1">
                  <c:v>фев/feb</c:v>
                </c:pt>
                <c:pt idx="2">
                  <c:v>мар/mar</c:v>
                </c:pt>
                <c:pt idx="3">
                  <c:v>апр/apr</c:v>
                </c:pt>
                <c:pt idx="4">
                  <c:v>май/may</c:v>
                </c:pt>
                <c:pt idx="5">
                  <c:v>июн/jun</c:v>
                </c:pt>
                <c:pt idx="6">
                  <c:v>июл/jul</c:v>
                </c:pt>
                <c:pt idx="7">
                  <c:v>авг/aug</c:v>
                </c:pt>
                <c:pt idx="8">
                  <c:v>сен/sep</c:v>
                </c:pt>
                <c:pt idx="9">
                  <c:v>окт/okt</c:v>
                </c:pt>
                <c:pt idx="10">
                  <c:v>ноя/nov</c:v>
                </c:pt>
                <c:pt idx="11">
                  <c:v>дек/dec</c:v>
                </c:pt>
              </c:strCache>
            </c:strRef>
          </c:cat>
          <c:val>
            <c:numRef>
              <c:f>Data5!$E$43:$E$54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B04-4906-B756-88261DBDE119}"/>
            </c:ext>
          </c:extLst>
        </c:ser>
        <c:ser>
          <c:idx val="5"/>
          <c:order val="4"/>
          <c:tx>
            <c:v>Evacuation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Data5!$J$43:$J$54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B04-4906-B756-88261DBDE119}"/>
            </c:ext>
          </c:extLst>
        </c:ser>
        <c:ser>
          <c:idx val="2"/>
          <c:order val="5"/>
          <c:tx>
            <c:v>MTTS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Data5!$G$43:$G$54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B04-4906-B756-88261DBDE119}"/>
            </c:ext>
          </c:extLst>
        </c:ser>
        <c:ser>
          <c:idx val="4"/>
          <c:order val="6"/>
          <c:tx>
            <c:v>*2323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Data5!$I$43:$I$54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6B04-4906-B756-88261DBDE1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0%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913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133350</xdr:colOff>
      <xdr:row>6</xdr:row>
      <xdr:rowOff>93338</xdr:rowOff>
    </xdr:from>
    <xdr:to>
      <xdr:col>25</xdr:col>
      <xdr:colOff>133350</xdr:colOff>
      <xdr:row>37</xdr:row>
      <xdr:rowOff>132124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38101</xdr:colOff>
      <xdr:row>114</xdr:row>
      <xdr:rowOff>59455</xdr:rowOff>
    </xdr:from>
    <xdr:to>
      <xdr:col>50</xdr:col>
      <xdr:colOff>323851</xdr:colOff>
      <xdr:row>144</xdr:row>
      <xdr:rowOff>57419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114</xdr:row>
      <xdr:rowOff>55245</xdr:rowOff>
    </xdr:from>
    <xdr:to>
      <xdr:col>25</xdr:col>
      <xdr:colOff>135255</xdr:colOff>
      <xdr:row>144</xdr:row>
      <xdr:rowOff>53209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54725</xdr:colOff>
      <xdr:row>6</xdr:row>
      <xdr:rowOff>95765</xdr:rowOff>
    </xdr:from>
    <xdr:to>
      <xdr:col>50</xdr:col>
      <xdr:colOff>289228</xdr:colOff>
      <xdr:row>37</xdr:row>
      <xdr:rowOff>134551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9241787-453C-4A72-8800-7F2F522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287382</xdr:colOff>
      <xdr:row>152</xdr:row>
      <xdr:rowOff>57360</xdr:rowOff>
    </xdr:from>
    <xdr:to>
      <xdr:col>50</xdr:col>
      <xdr:colOff>251459</xdr:colOff>
      <xdr:row>182</xdr:row>
      <xdr:rowOff>150575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58068D-710B-47C8-853E-31CD66FBC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132342</xdr:colOff>
      <xdr:row>46</xdr:row>
      <xdr:rowOff>132337</xdr:rowOff>
    </xdr:from>
    <xdr:to>
      <xdr:col>50</xdr:col>
      <xdr:colOff>325196</xdr:colOff>
      <xdr:row>75</xdr:row>
      <xdr:rowOff>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A3850E4D-790E-4401-AC6C-D4685E935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171897</xdr:colOff>
      <xdr:row>82</xdr:row>
      <xdr:rowOff>171898</xdr:rowOff>
    </xdr:from>
    <xdr:to>
      <xdr:col>50</xdr:col>
      <xdr:colOff>324970</xdr:colOff>
      <xdr:row>111</xdr:row>
      <xdr:rowOff>142648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18D0D37F-DC5A-41A5-B6CD-376C11F19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AY185"/>
  <sheetViews>
    <sheetView view="pageBreakPreview" topLeftCell="A133" zoomScale="90" zoomScaleNormal="85" zoomScaleSheetLayoutView="90" workbookViewId="0">
      <selection activeCell="AF150" sqref="AF150"/>
    </sheetView>
  </sheetViews>
  <sheetFormatPr defaultColWidth="9.109375" defaultRowHeight="14.4" x14ac:dyDescent="0.3"/>
  <cols>
    <col min="1" max="2" width="4.33203125" style="2" customWidth="1"/>
    <col min="3" max="3" width="10.77734375" style="2" customWidth="1"/>
    <col min="4" max="4" width="10.5546875" style="2" customWidth="1"/>
    <col min="5" max="5" width="5.33203125" style="2" customWidth="1"/>
    <col min="6" max="7" width="4.33203125" style="2" customWidth="1"/>
    <col min="8" max="14" width="4.33203125" style="3" customWidth="1"/>
    <col min="15" max="15" width="4.6640625" style="3" customWidth="1"/>
    <col min="16" max="16" width="4.5546875" style="3" customWidth="1"/>
    <col min="17" max="24" width="4.6640625" style="3" customWidth="1"/>
    <col min="25" max="25" width="3.44140625" style="3" customWidth="1"/>
    <col min="26" max="26" width="2.21875" style="3" customWidth="1"/>
    <col min="27" max="28" width="4.44140625" style="3" customWidth="1"/>
    <col min="29" max="29" width="5.88671875" style="3" customWidth="1"/>
    <col min="30" max="30" width="8.5546875" style="3" customWidth="1"/>
    <col min="31" max="31" width="4.44140625" style="3" customWidth="1"/>
    <col min="32" max="32" width="3.5546875" style="3" customWidth="1"/>
    <col min="33" max="46" width="4.44140625" style="3" customWidth="1"/>
    <col min="47" max="50" width="4.6640625" style="3" customWidth="1"/>
    <col min="51" max="51" width="7.33203125" style="3" customWidth="1"/>
  </cols>
  <sheetData>
    <row r="2" spans="10:50" ht="25.95" customHeight="1" x14ac:dyDescent="0.3">
      <c r="J2" s="48"/>
      <c r="K2" s="60" t="s">
        <v>96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48"/>
    </row>
    <row r="3" spans="10:50" ht="25.95" customHeight="1" x14ac:dyDescent="0.5"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58" t="s">
        <v>88</v>
      </c>
      <c r="X3" s="58"/>
      <c r="Y3" s="58"/>
      <c r="Z3" s="59">
        <f ca="1">Data1!D63</f>
        <v>45017</v>
      </c>
      <c r="AA3" s="59"/>
      <c r="AB3" s="59"/>
      <c r="AC3" s="59"/>
      <c r="AD3" s="59"/>
      <c r="AE3" s="47" t="s">
        <v>36</v>
      </c>
      <c r="AF3" s="58">
        <f ca="1">Data1!D62</f>
        <v>45046</v>
      </c>
      <c r="AG3" s="58"/>
      <c r="AH3" s="58"/>
      <c r="AI3" s="58"/>
      <c r="AJ3" s="58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</row>
    <row r="5" spans="10:50" ht="21" customHeight="1" x14ac:dyDescent="0.3">
      <c r="M5" s="24" t="s">
        <v>89</v>
      </c>
      <c r="AA5" s="2"/>
      <c r="AB5" s="2"/>
      <c r="AC5" s="2"/>
      <c r="AD5" s="2"/>
      <c r="AE5" s="2"/>
      <c r="AF5" s="2"/>
      <c r="AG5" s="2"/>
      <c r="AM5" s="24" t="s">
        <v>90</v>
      </c>
    </row>
    <row r="6" spans="10:50" ht="18.75" customHeight="1" x14ac:dyDescent="0.3">
      <c r="M6" s="25" t="s">
        <v>92</v>
      </c>
      <c r="AA6" s="2"/>
      <c r="AB6" s="2"/>
      <c r="AC6" s="2"/>
      <c r="AD6" s="2"/>
      <c r="AE6" s="2"/>
      <c r="AF6" s="2"/>
      <c r="AG6" s="2"/>
      <c r="AM6" s="25" t="s">
        <v>93</v>
      </c>
    </row>
    <row r="7" spans="10:50" x14ac:dyDescent="0.3">
      <c r="AA7" s="2"/>
      <c r="AB7" s="2"/>
      <c r="AC7" s="2"/>
      <c r="AD7" s="2"/>
      <c r="AE7" s="2"/>
      <c r="AF7" s="2"/>
      <c r="AG7" s="2"/>
    </row>
    <row r="8" spans="10:50" x14ac:dyDescent="0.3">
      <c r="AA8" s="2"/>
      <c r="AB8" s="2"/>
      <c r="AC8" s="2"/>
      <c r="AD8" s="2"/>
      <c r="AE8" s="2"/>
      <c r="AF8" s="2"/>
      <c r="AG8" s="2"/>
    </row>
    <row r="9" spans="10:50" x14ac:dyDescent="0.3">
      <c r="AA9" s="2"/>
      <c r="AB9" s="2"/>
      <c r="AC9" s="2"/>
      <c r="AD9" s="2"/>
      <c r="AE9" s="2"/>
      <c r="AF9" s="2"/>
      <c r="AG9" s="2"/>
    </row>
    <row r="10" spans="10:50" x14ac:dyDescent="0.3">
      <c r="AA10" s="2"/>
      <c r="AB10" s="2"/>
      <c r="AC10" s="2"/>
      <c r="AD10" s="2"/>
      <c r="AE10" s="2"/>
      <c r="AF10" s="2"/>
      <c r="AG10" s="2"/>
    </row>
    <row r="11" spans="10:50" x14ac:dyDescent="0.3">
      <c r="AA11" s="2"/>
      <c r="AB11" s="2"/>
      <c r="AC11" s="2"/>
      <c r="AD11" s="2"/>
      <c r="AE11" s="2"/>
      <c r="AF11" s="2"/>
      <c r="AG11" s="2"/>
    </row>
    <row r="12" spans="10:50" x14ac:dyDescent="0.3">
      <c r="AA12" s="2"/>
      <c r="AB12" s="2"/>
      <c r="AC12" s="2"/>
      <c r="AD12" s="2"/>
      <c r="AE12" s="2"/>
      <c r="AF12" s="2"/>
      <c r="AG12" s="2"/>
    </row>
    <row r="13" spans="10:50" x14ac:dyDescent="0.3">
      <c r="AA13" s="2"/>
      <c r="AB13" s="2"/>
      <c r="AC13" s="2"/>
      <c r="AD13" s="2"/>
      <c r="AE13" s="2"/>
      <c r="AF13" s="2"/>
      <c r="AG13" s="2"/>
    </row>
    <row r="14" spans="10:50" x14ac:dyDescent="0.3">
      <c r="AA14" s="2"/>
      <c r="AB14" s="2"/>
      <c r="AC14" s="2"/>
      <c r="AD14" s="2"/>
      <c r="AE14" s="2"/>
      <c r="AF14" s="2"/>
      <c r="AG14" s="2"/>
    </row>
    <row r="15" spans="10:50" x14ac:dyDescent="0.3">
      <c r="AA15" s="2"/>
      <c r="AB15" s="2"/>
      <c r="AC15" s="2"/>
      <c r="AD15" s="2"/>
      <c r="AE15" s="2"/>
      <c r="AF15" s="2"/>
      <c r="AG15" s="2"/>
    </row>
    <row r="16" spans="10:50" x14ac:dyDescent="0.3">
      <c r="AA16" s="2"/>
      <c r="AB16" s="2"/>
      <c r="AC16" s="2"/>
      <c r="AD16" s="2"/>
      <c r="AE16" s="2"/>
      <c r="AF16" s="2"/>
      <c r="AG16" s="2"/>
    </row>
    <row r="17" spans="27:33" x14ac:dyDescent="0.3">
      <c r="AA17" s="2"/>
      <c r="AB17" s="2"/>
      <c r="AC17" s="2"/>
      <c r="AD17" s="2"/>
      <c r="AE17" s="2"/>
      <c r="AF17" s="2"/>
      <c r="AG17" s="2"/>
    </row>
    <row r="18" spans="27:33" x14ac:dyDescent="0.3">
      <c r="AA18" s="2"/>
      <c r="AB18" s="2"/>
      <c r="AC18" s="2"/>
      <c r="AD18" s="2"/>
      <c r="AE18" s="2"/>
      <c r="AF18" s="2"/>
      <c r="AG18" s="2"/>
    </row>
    <row r="19" spans="27:33" x14ac:dyDescent="0.3">
      <c r="AA19" s="2"/>
      <c r="AB19" s="2"/>
      <c r="AC19" s="2"/>
      <c r="AD19" s="2"/>
      <c r="AE19" s="2"/>
      <c r="AF19" s="2"/>
      <c r="AG19" s="2"/>
    </row>
    <row r="20" spans="27:33" x14ac:dyDescent="0.3">
      <c r="AA20" s="2"/>
      <c r="AB20" s="2"/>
      <c r="AC20" s="2"/>
      <c r="AD20" s="2"/>
      <c r="AE20" s="2"/>
      <c r="AF20" s="2"/>
      <c r="AG20" s="2"/>
    </row>
    <row r="21" spans="27:33" x14ac:dyDescent="0.3">
      <c r="AA21" s="2"/>
      <c r="AB21" s="2"/>
      <c r="AC21" s="2"/>
      <c r="AD21" s="2"/>
      <c r="AE21" s="2"/>
      <c r="AF21" s="2"/>
      <c r="AG21" s="2"/>
    </row>
    <row r="22" spans="27:33" ht="5.25" customHeight="1" x14ac:dyDescent="0.3">
      <c r="AA22" s="2"/>
      <c r="AB22" s="2"/>
      <c r="AC22" s="2"/>
      <c r="AD22" s="2"/>
      <c r="AE22" s="2"/>
      <c r="AF22" s="2"/>
      <c r="AG22" s="2"/>
    </row>
    <row r="23" spans="27:33" x14ac:dyDescent="0.3">
      <c r="AA23" s="2"/>
      <c r="AB23" s="2"/>
      <c r="AC23" s="2"/>
      <c r="AD23" s="2"/>
      <c r="AE23" s="2"/>
      <c r="AF23" s="2"/>
      <c r="AG23" s="2"/>
    </row>
    <row r="39" spans="2:51" ht="15" customHeight="1" x14ac:dyDescent="0.3">
      <c r="B39" s="27"/>
      <c r="C39" s="28" t="s">
        <v>142</v>
      </c>
      <c r="D39" s="28"/>
      <c r="E39" s="28"/>
      <c r="F39" s="28"/>
      <c r="G39" s="26"/>
      <c r="H39" s="26"/>
      <c r="I39" s="26"/>
      <c r="J39" s="26"/>
      <c r="K39" s="26"/>
      <c r="L39" s="26"/>
      <c r="M39" s="29"/>
      <c r="N39" s="26" t="s">
        <v>143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Z39" s="26"/>
      <c r="AB39" s="33"/>
      <c r="AC39" s="28" t="s">
        <v>18</v>
      </c>
      <c r="AD39" s="28"/>
      <c r="AE39" s="28"/>
      <c r="AF39" s="28"/>
      <c r="AG39" s="26"/>
      <c r="AH39" s="26"/>
      <c r="AI39" s="26"/>
      <c r="AJ39" s="26"/>
      <c r="AK39" s="26"/>
      <c r="AL39" s="26"/>
      <c r="AM39" s="26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</row>
    <row r="40" spans="2:51" ht="15" customHeight="1" x14ac:dyDescent="0.3">
      <c r="B40" s="28"/>
      <c r="C40" s="28"/>
      <c r="D40" s="28"/>
      <c r="E40" s="28"/>
      <c r="F40" s="28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Z40" s="26"/>
    </row>
    <row r="41" spans="2:51" x14ac:dyDescent="0.3">
      <c r="B41" s="30"/>
      <c r="C41" s="28" t="s">
        <v>144</v>
      </c>
      <c r="D41" s="28"/>
      <c r="E41" s="28"/>
      <c r="F41" s="28"/>
      <c r="G41" s="26"/>
      <c r="H41" s="26"/>
      <c r="I41" s="26"/>
      <c r="J41" s="26"/>
      <c r="K41" s="26"/>
      <c r="L41" s="26"/>
      <c r="M41" s="31"/>
      <c r="N41" s="26" t="s">
        <v>145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Z41" s="26"/>
      <c r="AB41" s="32"/>
      <c r="AC41" s="26" t="s">
        <v>19</v>
      </c>
      <c r="AD41" s="26"/>
      <c r="AE41" s="26"/>
      <c r="AF41" s="26"/>
      <c r="AG41" s="26"/>
      <c r="AH41" s="26"/>
      <c r="AI41" s="26"/>
      <c r="AJ41" s="26"/>
      <c r="AK41" s="26"/>
      <c r="AL41" s="26"/>
      <c r="AM41" s="26"/>
    </row>
    <row r="42" spans="2:51" x14ac:dyDescent="0.3">
      <c r="B42" s="26"/>
      <c r="C42" s="28"/>
      <c r="D42" s="28"/>
      <c r="E42" s="28"/>
      <c r="F42" s="28"/>
      <c r="G42" s="26"/>
      <c r="H42" s="26"/>
      <c r="I42" s="26"/>
      <c r="J42" s="26"/>
      <c r="K42" s="26"/>
      <c r="L42" s="26"/>
      <c r="M42" s="26"/>
      <c r="N42" s="26"/>
      <c r="O42" s="26"/>
      <c r="P42" s="28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2:51" x14ac:dyDescent="0.3">
      <c r="B43" s="32"/>
      <c r="C43" s="28" t="s">
        <v>146</v>
      </c>
      <c r="D43" s="28"/>
      <c r="E43" s="28"/>
      <c r="F43" s="28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2:51" ht="6.75" customHeight="1" x14ac:dyDescent="0.3">
      <c r="B44" s="28"/>
      <c r="C44" s="28"/>
      <c r="D44" s="28"/>
      <c r="E44" s="28"/>
      <c r="F44" s="28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2:51" ht="20.399999999999999" customHeight="1" x14ac:dyDescent="0.3">
      <c r="B45" s="3"/>
      <c r="C45" s="3"/>
      <c r="D45" s="3"/>
      <c r="E45" s="3"/>
      <c r="F45" s="3"/>
      <c r="G45" s="3"/>
      <c r="N45" s="24"/>
      <c r="Z45" s="24" t="s">
        <v>161</v>
      </c>
      <c r="AA45" s="24"/>
      <c r="AN45" s="24"/>
    </row>
    <row r="46" spans="2:51" ht="15" customHeight="1" x14ac:dyDescent="0.3">
      <c r="B46" s="3"/>
      <c r="C46" s="3"/>
      <c r="D46" s="3"/>
      <c r="E46" s="3"/>
      <c r="F46" s="3"/>
      <c r="G46" s="3"/>
      <c r="N46" s="25"/>
      <c r="Z46" s="25" t="s">
        <v>162</v>
      </c>
      <c r="AA46" s="25"/>
      <c r="AN46" s="25"/>
    </row>
    <row r="47" spans="2:51" ht="15" customHeight="1" x14ac:dyDescent="0.3">
      <c r="B47" s="3"/>
      <c r="C47" s="3"/>
      <c r="D47" s="3"/>
      <c r="E47" s="3"/>
      <c r="F47" s="3"/>
      <c r="G47" s="3"/>
    </row>
    <row r="48" spans="2:51" ht="15" customHeight="1" x14ac:dyDescent="0.3">
      <c r="B48" s="3"/>
      <c r="C48" s="3"/>
      <c r="D48" s="3"/>
      <c r="E48" s="3"/>
      <c r="F48" s="3"/>
      <c r="G48" s="3"/>
    </row>
    <row r="49" spans="2:7" ht="15" customHeight="1" x14ac:dyDescent="0.3">
      <c r="B49" s="3"/>
      <c r="C49" s="3"/>
      <c r="D49" s="3"/>
      <c r="E49" s="3"/>
      <c r="F49" s="3"/>
      <c r="G49" s="3"/>
    </row>
    <row r="50" spans="2:7" ht="15" customHeight="1" x14ac:dyDescent="0.3">
      <c r="B50" s="3"/>
      <c r="C50" s="3"/>
      <c r="D50" s="3"/>
      <c r="E50" s="3"/>
      <c r="F50" s="3"/>
      <c r="G50" s="3"/>
    </row>
    <row r="51" spans="2:7" ht="15" customHeight="1" x14ac:dyDescent="0.3">
      <c r="B51" s="3"/>
      <c r="C51" s="3"/>
      <c r="D51" s="3"/>
      <c r="E51" s="3"/>
      <c r="F51" s="3"/>
      <c r="G51" s="3"/>
    </row>
    <row r="52" spans="2:7" ht="15" customHeight="1" x14ac:dyDescent="0.3">
      <c r="B52" s="3"/>
      <c r="C52" s="3"/>
      <c r="D52" s="3"/>
      <c r="E52" s="3"/>
      <c r="F52" s="3"/>
      <c r="G52" s="3"/>
    </row>
    <row r="53" spans="2:7" ht="15" customHeight="1" x14ac:dyDescent="0.3">
      <c r="B53" s="3"/>
      <c r="C53" s="3"/>
      <c r="D53" s="3"/>
      <c r="E53" s="3"/>
      <c r="F53" s="3"/>
      <c r="G53" s="3"/>
    </row>
    <row r="54" spans="2:7" ht="15" customHeight="1" x14ac:dyDescent="0.3">
      <c r="B54" s="3"/>
      <c r="C54" s="3"/>
      <c r="D54" s="3"/>
      <c r="E54" s="3"/>
      <c r="F54" s="3"/>
      <c r="G54" s="3"/>
    </row>
    <row r="55" spans="2:7" ht="15" customHeight="1" x14ac:dyDescent="0.3">
      <c r="B55" s="3"/>
      <c r="C55" s="3"/>
      <c r="D55" s="3"/>
      <c r="E55" s="3"/>
      <c r="F55" s="3"/>
      <c r="G55" s="3"/>
    </row>
    <row r="56" spans="2:7" ht="15" customHeight="1" x14ac:dyDescent="0.3">
      <c r="B56" s="3"/>
      <c r="C56" s="3"/>
      <c r="D56" s="3"/>
      <c r="E56" s="3"/>
      <c r="F56" s="3"/>
      <c r="G56" s="3"/>
    </row>
    <row r="57" spans="2:7" ht="15" customHeight="1" x14ac:dyDescent="0.3">
      <c r="B57" s="3"/>
      <c r="C57" s="3"/>
      <c r="D57" s="3"/>
      <c r="E57" s="3"/>
      <c r="F57" s="3"/>
      <c r="G57" s="3"/>
    </row>
    <row r="58" spans="2:7" ht="15" customHeight="1" x14ac:dyDescent="0.3">
      <c r="B58" s="3"/>
      <c r="C58" s="3"/>
      <c r="D58" s="3"/>
      <c r="E58" s="3"/>
      <c r="F58" s="3"/>
      <c r="G58" s="3"/>
    </row>
    <row r="59" spans="2:7" ht="15" customHeight="1" x14ac:dyDescent="0.3">
      <c r="B59" s="3"/>
      <c r="C59" s="3"/>
      <c r="D59" s="3"/>
      <c r="E59" s="3"/>
      <c r="F59" s="3"/>
      <c r="G59" s="3"/>
    </row>
    <row r="60" spans="2:7" ht="15" customHeight="1" x14ac:dyDescent="0.3">
      <c r="B60" s="3"/>
      <c r="C60" s="3"/>
      <c r="D60" s="3"/>
      <c r="E60" s="3"/>
      <c r="F60" s="3"/>
      <c r="G60" s="3"/>
    </row>
    <row r="61" spans="2:7" ht="15" customHeight="1" x14ac:dyDescent="0.3">
      <c r="B61" s="3"/>
      <c r="C61" s="3"/>
      <c r="D61" s="3"/>
      <c r="E61" s="3"/>
      <c r="F61" s="3"/>
      <c r="G61" s="3"/>
    </row>
    <row r="62" spans="2:7" ht="15" customHeight="1" x14ac:dyDescent="0.3">
      <c r="B62" s="3"/>
      <c r="C62" s="3"/>
      <c r="D62" s="3"/>
      <c r="E62" s="3"/>
      <c r="F62" s="3"/>
      <c r="G62" s="3"/>
    </row>
    <row r="63" spans="2:7" ht="15" customHeight="1" x14ac:dyDescent="0.3">
      <c r="B63" s="3"/>
      <c r="C63" s="3"/>
      <c r="D63" s="3"/>
      <c r="E63" s="3"/>
      <c r="F63" s="3"/>
      <c r="G63" s="3"/>
    </row>
    <row r="64" spans="2:7" ht="15" customHeight="1" x14ac:dyDescent="0.3">
      <c r="B64" s="3"/>
      <c r="C64" s="3"/>
      <c r="D64" s="3"/>
      <c r="E64" s="3"/>
      <c r="F64" s="3"/>
      <c r="G64" s="3"/>
    </row>
    <row r="65" spans="2:50" ht="15" customHeight="1" x14ac:dyDescent="0.3">
      <c r="B65" s="3"/>
      <c r="C65" s="3"/>
      <c r="D65" s="3"/>
      <c r="E65" s="3"/>
      <c r="F65" s="3"/>
      <c r="G65" s="3"/>
    </row>
    <row r="66" spans="2:50" ht="15" customHeight="1" x14ac:dyDescent="0.3">
      <c r="B66" s="3"/>
      <c r="C66" s="3"/>
      <c r="D66" s="3"/>
      <c r="E66" s="3"/>
      <c r="F66" s="3"/>
      <c r="G66" s="3"/>
    </row>
    <row r="67" spans="2:50" ht="15" customHeight="1" x14ac:dyDescent="0.3">
      <c r="B67" s="3"/>
      <c r="C67" s="3"/>
      <c r="D67" s="3"/>
      <c r="E67" s="3"/>
      <c r="F67" s="3"/>
      <c r="G67" s="3"/>
    </row>
    <row r="68" spans="2:50" ht="15" customHeight="1" x14ac:dyDescent="0.3">
      <c r="B68" s="3"/>
      <c r="C68" s="3"/>
      <c r="D68" s="3"/>
      <c r="E68" s="3"/>
      <c r="F68" s="3"/>
      <c r="G68" s="3"/>
    </row>
    <row r="69" spans="2:50" ht="15" customHeight="1" x14ac:dyDescent="0.3">
      <c r="B69" s="3"/>
      <c r="C69" s="3"/>
      <c r="D69" s="3"/>
      <c r="E69" s="3"/>
      <c r="F69" s="3"/>
      <c r="G69" s="3"/>
    </row>
    <row r="70" spans="2:50" ht="15" customHeight="1" x14ac:dyDescent="0.3">
      <c r="B70" s="3"/>
      <c r="C70" s="3"/>
      <c r="D70" s="3"/>
      <c r="E70" s="3"/>
      <c r="F70" s="3"/>
      <c r="G70" s="3"/>
    </row>
    <row r="71" spans="2:50" ht="15" customHeight="1" x14ac:dyDescent="0.3">
      <c r="B71" s="3"/>
      <c r="C71" s="3"/>
      <c r="D71" s="3"/>
      <c r="E71" s="3"/>
      <c r="F71" s="3"/>
      <c r="G71" s="3"/>
    </row>
    <row r="72" spans="2:50" ht="15" customHeight="1" x14ac:dyDescent="0.3">
      <c r="B72" s="3"/>
      <c r="C72" s="3"/>
      <c r="D72" s="3"/>
      <c r="E72" s="3"/>
      <c r="F72" s="3"/>
      <c r="G72" s="3"/>
    </row>
    <row r="73" spans="2:50" ht="15" customHeight="1" x14ac:dyDescent="0.3">
      <c r="B73" s="3"/>
      <c r="C73" s="3"/>
      <c r="D73" s="3"/>
      <c r="E73" s="3"/>
      <c r="F73" s="3"/>
      <c r="G73" s="3"/>
    </row>
    <row r="74" spans="2:50" ht="15" customHeight="1" x14ac:dyDescent="0.3">
      <c r="B74" s="3"/>
      <c r="C74" s="3"/>
      <c r="D74" s="3"/>
      <c r="E74" s="3"/>
      <c r="F74" s="3"/>
      <c r="G74" s="3"/>
    </row>
    <row r="75" spans="2:50" ht="15" customHeight="1" x14ac:dyDescent="0.3">
      <c r="B75" s="3"/>
      <c r="C75" s="3"/>
      <c r="D75" s="3"/>
      <c r="E75" s="3"/>
      <c r="F75" s="3"/>
      <c r="G75" s="3"/>
    </row>
    <row r="76" spans="2:50" ht="15" customHeight="1" x14ac:dyDescent="0.3">
      <c r="B76" s="3"/>
      <c r="C76" s="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2:50" ht="15" customHeight="1" x14ac:dyDescent="0.3">
      <c r="B77" s="3"/>
      <c r="C77" s="37" t="s">
        <v>95</v>
      </c>
      <c r="D77" s="36">
        <f ca="1">Data1!D62</f>
        <v>45046</v>
      </c>
      <c r="E77" s="17"/>
      <c r="F77" s="4"/>
      <c r="G77" s="26" t="s">
        <v>23</v>
      </c>
      <c r="H77" s="26"/>
      <c r="I77" s="26"/>
      <c r="J77" s="26"/>
      <c r="K77" s="26"/>
      <c r="L77" s="26"/>
      <c r="M77" s="26"/>
      <c r="N77" s="26"/>
      <c r="O77" s="34"/>
      <c r="P77" s="26"/>
      <c r="Q77" s="26"/>
      <c r="R77" s="26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2:50" ht="15" customHeight="1" x14ac:dyDescent="0.3">
      <c r="B78" s="3"/>
      <c r="C78" s="16" t="s">
        <v>27</v>
      </c>
      <c r="D78" s="56" t="e">
        <f>Data5!C61</f>
        <v>#DIV/0!</v>
      </c>
      <c r="E78" s="16"/>
      <c r="F78" s="55"/>
      <c r="G78" s="26" t="s">
        <v>24</v>
      </c>
      <c r="H78" s="2"/>
      <c r="I78" s="2"/>
      <c r="AB78" s="23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2:50" ht="15" customHeight="1" x14ac:dyDescent="0.3">
      <c r="B79" s="3"/>
      <c r="C79" s="16" t="s">
        <v>28</v>
      </c>
      <c r="D79" s="42" t="s">
        <v>159</v>
      </c>
      <c r="E79" s="16"/>
      <c r="F79" s="23"/>
      <c r="G79" s="26" t="s">
        <v>22</v>
      </c>
      <c r="H79" s="26"/>
      <c r="I79" s="26"/>
      <c r="J79" s="26"/>
      <c r="K79" s="26"/>
      <c r="L79" s="26"/>
      <c r="M79" s="26"/>
      <c r="N79" s="26"/>
      <c r="O79" s="26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2:50" ht="12.6" customHeight="1" x14ac:dyDescent="0.3">
      <c r="B80" s="3"/>
      <c r="C80" s="16"/>
      <c r="D80" s="42"/>
      <c r="E80" s="16"/>
      <c r="F80" s="23"/>
      <c r="G80" s="26"/>
      <c r="H80" s="26"/>
      <c r="I80" s="26"/>
      <c r="J80" s="26"/>
      <c r="K80" s="26"/>
      <c r="L80" s="26"/>
      <c r="M80" s="26"/>
      <c r="N80" s="26"/>
      <c r="O80" s="26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21" customHeight="1" x14ac:dyDescent="0.3">
      <c r="B81" s="3"/>
      <c r="C81" s="16"/>
      <c r="D81" s="42"/>
      <c r="E81" s="16"/>
      <c r="F81" s="23"/>
      <c r="G81" s="26"/>
      <c r="H81" s="26"/>
      <c r="I81" s="26"/>
      <c r="J81" s="26"/>
      <c r="K81" s="26"/>
      <c r="L81" s="26"/>
      <c r="M81" s="26"/>
      <c r="N81" s="26"/>
      <c r="O81" s="26"/>
      <c r="Y81" s="24" t="s">
        <v>163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5" customHeight="1" x14ac:dyDescent="0.3">
      <c r="B82" s="3"/>
      <c r="C82" s="16"/>
      <c r="D82" s="42"/>
      <c r="E82" s="16"/>
      <c r="F82" s="23"/>
      <c r="G82" s="26"/>
      <c r="H82" s="26"/>
      <c r="I82" s="26"/>
      <c r="J82" s="26"/>
      <c r="K82" s="26"/>
      <c r="L82" s="26"/>
      <c r="M82" s="26"/>
      <c r="N82" s="26"/>
      <c r="O82" s="26"/>
      <c r="Y82" s="25" t="s">
        <v>164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5" customHeight="1" x14ac:dyDescent="0.3">
      <c r="B83" s="3"/>
      <c r="C83" s="3"/>
      <c r="D83" s="3"/>
      <c r="E83" s="3"/>
      <c r="F83" s="3"/>
      <c r="G83" s="3"/>
    </row>
    <row r="84" spans="1:47" ht="15" customHeight="1" x14ac:dyDescent="0.3">
      <c r="B84" s="3"/>
      <c r="C84" s="3"/>
      <c r="D84" s="16"/>
      <c r="E84" s="17"/>
      <c r="F84" s="16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AD84" s="16"/>
      <c r="AE84" s="17"/>
      <c r="AF84" s="16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</row>
    <row r="85" spans="1:47" ht="15" customHeight="1" x14ac:dyDescent="0.3">
      <c r="B85" s="3"/>
      <c r="C85" s="3"/>
      <c r="D85" s="16"/>
      <c r="E85" s="17"/>
      <c r="F85" s="16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AD85" s="16"/>
      <c r="AE85" s="17"/>
      <c r="AF85" s="16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</row>
    <row r="86" spans="1:47" ht="15" customHeight="1" x14ac:dyDescent="0.3">
      <c r="B86" s="23"/>
      <c r="C86" s="53"/>
      <c r="D86" s="36"/>
      <c r="E86" s="17"/>
      <c r="F86" s="16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AD86" s="16"/>
      <c r="AE86" s="17"/>
      <c r="AF86" s="16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</row>
    <row r="87" spans="1:47" ht="15" customHeight="1" x14ac:dyDescent="0.3">
      <c r="B87" s="23"/>
      <c r="C87" s="16"/>
      <c r="D87" s="17"/>
      <c r="E87" s="16"/>
      <c r="F87" s="16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AC87" s="16"/>
      <c r="AD87" s="17"/>
      <c r="AE87" s="35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</row>
    <row r="88" spans="1:47" ht="15" customHeight="1" x14ac:dyDescent="0.3">
      <c r="B88" s="23"/>
      <c r="C88" s="16"/>
      <c r="D88" s="42"/>
      <c r="E88" s="16"/>
      <c r="F88" s="16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AC88" s="16"/>
      <c r="AD88" s="17"/>
      <c r="AE88" s="35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</row>
    <row r="89" spans="1:47" ht="15" customHeight="1" x14ac:dyDescent="0.3">
      <c r="B89" s="54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AC89" s="16"/>
      <c r="AD89" s="17"/>
      <c r="AE89" s="16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</row>
    <row r="90" spans="1:47" ht="15" customHeight="1" x14ac:dyDescent="0.3">
      <c r="B90" s="54"/>
      <c r="C90" s="23"/>
      <c r="D90" s="23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23"/>
      <c r="R90" s="23"/>
      <c r="S90" s="23"/>
      <c r="T90" s="23"/>
      <c r="U90" s="23"/>
      <c r="AC90" s="16"/>
      <c r="AD90" s="17"/>
      <c r="AE90" s="16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</row>
    <row r="91" spans="1:47" ht="15" customHeight="1" x14ac:dyDescent="0.3">
      <c r="B91" s="54"/>
      <c r="C91" s="23"/>
      <c r="D91" s="2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23"/>
      <c r="R91" s="23"/>
      <c r="S91" s="23"/>
      <c r="T91" s="23"/>
      <c r="U91" s="23"/>
      <c r="AC91" s="16"/>
      <c r="AD91" s="17"/>
      <c r="AE91" s="16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</row>
    <row r="92" spans="1:47" ht="15" customHeight="1" x14ac:dyDescent="0.3">
      <c r="B92" s="54"/>
      <c r="C92" s="23"/>
      <c r="D92" s="23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23"/>
      <c r="R92" s="23"/>
      <c r="S92" s="23"/>
      <c r="T92" s="23"/>
      <c r="U92" s="23"/>
      <c r="AC92" s="16"/>
      <c r="AD92" s="17"/>
      <c r="AE92" s="16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</row>
    <row r="93" spans="1:47" ht="15" customHeight="1" x14ac:dyDescent="0.3">
      <c r="B93" s="54"/>
      <c r="C93" s="54"/>
      <c r="D93" s="54"/>
      <c r="E93" s="54"/>
      <c r="F93" s="54"/>
      <c r="G93" s="5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AC93" s="16"/>
      <c r="AD93" s="17"/>
      <c r="AE93" s="16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</row>
    <row r="94" spans="1:47" x14ac:dyDescent="0.3">
      <c r="B94" s="54"/>
      <c r="C94" s="54"/>
      <c r="D94" s="54"/>
      <c r="E94" s="34"/>
      <c r="F94" s="54"/>
      <c r="G94" s="5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AC94" s="23"/>
      <c r="AD94" s="26"/>
      <c r="AE94" s="26"/>
      <c r="AF94" s="26"/>
      <c r="AG94" s="26"/>
      <c r="AH94" s="26"/>
      <c r="AI94" s="26"/>
      <c r="AJ94" s="26"/>
      <c r="AK94" s="26"/>
      <c r="AL94" s="34"/>
      <c r="AM94" s="26"/>
      <c r="AN94" s="26"/>
      <c r="AO94" s="26"/>
    </row>
    <row r="95" spans="1:47" x14ac:dyDescent="0.3">
      <c r="D95" s="10"/>
      <c r="E95" s="26"/>
      <c r="AC95" s="23"/>
      <c r="AD95" s="26"/>
      <c r="AE95" s="26"/>
      <c r="AF95" s="26"/>
      <c r="AG95" s="26"/>
      <c r="AH95" s="26"/>
      <c r="AI95" s="26"/>
      <c r="AJ95" s="26"/>
      <c r="AK95" s="26"/>
      <c r="AL95" s="34"/>
      <c r="AM95" s="26"/>
      <c r="AN95" s="26"/>
      <c r="AO95" s="26"/>
    </row>
    <row r="96" spans="1:47" ht="21" x14ac:dyDescent="0.3">
      <c r="A96" s="3"/>
      <c r="B96" s="3"/>
      <c r="C96" s="3"/>
      <c r="D96" s="3"/>
      <c r="E96" s="3"/>
      <c r="F96" s="3"/>
      <c r="G96" s="3"/>
      <c r="N96" s="24"/>
      <c r="AB96" s="24" t="s">
        <v>91</v>
      </c>
      <c r="AC96" s="23"/>
      <c r="AD96" s="26"/>
      <c r="AE96" s="26"/>
      <c r="AF96" s="26"/>
      <c r="AG96" s="26"/>
      <c r="AH96" s="26"/>
      <c r="AI96" s="26"/>
      <c r="AJ96" s="26"/>
      <c r="AK96" s="26"/>
      <c r="AL96" s="34"/>
      <c r="AM96" s="26"/>
      <c r="AN96" s="26"/>
      <c r="AO96" s="26"/>
    </row>
    <row r="97" spans="1:41" ht="18" x14ac:dyDescent="0.3">
      <c r="A97" s="3"/>
      <c r="B97" s="3"/>
      <c r="C97" s="3"/>
      <c r="D97" s="3"/>
      <c r="E97" s="3"/>
      <c r="F97" s="3"/>
      <c r="G97" s="3"/>
      <c r="N97" s="25"/>
      <c r="AB97" s="25" t="s">
        <v>94</v>
      </c>
      <c r="AC97" s="23"/>
      <c r="AD97" s="26"/>
      <c r="AE97" s="26"/>
      <c r="AF97" s="26"/>
      <c r="AG97" s="26"/>
      <c r="AH97" s="26"/>
      <c r="AI97" s="26"/>
      <c r="AJ97" s="26"/>
      <c r="AK97" s="26"/>
      <c r="AL97" s="34"/>
      <c r="AM97" s="26"/>
      <c r="AN97" s="26"/>
      <c r="AO97" s="26"/>
    </row>
    <row r="98" spans="1:41" x14ac:dyDescent="0.3">
      <c r="A98" s="3"/>
      <c r="B98" s="3"/>
      <c r="C98" s="3"/>
      <c r="D98" s="3"/>
      <c r="E98" s="3"/>
      <c r="F98" s="3"/>
      <c r="G98" s="3"/>
      <c r="AC98" s="23"/>
      <c r="AD98" s="26"/>
      <c r="AE98" s="26"/>
      <c r="AF98" s="26"/>
      <c r="AG98" s="26"/>
      <c r="AH98" s="26"/>
      <c r="AI98" s="26"/>
      <c r="AJ98" s="26"/>
      <c r="AK98" s="26"/>
      <c r="AL98" s="34"/>
      <c r="AM98" s="26"/>
      <c r="AN98" s="26"/>
      <c r="AO98" s="26"/>
    </row>
    <row r="99" spans="1:41" x14ac:dyDescent="0.3">
      <c r="A99" s="3"/>
      <c r="B99" s="3"/>
      <c r="C99" s="3"/>
      <c r="D99" s="3"/>
      <c r="E99" s="3"/>
      <c r="F99" s="3"/>
      <c r="G99" s="3"/>
      <c r="AC99" s="23"/>
      <c r="AD99" s="26"/>
      <c r="AE99" s="26"/>
      <c r="AF99" s="26"/>
      <c r="AG99" s="26"/>
      <c r="AH99" s="26"/>
      <c r="AI99" s="26"/>
      <c r="AJ99" s="26"/>
      <c r="AK99" s="26"/>
      <c r="AL99" s="34"/>
      <c r="AM99" s="26"/>
      <c r="AN99" s="26"/>
      <c r="AO99" s="26"/>
    </row>
    <row r="100" spans="1:41" x14ac:dyDescent="0.3">
      <c r="A100" s="3"/>
      <c r="B100" s="3"/>
      <c r="C100" s="3"/>
      <c r="D100" s="3"/>
      <c r="E100" s="3"/>
      <c r="F100" s="3"/>
      <c r="G100" s="3"/>
      <c r="AC100" s="23"/>
      <c r="AD100" s="26"/>
      <c r="AE100" s="26"/>
      <c r="AF100" s="26"/>
      <c r="AG100" s="26"/>
      <c r="AH100" s="26"/>
      <c r="AI100" s="26"/>
      <c r="AJ100" s="26"/>
      <c r="AK100" s="26"/>
      <c r="AL100" s="34"/>
      <c r="AM100" s="26"/>
      <c r="AN100" s="26"/>
      <c r="AO100" s="26"/>
    </row>
    <row r="101" spans="1:41" x14ac:dyDescent="0.3">
      <c r="A101" s="3"/>
      <c r="B101" s="3"/>
      <c r="C101" s="3"/>
      <c r="D101" s="3"/>
      <c r="E101" s="3"/>
      <c r="F101" s="3"/>
      <c r="G101" s="3"/>
      <c r="AC101" s="23"/>
      <c r="AD101" s="26"/>
      <c r="AE101" s="26"/>
      <c r="AF101" s="26"/>
      <c r="AG101" s="26"/>
      <c r="AH101" s="26"/>
      <c r="AI101" s="26"/>
      <c r="AJ101" s="26"/>
      <c r="AK101" s="26"/>
      <c r="AL101" s="34"/>
      <c r="AM101" s="26"/>
      <c r="AN101" s="26"/>
      <c r="AO101" s="26"/>
    </row>
    <row r="102" spans="1:41" x14ac:dyDescent="0.3">
      <c r="A102" s="3"/>
      <c r="B102" s="3"/>
      <c r="C102" s="3"/>
      <c r="D102" s="3"/>
      <c r="E102" s="3"/>
      <c r="F102" s="3"/>
      <c r="G102" s="3"/>
      <c r="AC102" s="23"/>
      <c r="AD102" s="26"/>
      <c r="AE102" s="26"/>
      <c r="AF102" s="26"/>
      <c r="AG102" s="26"/>
      <c r="AH102" s="26"/>
      <c r="AI102" s="26"/>
      <c r="AJ102" s="26"/>
      <c r="AK102" s="26"/>
      <c r="AL102" s="34"/>
      <c r="AM102" s="26"/>
      <c r="AN102" s="26"/>
      <c r="AO102" s="26"/>
    </row>
    <row r="103" spans="1:41" x14ac:dyDescent="0.3">
      <c r="A103" s="3"/>
      <c r="B103" s="3"/>
      <c r="C103" s="3"/>
      <c r="D103" s="3"/>
      <c r="E103" s="3"/>
      <c r="F103" s="3"/>
      <c r="G103" s="3"/>
      <c r="AC103" s="23"/>
      <c r="AD103" s="26"/>
      <c r="AE103" s="26"/>
      <c r="AF103" s="26"/>
      <c r="AG103" s="26"/>
      <c r="AH103" s="26"/>
      <c r="AI103" s="26"/>
      <c r="AJ103" s="26"/>
      <c r="AK103" s="26"/>
      <c r="AL103" s="34"/>
      <c r="AM103" s="26"/>
      <c r="AN103" s="26"/>
      <c r="AO103" s="26"/>
    </row>
    <row r="104" spans="1:41" x14ac:dyDescent="0.3">
      <c r="A104" s="3"/>
      <c r="B104" s="3"/>
      <c r="C104" s="3"/>
      <c r="D104" s="3"/>
      <c r="E104" s="3"/>
      <c r="F104" s="3"/>
      <c r="G104" s="3"/>
      <c r="AC104" s="23"/>
      <c r="AD104" s="26"/>
      <c r="AE104" s="26"/>
      <c r="AF104" s="26"/>
      <c r="AG104" s="26"/>
      <c r="AH104" s="26"/>
      <c r="AI104" s="26"/>
      <c r="AJ104" s="26"/>
      <c r="AK104" s="26"/>
      <c r="AL104" s="34"/>
      <c r="AM104" s="26"/>
      <c r="AN104" s="26"/>
      <c r="AO104" s="26"/>
    </row>
    <row r="105" spans="1:41" x14ac:dyDescent="0.3">
      <c r="A105" s="3"/>
      <c r="B105" s="3"/>
      <c r="C105" s="3"/>
      <c r="D105" s="3"/>
      <c r="E105" s="3"/>
      <c r="F105" s="3"/>
      <c r="G105" s="3"/>
      <c r="AC105" s="23"/>
      <c r="AD105" s="26"/>
      <c r="AE105" s="26"/>
      <c r="AF105" s="26"/>
      <c r="AG105" s="26"/>
      <c r="AH105" s="26"/>
      <c r="AI105" s="26"/>
      <c r="AJ105" s="26"/>
      <c r="AK105" s="26"/>
      <c r="AL105" s="34"/>
      <c r="AM105" s="26"/>
      <c r="AN105" s="26"/>
      <c r="AO105" s="26"/>
    </row>
    <row r="106" spans="1:41" x14ac:dyDescent="0.3">
      <c r="A106" s="3"/>
      <c r="B106" s="3"/>
      <c r="C106" s="3"/>
      <c r="D106" s="3"/>
      <c r="E106" s="3"/>
      <c r="F106" s="3"/>
      <c r="G106" s="3"/>
      <c r="AC106" s="23"/>
      <c r="AD106" s="26"/>
      <c r="AE106" s="26"/>
      <c r="AF106" s="26"/>
      <c r="AG106" s="26"/>
      <c r="AH106" s="26"/>
      <c r="AI106" s="26"/>
      <c r="AJ106" s="26"/>
      <c r="AK106" s="26"/>
      <c r="AL106" s="34"/>
      <c r="AM106" s="26"/>
      <c r="AN106" s="26"/>
      <c r="AO106" s="26"/>
    </row>
    <row r="107" spans="1:41" x14ac:dyDescent="0.3">
      <c r="A107" s="3"/>
      <c r="B107" s="3"/>
      <c r="C107" s="3"/>
      <c r="D107" s="3"/>
      <c r="E107" s="3"/>
      <c r="F107" s="3"/>
      <c r="G107" s="3"/>
      <c r="AC107" s="23"/>
      <c r="AD107" s="26"/>
      <c r="AE107" s="26"/>
      <c r="AF107" s="26"/>
      <c r="AG107" s="26"/>
      <c r="AH107" s="26"/>
      <c r="AI107" s="26"/>
      <c r="AJ107" s="26"/>
      <c r="AK107" s="26"/>
      <c r="AL107" s="34"/>
      <c r="AM107" s="26"/>
      <c r="AN107" s="26"/>
      <c r="AO107" s="26"/>
    </row>
    <row r="108" spans="1:41" x14ac:dyDescent="0.3">
      <c r="A108" s="3"/>
      <c r="B108" s="3"/>
      <c r="C108" s="3"/>
      <c r="D108" s="3"/>
      <c r="E108" s="3"/>
      <c r="F108" s="3"/>
      <c r="G108" s="3"/>
      <c r="AC108" s="23"/>
      <c r="AD108" s="26"/>
      <c r="AE108" s="26"/>
      <c r="AF108" s="26"/>
      <c r="AG108" s="26"/>
      <c r="AH108" s="26"/>
      <c r="AI108" s="26"/>
      <c r="AJ108" s="26"/>
      <c r="AK108" s="26"/>
      <c r="AL108" s="34"/>
      <c r="AM108" s="26"/>
      <c r="AN108" s="26"/>
      <c r="AO108" s="26"/>
    </row>
    <row r="109" spans="1:41" x14ac:dyDescent="0.3">
      <c r="A109" s="3"/>
      <c r="B109" s="3"/>
      <c r="C109" s="3"/>
      <c r="D109" s="3"/>
      <c r="E109" s="3"/>
      <c r="F109" s="3"/>
      <c r="G109" s="3"/>
      <c r="AC109" s="23"/>
      <c r="AD109" s="26"/>
      <c r="AE109" s="26"/>
      <c r="AF109" s="26"/>
      <c r="AG109" s="26"/>
      <c r="AH109" s="26"/>
      <c r="AI109" s="26"/>
      <c r="AJ109" s="26"/>
      <c r="AK109" s="26"/>
      <c r="AL109" s="34"/>
      <c r="AM109" s="26"/>
      <c r="AN109" s="26"/>
      <c r="AO109" s="26"/>
    </row>
    <row r="110" spans="1:41" x14ac:dyDescent="0.3">
      <c r="A110" s="3"/>
      <c r="B110" s="3"/>
      <c r="C110" s="3"/>
      <c r="D110" s="3"/>
      <c r="E110" s="3"/>
      <c r="F110" s="3"/>
      <c r="G110" s="3"/>
      <c r="AC110" s="23"/>
      <c r="AD110" s="26"/>
      <c r="AE110" s="26"/>
      <c r="AF110" s="26"/>
      <c r="AG110" s="26"/>
      <c r="AH110" s="26"/>
      <c r="AI110" s="26"/>
      <c r="AJ110" s="26"/>
      <c r="AK110" s="26"/>
      <c r="AL110" s="34"/>
      <c r="AM110" s="26"/>
      <c r="AN110" s="26"/>
      <c r="AO110" s="26"/>
    </row>
    <row r="111" spans="1:41" x14ac:dyDescent="0.3">
      <c r="A111" s="3"/>
      <c r="B111" s="3"/>
      <c r="C111" s="3"/>
      <c r="D111" s="3"/>
      <c r="E111" s="3"/>
      <c r="F111" s="3"/>
      <c r="G111" s="3"/>
      <c r="AC111" s="23"/>
      <c r="AD111" s="26"/>
      <c r="AE111" s="26"/>
      <c r="AF111" s="26"/>
      <c r="AG111" s="26"/>
      <c r="AH111" s="26"/>
      <c r="AI111" s="26"/>
      <c r="AJ111" s="26"/>
      <c r="AK111" s="26"/>
      <c r="AL111" s="34"/>
      <c r="AM111" s="26"/>
      <c r="AN111" s="26"/>
      <c r="AO111" s="26"/>
    </row>
    <row r="112" spans="1:41" x14ac:dyDescent="0.3">
      <c r="A112" s="3"/>
      <c r="B112" s="3"/>
      <c r="C112" s="3"/>
      <c r="D112" s="3"/>
      <c r="E112" s="3"/>
      <c r="F112" s="3"/>
      <c r="G112" s="3"/>
      <c r="AC112" s="23"/>
      <c r="AD112" s="26"/>
      <c r="AE112" s="26"/>
      <c r="AF112" s="26"/>
      <c r="AG112" s="26"/>
      <c r="AH112" s="26"/>
      <c r="AI112" s="26"/>
      <c r="AJ112" s="26"/>
      <c r="AK112" s="26"/>
      <c r="AL112" s="34"/>
      <c r="AM112" s="26"/>
      <c r="AN112" s="26"/>
      <c r="AO112" s="26"/>
    </row>
    <row r="113" spans="1:41" ht="21" x14ac:dyDescent="0.3">
      <c r="A113" s="3"/>
      <c r="B113" s="3"/>
      <c r="C113" s="3"/>
      <c r="D113" s="3"/>
      <c r="E113" s="3"/>
      <c r="F113" s="3"/>
      <c r="G113" s="3"/>
      <c r="M113" s="24" t="s">
        <v>138</v>
      </c>
      <c r="AC113" s="23"/>
      <c r="AD113" s="26"/>
      <c r="AE113" s="26"/>
      <c r="AF113" s="26"/>
      <c r="AG113" s="26"/>
      <c r="AH113" s="26"/>
      <c r="AI113" s="26"/>
      <c r="AJ113" s="26"/>
      <c r="AK113" s="26"/>
      <c r="AL113" s="24" t="s">
        <v>140</v>
      </c>
      <c r="AM113" s="26"/>
      <c r="AN113" s="26"/>
      <c r="AO113" s="26"/>
    </row>
    <row r="114" spans="1:41" ht="18" x14ac:dyDescent="0.3">
      <c r="A114" s="3"/>
      <c r="B114" s="3"/>
      <c r="C114" s="3"/>
      <c r="D114" s="3"/>
      <c r="E114" s="3"/>
      <c r="F114" s="3"/>
      <c r="G114" s="3"/>
      <c r="M114" s="25" t="s">
        <v>139</v>
      </c>
      <c r="AC114" s="23"/>
      <c r="AD114" s="26"/>
      <c r="AE114" s="26"/>
      <c r="AF114" s="26"/>
      <c r="AG114" s="26"/>
      <c r="AH114" s="26"/>
      <c r="AI114" s="26"/>
      <c r="AJ114" s="26"/>
      <c r="AK114" s="26"/>
      <c r="AL114" s="25" t="s">
        <v>141</v>
      </c>
      <c r="AM114" s="26"/>
      <c r="AN114" s="26"/>
      <c r="AO114" s="26"/>
    </row>
    <row r="115" spans="1:41" x14ac:dyDescent="0.3">
      <c r="D115" s="10"/>
      <c r="E115" s="26"/>
      <c r="AC115" s="23"/>
      <c r="AD115" s="26"/>
      <c r="AE115" s="26"/>
      <c r="AF115" s="26"/>
      <c r="AG115" s="26"/>
      <c r="AH115" s="26"/>
      <c r="AI115" s="26"/>
      <c r="AJ115" s="26"/>
      <c r="AK115" s="26"/>
      <c r="AL115" s="34"/>
      <c r="AM115" s="26"/>
      <c r="AN115" s="26"/>
      <c r="AO115" s="26"/>
    </row>
    <row r="116" spans="1:41" x14ac:dyDescent="0.3">
      <c r="D116" s="10"/>
      <c r="E116" s="26"/>
      <c r="AC116" s="23"/>
      <c r="AD116" s="26"/>
      <c r="AE116" s="26"/>
      <c r="AF116" s="26"/>
      <c r="AG116" s="26"/>
      <c r="AH116" s="26"/>
      <c r="AI116" s="26"/>
      <c r="AJ116" s="26"/>
      <c r="AK116" s="26"/>
      <c r="AL116" s="34"/>
      <c r="AM116" s="26"/>
      <c r="AN116" s="26"/>
      <c r="AO116" s="26"/>
    </row>
    <row r="117" spans="1:41" x14ac:dyDescent="0.3">
      <c r="D117" s="10"/>
      <c r="E117" s="26"/>
      <c r="AC117" s="23"/>
      <c r="AD117" s="26"/>
      <c r="AE117" s="26"/>
      <c r="AF117" s="26"/>
      <c r="AG117" s="26"/>
      <c r="AH117" s="26"/>
      <c r="AI117" s="26"/>
      <c r="AJ117" s="26"/>
      <c r="AK117" s="26"/>
      <c r="AL117" s="34"/>
      <c r="AM117" s="26"/>
      <c r="AN117" s="26"/>
      <c r="AO117" s="26"/>
    </row>
    <row r="118" spans="1:41" x14ac:dyDescent="0.3">
      <c r="D118" s="10"/>
      <c r="E118" s="26"/>
      <c r="AC118" s="23"/>
      <c r="AD118" s="26"/>
      <c r="AE118" s="26"/>
      <c r="AF118" s="26"/>
      <c r="AG118" s="26"/>
      <c r="AH118" s="26"/>
      <c r="AI118" s="26"/>
      <c r="AJ118" s="26"/>
      <c r="AK118" s="26"/>
      <c r="AL118" s="34"/>
      <c r="AM118" s="26"/>
      <c r="AN118" s="26"/>
      <c r="AO118" s="26"/>
    </row>
    <row r="119" spans="1:41" x14ac:dyDescent="0.3">
      <c r="D119" s="10"/>
      <c r="E119" s="26"/>
      <c r="AC119" s="23"/>
      <c r="AD119" s="26"/>
      <c r="AE119" s="26"/>
      <c r="AF119" s="26"/>
      <c r="AG119" s="26"/>
      <c r="AH119" s="26"/>
      <c r="AI119" s="26"/>
      <c r="AJ119" s="26"/>
      <c r="AK119" s="26"/>
      <c r="AL119" s="34"/>
      <c r="AM119" s="26"/>
      <c r="AN119" s="26"/>
      <c r="AO119" s="26"/>
    </row>
    <row r="120" spans="1:41" x14ac:dyDescent="0.3">
      <c r="D120" s="10"/>
      <c r="E120" s="26"/>
      <c r="AC120" s="23"/>
      <c r="AD120" s="26"/>
      <c r="AE120" s="26"/>
      <c r="AF120" s="26"/>
      <c r="AG120" s="26"/>
      <c r="AH120" s="26"/>
      <c r="AI120" s="26"/>
      <c r="AJ120" s="26"/>
      <c r="AK120" s="26"/>
      <c r="AL120" s="34"/>
      <c r="AM120" s="26"/>
      <c r="AN120" s="26"/>
      <c r="AO120" s="26"/>
    </row>
    <row r="121" spans="1:41" ht="17.399999999999999" customHeight="1" x14ac:dyDescent="0.3"/>
    <row r="123" spans="1:41" ht="5.25" customHeight="1" x14ac:dyDescent="0.3"/>
    <row r="128" spans="1:41" ht="15" customHeight="1" x14ac:dyDescent="0.3"/>
    <row r="129" spans="2:44" ht="15" customHeight="1" x14ac:dyDescent="0.3"/>
    <row r="130" spans="2:44" ht="26.25" customHeight="1" x14ac:dyDescent="0.5">
      <c r="B130" s="7"/>
      <c r="AO130" s="57"/>
      <c r="AP130" s="57"/>
      <c r="AQ130" s="57"/>
      <c r="AR130" s="57"/>
    </row>
    <row r="146" spans="2:30" x14ac:dyDescent="0.3">
      <c r="B146" s="6"/>
      <c r="C146" s="28" t="s">
        <v>25</v>
      </c>
      <c r="D146" s="28"/>
      <c r="AB146" s="37" t="s">
        <v>29</v>
      </c>
    </row>
    <row r="147" spans="2:30" x14ac:dyDescent="0.3">
      <c r="C147" s="28"/>
      <c r="D147" s="28"/>
      <c r="G147" s="3"/>
      <c r="AB147" s="37" t="s">
        <v>27</v>
      </c>
      <c r="AD147" s="52">
        <f>Data2!E14</f>
        <v>0.99216973983329126</v>
      </c>
    </row>
    <row r="148" spans="2:30" x14ac:dyDescent="0.3">
      <c r="B148" s="5"/>
      <c r="C148" s="28" t="s">
        <v>17</v>
      </c>
      <c r="D148" s="28"/>
      <c r="G148" s="3"/>
      <c r="AB148" s="37" t="s">
        <v>28</v>
      </c>
      <c r="AD148" s="52">
        <v>0.98499999999999999</v>
      </c>
    </row>
    <row r="149" spans="2:30" x14ac:dyDescent="0.3">
      <c r="C149" s="28"/>
      <c r="D149" s="28"/>
    </row>
    <row r="150" spans="2:30" ht="21" x14ac:dyDescent="0.3">
      <c r="W150" s="8"/>
      <c r="X150" s="8" t="s">
        <v>160</v>
      </c>
    </row>
    <row r="151" spans="2:30" ht="18" x14ac:dyDescent="0.3">
      <c r="W151" s="43"/>
      <c r="X151" s="43" t="s">
        <v>30</v>
      </c>
    </row>
    <row r="178" spans="16:32" x14ac:dyDescent="0.3">
      <c r="Q178" s="38"/>
    </row>
    <row r="179" spans="16:32" x14ac:dyDescent="0.3">
      <c r="Q179" s="44"/>
      <c r="R179" s="2"/>
      <c r="S179" s="2"/>
      <c r="T179" s="2"/>
      <c r="U179" s="2"/>
      <c r="V179" s="2"/>
    </row>
    <row r="180" spans="16:32" x14ac:dyDescent="0.3">
      <c r="Q180" s="44"/>
      <c r="R180" s="2"/>
      <c r="S180" s="2"/>
      <c r="T180" s="2"/>
      <c r="U180" s="2"/>
      <c r="V180" s="2"/>
    </row>
    <row r="181" spans="16:32" x14ac:dyDescent="0.3">
      <c r="Q181" s="44"/>
      <c r="R181" s="2"/>
      <c r="S181" s="2"/>
      <c r="T181" s="2"/>
      <c r="U181" s="2"/>
      <c r="V181" s="2"/>
    </row>
    <row r="182" spans="16:32" x14ac:dyDescent="0.3">
      <c r="Q182" s="44"/>
      <c r="R182" s="2"/>
      <c r="S182" s="2"/>
      <c r="T182" s="2"/>
      <c r="U182" s="2"/>
      <c r="V182" s="2"/>
    </row>
    <row r="183" spans="16:32" x14ac:dyDescent="0.3">
      <c r="Q183" s="44"/>
      <c r="R183" s="2"/>
      <c r="S183" s="2"/>
      <c r="T183" s="2"/>
      <c r="U183" s="2"/>
      <c r="V183" s="2"/>
    </row>
    <row r="184" spans="16:32" x14ac:dyDescent="0.3">
      <c r="P184" s="2"/>
      <c r="Q184" s="5"/>
      <c r="R184" s="2" t="s">
        <v>31</v>
      </c>
      <c r="S184" s="2"/>
      <c r="T184" s="2"/>
      <c r="U184" s="2"/>
      <c r="AE184" s="4"/>
      <c r="AF184" s="3" t="s">
        <v>32</v>
      </c>
    </row>
    <row r="185" spans="16:32" x14ac:dyDescent="0.3">
      <c r="Q185" s="44"/>
      <c r="R185" s="2"/>
      <c r="S185" s="2"/>
      <c r="T185" s="2"/>
      <c r="U185" s="2"/>
    </row>
  </sheetData>
  <sheetProtection formatCells="0" formatColumns="0" formatRows="0" insertColumns="0" insertRows="0" insertHyperlinks="0" deleteColumns="0" deleteRows="0" sort="0" autoFilter="0" pivotTables="0"/>
  <mergeCells count="5">
    <mergeCell ref="AO130:AR130"/>
    <mergeCell ref="AF3:AJ3"/>
    <mergeCell ref="Z3:AD3"/>
    <mergeCell ref="W3:Y3"/>
    <mergeCell ref="K2:AW2"/>
  </mergeCells>
  <pageMargins left="0.7" right="0.7" top="0.75" bottom="0.75" header="0.3" footer="0.3"/>
  <pageSetup paperSize="8" scale="39" orientation="portrait" r:id="rId1"/>
  <headerFooter>
    <oddFooter>&amp;L&amp;"Arial,обычный"&amp;16&amp;F&amp;R&amp;"Arial,обычный"&amp;14Page:&amp;P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63"/>
  <sheetViews>
    <sheetView topLeftCell="A10" workbookViewId="0">
      <selection activeCell="F57" sqref="F57"/>
    </sheetView>
  </sheetViews>
  <sheetFormatPr defaultColWidth="9.109375" defaultRowHeight="14.4" x14ac:dyDescent="0.3"/>
  <cols>
    <col min="4" max="4" width="10.109375" bestFit="1" customWidth="1"/>
  </cols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 t="s">
        <v>46</v>
      </c>
      <c r="C2" t="s">
        <v>47</v>
      </c>
      <c r="E2" t="s">
        <v>47</v>
      </c>
      <c r="F2">
        <v>0</v>
      </c>
      <c r="G2">
        <v>0</v>
      </c>
    </row>
    <row r="3" spans="1:9" x14ac:dyDescent="0.3">
      <c r="A3" t="s">
        <v>48</v>
      </c>
      <c r="B3">
        <v>5</v>
      </c>
      <c r="C3" t="s">
        <v>165</v>
      </c>
      <c r="E3" t="s">
        <v>47</v>
      </c>
      <c r="F3">
        <v>71</v>
      </c>
      <c r="G3">
        <v>5</v>
      </c>
    </row>
    <row r="4" spans="1:9" x14ac:dyDescent="0.3">
      <c r="A4" t="s">
        <v>49</v>
      </c>
      <c r="B4">
        <v>12</v>
      </c>
      <c r="C4" t="s">
        <v>166</v>
      </c>
      <c r="E4" t="s">
        <v>47</v>
      </c>
      <c r="F4">
        <v>25</v>
      </c>
      <c r="G4">
        <v>5</v>
      </c>
    </row>
    <row r="5" spans="1:9" x14ac:dyDescent="0.3">
      <c r="A5" t="s">
        <v>50</v>
      </c>
      <c r="B5">
        <v>8</v>
      </c>
      <c r="C5" t="s">
        <v>167</v>
      </c>
      <c r="E5" t="s">
        <v>47</v>
      </c>
      <c r="F5">
        <v>41</v>
      </c>
      <c r="G5">
        <v>3</v>
      </c>
    </row>
    <row r="6" spans="1:9" x14ac:dyDescent="0.3">
      <c r="A6" t="s">
        <v>51</v>
      </c>
      <c r="B6">
        <v>5</v>
      </c>
      <c r="C6" t="s">
        <v>165</v>
      </c>
      <c r="E6" t="s">
        <v>47</v>
      </c>
      <c r="F6">
        <v>26</v>
      </c>
      <c r="G6">
        <v>3</v>
      </c>
    </row>
    <row r="7" spans="1:9" x14ac:dyDescent="0.3">
      <c r="A7" t="s">
        <v>52</v>
      </c>
      <c r="B7">
        <v>20</v>
      </c>
      <c r="C7" t="s">
        <v>168</v>
      </c>
      <c r="D7">
        <v>1</v>
      </c>
      <c r="E7" t="s">
        <v>97</v>
      </c>
      <c r="F7">
        <v>59</v>
      </c>
      <c r="G7">
        <v>5</v>
      </c>
    </row>
    <row r="8" spans="1:9" x14ac:dyDescent="0.3">
      <c r="A8" t="s">
        <v>53</v>
      </c>
      <c r="B8">
        <v>10</v>
      </c>
      <c r="C8" t="s">
        <v>169</v>
      </c>
      <c r="E8" t="s">
        <v>47</v>
      </c>
      <c r="F8">
        <v>49</v>
      </c>
      <c r="G8">
        <v>3</v>
      </c>
    </row>
    <row r="9" spans="1:9" x14ac:dyDescent="0.3">
      <c r="A9" t="s">
        <v>54</v>
      </c>
      <c r="B9">
        <v>16</v>
      </c>
      <c r="C9" t="s">
        <v>170</v>
      </c>
      <c r="E9" t="s">
        <v>47</v>
      </c>
      <c r="F9">
        <v>42</v>
      </c>
      <c r="G9">
        <v>3</v>
      </c>
    </row>
    <row r="10" spans="1:9" x14ac:dyDescent="0.3">
      <c r="A10" t="s">
        <v>55</v>
      </c>
      <c r="B10">
        <v>18</v>
      </c>
      <c r="C10" t="s">
        <v>171</v>
      </c>
      <c r="E10" t="s">
        <v>47</v>
      </c>
      <c r="F10">
        <v>39</v>
      </c>
      <c r="G10">
        <v>4</v>
      </c>
    </row>
    <row r="11" spans="1:9" x14ac:dyDescent="0.3">
      <c r="A11" t="s">
        <v>56</v>
      </c>
      <c r="B11">
        <v>17</v>
      </c>
      <c r="C11" t="s">
        <v>172</v>
      </c>
      <c r="E11" t="s">
        <v>47</v>
      </c>
      <c r="F11">
        <v>46</v>
      </c>
      <c r="G11">
        <v>4</v>
      </c>
    </row>
    <row r="12" spans="1:9" x14ac:dyDescent="0.3">
      <c r="A12">
        <v>10</v>
      </c>
      <c r="B12">
        <v>21</v>
      </c>
      <c r="C12" t="s">
        <v>173</v>
      </c>
      <c r="E12" t="s">
        <v>47</v>
      </c>
      <c r="F12">
        <v>50</v>
      </c>
      <c r="G12">
        <v>3</v>
      </c>
    </row>
    <row r="13" spans="1:9" x14ac:dyDescent="0.3">
      <c r="A13">
        <v>11</v>
      </c>
      <c r="B13">
        <v>21</v>
      </c>
      <c r="C13" t="s">
        <v>173</v>
      </c>
      <c r="E13" t="s">
        <v>47</v>
      </c>
      <c r="F13">
        <v>53</v>
      </c>
      <c r="G13">
        <v>5</v>
      </c>
    </row>
    <row r="14" spans="1:9" x14ac:dyDescent="0.3">
      <c r="A14">
        <v>12</v>
      </c>
      <c r="B14">
        <v>15</v>
      </c>
      <c r="C14" t="s">
        <v>174</v>
      </c>
      <c r="D14">
        <v>1</v>
      </c>
      <c r="E14" t="s">
        <v>97</v>
      </c>
      <c r="F14">
        <v>46</v>
      </c>
      <c r="G14">
        <v>4</v>
      </c>
    </row>
    <row r="15" spans="1:9" x14ac:dyDescent="0.3">
      <c r="A15">
        <v>13</v>
      </c>
      <c r="B15">
        <v>8</v>
      </c>
      <c r="C15" t="s">
        <v>167</v>
      </c>
      <c r="E15" t="s">
        <v>47</v>
      </c>
      <c r="F15">
        <v>41</v>
      </c>
      <c r="G15">
        <v>3</v>
      </c>
    </row>
    <row r="16" spans="1:9" x14ac:dyDescent="0.3">
      <c r="A16">
        <v>14</v>
      </c>
      <c r="B16">
        <v>16</v>
      </c>
      <c r="C16" t="s">
        <v>170</v>
      </c>
      <c r="E16" t="s">
        <v>47</v>
      </c>
      <c r="F16">
        <v>43</v>
      </c>
      <c r="G16">
        <v>4</v>
      </c>
    </row>
    <row r="17" spans="1:10" x14ac:dyDescent="0.3">
      <c r="A17">
        <v>15</v>
      </c>
      <c r="B17">
        <v>19</v>
      </c>
      <c r="C17" t="s">
        <v>175</v>
      </c>
      <c r="D17">
        <v>1</v>
      </c>
      <c r="E17" t="s">
        <v>97</v>
      </c>
      <c r="F17">
        <v>61</v>
      </c>
      <c r="G17">
        <v>7</v>
      </c>
    </row>
    <row r="18" spans="1:10" x14ac:dyDescent="0.3">
      <c r="A18">
        <v>16</v>
      </c>
      <c r="B18">
        <v>6</v>
      </c>
      <c r="C18" t="s">
        <v>176</v>
      </c>
      <c r="D18">
        <v>1</v>
      </c>
      <c r="E18" t="s">
        <v>97</v>
      </c>
      <c r="F18">
        <v>50</v>
      </c>
      <c r="G18">
        <v>4</v>
      </c>
    </row>
    <row r="19" spans="1:10" x14ac:dyDescent="0.3">
      <c r="A19">
        <v>17</v>
      </c>
      <c r="B19">
        <v>3</v>
      </c>
      <c r="C19" t="s">
        <v>177</v>
      </c>
      <c r="E19" t="s">
        <v>47</v>
      </c>
      <c r="F19">
        <v>72</v>
      </c>
      <c r="G19">
        <v>4</v>
      </c>
    </row>
    <row r="20" spans="1:10" x14ac:dyDescent="0.3">
      <c r="A20">
        <v>18</v>
      </c>
      <c r="B20">
        <v>16</v>
      </c>
      <c r="C20" t="s">
        <v>170</v>
      </c>
      <c r="E20" t="s">
        <v>47</v>
      </c>
      <c r="F20">
        <v>36</v>
      </c>
      <c r="G20">
        <v>3</v>
      </c>
    </row>
    <row r="21" spans="1:10" x14ac:dyDescent="0.3">
      <c r="A21">
        <v>19</v>
      </c>
      <c r="B21">
        <v>16</v>
      </c>
      <c r="C21" t="s">
        <v>170</v>
      </c>
      <c r="E21" t="s">
        <v>47</v>
      </c>
      <c r="F21">
        <v>36</v>
      </c>
      <c r="G21">
        <v>4</v>
      </c>
    </row>
    <row r="22" spans="1:10" x14ac:dyDescent="0.3">
      <c r="A22">
        <v>20</v>
      </c>
      <c r="B22">
        <v>5</v>
      </c>
      <c r="C22" t="s">
        <v>165</v>
      </c>
      <c r="E22" t="s">
        <v>47</v>
      </c>
      <c r="F22">
        <v>16</v>
      </c>
      <c r="G22">
        <v>4</v>
      </c>
    </row>
    <row r="23" spans="1:10" x14ac:dyDescent="0.3">
      <c r="A23">
        <v>21</v>
      </c>
      <c r="B23">
        <v>4</v>
      </c>
      <c r="C23" t="s">
        <v>178</v>
      </c>
      <c r="E23" t="s">
        <v>47</v>
      </c>
      <c r="F23">
        <v>63</v>
      </c>
      <c r="G23">
        <v>6</v>
      </c>
    </row>
    <row r="24" spans="1:10" x14ac:dyDescent="0.3">
      <c r="A24">
        <v>22</v>
      </c>
      <c r="B24">
        <v>6</v>
      </c>
      <c r="C24" t="s">
        <v>176</v>
      </c>
      <c r="E24" t="s">
        <v>47</v>
      </c>
      <c r="F24">
        <v>20</v>
      </c>
      <c r="G24">
        <v>4</v>
      </c>
    </row>
    <row r="25" spans="1:10" x14ac:dyDescent="0.3">
      <c r="A25">
        <v>23</v>
      </c>
      <c r="B25">
        <v>3</v>
      </c>
      <c r="C25" t="s">
        <v>177</v>
      </c>
      <c r="E25" t="s">
        <v>47</v>
      </c>
      <c r="F25">
        <v>153</v>
      </c>
      <c r="G25">
        <v>6</v>
      </c>
    </row>
    <row r="28" spans="1:10" x14ac:dyDescent="0.3">
      <c r="A28" t="s">
        <v>57</v>
      </c>
      <c r="B28" s="38">
        <v>139</v>
      </c>
      <c r="C28" s="38">
        <v>2</v>
      </c>
      <c r="D28" t="e">
        <v>#N/A</v>
      </c>
      <c r="E28" t="s">
        <v>47</v>
      </c>
      <c r="F28">
        <v>63</v>
      </c>
      <c r="G28">
        <v>6</v>
      </c>
      <c r="J28" t="e">
        <v>#N/A</v>
      </c>
    </row>
    <row r="29" spans="1:10" x14ac:dyDescent="0.3">
      <c r="A29">
        <v>1</v>
      </c>
      <c r="B29" s="38">
        <v>139</v>
      </c>
      <c r="C29" s="38">
        <v>1</v>
      </c>
      <c r="D29" t="e">
        <v>#N/A</v>
      </c>
      <c r="E29" t="s">
        <v>47</v>
      </c>
      <c r="F29">
        <v>20</v>
      </c>
      <c r="G29">
        <v>4</v>
      </c>
      <c r="J29" t="e">
        <v>#N/A</v>
      </c>
    </row>
    <row r="30" spans="1:10" x14ac:dyDescent="0.3">
      <c r="A30">
        <v>2</v>
      </c>
      <c r="B30" s="38">
        <v>302</v>
      </c>
      <c r="C30" s="38">
        <v>6</v>
      </c>
      <c r="D30" t="e">
        <v>#N/A</v>
      </c>
      <c r="E30" t="s">
        <v>47</v>
      </c>
      <c r="F30">
        <v>153</v>
      </c>
      <c r="G30">
        <v>6</v>
      </c>
      <c r="J30" t="e">
        <v>#N/A</v>
      </c>
    </row>
    <row r="31" spans="1:10" x14ac:dyDescent="0.3">
      <c r="A31">
        <v>3</v>
      </c>
      <c r="B31" s="38">
        <v>198</v>
      </c>
      <c r="C31" s="38">
        <v>1</v>
      </c>
      <c r="D31" t="e">
        <v>#N/A</v>
      </c>
      <c r="E31" t="s">
        <v>47</v>
      </c>
      <c r="F31" t="e">
        <v>#N/A</v>
      </c>
      <c r="G31" t="e">
        <v>#N/A</v>
      </c>
      <c r="H31">
        <v>0</v>
      </c>
      <c r="I31">
        <v>0</v>
      </c>
      <c r="J31" t="e">
        <v>#N/A</v>
      </c>
    </row>
    <row r="32" spans="1:10" x14ac:dyDescent="0.3">
      <c r="A32">
        <v>4</v>
      </c>
      <c r="B32" s="38">
        <v>192</v>
      </c>
      <c r="C32" s="38"/>
      <c r="D32" t="e">
        <v>#N/A</v>
      </c>
      <c r="E32" t="s">
        <v>47</v>
      </c>
      <c r="F32">
        <v>71</v>
      </c>
      <c r="G32">
        <v>5</v>
      </c>
      <c r="H32">
        <v>0</v>
      </c>
      <c r="I32">
        <v>0</v>
      </c>
      <c r="J32" t="e">
        <v>#N/A</v>
      </c>
    </row>
    <row r="33" spans="1:10" x14ac:dyDescent="0.3">
      <c r="A33">
        <v>5</v>
      </c>
      <c r="B33" s="38">
        <v>362</v>
      </c>
      <c r="C33" s="38">
        <v>3</v>
      </c>
      <c r="D33" t="e">
        <v>#N/A</v>
      </c>
      <c r="E33" t="s">
        <v>47</v>
      </c>
      <c r="F33">
        <v>25</v>
      </c>
      <c r="G33">
        <v>5</v>
      </c>
      <c r="H33">
        <v>0</v>
      </c>
      <c r="I33">
        <v>0</v>
      </c>
      <c r="J33" t="e">
        <v>#N/A</v>
      </c>
    </row>
    <row r="34" spans="1:10" x14ac:dyDescent="0.3">
      <c r="A34">
        <v>6</v>
      </c>
      <c r="B34" s="38">
        <v>470</v>
      </c>
      <c r="C34" s="38">
        <v>6</v>
      </c>
      <c r="D34" t="e">
        <v>#N/A</v>
      </c>
      <c r="E34" t="s">
        <v>47</v>
      </c>
      <c r="F34">
        <v>41</v>
      </c>
      <c r="G34">
        <v>3</v>
      </c>
      <c r="H34">
        <v>0</v>
      </c>
      <c r="I34">
        <v>0</v>
      </c>
      <c r="J34" t="e">
        <v>#N/A</v>
      </c>
    </row>
    <row r="35" spans="1:10" x14ac:dyDescent="0.3">
      <c r="A35">
        <v>7</v>
      </c>
      <c r="B35" s="38">
        <v>483</v>
      </c>
      <c r="C35" s="38">
        <v>5</v>
      </c>
      <c r="D35" t="e">
        <v>#N/A</v>
      </c>
      <c r="E35" t="s">
        <v>47</v>
      </c>
      <c r="F35">
        <v>26</v>
      </c>
      <c r="G35">
        <v>3</v>
      </c>
      <c r="H35">
        <v>0</v>
      </c>
      <c r="I35">
        <v>0</v>
      </c>
      <c r="J35" t="e">
        <v>#N/A</v>
      </c>
    </row>
    <row r="36" spans="1:10" x14ac:dyDescent="0.3">
      <c r="A36">
        <v>8</v>
      </c>
      <c r="B36" s="38">
        <v>355</v>
      </c>
      <c r="C36" s="38">
        <v>4</v>
      </c>
      <c r="D36">
        <v>1</v>
      </c>
      <c r="E36" t="s">
        <v>97</v>
      </c>
      <c r="F36">
        <v>59</v>
      </c>
      <c r="G36">
        <v>5</v>
      </c>
      <c r="H36">
        <v>0</v>
      </c>
      <c r="I36">
        <v>0</v>
      </c>
      <c r="J36" t="e">
        <v>#N/A</v>
      </c>
    </row>
    <row r="37" spans="1:10" x14ac:dyDescent="0.3">
      <c r="A37">
        <v>9</v>
      </c>
      <c r="B37" s="38">
        <v>371</v>
      </c>
      <c r="C37" s="38">
        <v>4</v>
      </c>
      <c r="D37" t="e">
        <v>#N/A</v>
      </c>
      <c r="E37" t="s">
        <v>47</v>
      </c>
      <c r="F37">
        <v>49</v>
      </c>
      <c r="G37">
        <v>3</v>
      </c>
      <c r="H37">
        <v>0</v>
      </c>
      <c r="I37">
        <v>0</v>
      </c>
      <c r="J37" t="e">
        <v>#N/A</v>
      </c>
    </row>
    <row r="38" spans="1:10" x14ac:dyDescent="0.3">
      <c r="A38">
        <v>10</v>
      </c>
      <c r="B38" s="38">
        <v>522</v>
      </c>
      <c r="C38" s="38">
        <v>9</v>
      </c>
      <c r="D38" t="e">
        <v>#N/A</v>
      </c>
      <c r="E38" t="s">
        <v>47</v>
      </c>
      <c r="F38">
        <v>42</v>
      </c>
      <c r="G38">
        <v>3</v>
      </c>
      <c r="H38">
        <v>0</v>
      </c>
      <c r="I38">
        <v>0</v>
      </c>
      <c r="J38" t="e">
        <v>#N/A</v>
      </c>
    </row>
    <row r="39" spans="1:10" x14ac:dyDescent="0.3">
      <c r="A39">
        <v>11</v>
      </c>
      <c r="B39" s="38">
        <v>511</v>
      </c>
      <c r="C39" s="38">
        <v>4</v>
      </c>
      <c r="D39" t="e">
        <v>#N/A</v>
      </c>
      <c r="E39" t="s">
        <v>47</v>
      </c>
      <c r="F39">
        <v>39</v>
      </c>
      <c r="G39">
        <v>4</v>
      </c>
      <c r="H39">
        <v>0</v>
      </c>
      <c r="I39">
        <v>0</v>
      </c>
      <c r="J39" t="e">
        <v>#N/A</v>
      </c>
    </row>
    <row r="40" spans="1:10" x14ac:dyDescent="0.3">
      <c r="A40">
        <v>12</v>
      </c>
      <c r="B40" s="38">
        <v>477</v>
      </c>
      <c r="C40" s="38">
        <v>3</v>
      </c>
      <c r="D40" t="e">
        <v>#N/A</v>
      </c>
      <c r="E40" t="s">
        <v>47</v>
      </c>
      <c r="F40">
        <v>46</v>
      </c>
      <c r="G40">
        <v>4</v>
      </c>
      <c r="H40">
        <v>0</v>
      </c>
      <c r="I40">
        <v>0</v>
      </c>
      <c r="J40" t="e">
        <v>#N/A</v>
      </c>
    </row>
    <row r="41" spans="1:10" x14ac:dyDescent="0.3">
      <c r="A41">
        <v>13</v>
      </c>
      <c r="B41" s="38">
        <v>456</v>
      </c>
      <c r="C41" s="38">
        <v>4</v>
      </c>
      <c r="D41" t="e">
        <v>#N/A</v>
      </c>
      <c r="E41" t="s">
        <v>47</v>
      </c>
      <c r="F41">
        <v>50</v>
      </c>
      <c r="G41">
        <v>3</v>
      </c>
      <c r="H41">
        <v>0</v>
      </c>
      <c r="I41">
        <v>0</v>
      </c>
      <c r="J41" t="e">
        <v>#N/A</v>
      </c>
    </row>
    <row r="42" spans="1:10" x14ac:dyDescent="0.3">
      <c r="A42">
        <v>14</v>
      </c>
      <c r="B42" s="38">
        <v>389</v>
      </c>
      <c r="C42" s="38">
        <v>3</v>
      </c>
      <c r="D42" t="e">
        <v>#N/A</v>
      </c>
      <c r="E42" t="s">
        <v>47</v>
      </c>
      <c r="F42">
        <v>53</v>
      </c>
      <c r="G42">
        <v>5</v>
      </c>
      <c r="H42">
        <v>0</v>
      </c>
      <c r="I42">
        <v>0</v>
      </c>
      <c r="J42" t="e">
        <v>#N/A</v>
      </c>
    </row>
    <row r="43" spans="1:10" x14ac:dyDescent="0.3">
      <c r="A43">
        <v>15</v>
      </c>
      <c r="B43" s="38">
        <v>353</v>
      </c>
      <c r="C43" s="38">
        <v>3</v>
      </c>
      <c r="D43">
        <v>1</v>
      </c>
      <c r="E43" t="s">
        <v>97</v>
      </c>
      <c r="F43">
        <v>46</v>
      </c>
      <c r="G43">
        <v>4</v>
      </c>
      <c r="H43">
        <v>0</v>
      </c>
      <c r="I43">
        <v>0</v>
      </c>
      <c r="J43" t="e">
        <v>#N/A</v>
      </c>
    </row>
    <row r="44" spans="1:10" x14ac:dyDescent="0.3">
      <c r="A44">
        <v>16</v>
      </c>
      <c r="B44" s="38">
        <v>369</v>
      </c>
      <c r="C44" s="38">
        <v>1</v>
      </c>
      <c r="D44" t="e">
        <v>#N/A</v>
      </c>
      <c r="E44" t="s">
        <v>47</v>
      </c>
      <c r="F44">
        <v>41</v>
      </c>
      <c r="G44">
        <v>3</v>
      </c>
      <c r="H44">
        <v>0</v>
      </c>
      <c r="I44">
        <v>0</v>
      </c>
      <c r="J44" t="e">
        <v>#N/A</v>
      </c>
    </row>
    <row r="45" spans="1:10" x14ac:dyDescent="0.3">
      <c r="A45">
        <v>17</v>
      </c>
      <c r="B45" s="38">
        <v>322</v>
      </c>
      <c r="C45" s="38">
        <v>5</v>
      </c>
      <c r="D45" t="e">
        <v>#N/A</v>
      </c>
      <c r="E45" t="s">
        <v>47</v>
      </c>
      <c r="F45">
        <v>43</v>
      </c>
      <c r="G45">
        <v>4</v>
      </c>
      <c r="H45">
        <v>0</v>
      </c>
      <c r="I45">
        <v>0</v>
      </c>
      <c r="J45" t="e">
        <v>#N/A</v>
      </c>
    </row>
    <row r="46" spans="1:10" x14ac:dyDescent="0.3">
      <c r="A46">
        <v>18</v>
      </c>
      <c r="B46" s="38">
        <v>395</v>
      </c>
      <c r="C46" s="38">
        <v>4</v>
      </c>
      <c r="D46">
        <v>1</v>
      </c>
      <c r="E46" t="s">
        <v>97</v>
      </c>
      <c r="F46">
        <v>61</v>
      </c>
      <c r="G46">
        <v>7</v>
      </c>
      <c r="H46">
        <v>0</v>
      </c>
      <c r="I46">
        <v>0</v>
      </c>
      <c r="J46" t="e">
        <v>#N/A</v>
      </c>
    </row>
    <row r="47" spans="1:10" x14ac:dyDescent="0.3">
      <c r="A47">
        <v>19</v>
      </c>
      <c r="B47" s="38">
        <v>288</v>
      </c>
      <c r="C47" s="38">
        <v>3</v>
      </c>
      <c r="D47">
        <v>1</v>
      </c>
      <c r="E47" t="s">
        <v>97</v>
      </c>
      <c r="F47">
        <v>50</v>
      </c>
      <c r="G47">
        <v>4</v>
      </c>
      <c r="H47">
        <v>0</v>
      </c>
      <c r="I47">
        <v>0</v>
      </c>
      <c r="J47" t="e">
        <v>#N/A</v>
      </c>
    </row>
    <row r="48" spans="1:10" x14ac:dyDescent="0.3">
      <c r="A48">
        <v>20</v>
      </c>
      <c r="B48" s="38">
        <v>254</v>
      </c>
      <c r="C48" s="38">
        <v>3</v>
      </c>
      <c r="D48" t="e">
        <v>#N/A</v>
      </c>
      <c r="E48" t="s">
        <v>47</v>
      </c>
      <c r="F48">
        <v>72</v>
      </c>
      <c r="G48">
        <v>4</v>
      </c>
      <c r="H48">
        <v>0</v>
      </c>
      <c r="I48">
        <v>0</v>
      </c>
      <c r="J48" t="e">
        <v>#N/A</v>
      </c>
    </row>
    <row r="49" spans="1:10" x14ac:dyDescent="0.3">
      <c r="A49">
        <v>21</v>
      </c>
      <c r="B49" s="38">
        <v>209</v>
      </c>
      <c r="C49" s="38">
        <v>2</v>
      </c>
      <c r="D49" t="e">
        <v>#N/A</v>
      </c>
      <c r="E49" t="s">
        <v>47</v>
      </c>
      <c r="F49">
        <v>36</v>
      </c>
      <c r="G49">
        <v>3</v>
      </c>
      <c r="H49">
        <v>0</v>
      </c>
      <c r="I49">
        <v>0</v>
      </c>
      <c r="J49" t="e">
        <v>#N/A</v>
      </c>
    </row>
    <row r="50" spans="1:10" x14ac:dyDescent="0.3">
      <c r="A50">
        <v>22</v>
      </c>
      <c r="B50" s="38">
        <v>193</v>
      </c>
      <c r="C50" s="38"/>
      <c r="D50" t="e">
        <v>#N/A</v>
      </c>
      <c r="E50" t="s">
        <v>47</v>
      </c>
      <c r="F50">
        <v>36</v>
      </c>
      <c r="G50">
        <v>4</v>
      </c>
      <c r="H50">
        <v>0</v>
      </c>
      <c r="I50">
        <v>0</v>
      </c>
      <c r="J50" t="e">
        <v>#N/A</v>
      </c>
    </row>
    <row r="51" spans="1:10" x14ac:dyDescent="0.3">
      <c r="A51">
        <v>23</v>
      </c>
      <c r="B51" s="38">
        <v>169</v>
      </c>
      <c r="C51" s="38"/>
      <c r="D51" t="e">
        <v>#N/A</v>
      </c>
      <c r="E51" t="s">
        <v>47</v>
      </c>
      <c r="F51">
        <v>16</v>
      </c>
      <c r="G51">
        <v>4</v>
      </c>
      <c r="H51">
        <v>0</v>
      </c>
      <c r="I51">
        <v>0</v>
      </c>
      <c r="J51" t="e">
        <v>#N/A</v>
      </c>
    </row>
    <row r="62" spans="1:10" x14ac:dyDescent="0.3">
      <c r="D62" s="45">
        <f ca="1">EOMONTH(TODAY(),-1)</f>
        <v>45046</v>
      </c>
    </row>
    <row r="63" spans="1:10" x14ac:dyDescent="0.3">
      <c r="D63" s="45">
        <f ca="1">DATE(YEAR(TODAY()),MONTH(TODAY())-1,1)</f>
        <v>45017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F48"/>
  <sheetViews>
    <sheetView workbookViewId="0">
      <selection activeCell="H36" sqref="H36"/>
    </sheetView>
  </sheetViews>
  <sheetFormatPr defaultColWidth="9.109375" defaultRowHeight="14.4" x14ac:dyDescent="0.3"/>
  <cols>
    <col min="1" max="1" width="10.44140625" customWidth="1"/>
    <col min="2" max="2" width="9" customWidth="1"/>
    <col min="3" max="3" width="12" customWidth="1"/>
    <col min="4" max="4" width="11.33203125" customWidth="1"/>
    <col min="5" max="6" width="9.44140625" customWidth="1"/>
    <col min="7" max="7" width="8.109375" customWidth="1"/>
    <col min="8" max="8" width="5.33203125" customWidth="1"/>
    <col min="9" max="9" width="6.33203125" customWidth="1"/>
  </cols>
  <sheetData>
    <row r="1" spans="1:6" ht="15" customHeight="1" thickBot="1" x14ac:dyDescent="0.35">
      <c r="A1" t="s">
        <v>58</v>
      </c>
      <c r="B1" t="s">
        <v>59</v>
      </c>
      <c r="C1" s="49" t="s">
        <v>60</v>
      </c>
      <c r="D1" s="49"/>
    </row>
    <row r="2" spans="1:6" ht="15" customHeight="1" thickBot="1" x14ac:dyDescent="0.35">
      <c r="A2" s="50" t="s">
        <v>61</v>
      </c>
      <c r="B2" s="50">
        <v>7856</v>
      </c>
      <c r="C2" s="50">
        <v>7856</v>
      </c>
      <c r="D2" s="50"/>
      <c r="F2" s="19"/>
    </row>
    <row r="3" spans="1:6" ht="15" customHeight="1" thickBot="1" x14ac:dyDescent="0.35">
      <c r="A3" s="51" t="s">
        <v>62</v>
      </c>
      <c r="B3" s="51">
        <v>7901</v>
      </c>
      <c r="C3" s="51">
        <v>45</v>
      </c>
      <c r="D3" s="51"/>
    </row>
    <row r="4" spans="1:6" ht="15" customHeight="1" thickBot="1" x14ac:dyDescent="0.35">
      <c r="A4" s="50" t="s">
        <v>63</v>
      </c>
      <c r="B4" s="50">
        <v>7915</v>
      </c>
      <c r="C4" s="51">
        <v>14</v>
      </c>
      <c r="D4" s="50"/>
    </row>
    <row r="5" spans="1:6" ht="15" customHeight="1" thickBot="1" x14ac:dyDescent="0.35">
      <c r="A5" s="51" t="s">
        <v>64</v>
      </c>
      <c r="B5" s="51">
        <v>7916</v>
      </c>
      <c r="C5" s="51">
        <v>1</v>
      </c>
      <c r="D5" s="51"/>
    </row>
    <row r="6" spans="1:6" ht="15" customHeight="1" thickBot="1" x14ac:dyDescent="0.35">
      <c r="A6" s="50" t="s">
        <v>65</v>
      </c>
      <c r="B6" s="50">
        <v>7917</v>
      </c>
      <c r="C6" s="51">
        <v>1</v>
      </c>
      <c r="D6" s="50"/>
    </row>
    <row r="7" spans="1:6" ht="15" customHeight="1" thickBot="1" x14ac:dyDescent="0.35">
      <c r="A7" s="51" t="s">
        <v>66</v>
      </c>
      <c r="B7" s="51">
        <v>7917</v>
      </c>
      <c r="C7" s="51">
        <v>0</v>
      </c>
      <c r="D7" s="51"/>
    </row>
    <row r="8" spans="1:6" ht="15" customHeight="1" thickBot="1" x14ac:dyDescent="0.35">
      <c r="A8" s="50" t="s">
        <v>67</v>
      </c>
      <c r="B8" s="50">
        <v>7918</v>
      </c>
      <c r="C8" s="51">
        <v>1</v>
      </c>
      <c r="D8" s="50"/>
    </row>
    <row r="13" spans="1:6" ht="15.75" customHeight="1" thickBot="1" x14ac:dyDescent="0.35">
      <c r="A13" t="s">
        <v>58</v>
      </c>
      <c r="B13" t="s">
        <v>59</v>
      </c>
      <c r="C13" s="49" t="s">
        <v>60</v>
      </c>
      <c r="D13" s="49"/>
    </row>
    <row r="14" spans="1:6" ht="15.75" customHeight="1" thickBot="1" x14ac:dyDescent="0.35">
      <c r="A14" s="50" t="s">
        <v>61</v>
      </c>
      <c r="B14" s="50"/>
      <c r="C14" s="50">
        <v>7856</v>
      </c>
      <c r="D14" s="50"/>
      <c r="E14" s="9">
        <v>0.99216973983329126</v>
      </c>
      <c r="F14" s="9"/>
    </row>
    <row r="15" spans="1:6" ht="15.75" customHeight="1" thickBot="1" x14ac:dyDescent="0.35">
      <c r="A15" s="51" t="s">
        <v>62</v>
      </c>
      <c r="B15" s="51"/>
      <c r="C15" s="50">
        <v>45</v>
      </c>
      <c r="D15" s="51"/>
      <c r="E15" s="9">
        <v>5.6832533468047491E-3</v>
      </c>
      <c r="F15" s="9"/>
    </row>
    <row r="16" spans="1:6" ht="15.75" customHeight="1" thickBot="1" x14ac:dyDescent="0.35">
      <c r="A16" s="50" t="s">
        <v>63</v>
      </c>
      <c r="B16" s="50"/>
      <c r="C16" s="50">
        <v>14</v>
      </c>
      <c r="D16" s="50"/>
      <c r="E16" s="9">
        <v>1.7681232634503663E-3</v>
      </c>
      <c r="F16" s="9"/>
    </row>
    <row r="17" spans="1:6" ht="15.75" customHeight="1" thickBot="1" x14ac:dyDescent="0.35">
      <c r="A17" s="51" t="s">
        <v>64</v>
      </c>
      <c r="B17" s="51"/>
      <c r="C17" s="50">
        <v>1</v>
      </c>
      <c r="D17" s="51"/>
      <c r="E17" s="9">
        <v>1.2629451881788332E-4</v>
      </c>
      <c r="F17" s="9"/>
    </row>
    <row r="18" spans="1:6" ht="15.75" customHeight="1" thickBot="1" x14ac:dyDescent="0.35">
      <c r="A18" s="50" t="s">
        <v>65</v>
      </c>
      <c r="B18" s="50"/>
      <c r="C18" s="50">
        <v>1</v>
      </c>
      <c r="D18" s="50"/>
      <c r="E18" s="9">
        <v>1.2629451881788332E-4</v>
      </c>
      <c r="F18" s="9"/>
    </row>
    <row r="19" spans="1:6" ht="15.75" customHeight="1" thickBot="1" x14ac:dyDescent="0.35">
      <c r="A19" s="51" t="s">
        <v>66</v>
      </c>
      <c r="B19" s="51"/>
      <c r="C19" s="50">
        <v>0</v>
      </c>
      <c r="D19" s="51"/>
      <c r="E19" s="9">
        <v>0</v>
      </c>
      <c r="F19" s="9"/>
    </row>
    <row r="20" spans="1:6" ht="15.75" customHeight="1" thickBot="1" x14ac:dyDescent="0.35">
      <c r="A20" s="50" t="s">
        <v>67</v>
      </c>
      <c r="B20" s="50"/>
      <c r="C20" s="51"/>
      <c r="D20" s="50">
        <v>1</v>
      </c>
      <c r="E20" s="9"/>
      <c r="F20" s="9">
        <v>1.2629451881788332E-4</v>
      </c>
    </row>
    <row r="23" spans="1:6" x14ac:dyDescent="0.3">
      <c r="A23" s="11" t="s">
        <v>1</v>
      </c>
      <c r="B23" s="9">
        <f>1-F32</f>
        <v>0.99</v>
      </c>
    </row>
    <row r="25" spans="1:6" ht="15" thickBot="1" x14ac:dyDescent="0.35">
      <c r="A25" s="12" t="s">
        <v>2</v>
      </c>
      <c r="B25" s="12" t="s">
        <v>3</v>
      </c>
      <c r="C25" s="12" t="s">
        <v>4</v>
      </c>
      <c r="D25" s="13"/>
      <c r="F25" s="1" t="s">
        <v>0</v>
      </c>
    </row>
    <row r="26" spans="1:6" ht="15" thickBot="1" x14ac:dyDescent="0.35">
      <c r="A26" s="14">
        <v>1</v>
      </c>
      <c r="B26" s="14">
        <v>0</v>
      </c>
      <c r="C26" s="14">
        <v>0.1</v>
      </c>
      <c r="D26" s="13"/>
      <c r="F26" s="18">
        <f>ROUNDUP(C2/C36,2)</f>
        <v>1</v>
      </c>
    </row>
    <row r="27" spans="1:6" ht="15" thickBot="1" x14ac:dyDescent="0.35">
      <c r="A27" s="14">
        <v>0.75</v>
      </c>
      <c r="B27" s="14">
        <v>0.11</v>
      </c>
      <c r="C27" s="14">
        <v>0.2</v>
      </c>
      <c r="D27" s="13"/>
      <c r="F27" s="18">
        <f>ROUNDDOWN(C3/C36,2)</f>
        <v>0</v>
      </c>
    </row>
    <row r="28" spans="1:6" ht="15" thickBot="1" x14ac:dyDescent="0.35">
      <c r="A28" s="14">
        <v>0.5</v>
      </c>
      <c r="B28" s="14">
        <v>0.21</v>
      </c>
      <c r="C28" s="14">
        <v>0.3</v>
      </c>
      <c r="D28" s="13"/>
      <c r="F28" s="18">
        <f>ROUNDUP(C4/C36,2)</f>
        <v>0.01</v>
      </c>
    </row>
    <row r="29" spans="1:6" ht="15" thickBot="1" x14ac:dyDescent="0.35">
      <c r="A29" s="14">
        <v>0.25</v>
      </c>
      <c r="B29" s="14">
        <v>0.31</v>
      </c>
      <c r="C29" s="14">
        <v>0.4</v>
      </c>
      <c r="D29" s="13"/>
      <c r="F29" s="18">
        <f>ROUNDDOWN(C5/C36,2)</f>
        <v>0</v>
      </c>
    </row>
    <row r="30" spans="1:6" ht="15" thickBot="1" x14ac:dyDescent="0.35">
      <c r="A30" s="14">
        <v>0</v>
      </c>
      <c r="B30" s="14">
        <v>0.41</v>
      </c>
      <c r="C30" s="14">
        <v>1</v>
      </c>
      <c r="D30" s="13"/>
      <c r="F30" s="18">
        <f>ROUNDUP(C6/C36,2)</f>
        <v>0.01</v>
      </c>
    </row>
    <row r="31" spans="1:6" ht="15" thickBot="1" x14ac:dyDescent="0.35">
      <c r="A31" s="11" t="s">
        <v>5</v>
      </c>
      <c r="B31" s="15">
        <f>SUM(Data1!D8:D23)/SUM(Data1!B8:B23)</f>
        <v>1.4218009478672985E-2</v>
      </c>
      <c r="F31" s="18">
        <f>ROUNDDOWN(C7/C36,2)</f>
        <v>0</v>
      </c>
    </row>
    <row r="32" spans="1:6" ht="15" thickBot="1" x14ac:dyDescent="0.35">
      <c r="A32" s="11" t="s">
        <v>2</v>
      </c>
      <c r="B32" s="15">
        <f>IF(AND(B31&gt;B26,B31&lt;=C26),A26,IF(AND(B31&gt;B27,B31&lt;=C27),A27,IF(AND(B31&gt;B28,B31&lt;=C28),A28,IF(AND(B31&gt;B29,B31&lt;=C29),A29,A30))))</f>
        <v>1</v>
      </c>
      <c r="F32" s="18">
        <f>ROUNDUP(C8/C36,2)</f>
        <v>0.01</v>
      </c>
    </row>
    <row r="34" spans="1:5" x14ac:dyDescent="0.3">
      <c r="A34" s="11" t="s">
        <v>6</v>
      </c>
      <c r="B34" s="41">
        <f>(B23*0.8+B32*0.2-B31)*100</f>
        <v>97.778199052132692</v>
      </c>
    </row>
    <row r="35" spans="1:5" x14ac:dyDescent="0.3">
      <c r="A35" t="s">
        <v>14</v>
      </c>
      <c r="B35">
        <f>(B23*0.8+0.2)*100</f>
        <v>99.2</v>
      </c>
    </row>
    <row r="36" spans="1:5" x14ac:dyDescent="0.3">
      <c r="A36" t="s">
        <v>15</v>
      </c>
      <c r="B36" s="41">
        <f>IF((B31&lt;=A30),B35,B34)</f>
        <v>97.778199052132692</v>
      </c>
      <c r="C36">
        <f>SUM(C2:C8)</f>
        <v>7918</v>
      </c>
    </row>
    <row r="41" spans="1:5" ht="16.2" thickBot="1" x14ac:dyDescent="0.35">
      <c r="B41" s="39" t="s">
        <v>26</v>
      </c>
    </row>
    <row r="42" spans="1:5" ht="15" thickBot="1" x14ac:dyDescent="0.35">
      <c r="B42" s="21" t="s">
        <v>7</v>
      </c>
      <c r="C42" s="41">
        <v>95.833333333333343</v>
      </c>
      <c r="D42" s="9">
        <f>IF(C42=0,NA(),C42)/100</f>
        <v>0.95833333333333348</v>
      </c>
      <c r="E42" s="11"/>
    </row>
    <row r="43" spans="1:5" ht="15" thickBot="1" x14ac:dyDescent="0.35">
      <c r="B43" s="20" t="s">
        <v>8</v>
      </c>
      <c r="C43" s="41">
        <v>100</v>
      </c>
      <c r="D43" s="9">
        <f>IF(C43=0,NA(),C43)/100</f>
        <v>1</v>
      </c>
      <c r="E43" s="11"/>
    </row>
    <row r="44" spans="1:5" ht="15" thickBot="1" x14ac:dyDescent="0.35">
      <c r="B44" s="22" t="s">
        <v>9</v>
      </c>
      <c r="C44" s="41">
        <v>100</v>
      </c>
      <c r="D44" s="9">
        <f t="shared" ref="D44:D48" si="0">IF(C44=0,NA(),C44)/100</f>
        <v>1</v>
      </c>
      <c r="E44" s="11"/>
    </row>
    <row r="45" spans="1:5" ht="18.600000000000001" thickBot="1" x14ac:dyDescent="0.35">
      <c r="B45" s="20" t="s">
        <v>10</v>
      </c>
      <c r="C45" s="40"/>
      <c r="D45" s="9" t="e">
        <f t="shared" si="0"/>
        <v>#N/A</v>
      </c>
      <c r="E45" s="11"/>
    </row>
    <row r="46" spans="1:5" ht="15" thickBot="1" x14ac:dyDescent="0.35">
      <c r="B46" s="21" t="s">
        <v>11</v>
      </c>
      <c r="C46" s="40"/>
      <c r="D46" s="9" t="e">
        <f t="shared" si="0"/>
        <v>#N/A</v>
      </c>
    </row>
    <row r="47" spans="1:5" ht="15" thickBot="1" x14ac:dyDescent="0.35">
      <c r="B47" s="20" t="s">
        <v>12</v>
      </c>
      <c r="C47" s="40"/>
      <c r="D47" s="9" t="e">
        <f t="shared" si="0"/>
        <v>#N/A</v>
      </c>
    </row>
    <row r="48" spans="1:5" ht="15" thickBot="1" x14ac:dyDescent="0.35">
      <c r="B48" s="21" t="s">
        <v>13</v>
      </c>
      <c r="C48" s="40"/>
      <c r="D48" s="9" t="e">
        <f t="shared" si="0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H26"/>
  <sheetViews>
    <sheetView workbookViewId="0">
      <selection activeCell="D19" sqref="D19"/>
    </sheetView>
  </sheetViews>
  <sheetFormatPr defaultColWidth="9.109375" defaultRowHeight="14.4" x14ac:dyDescent="0.3"/>
  <sheetData>
    <row r="1" spans="1:8" ht="15" customHeight="1" thickBot="1" x14ac:dyDescent="0.35">
      <c r="A1" s="21">
        <v>667</v>
      </c>
      <c r="B1" s="21" t="s">
        <v>68</v>
      </c>
      <c r="C1" s="21">
        <v>6</v>
      </c>
      <c r="D1" s="21" t="s">
        <v>69</v>
      </c>
      <c r="E1" s="21">
        <v>46</v>
      </c>
      <c r="F1" s="21">
        <v>3</v>
      </c>
      <c r="G1" s="21"/>
      <c r="H1" s="21"/>
    </row>
    <row r="2" spans="1:8" ht="15" customHeight="1" thickBot="1" x14ac:dyDescent="0.35">
      <c r="A2" s="20">
        <v>709</v>
      </c>
      <c r="B2" s="20" t="s">
        <v>70</v>
      </c>
      <c r="C2" s="20">
        <v>5</v>
      </c>
      <c r="D2" s="20" t="s">
        <v>71</v>
      </c>
      <c r="E2" s="20">
        <v>40</v>
      </c>
      <c r="F2" s="20">
        <v>3</v>
      </c>
      <c r="G2" s="20"/>
      <c r="H2" s="20"/>
    </row>
    <row r="3" spans="1:8" ht="15" customHeight="1" thickBot="1" x14ac:dyDescent="0.35">
      <c r="A3" s="22">
        <v>721</v>
      </c>
      <c r="B3" s="22" t="s">
        <v>72</v>
      </c>
      <c r="C3" s="22">
        <v>3</v>
      </c>
      <c r="D3" s="22" t="s">
        <v>73</v>
      </c>
      <c r="E3" s="22">
        <v>42</v>
      </c>
      <c r="F3" s="22">
        <v>3</v>
      </c>
      <c r="G3" s="22"/>
      <c r="H3" s="22"/>
    </row>
    <row r="4" spans="1:8" ht="18.600000000000001" customHeight="1" thickBot="1" x14ac:dyDescent="0.35">
      <c r="A4" s="20">
        <v>1059</v>
      </c>
      <c r="B4" s="20" t="s">
        <v>74</v>
      </c>
      <c r="C4" s="20">
        <v>2</v>
      </c>
      <c r="D4" s="20" t="s">
        <v>75</v>
      </c>
      <c r="E4" s="20">
        <v>38</v>
      </c>
      <c r="F4" s="20">
        <v>3</v>
      </c>
      <c r="G4" s="20"/>
      <c r="H4" s="20"/>
    </row>
    <row r="5" spans="1:8" ht="15" customHeight="1" thickBot="1" x14ac:dyDescent="0.35">
      <c r="A5" s="21">
        <v>662</v>
      </c>
      <c r="B5" s="21" t="s">
        <v>76</v>
      </c>
      <c r="C5" s="21">
        <v>4</v>
      </c>
      <c r="D5" s="21" t="s">
        <v>77</v>
      </c>
      <c r="E5" s="21">
        <v>37</v>
      </c>
      <c r="F5" s="21">
        <v>3</v>
      </c>
      <c r="G5" s="21"/>
      <c r="H5" s="21"/>
    </row>
    <row r="6" spans="1:8" ht="15" customHeight="1" thickBot="1" x14ac:dyDescent="0.35">
      <c r="A6" s="20">
        <v>806</v>
      </c>
      <c r="B6" s="20" t="s">
        <v>78</v>
      </c>
      <c r="C6" s="20">
        <v>5</v>
      </c>
      <c r="D6" s="20" t="s">
        <v>71</v>
      </c>
      <c r="E6" s="20">
        <v>43</v>
      </c>
      <c r="F6" s="20">
        <v>3</v>
      </c>
      <c r="G6" s="20"/>
      <c r="H6" s="20"/>
    </row>
    <row r="7" spans="1:8" ht="15" customHeight="1" thickBot="1" x14ac:dyDescent="0.35">
      <c r="A7" s="21">
        <v>720</v>
      </c>
      <c r="B7" s="21" t="s">
        <v>79</v>
      </c>
      <c r="C7" s="21">
        <v>2</v>
      </c>
      <c r="D7" s="21" t="s">
        <v>75</v>
      </c>
      <c r="E7" s="21">
        <v>41</v>
      </c>
      <c r="F7" s="21">
        <v>3</v>
      </c>
      <c r="G7" s="21"/>
      <c r="H7" s="21"/>
    </row>
    <row r="8" spans="1:8" ht="15" customHeight="1" thickBot="1" x14ac:dyDescent="0.35"/>
    <row r="9" spans="1:8" ht="15" customHeight="1" thickBot="1" x14ac:dyDescent="0.35">
      <c r="A9" s="21">
        <v>667</v>
      </c>
      <c r="B9" s="21" t="s">
        <v>68</v>
      </c>
      <c r="C9" s="21">
        <v>6</v>
      </c>
      <c r="D9" s="21" t="s">
        <v>69</v>
      </c>
      <c r="E9" s="21">
        <v>46</v>
      </c>
      <c r="F9" s="21">
        <v>3</v>
      </c>
      <c r="G9" s="21" t="e">
        <v>#N/A</v>
      </c>
      <c r="H9" s="21" t="e">
        <v>#N/A</v>
      </c>
    </row>
    <row r="10" spans="1:8" ht="15" customHeight="1" thickBot="1" x14ac:dyDescent="0.35">
      <c r="A10" s="21">
        <v>709</v>
      </c>
      <c r="B10" s="21" t="s">
        <v>70</v>
      </c>
      <c r="C10" s="21">
        <v>5</v>
      </c>
      <c r="D10" s="21" t="s">
        <v>71</v>
      </c>
      <c r="E10" s="21">
        <v>40</v>
      </c>
      <c r="F10" s="21">
        <v>3</v>
      </c>
      <c r="G10" s="21" t="e">
        <v>#N/A</v>
      </c>
      <c r="H10" s="21" t="e">
        <v>#N/A</v>
      </c>
    </row>
    <row r="11" spans="1:8" ht="15" customHeight="1" thickBot="1" x14ac:dyDescent="0.35">
      <c r="A11" s="21">
        <v>721</v>
      </c>
      <c r="B11" s="21" t="s">
        <v>72</v>
      </c>
      <c r="C11" s="21">
        <v>3</v>
      </c>
      <c r="D11" s="21" t="s">
        <v>73</v>
      </c>
      <c r="E11" s="21">
        <v>42</v>
      </c>
      <c r="F11" s="21">
        <v>3</v>
      </c>
      <c r="G11" s="21" t="e">
        <v>#N/A</v>
      </c>
      <c r="H11" s="21" t="e">
        <v>#N/A</v>
      </c>
    </row>
    <row r="12" spans="1:8" ht="18.600000000000001" customHeight="1" thickBot="1" x14ac:dyDescent="0.35">
      <c r="A12" s="21">
        <v>1059</v>
      </c>
      <c r="B12" s="21" t="s">
        <v>74</v>
      </c>
      <c r="C12" s="21">
        <v>2</v>
      </c>
      <c r="D12" s="21" t="s">
        <v>75</v>
      </c>
      <c r="E12" s="21">
        <v>38</v>
      </c>
      <c r="F12" s="21">
        <v>3</v>
      </c>
      <c r="G12" s="21" t="e">
        <v>#N/A</v>
      </c>
      <c r="H12" s="21" t="e">
        <v>#N/A</v>
      </c>
    </row>
    <row r="13" spans="1:8" ht="15" customHeight="1" thickBot="1" x14ac:dyDescent="0.35">
      <c r="A13" s="21">
        <v>662</v>
      </c>
      <c r="B13" s="21" t="s">
        <v>76</v>
      </c>
      <c r="C13" s="21">
        <v>4</v>
      </c>
      <c r="D13" s="21" t="s">
        <v>77</v>
      </c>
      <c r="E13" s="21">
        <v>37</v>
      </c>
      <c r="F13" s="21">
        <v>3</v>
      </c>
      <c r="G13" s="21" t="e">
        <v>#N/A</v>
      </c>
      <c r="H13" s="21" t="e">
        <v>#N/A</v>
      </c>
    </row>
    <row r="14" spans="1:8" ht="15" customHeight="1" thickBot="1" x14ac:dyDescent="0.35">
      <c r="A14" s="21">
        <v>806</v>
      </c>
      <c r="B14" s="21" t="s">
        <v>78</v>
      </c>
      <c r="C14" s="21">
        <v>5</v>
      </c>
      <c r="D14" s="21" t="s">
        <v>71</v>
      </c>
      <c r="E14" s="21">
        <v>43</v>
      </c>
      <c r="F14" s="21">
        <v>3</v>
      </c>
      <c r="G14" s="21" t="e">
        <v>#N/A</v>
      </c>
      <c r="H14" s="21" t="e">
        <v>#N/A</v>
      </c>
    </row>
    <row r="15" spans="1:8" ht="15" customHeight="1" thickBot="1" x14ac:dyDescent="0.35">
      <c r="A15" s="21">
        <v>720</v>
      </c>
      <c r="B15" s="21" t="s">
        <v>79</v>
      </c>
      <c r="C15" s="21">
        <v>2</v>
      </c>
      <c r="D15" s="21" t="s">
        <v>75</v>
      </c>
      <c r="E15" s="21">
        <v>41</v>
      </c>
      <c r="F15" s="21">
        <v>3</v>
      </c>
      <c r="G15" s="21" t="e">
        <v>#N/A</v>
      </c>
      <c r="H15" s="21" t="e">
        <v>#N/A</v>
      </c>
    </row>
    <row r="16" spans="1:8" x14ac:dyDescent="0.3">
      <c r="B16" t="e">
        <f>SUM(#REF!)</f>
        <v>#REF!</v>
      </c>
      <c r="D16" t="e">
        <f>SUM(#REF!)</f>
        <v>#REF!</v>
      </c>
    </row>
    <row r="19" spans="2:2" x14ac:dyDescent="0.3">
      <c r="B19" t="e">
        <f>IF(#REF!-#REF!=0,NA(),#REF!-#REF!)</f>
        <v>#REF!</v>
      </c>
    </row>
    <row r="20" spans="2:2" x14ac:dyDescent="0.3">
      <c r="B20" t="e">
        <f>IF(#REF!-#REF!=0,NA(),#REF!-#REF!)</f>
        <v>#REF!</v>
      </c>
    </row>
    <row r="21" spans="2:2" x14ac:dyDescent="0.3">
      <c r="B21" t="e">
        <f>IF(#REF!-#REF!=0,NA(),#REF!-#REF!)</f>
        <v>#REF!</v>
      </c>
    </row>
    <row r="22" spans="2:2" x14ac:dyDescent="0.3">
      <c r="B22" t="e">
        <f>IF(#REF!-#REF!=0,NA(),#REF!-#REF!)</f>
        <v>#REF!</v>
      </c>
    </row>
    <row r="23" spans="2:2" x14ac:dyDescent="0.3">
      <c r="B23" t="e">
        <f>IF(#REF!-#REF!=0,NA(),#REF!-#REF!)</f>
        <v>#REF!</v>
      </c>
    </row>
    <row r="24" spans="2:2" x14ac:dyDescent="0.3">
      <c r="B24" t="e">
        <f>IF(#REF!-#REF!=0,NA(),#REF!-#REF!)</f>
        <v>#REF!</v>
      </c>
    </row>
    <row r="25" spans="2:2" x14ac:dyDescent="0.3">
      <c r="B25" t="e">
        <f>IF(#REF!-#REF!=0,NA(),#REF!-#REF!)</f>
        <v>#REF!</v>
      </c>
    </row>
    <row r="26" spans="2:2" x14ac:dyDescent="0.3">
      <c r="B26" t="e">
        <f>SUM(B19:B25)</f>
        <v>#REF!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N77"/>
  <sheetViews>
    <sheetView topLeftCell="A34" workbookViewId="0">
      <selection activeCell="I56" sqref="I56"/>
    </sheetView>
  </sheetViews>
  <sheetFormatPr defaultColWidth="9.109375" defaultRowHeight="14.4" x14ac:dyDescent="0.3"/>
  <cols>
    <col min="5" max="5" width="10.88671875" customWidth="1"/>
    <col min="6" max="6" width="11.88671875" customWidth="1"/>
  </cols>
  <sheetData>
    <row r="1" spans="1:6" x14ac:dyDescent="0.3">
      <c r="A1" t="s">
        <v>46</v>
      </c>
      <c r="B1">
        <v>139</v>
      </c>
      <c r="C1">
        <v>48</v>
      </c>
      <c r="E1">
        <v>6</v>
      </c>
      <c r="F1">
        <v>52</v>
      </c>
    </row>
    <row r="2" spans="1:6" x14ac:dyDescent="0.3">
      <c r="A2" t="s">
        <v>48</v>
      </c>
      <c r="B2">
        <v>139</v>
      </c>
      <c r="C2">
        <v>51</v>
      </c>
      <c r="E2">
        <v>12</v>
      </c>
      <c r="F2">
        <v>48</v>
      </c>
    </row>
    <row r="3" spans="1:6" x14ac:dyDescent="0.3">
      <c r="A3" t="s">
        <v>49</v>
      </c>
      <c r="B3">
        <v>302</v>
      </c>
      <c r="C3">
        <v>109</v>
      </c>
      <c r="E3">
        <v>11</v>
      </c>
      <c r="F3">
        <v>107</v>
      </c>
    </row>
    <row r="4" spans="1:6" x14ac:dyDescent="0.3">
      <c r="A4" t="s">
        <v>50</v>
      </c>
      <c r="B4">
        <v>198</v>
      </c>
      <c r="C4">
        <v>72</v>
      </c>
      <c r="D4">
        <v>1</v>
      </c>
      <c r="E4">
        <v>6</v>
      </c>
      <c r="F4">
        <v>50</v>
      </c>
    </row>
    <row r="5" spans="1:6" x14ac:dyDescent="0.3">
      <c r="A5" t="s">
        <v>51</v>
      </c>
      <c r="B5">
        <v>192</v>
      </c>
      <c r="C5">
        <v>54</v>
      </c>
      <c r="D5">
        <v>6</v>
      </c>
      <c r="E5">
        <v>5</v>
      </c>
      <c r="F5">
        <v>69</v>
      </c>
    </row>
    <row r="6" spans="1:6" x14ac:dyDescent="0.3">
      <c r="A6" t="s">
        <v>52</v>
      </c>
      <c r="B6">
        <v>362</v>
      </c>
      <c r="C6">
        <v>109</v>
      </c>
      <c r="D6">
        <v>6</v>
      </c>
      <c r="E6">
        <v>14</v>
      </c>
      <c r="F6">
        <v>115</v>
      </c>
    </row>
    <row r="7" spans="1:6" x14ac:dyDescent="0.3">
      <c r="A7" t="s">
        <v>53</v>
      </c>
      <c r="B7">
        <v>470</v>
      </c>
      <c r="C7">
        <v>136</v>
      </c>
      <c r="D7">
        <v>20</v>
      </c>
      <c r="E7">
        <v>14</v>
      </c>
      <c r="F7">
        <v>133</v>
      </c>
    </row>
    <row r="8" spans="1:6" x14ac:dyDescent="0.3">
      <c r="A8" t="s">
        <v>54</v>
      </c>
      <c r="B8">
        <v>483</v>
      </c>
      <c r="C8">
        <v>125</v>
      </c>
      <c r="D8">
        <v>28</v>
      </c>
      <c r="E8">
        <v>26</v>
      </c>
      <c r="F8">
        <v>131</v>
      </c>
    </row>
    <row r="9" spans="1:6" x14ac:dyDescent="0.3">
      <c r="A9" t="s">
        <v>55</v>
      </c>
      <c r="B9">
        <v>355</v>
      </c>
      <c r="C9">
        <v>94</v>
      </c>
      <c r="D9">
        <v>4</v>
      </c>
      <c r="E9">
        <v>23</v>
      </c>
      <c r="F9">
        <v>99</v>
      </c>
    </row>
    <row r="10" spans="1:6" x14ac:dyDescent="0.3">
      <c r="A10" t="s">
        <v>56</v>
      </c>
      <c r="B10">
        <v>371</v>
      </c>
      <c r="C10">
        <v>96</v>
      </c>
      <c r="D10">
        <v>4</v>
      </c>
      <c r="E10">
        <v>18</v>
      </c>
      <c r="F10">
        <v>126</v>
      </c>
    </row>
    <row r="11" spans="1:6" x14ac:dyDescent="0.3">
      <c r="A11">
        <v>10</v>
      </c>
      <c r="B11">
        <v>522</v>
      </c>
      <c r="C11">
        <v>142</v>
      </c>
      <c r="D11">
        <v>16</v>
      </c>
      <c r="E11">
        <v>37</v>
      </c>
      <c r="F11">
        <v>138</v>
      </c>
    </row>
    <row r="12" spans="1:6" x14ac:dyDescent="0.3">
      <c r="A12">
        <v>11</v>
      </c>
      <c r="B12">
        <v>511</v>
      </c>
      <c r="C12">
        <v>208</v>
      </c>
      <c r="D12">
        <v>15</v>
      </c>
      <c r="E12">
        <v>11</v>
      </c>
      <c r="F12">
        <v>204</v>
      </c>
    </row>
    <row r="13" spans="1:6" x14ac:dyDescent="0.3">
      <c r="A13">
        <v>12</v>
      </c>
      <c r="B13">
        <v>477</v>
      </c>
      <c r="C13">
        <v>202</v>
      </c>
      <c r="D13">
        <v>15</v>
      </c>
      <c r="E13">
        <v>20</v>
      </c>
      <c r="F13">
        <v>169</v>
      </c>
    </row>
    <row r="14" spans="1:6" x14ac:dyDescent="0.3">
      <c r="A14">
        <v>13</v>
      </c>
      <c r="B14">
        <v>456</v>
      </c>
      <c r="C14">
        <v>176</v>
      </c>
      <c r="D14">
        <v>10</v>
      </c>
      <c r="E14">
        <v>24</v>
      </c>
      <c r="F14">
        <v>186</v>
      </c>
    </row>
    <row r="15" spans="1:6" x14ac:dyDescent="0.3">
      <c r="A15">
        <v>14</v>
      </c>
      <c r="B15">
        <v>389</v>
      </c>
      <c r="C15">
        <v>155</v>
      </c>
      <c r="D15">
        <v>5</v>
      </c>
      <c r="E15">
        <v>36</v>
      </c>
      <c r="F15">
        <v>149</v>
      </c>
    </row>
    <row r="16" spans="1:6" x14ac:dyDescent="0.3">
      <c r="A16">
        <v>15</v>
      </c>
      <c r="B16">
        <v>353</v>
      </c>
      <c r="C16">
        <v>133</v>
      </c>
      <c r="D16">
        <v>4</v>
      </c>
      <c r="E16">
        <v>38</v>
      </c>
      <c r="F16">
        <v>123</v>
      </c>
    </row>
    <row r="17" spans="1:9" x14ac:dyDescent="0.3">
      <c r="A17">
        <v>16</v>
      </c>
      <c r="B17">
        <v>369</v>
      </c>
      <c r="C17">
        <v>156</v>
      </c>
      <c r="D17">
        <v>3</v>
      </c>
      <c r="E17">
        <v>25</v>
      </c>
      <c r="F17">
        <v>135</v>
      </c>
    </row>
    <row r="18" spans="1:9" x14ac:dyDescent="0.3">
      <c r="A18">
        <v>17</v>
      </c>
      <c r="B18">
        <v>322</v>
      </c>
      <c r="C18">
        <v>124</v>
      </c>
      <c r="E18">
        <v>24</v>
      </c>
      <c r="F18">
        <v>122</v>
      </c>
    </row>
    <row r="19" spans="1:9" x14ac:dyDescent="0.3">
      <c r="A19">
        <v>18</v>
      </c>
      <c r="B19">
        <v>395</v>
      </c>
      <c r="C19">
        <v>156</v>
      </c>
      <c r="D19">
        <v>2</v>
      </c>
      <c r="E19">
        <v>25</v>
      </c>
      <c r="F19">
        <v>155</v>
      </c>
    </row>
    <row r="20" spans="1:9" x14ac:dyDescent="0.3">
      <c r="A20">
        <v>19</v>
      </c>
      <c r="B20">
        <v>288</v>
      </c>
      <c r="C20">
        <v>95</v>
      </c>
      <c r="E20">
        <v>8</v>
      </c>
      <c r="F20">
        <v>95</v>
      </c>
    </row>
    <row r="21" spans="1:9" x14ac:dyDescent="0.3">
      <c r="A21">
        <v>20</v>
      </c>
      <c r="B21">
        <v>254</v>
      </c>
      <c r="C21">
        <v>84</v>
      </c>
      <c r="E21">
        <v>12</v>
      </c>
      <c r="F21">
        <v>84</v>
      </c>
    </row>
    <row r="22" spans="1:9" x14ac:dyDescent="0.3">
      <c r="A22">
        <v>21</v>
      </c>
      <c r="B22">
        <v>209</v>
      </c>
      <c r="C22">
        <v>85</v>
      </c>
      <c r="D22">
        <v>3</v>
      </c>
      <c r="E22">
        <v>9</v>
      </c>
      <c r="F22">
        <v>59</v>
      </c>
    </row>
    <row r="23" spans="1:9" x14ac:dyDescent="0.3">
      <c r="A23">
        <v>22</v>
      </c>
      <c r="B23">
        <v>193</v>
      </c>
      <c r="C23">
        <v>70</v>
      </c>
      <c r="E23">
        <v>13</v>
      </c>
      <c r="F23">
        <v>59</v>
      </c>
    </row>
    <row r="24" spans="1:9" x14ac:dyDescent="0.3">
      <c r="A24">
        <v>23</v>
      </c>
      <c r="B24">
        <v>169</v>
      </c>
      <c r="C24">
        <v>90</v>
      </c>
      <c r="D24">
        <v>2</v>
      </c>
      <c r="E24">
        <v>4</v>
      </c>
      <c r="F24">
        <v>33</v>
      </c>
    </row>
    <row r="28" spans="1:9" x14ac:dyDescent="0.3">
      <c r="A28" t="s">
        <v>57</v>
      </c>
      <c r="B28">
        <v>139</v>
      </c>
      <c r="C28">
        <v>48</v>
      </c>
      <c r="D28" t="e">
        <v>#N/A</v>
      </c>
      <c r="E28">
        <v>6</v>
      </c>
      <c r="F28">
        <v>52</v>
      </c>
      <c r="G28" t="e">
        <v>#N/A</v>
      </c>
      <c r="H28" t="e">
        <v>#N/A</v>
      </c>
      <c r="I28" t="e">
        <v>#N/A</v>
      </c>
    </row>
    <row r="29" spans="1:9" x14ac:dyDescent="0.3">
      <c r="A29">
        <v>1</v>
      </c>
      <c r="B29">
        <v>139</v>
      </c>
      <c r="C29">
        <v>51</v>
      </c>
      <c r="D29" t="e">
        <v>#N/A</v>
      </c>
      <c r="E29">
        <v>12</v>
      </c>
      <c r="F29">
        <v>48</v>
      </c>
      <c r="G29" t="e">
        <v>#N/A</v>
      </c>
      <c r="H29" t="e">
        <v>#N/A</v>
      </c>
      <c r="I29" t="e">
        <v>#N/A</v>
      </c>
    </row>
    <row r="30" spans="1:9" x14ac:dyDescent="0.3">
      <c r="A30">
        <v>2</v>
      </c>
      <c r="B30">
        <v>302</v>
      </c>
      <c r="C30">
        <v>109</v>
      </c>
      <c r="D30" t="e">
        <v>#N/A</v>
      </c>
      <c r="E30">
        <v>11</v>
      </c>
      <c r="F30">
        <v>107</v>
      </c>
      <c r="G30" t="e">
        <v>#N/A</v>
      </c>
      <c r="H30" t="e">
        <v>#N/A</v>
      </c>
      <c r="I30" t="e">
        <v>#N/A</v>
      </c>
    </row>
    <row r="31" spans="1:9" x14ac:dyDescent="0.3">
      <c r="A31">
        <v>3</v>
      </c>
      <c r="B31">
        <v>198</v>
      </c>
      <c r="C31">
        <v>72</v>
      </c>
      <c r="D31">
        <v>1</v>
      </c>
      <c r="E31">
        <v>6</v>
      </c>
      <c r="F31">
        <v>50</v>
      </c>
      <c r="G31" t="e">
        <v>#N/A</v>
      </c>
      <c r="H31" t="e">
        <v>#N/A</v>
      </c>
      <c r="I31" t="e">
        <v>#N/A</v>
      </c>
    </row>
    <row r="32" spans="1:9" x14ac:dyDescent="0.3">
      <c r="A32">
        <v>4</v>
      </c>
      <c r="B32">
        <v>192</v>
      </c>
      <c r="C32">
        <v>54</v>
      </c>
      <c r="D32">
        <v>6</v>
      </c>
      <c r="E32">
        <v>5</v>
      </c>
      <c r="F32">
        <v>69</v>
      </c>
      <c r="G32" t="e">
        <v>#N/A</v>
      </c>
      <c r="H32" t="e">
        <v>#N/A</v>
      </c>
      <c r="I32" t="e">
        <v>#N/A</v>
      </c>
    </row>
    <row r="33" spans="1:9" x14ac:dyDescent="0.3">
      <c r="A33">
        <v>5</v>
      </c>
      <c r="B33">
        <v>362</v>
      </c>
      <c r="C33">
        <v>109</v>
      </c>
      <c r="D33">
        <v>6</v>
      </c>
      <c r="E33">
        <v>14</v>
      </c>
      <c r="F33">
        <v>115</v>
      </c>
      <c r="G33" t="e">
        <v>#N/A</v>
      </c>
      <c r="H33" t="e">
        <v>#N/A</v>
      </c>
      <c r="I33" t="e">
        <v>#N/A</v>
      </c>
    </row>
    <row r="34" spans="1:9" x14ac:dyDescent="0.3">
      <c r="A34">
        <v>6</v>
      </c>
      <c r="B34">
        <v>470</v>
      </c>
      <c r="C34">
        <v>136</v>
      </c>
      <c r="D34">
        <v>20</v>
      </c>
      <c r="E34">
        <v>14</v>
      </c>
      <c r="F34">
        <v>133</v>
      </c>
      <c r="G34" t="e">
        <v>#N/A</v>
      </c>
      <c r="H34" t="e">
        <v>#N/A</v>
      </c>
      <c r="I34" t="e">
        <v>#N/A</v>
      </c>
    </row>
    <row r="35" spans="1:9" x14ac:dyDescent="0.3">
      <c r="A35">
        <v>7</v>
      </c>
      <c r="B35">
        <v>483</v>
      </c>
      <c r="C35">
        <v>125</v>
      </c>
      <c r="D35">
        <v>28</v>
      </c>
      <c r="E35">
        <v>26</v>
      </c>
      <c r="F35">
        <v>131</v>
      </c>
      <c r="G35" t="e">
        <v>#N/A</v>
      </c>
      <c r="H35" t="e">
        <v>#N/A</v>
      </c>
      <c r="I35" t="e">
        <v>#N/A</v>
      </c>
    </row>
    <row r="36" spans="1:9" x14ac:dyDescent="0.3">
      <c r="A36">
        <v>8</v>
      </c>
      <c r="B36">
        <v>355</v>
      </c>
      <c r="C36">
        <v>94</v>
      </c>
      <c r="D36">
        <v>4</v>
      </c>
      <c r="E36">
        <v>23</v>
      </c>
      <c r="F36">
        <v>99</v>
      </c>
      <c r="G36" t="e">
        <v>#N/A</v>
      </c>
      <c r="H36" t="e">
        <v>#N/A</v>
      </c>
      <c r="I36" t="e">
        <v>#N/A</v>
      </c>
    </row>
    <row r="37" spans="1:9" x14ac:dyDescent="0.3">
      <c r="A37">
        <v>9</v>
      </c>
      <c r="B37">
        <v>371</v>
      </c>
      <c r="C37">
        <v>96</v>
      </c>
      <c r="D37">
        <v>4</v>
      </c>
      <c r="E37">
        <v>18</v>
      </c>
      <c r="F37">
        <v>126</v>
      </c>
      <c r="G37" t="e">
        <v>#N/A</v>
      </c>
      <c r="H37" t="e">
        <v>#N/A</v>
      </c>
      <c r="I37" t="e">
        <v>#N/A</v>
      </c>
    </row>
    <row r="38" spans="1:9" x14ac:dyDescent="0.3">
      <c r="A38">
        <v>10</v>
      </c>
      <c r="B38">
        <v>522</v>
      </c>
      <c r="C38">
        <v>142</v>
      </c>
      <c r="D38">
        <v>16</v>
      </c>
      <c r="E38">
        <v>37</v>
      </c>
      <c r="F38">
        <v>138</v>
      </c>
      <c r="G38" t="e">
        <v>#N/A</v>
      </c>
      <c r="H38" t="e">
        <v>#N/A</v>
      </c>
      <c r="I38" t="e">
        <v>#N/A</v>
      </c>
    </row>
    <row r="39" spans="1:9" x14ac:dyDescent="0.3">
      <c r="A39">
        <v>11</v>
      </c>
      <c r="B39">
        <v>511</v>
      </c>
      <c r="C39">
        <v>208</v>
      </c>
      <c r="D39">
        <v>15</v>
      </c>
      <c r="E39">
        <v>11</v>
      </c>
      <c r="F39">
        <v>204</v>
      </c>
      <c r="G39" t="e">
        <v>#N/A</v>
      </c>
      <c r="H39" t="e">
        <v>#N/A</v>
      </c>
      <c r="I39" t="e">
        <v>#N/A</v>
      </c>
    </row>
    <row r="40" spans="1:9" x14ac:dyDescent="0.3">
      <c r="A40">
        <v>12</v>
      </c>
      <c r="B40">
        <v>477</v>
      </c>
      <c r="C40">
        <v>202</v>
      </c>
      <c r="D40">
        <v>15</v>
      </c>
      <c r="E40">
        <v>20</v>
      </c>
      <c r="F40">
        <v>169</v>
      </c>
      <c r="G40" t="e">
        <v>#N/A</v>
      </c>
      <c r="H40" t="e">
        <v>#N/A</v>
      </c>
      <c r="I40" t="e">
        <v>#N/A</v>
      </c>
    </row>
    <row r="41" spans="1:9" x14ac:dyDescent="0.3">
      <c r="A41">
        <v>13</v>
      </c>
      <c r="B41">
        <v>456</v>
      </c>
      <c r="C41">
        <v>176</v>
      </c>
      <c r="D41">
        <v>10</v>
      </c>
      <c r="E41">
        <v>24</v>
      </c>
      <c r="F41">
        <v>186</v>
      </c>
      <c r="G41" t="e">
        <v>#N/A</v>
      </c>
      <c r="H41" t="e">
        <v>#N/A</v>
      </c>
      <c r="I41" t="e">
        <v>#N/A</v>
      </c>
    </row>
    <row r="42" spans="1:9" x14ac:dyDescent="0.3">
      <c r="A42">
        <v>14</v>
      </c>
      <c r="B42">
        <v>389</v>
      </c>
      <c r="C42">
        <v>155</v>
      </c>
      <c r="D42">
        <v>5</v>
      </c>
      <c r="E42">
        <v>36</v>
      </c>
      <c r="F42">
        <v>149</v>
      </c>
      <c r="G42" t="e">
        <v>#N/A</v>
      </c>
      <c r="H42" t="e">
        <v>#N/A</v>
      </c>
      <c r="I42" t="e">
        <v>#N/A</v>
      </c>
    </row>
    <row r="43" spans="1:9" x14ac:dyDescent="0.3">
      <c r="A43">
        <v>15</v>
      </c>
      <c r="B43">
        <v>353</v>
      </c>
      <c r="C43">
        <v>133</v>
      </c>
      <c r="D43">
        <v>4</v>
      </c>
      <c r="E43">
        <v>38</v>
      </c>
      <c r="F43">
        <v>123</v>
      </c>
      <c r="G43" t="e">
        <v>#N/A</v>
      </c>
      <c r="H43" t="e">
        <v>#N/A</v>
      </c>
      <c r="I43" t="e">
        <v>#N/A</v>
      </c>
    </row>
    <row r="44" spans="1:9" x14ac:dyDescent="0.3">
      <c r="A44">
        <v>16</v>
      </c>
      <c r="B44">
        <v>369</v>
      </c>
      <c r="C44">
        <v>156</v>
      </c>
      <c r="D44">
        <v>3</v>
      </c>
      <c r="E44">
        <v>25</v>
      </c>
      <c r="F44">
        <v>135</v>
      </c>
      <c r="G44" t="e">
        <v>#N/A</v>
      </c>
      <c r="H44" t="e">
        <v>#N/A</v>
      </c>
      <c r="I44" t="e">
        <v>#N/A</v>
      </c>
    </row>
    <row r="45" spans="1:9" x14ac:dyDescent="0.3">
      <c r="A45">
        <v>17</v>
      </c>
      <c r="B45">
        <v>322</v>
      </c>
      <c r="C45">
        <v>124</v>
      </c>
      <c r="D45" t="e">
        <v>#N/A</v>
      </c>
      <c r="E45">
        <v>24</v>
      </c>
      <c r="F45">
        <v>122</v>
      </c>
      <c r="G45" t="e">
        <v>#N/A</v>
      </c>
      <c r="H45" t="e">
        <v>#N/A</v>
      </c>
      <c r="I45" t="e">
        <v>#N/A</v>
      </c>
    </row>
    <row r="46" spans="1:9" x14ac:dyDescent="0.3">
      <c r="A46">
        <v>18</v>
      </c>
      <c r="B46">
        <v>395</v>
      </c>
      <c r="C46">
        <v>156</v>
      </c>
      <c r="D46">
        <v>2</v>
      </c>
      <c r="E46">
        <v>25</v>
      </c>
      <c r="F46">
        <v>155</v>
      </c>
      <c r="G46" t="e">
        <v>#N/A</v>
      </c>
      <c r="H46" t="e">
        <v>#N/A</v>
      </c>
      <c r="I46" t="e">
        <v>#N/A</v>
      </c>
    </row>
    <row r="47" spans="1:9" x14ac:dyDescent="0.3">
      <c r="A47">
        <v>19</v>
      </c>
      <c r="B47">
        <v>288</v>
      </c>
      <c r="C47">
        <v>95</v>
      </c>
      <c r="D47" t="e">
        <v>#N/A</v>
      </c>
      <c r="E47">
        <v>8</v>
      </c>
      <c r="F47">
        <v>95</v>
      </c>
      <c r="G47" t="e">
        <v>#N/A</v>
      </c>
      <c r="H47" t="e">
        <v>#N/A</v>
      </c>
      <c r="I47" t="e">
        <v>#N/A</v>
      </c>
    </row>
    <row r="48" spans="1:9" x14ac:dyDescent="0.3">
      <c r="A48">
        <v>20</v>
      </c>
      <c r="B48">
        <v>254</v>
      </c>
      <c r="C48">
        <v>84</v>
      </c>
      <c r="D48" t="e">
        <v>#N/A</v>
      </c>
      <c r="E48">
        <v>12</v>
      </c>
      <c r="F48">
        <v>84</v>
      </c>
      <c r="G48" t="e">
        <v>#N/A</v>
      </c>
      <c r="H48" t="e">
        <v>#N/A</v>
      </c>
      <c r="I48" t="e">
        <v>#N/A</v>
      </c>
    </row>
    <row r="49" spans="1:9" x14ac:dyDescent="0.3">
      <c r="A49">
        <v>21</v>
      </c>
      <c r="B49">
        <v>209</v>
      </c>
      <c r="C49">
        <v>85</v>
      </c>
      <c r="D49">
        <v>3</v>
      </c>
      <c r="E49">
        <v>9</v>
      </c>
      <c r="F49">
        <v>59</v>
      </c>
      <c r="G49" t="e">
        <v>#N/A</v>
      </c>
      <c r="H49" t="e">
        <v>#N/A</v>
      </c>
      <c r="I49" t="e">
        <v>#N/A</v>
      </c>
    </row>
    <row r="50" spans="1:9" x14ac:dyDescent="0.3">
      <c r="A50">
        <v>22</v>
      </c>
      <c r="B50">
        <v>193</v>
      </c>
      <c r="C50">
        <v>70</v>
      </c>
      <c r="D50" t="e">
        <v>#N/A</v>
      </c>
      <c r="E50">
        <v>13</v>
      </c>
      <c r="F50">
        <v>59</v>
      </c>
      <c r="G50" t="e">
        <v>#N/A</v>
      </c>
      <c r="H50" t="e">
        <v>#N/A</v>
      </c>
      <c r="I50" t="e">
        <v>#N/A</v>
      </c>
    </row>
    <row r="51" spans="1:9" x14ac:dyDescent="0.3">
      <c r="A51">
        <v>23</v>
      </c>
      <c r="B51">
        <v>169</v>
      </c>
      <c r="C51">
        <v>90</v>
      </c>
      <c r="D51">
        <v>2</v>
      </c>
      <c r="E51">
        <v>4</v>
      </c>
      <c r="F51">
        <v>33</v>
      </c>
      <c r="G51" t="e">
        <v>#N/A</v>
      </c>
      <c r="H51" t="e">
        <v>#N/A</v>
      </c>
      <c r="I51" t="e">
        <v>#N/A</v>
      </c>
    </row>
    <row r="60" spans="1:9" x14ac:dyDescent="0.3">
      <c r="A60" t="s">
        <v>98</v>
      </c>
      <c r="B60" t="s">
        <v>99</v>
      </c>
      <c r="C60" t="s">
        <v>100</v>
      </c>
      <c r="D60" t="s">
        <v>101</v>
      </c>
      <c r="E60" t="s">
        <v>102</v>
      </c>
      <c r="F60" t="s">
        <v>80</v>
      </c>
    </row>
    <row r="61" spans="1:9" x14ac:dyDescent="0.3">
      <c r="A61">
        <v>1425</v>
      </c>
      <c r="B61">
        <v>678</v>
      </c>
      <c r="C61">
        <v>539</v>
      </c>
      <c r="D61">
        <v>412</v>
      </c>
      <c r="E61">
        <v>410</v>
      </c>
      <c r="F61">
        <v>4530</v>
      </c>
    </row>
    <row r="62" spans="1:9" x14ac:dyDescent="0.3">
      <c r="A62">
        <v>84952491625</v>
      </c>
      <c r="B62">
        <v>89104100200</v>
      </c>
      <c r="C62">
        <v>89206839530</v>
      </c>
      <c r="D62">
        <v>89206961825</v>
      </c>
      <c r="E62">
        <v>89206966787</v>
      </c>
      <c r="F62" t="s">
        <v>81</v>
      </c>
    </row>
    <row r="65" spans="1:14" x14ac:dyDescent="0.3">
      <c r="A65" t="s">
        <v>82</v>
      </c>
      <c r="B65" t="s">
        <v>83</v>
      </c>
      <c r="C65" t="s">
        <v>84</v>
      </c>
      <c r="D65" t="s">
        <v>85</v>
      </c>
      <c r="E65" t="s">
        <v>86</v>
      </c>
      <c r="F65" t="s">
        <v>87</v>
      </c>
      <c r="G65" t="s">
        <v>80</v>
      </c>
    </row>
    <row r="66" spans="1:14" x14ac:dyDescent="0.3">
      <c r="A66">
        <v>0</v>
      </c>
      <c r="B66">
        <v>1</v>
      </c>
      <c r="C66">
        <v>21</v>
      </c>
      <c r="D66">
        <v>10</v>
      </c>
      <c r="E66">
        <v>0</v>
      </c>
      <c r="F66">
        <v>5</v>
      </c>
      <c r="G66">
        <v>7957</v>
      </c>
    </row>
    <row r="72" spans="1:14" ht="15" thickBot="1" x14ac:dyDescent="0.35">
      <c r="F72" t="s">
        <v>20</v>
      </c>
      <c r="L72" t="s">
        <v>21</v>
      </c>
    </row>
    <row r="73" spans="1:14" ht="15" thickBot="1" x14ac:dyDescent="0.35">
      <c r="E73" s="21"/>
      <c r="F73">
        <v>0</v>
      </c>
      <c r="H73" t="e">
        <f>IF(F73=0,NA(),F73)</f>
        <v>#N/A</v>
      </c>
      <c r="K73" s="21"/>
      <c r="L73" s="38">
        <v>0</v>
      </c>
      <c r="N73" t="e">
        <f>IF(L73=0,NA(),L73)</f>
        <v>#N/A</v>
      </c>
    </row>
    <row r="76" spans="1:14" ht="15" thickBot="1" x14ac:dyDescent="0.35">
      <c r="F76" t="s">
        <v>16</v>
      </c>
      <c r="L76" t="s">
        <v>80</v>
      </c>
    </row>
    <row r="77" spans="1:14" ht="15" thickBot="1" x14ac:dyDescent="0.35">
      <c r="E77" s="21"/>
      <c r="F77" s="38">
        <v>0</v>
      </c>
      <c r="H77" t="e">
        <f>IF(F77=0,NA(),F77)</f>
        <v>#N/A</v>
      </c>
      <c r="K77" s="21"/>
      <c r="L77" s="38">
        <f>Data5!B40-Data4!A66-Data4!B66-Data4!C66-Data4!D66-Data4!E66-Data4!F66-Data4!F73-F77-L73</f>
        <v>7881</v>
      </c>
      <c r="N77">
        <f>IF(L77&lt;0,NA(),L77)</f>
        <v>7881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0E33-0B87-4697-82C7-9CFB210ECB2D}">
  <sheetPr codeName="Лист6"/>
  <dimension ref="A1:V61"/>
  <sheetViews>
    <sheetView tabSelected="1" topLeftCell="A19" workbookViewId="0">
      <selection activeCell="H34" sqref="H34"/>
    </sheetView>
  </sheetViews>
  <sheetFormatPr defaultRowHeight="14.4" x14ac:dyDescent="0.3"/>
  <cols>
    <col min="1" max="1" width="12.21875" customWidth="1"/>
    <col min="2" max="2" width="16.109375" bestFit="1" customWidth="1"/>
    <col min="3" max="3" width="7.44140625" bestFit="1" customWidth="1"/>
    <col min="4" max="4" width="15.109375" bestFit="1" customWidth="1"/>
    <col min="5" max="13" width="9.44140625" customWidth="1"/>
  </cols>
  <sheetData>
    <row r="1" spans="1:11" x14ac:dyDescent="0.3">
      <c r="A1" s="38" t="s">
        <v>33</v>
      </c>
      <c r="B1" s="38" t="s">
        <v>34</v>
      </c>
      <c r="C1" s="38" t="s">
        <v>35</v>
      </c>
      <c r="D1" s="38"/>
      <c r="E1" s="38"/>
      <c r="F1" s="38"/>
      <c r="G1" s="38"/>
      <c r="H1" s="38"/>
      <c r="I1" s="38"/>
      <c r="J1" s="38"/>
      <c r="K1" s="38"/>
    </row>
    <row r="2" spans="1:11" x14ac:dyDescent="0.3">
      <c r="A2" s="38" t="s">
        <v>103</v>
      </c>
      <c r="B2" s="38">
        <v>205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3">
      <c r="A3" s="38" t="s">
        <v>104</v>
      </c>
      <c r="B3" s="38">
        <v>243</v>
      </c>
      <c r="C3" s="38">
        <v>3</v>
      </c>
      <c r="D3" s="38"/>
      <c r="E3" s="38"/>
      <c r="F3" s="38"/>
      <c r="G3" s="38"/>
      <c r="H3" s="38"/>
      <c r="I3" s="38"/>
      <c r="J3" s="38"/>
      <c r="K3" s="38"/>
    </row>
    <row r="4" spans="1:11" x14ac:dyDescent="0.3">
      <c r="A4" s="38" t="s">
        <v>105</v>
      </c>
      <c r="B4" s="38">
        <v>223</v>
      </c>
      <c r="C4" s="38">
        <v>1</v>
      </c>
      <c r="D4" s="38"/>
      <c r="E4" s="38"/>
      <c r="F4" s="38"/>
      <c r="G4" s="38"/>
      <c r="H4" s="38"/>
      <c r="I4" s="38"/>
      <c r="J4" s="38"/>
      <c r="K4" s="38"/>
    </row>
    <row r="5" spans="1:11" x14ac:dyDescent="0.3">
      <c r="A5" s="38" t="s">
        <v>106</v>
      </c>
      <c r="B5" s="38">
        <v>248</v>
      </c>
      <c r="C5" s="38"/>
      <c r="D5" s="38"/>
      <c r="E5" s="38"/>
      <c r="F5" s="38"/>
      <c r="G5" s="38"/>
      <c r="H5" s="38"/>
      <c r="I5" s="38"/>
      <c r="J5" s="38"/>
      <c r="K5" s="38"/>
    </row>
    <row r="6" spans="1:11" x14ac:dyDescent="0.3">
      <c r="A6" s="38" t="s">
        <v>107</v>
      </c>
      <c r="B6" s="38">
        <v>202</v>
      </c>
      <c r="C6" s="38">
        <v>1</v>
      </c>
      <c r="D6" s="38"/>
      <c r="E6" s="38"/>
      <c r="F6" s="38"/>
      <c r="G6" s="38"/>
      <c r="H6" s="38"/>
      <c r="I6" s="38"/>
      <c r="J6" s="38"/>
      <c r="K6" s="38"/>
    </row>
    <row r="7" spans="1:11" x14ac:dyDescent="0.3">
      <c r="A7" s="38" t="s">
        <v>108</v>
      </c>
      <c r="B7" s="38">
        <v>242</v>
      </c>
      <c r="C7" s="38">
        <v>1</v>
      </c>
      <c r="D7" s="38"/>
      <c r="E7" s="38"/>
      <c r="F7" s="38"/>
      <c r="G7" s="38"/>
      <c r="H7" s="38"/>
      <c r="I7" s="38"/>
      <c r="J7" s="38"/>
      <c r="K7" s="38"/>
    </row>
    <row r="8" spans="1:11" x14ac:dyDescent="0.3">
      <c r="A8" s="38" t="s">
        <v>109</v>
      </c>
      <c r="B8" s="38">
        <v>243</v>
      </c>
      <c r="C8" s="38">
        <v>1</v>
      </c>
      <c r="D8" s="38"/>
      <c r="E8" s="38"/>
      <c r="F8" s="38"/>
      <c r="G8" s="38"/>
      <c r="H8" s="38"/>
      <c r="I8" s="38"/>
      <c r="J8" s="38"/>
      <c r="K8" s="38"/>
    </row>
    <row r="9" spans="1:11" x14ac:dyDescent="0.3">
      <c r="A9" s="38" t="s">
        <v>110</v>
      </c>
      <c r="B9" s="38">
        <v>227</v>
      </c>
      <c r="C9" s="38">
        <v>4</v>
      </c>
      <c r="D9" s="38"/>
      <c r="E9" s="38"/>
      <c r="F9" s="38"/>
      <c r="G9" s="38"/>
      <c r="H9" s="38"/>
      <c r="I9" s="38"/>
      <c r="J9" s="38"/>
      <c r="K9" s="38"/>
    </row>
    <row r="10" spans="1:11" x14ac:dyDescent="0.3">
      <c r="A10" s="38" t="s">
        <v>111</v>
      </c>
      <c r="B10" s="38">
        <v>258</v>
      </c>
      <c r="C10" s="38">
        <v>6</v>
      </c>
      <c r="D10" s="38"/>
      <c r="E10" s="38"/>
      <c r="F10" s="38"/>
      <c r="G10" s="38"/>
      <c r="H10" s="38"/>
      <c r="I10" s="38"/>
      <c r="J10" s="38"/>
      <c r="K10" s="38"/>
    </row>
    <row r="11" spans="1:11" x14ac:dyDescent="0.3">
      <c r="A11" s="38" t="s">
        <v>112</v>
      </c>
      <c r="B11" s="38">
        <v>238</v>
      </c>
      <c r="C11" s="38">
        <v>5</v>
      </c>
      <c r="D11" s="38"/>
      <c r="E11" s="38"/>
      <c r="F11" s="38"/>
      <c r="G11" s="38"/>
      <c r="H11" s="38"/>
      <c r="I11" s="38"/>
      <c r="J11" s="38"/>
      <c r="K11" s="38"/>
    </row>
    <row r="12" spans="1:11" x14ac:dyDescent="0.3">
      <c r="A12" s="38" t="s">
        <v>113</v>
      </c>
      <c r="B12" s="38">
        <v>272</v>
      </c>
      <c r="C12" s="38">
        <v>4</v>
      </c>
      <c r="D12" s="38"/>
      <c r="E12" s="38"/>
      <c r="F12" s="38"/>
      <c r="G12" s="38"/>
      <c r="H12" s="38"/>
      <c r="I12" s="38"/>
      <c r="J12" s="38"/>
      <c r="K12" s="38"/>
    </row>
    <row r="13" spans="1:11" x14ac:dyDescent="0.3">
      <c r="A13" s="38" t="s">
        <v>114</v>
      </c>
      <c r="B13" s="38">
        <v>275</v>
      </c>
      <c r="C13" s="38">
        <v>3</v>
      </c>
      <c r="D13" s="38"/>
      <c r="E13" s="38"/>
      <c r="F13" s="38"/>
      <c r="G13" s="38"/>
      <c r="H13" s="38"/>
      <c r="I13" s="38"/>
      <c r="J13" s="38"/>
      <c r="K13" s="38"/>
    </row>
    <row r="14" spans="1:11" x14ac:dyDescent="0.3">
      <c r="A14" s="38" t="s">
        <v>115</v>
      </c>
      <c r="B14" s="38">
        <v>321</v>
      </c>
      <c r="C14" s="38">
        <v>6</v>
      </c>
      <c r="D14" s="38"/>
      <c r="E14" s="38"/>
      <c r="F14" s="38"/>
      <c r="G14" s="38"/>
      <c r="H14" s="38"/>
      <c r="I14" s="38"/>
      <c r="J14" s="38"/>
      <c r="K14" s="38"/>
    </row>
    <row r="15" spans="1:11" x14ac:dyDescent="0.3">
      <c r="A15" s="38" t="s">
        <v>116</v>
      </c>
      <c r="B15" s="38">
        <v>319</v>
      </c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3">
      <c r="A16" s="38" t="s">
        <v>117</v>
      </c>
      <c r="B16" s="38">
        <v>256</v>
      </c>
      <c r="C16" s="38">
        <v>4</v>
      </c>
      <c r="D16" s="38"/>
      <c r="E16" s="38"/>
      <c r="F16" s="38"/>
      <c r="G16" s="38"/>
      <c r="H16" s="38"/>
      <c r="I16" s="38"/>
      <c r="J16" s="38"/>
      <c r="K16" s="38"/>
    </row>
    <row r="17" spans="1:11" x14ac:dyDescent="0.3">
      <c r="A17" s="38" t="s">
        <v>118</v>
      </c>
      <c r="B17" s="38">
        <v>189</v>
      </c>
      <c r="C17" s="38"/>
      <c r="D17" s="38"/>
      <c r="E17" s="38"/>
      <c r="F17" s="38"/>
      <c r="G17" s="38"/>
      <c r="H17" s="38"/>
      <c r="I17" s="38"/>
      <c r="J17" s="38"/>
      <c r="K17" s="38"/>
    </row>
    <row r="18" spans="1:11" x14ac:dyDescent="0.3">
      <c r="A18" s="38" t="s">
        <v>119</v>
      </c>
      <c r="B18" s="38">
        <v>254</v>
      </c>
      <c r="C18" s="38"/>
      <c r="D18" s="38"/>
      <c r="E18" s="38"/>
      <c r="F18" s="38"/>
      <c r="G18" s="38"/>
      <c r="H18" s="38"/>
      <c r="I18" s="38"/>
      <c r="J18" s="38"/>
      <c r="K18" s="38"/>
    </row>
    <row r="19" spans="1:11" x14ac:dyDescent="0.3">
      <c r="A19" s="38" t="s">
        <v>120</v>
      </c>
      <c r="B19" s="38">
        <v>244</v>
      </c>
      <c r="C19" s="38">
        <v>5</v>
      </c>
      <c r="D19" s="38"/>
      <c r="E19" s="38"/>
      <c r="F19" s="38"/>
      <c r="G19" s="38"/>
      <c r="H19" s="38"/>
      <c r="I19" s="38"/>
      <c r="J19" s="38"/>
      <c r="K19" s="38"/>
    </row>
    <row r="20" spans="1:11" x14ac:dyDescent="0.3">
      <c r="A20" s="38" t="s">
        <v>121</v>
      </c>
      <c r="B20" s="38">
        <v>248</v>
      </c>
      <c r="C20" s="38">
        <v>2</v>
      </c>
      <c r="D20" s="38"/>
      <c r="E20" s="38"/>
      <c r="F20" s="38"/>
      <c r="G20" s="38"/>
      <c r="H20" s="38"/>
      <c r="I20" s="38"/>
      <c r="J20" s="38"/>
      <c r="K20" s="38"/>
    </row>
    <row r="21" spans="1:11" x14ac:dyDescent="0.3">
      <c r="A21" s="38" t="s">
        <v>122</v>
      </c>
      <c r="B21" s="38">
        <v>287</v>
      </c>
      <c r="C21" s="38">
        <v>2</v>
      </c>
      <c r="D21" s="38"/>
      <c r="E21" s="38"/>
      <c r="F21" s="38"/>
      <c r="G21" s="38"/>
      <c r="H21" s="38"/>
      <c r="I21" s="38"/>
      <c r="J21" s="38"/>
      <c r="K21" s="38"/>
    </row>
    <row r="22" spans="1:11" x14ac:dyDescent="0.3">
      <c r="A22" s="38" t="s">
        <v>123</v>
      </c>
      <c r="B22" s="38">
        <v>269</v>
      </c>
      <c r="C22" s="38">
        <v>3</v>
      </c>
      <c r="D22" s="38"/>
      <c r="E22" s="38"/>
      <c r="F22" s="38"/>
      <c r="G22" s="38"/>
      <c r="H22" s="38"/>
      <c r="I22" s="38"/>
      <c r="J22" s="38"/>
      <c r="K22" s="38"/>
    </row>
    <row r="23" spans="1:11" x14ac:dyDescent="0.3">
      <c r="A23" s="38" t="s">
        <v>124</v>
      </c>
      <c r="B23" s="38">
        <v>195</v>
      </c>
      <c r="C23" s="38"/>
      <c r="D23" s="38"/>
      <c r="E23" s="38"/>
      <c r="F23" s="38"/>
      <c r="G23" s="38"/>
      <c r="H23" s="38"/>
      <c r="I23" s="38"/>
      <c r="J23" s="38"/>
      <c r="K23" s="38"/>
    </row>
    <row r="24" spans="1:11" x14ac:dyDescent="0.3">
      <c r="A24" s="38" t="s">
        <v>125</v>
      </c>
      <c r="B24" s="38">
        <v>232</v>
      </c>
      <c r="C24" s="38">
        <v>5</v>
      </c>
      <c r="D24" s="38"/>
      <c r="E24" s="38"/>
      <c r="F24" s="38"/>
      <c r="G24" s="38"/>
      <c r="H24" s="38"/>
      <c r="I24" s="38"/>
      <c r="J24" s="38"/>
      <c r="K24" s="38"/>
    </row>
    <row r="25" spans="1:11" x14ac:dyDescent="0.3">
      <c r="A25" s="38" t="s">
        <v>126</v>
      </c>
      <c r="B25" s="38">
        <v>299</v>
      </c>
      <c r="C25" s="38">
        <v>6</v>
      </c>
      <c r="D25" s="38"/>
      <c r="E25" s="38"/>
      <c r="F25" s="38"/>
      <c r="G25" s="38"/>
      <c r="H25" s="38"/>
      <c r="I25" s="38"/>
      <c r="J25" s="38"/>
      <c r="K25" s="38"/>
    </row>
    <row r="26" spans="1:11" x14ac:dyDescent="0.3">
      <c r="A26" s="38" t="s">
        <v>127</v>
      </c>
      <c r="B26" s="38">
        <v>270</v>
      </c>
      <c r="C26" s="38">
        <v>2</v>
      </c>
      <c r="D26" s="38"/>
      <c r="E26" s="38"/>
      <c r="F26" s="38"/>
      <c r="G26" s="38"/>
      <c r="H26" s="38"/>
      <c r="I26" s="38"/>
      <c r="J26" s="38"/>
      <c r="K26" s="38"/>
    </row>
    <row r="27" spans="1:11" x14ac:dyDescent="0.3">
      <c r="A27" s="38" t="s">
        <v>128</v>
      </c>
      <c r="B27" s="38">
        <v>306</v>
      </c>
      <c r="C27" s="38">
        <v>3</v>
      </c>
      <c r="D27" s="38"/>
      <c r="E27" s="38"/>
      <c r="F27" s="38"/>
      <c r="G27" s="38"/>
      <c r="H27" s="38"/>
      <c r="I27" s="38"/>
      <c r="J27" s="38"/>
      <c r="K27" s="38"/>
    </row>
    <row r="28" spans="1:11" x14ac:dyDescent="0.3">
      <c r="A28" s="38" t="s">
        <v>129</v>
      </c>
      <c r="B28" s="38">
        <v>370</v>
      </c>
      <c r="C28" s="38">
        <v>1</v>
      </c>
      <c r="D28" s="38"/>
      <c r="E28" s="38"/>
      <c r="F28" s="38"/>
      <c r="G28" s="38"/>
      <c r="H28" s="38"/>
      <c r="I28" s="38"/>
      <c r="J28" s="38"/>
      <c r="K28" s="38"/>
    </row>
    <row r="29" spans="1:11" x14ac:dyDescent="0.3">
      <c r="A29" s="38" t="s">
        <v>130</v>
      </c>
      <c r="B29" s="38">
        <v>335</v>
      </c>
      <c r="C29" s="38">
        <v>3</v>
      </c>
      <c r="D29" s="38"/>
      <c r="E29" s="38"/>
      <c r="F29" s="38"/>
      <c r="G29" s="38"/>
      <c r="H29" s="38"/>
      <c r="I29" s="38"/>
      <c r="J29" s="38"/>
      <c r="K29" s="38"/>
    </row>
    <row r="30" spans="1:11" x14ac:dyDescent="0.3">
      <c r="A30" s="38" t="s">
        <v>131</v>
      </c>
      <c r="B30" s="38">
        <v>352</v>
      </c>
      <c r="C30" s="38">
        <v>2</v>
      </c>
      <c r="D30" s="38"/>
      <c r="E30" s="38"/>
      <c r="F30" s="38"/>
      <c r="G30" s="38"/>
      <c r="H30" s="38"/>
      <c r="I30" s="38"/>
      <c r="J30" s="38"/>
      <c r="K30" s="38"/>
    </row>
    <row r="31" spans="1:11" x14ac:dyDescent="0.3">
      <c r="A31" s="38" t="s">
        <v>132</v>
      </c>
      <c r="B31" s="38">
        <v>296</v>
      </c>
      <c r="C31" s="38">
        <v>3</v>
      </c>
      <c r="D31" s="38"/>
      <c r="E31" s="38"/>
      <c r="F31" s="38"/>
      <c r="G31" s="38"/>
      <c r="H31" s="38"/>
      <c r="I31" s="38"/>
      <c r="J31" s="38"/>
      <c r="K31" s="38"/>
    </row>
    <row r="32" spans="1:11" x14ac:dyDescent="0.3">
      <c r="A32" s="38"/>
      <c r="B32" s="38"/>
      <c r="C32" s="38"/>
      <c r="D32" s="38"/>
      <c r="E32" s="38"/>
      <c r="F32" s="38"/>
    </row>
    <row r="33" spans="1:22" x14ac:dyDescent="0.3">
      <c r="A33" s="38"/>
      <c r="B33" s="38"/>
      <c r="C33" s="38"/>
      <c r="D33" s="38"/>
      <c r="E33" s="38"/>
      <c r="F33" s="38"/>
    </row>
    <row r="34" spans="1:22" x14ac:dyDescent="0.3">
      <c r="A34" s="38"/>
      <c r="B34" s="38"/>
      <c r="C34" s="38"/>
      <c r="D34" s="38"/>
      <c r="E34" s="38"/>
      <c r="F34" s="38"/>
    </row>
    <row r="35" spans="1:22" x14ac:dyDescent="0.3">
      <c r="A35" s="38"/>
      <c r="B35" s="38"/>
      <c r="C35" s="38"/>
      <c r="D35" s="38"/>
      <c r="E35" s="38"/>
      <c r="F35" s="38"/>
    </row>
    <row r="38" spans="1:22" x14ac:dyDescent="0.3">
      <c r="R38" s="38"/>
      <c r="T38" s="38"/>
    </row>
    <row r="40" spans="1:22" x14ac:dyDescent="0.3">
      <c r="A40" t="s">
        <v>133</v>
      </c>
      <c r="B40">
        <f>SUM(B2:B32)</f>
        <v>7918</v>
      </c>
      <c r="C40">
        <f>SUM(C2:C32)</f>
        <v>76</v>
      </c>
      <c r="D40">
        <f>B40+C40</f>
        <v>7994</v>
      </c>
      <c r="E40">
        <f>Data4!F66</f>
        <v>5</v>
      </c>
      <c r="F40">
        <f>Data4!C66</f>
        <v>21</v>
      </c>
      <c r="G40">
        <f>Data4!D66</f>
        <v>10</v>
      </c>
      <c r="H40">
        <f>Data4!B66</f>
        <v>1</v>
      </c>
      <c r="I40">
        <f>Data4!E66</f>
        <v>0</v>
      </c>
      <c r="J40">
        <f>Data4!A66</f>
        <v>0</v>
      </c>
      <c r="K40">
        <f t="shared" ref="K40" si="0">IF(L40&lt;=0,NA(),L40)</f>
        <v>7957</v>
      </c>
      <c r="L40">
        <f>D40-E40-F40-G40-H40-I40-J40</f>
        <v>7957</v>
      </c>
    </row>
    <row r="42" spans="1:22" x14ac:dyDescent="0.3">
      <c r="B42" t="s">
        <v>134</v>
      </c>
      <c r="C42" t="s">
        <v>135</v>
      </c>
      <c r="D42" t="s">
        <v>137</v>
      </c>
      <c r="E42" t="s">
        <v>82</v>
      </c>
      <c r="F42" t="s">
        <v>83</v>
      </c>
      <c r="G42" t="s">
        <v>84</v>
      </c>
      <c r="H42" t="s">
        <v>179</v>
      </c>
      <c r="I42" t="s">
        <v>20</v>
      </c>
      <c r="J42" t="s">
        <v>136</v>
      </c>
      <c r="K42" t="s">
        <v>80</v>
      </c>
    </row>
    <row r="43" spans="1:22" x14ac:dyDescent="0.3">
      <c r="A43" s="11" t="s">
        <v>147</v>
      </c>
      <c r="B43" s="38"/>
      <c r="C43" s="38"/>
      <c r="D43" s="38"/>
      <c r="E43" s="38"/>
      <c r="F43" s="38"/>
      <c r="G43" s="38"/>
      <c r="H43" s="38"/>
      <c r="I43" s="38"/>
      <c r="J43" s="38"/>
      <c r="K43" t="e">
        <f t="shared" ref="K43:K46" si="1">IF(L43&lt;=0,NA(),L43)</f>
        <v>#N/A</v>
      </c>
      <c r="L43">
        <f>D43-E43-F43-G43-H43-I43-J43</f>
        <v>0</v>
      </c>
    </row>
    <row r="44" spans="1:22" x14ac:dyDescent="0.3">
      <c r="A44" s="11" t="s">
        <v>148</v>
      </c>
      <c r="B44" s="38"/>
      <c r="C44" s="38"/>
      <c r="D44" s="38"/>
      <c r="E44" s="38"/>
      <c r="F44" s="38"/>
      <c r="G44" s="38"/>
      <c r="H44" s="38"/>
      <c r="I44" s="38"/>
      <c r="J44" s="38"/>
      <c r="K44" t="e">
        <f t="shared" si="1"/>
        <v>#N/A</v>
      </c>
      <c r="L44">
        <f t="shared" ref="L44:L54" si="2">D44-E44-F44-G44-H44-I44-J44</f>
        <v>0</v>
      </c>
    </row>
    <row r="45" spans="1:22" x14ac:dyDescent="0.3">
      <c r="A45" s="11" t="s">
        <v>149</v>
      </c>
      <c r="B45" s="38"/>
      <c r="C45" s="38"/>
      <c r="D45" s="38"/>
      <c r="E45" s="38"/>
      <c r="F45" s="38"/>
      <c r="G45" s="38"/>
      <c r="H45" s="38"/>
      <c r="I45" s="38"/>
      <c r="J45" s="38"/>
      <c r="K45" t="e">
        <f t="shared" si="1"/>
        <v>#N/A</v>
      </c>
      <c r="L45">
        <f t="shared" si="2"/>
        <v>0</v>
      </c>
      <c r="S45" s="38"/>
      <c r="V45" s="38"/>
    </row>
    <row r="46" spans="1:22" x14ac:dyDescent="0.3">
      <c r="A46" s="11" t="s">
        <v>150</v>
      </c>
      <c r="B46" s="38"/>
      <c r="C46" s="38"/>
      <c r="D46" s="38"/>
      <c r="E46" s="38"/>
      <c r="F46" s="38"/>
      <c r="G46" s="38"/>
      <c r="H46" s="38"/>
      <c r="I46" s="38"/>
      <c r="J46" s="38"/>
      <c r="K46" t="e">
        <f t="shared" si="1"/>
        <v>#N/A</v>
      </c>
      <c r="L46">
        <f t="shared" si="2"/>
        <v>0</v>
      </c>
    </row>
    <row r="47" spans="1:22" x14ac:dyDescent="0.3">
      <c r="A47" s="11" t="s">
        <v>151</v>
      </c>
      <c r="K47" t="e">
        <f>IF(L47&lt;=0,NA(),L47)</f>
        <v>#N/A</v>
      </c>
      <c r="L47">
        <f t="shared" si="2"/>
        <v>0</v>
      </c>
    </row>
    <row r="48" spans="1:22" x14ac:dyDescent="0.3">
      <c r="A48" s="11" t="s">
        <v>152</v>
      </c>
      <c r="B48" s="38"/>
      <c r="C48" s="38"/>
      <c r="D48" s="38"/>
      <c r="E48" s="38"/>
      <c r="F48" s="38"/>
      <c r="G48" s="38"/>
      <c r="H48" s="38"/>
      <c r="I48" s="38"/>
      <c r="J48" s="38"/>
      <c r="K48" t="e">
        <f t="shared" ref="K48:K54" si="3">IF(L48&lt;=0,NA(),L48)</f>
        <v>#N/A</v>
      </c>
      <c r="L48">
        <f t="shared" si="2"/>
        <v>0</v>
      </c>
    </row>
    <row r="49" spans="1:12" x14ac:dyDescent="0.3">
      <c r="A49" s="11" t="s">
        <v>153</v>
      </c>
      <c r="B49" s="38"/>
      <c r="C49" s="38"/>
      <c r="D49" s="38"/>
      <c r="E49" s="38"/>
      <c r="F49" s="38"/>
      <c r="G49" s="38"/>
      <c r="H49" s="38"/>
      <c r="I49" s="38"/>
      <c r="J49" s="38"/>
      <c r="K49" t="e">
        <f t="shared" si="3"/>
        <v>#N/A</v>
      </c>
      <c r="L49">
        <f t="shared" si="2"/>
        <v>0</v>
      </c>
    </row>
    <row r="50" spans="1:12" x14ac:dyDescent="0.3">
      <c r="A50" s="11" t="s">
        <v>154</v>
      </c>
      <c r="B50" s="38"/>
      <c r="C50" s="38"/>
      <c r="D50" s="38"/>
      <c r="E50" s="38"/>
      <c r="F50" s="38"/>
      <c r="G50" s="38"/>
      <c r="H50" s="38"/>
      <c r="I50" s="38"/>
      <c r="J50" s="38"/>
      <c r="K50" t="e">
        <f t="shared" si="3"/>
        <v>#N/A</v>
      </c>
      <c r="L50">
        <f t="shared" si="2"/>
        <v>0</v>
      </c>
    </row>
    <row r="51" spans="1:12" x14ac:dyDescent="0.3">
      <c r="A51" s="11" t="s">
        <v>155</v>
      </c>
      <c r="B51" s="38"/>
      <c r="C51" s="38"/>
      <c r="D51" s="38"/>
      <c r="E51" s="38"/>
      <c r="F51" s="38"/>
      <c r="G51" s="38"/>
      <c r="H51" s="38"/>
      <c r="I51" s="38"/>
      <c r="J51" s="38"/>
      <c r="K51" t="e">
        <f t="shared" si="3"/>
        <v>#N/A</v>
      </c>
      <c r="L51">
        <f t="shared" si="2"/>
        <v>0</v>
      </c>
    </row>
    <row r="52" spans="1:12" x14ac:dyDescent="0.3">
      <c r="A52" s="11" t="s">
        <v>156</v>
      </c>
      <c r="B52" s="38"/>
      <c r="C52" s="38"/>
      <c r="D52" s="38"/>
      <c r="E52" s="38"/>
      <c r="F52" s="38"/>
      <c r="G52" s="38"/>
      <c r="H52" s="38"/>
      <c r="I52" s="38"/>
      <c r="J52" s="38"/>
      <c r="K52" t="e">
        <f t="shared" si="3"/>
        <v>#N/A</v>
      </c>
      <c r="L52">
        <f t="shared" si="2"/>
        <v>0</v>
      </c>
    </row>
    <row r="53" spans="1:12" x14ac:dyDescent="0.3">
      <c r="A53" s="11" t="s">
        <v>157</v>
      </c>
      <c r="B53" s="38"/>
      <c r="C53" s="38"/>
      <c r="D53" s="38"/>
      <c r="E53" s="38"/>
      <c r="F53" s="38"/>
      <c r="G53" s="38"/>
      <c r="H53" s="38"/>
      <c r="I53" s="38"/>
      <c r="J53" s="38"/>
      <c r="K53" t="e">
        <f t="shared" si="3"/>
        <v>#N/A</v>
      </c>
      <c r="L53">
        <f t="shared" si="2"/>
        <v>0</v>
      </c>
    </row>
    <row r="54" spans="1:12" x14ac:dyDescent="0.3">
      <c r="A54" s="11" t="s">
        <v>158</v>
      </c>
      <c r="B54" s="38"/>
      <c r="C54" s="38"/>
      <c r="D54" s="38"/>
      <c r="E54" s="38"/>
      <c r="F54" s="38"/>
      <c r="G54" s="38"/>
      <c r="H54" s="38"/>
      <c r="I54" s="38"/>
      <c r="J54" s="38"/>
      <c r="K54" t="e">
        <f t="shared" si="3"/>
        <v>#N/A</v>
      </c>
      <c r="L54">
        <f t="shared" si="2"/>
        <v>0</v>
      </c>
    </row>
    <row r="59" spans="1:12" x14ac:dyDescent="0.3">
      <c r="B59">
        <f>SUM(B43:B54)</f>
        <v>0</v>
      </c>
      <c r="C59">
        <f>SUM(C43:C54)</f>
        <v>0</v>
      </c>
    </row>
    <row r="60" spans="1:12" x14ac:dyDescent="0.3">
      <c r="B60" s="9">
        <v>1</v>
      </c>
      <c r="C60" s="15" t="e">
        <f>(B60*C59)/B59</f>
        <v>#DIV/0!</v>
      </c>
    </row>
    <row r="61" spans="1:12" x14ac:dyDescent="0.3">
      <c r="C61" s="15" t="e">
        <f>100%-C60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Report</vt:lpstr>
      <vt:lpstr>Data1</vt:lpstr>
      <vt:lpstr>Data2</vt:lpstr>
      <vt:lpstr>Data3</vt:lpstr>
      <vt:lpstr>Data4</vt:lpstr>
      <vt:lpstr>Data5</vt:lpstr>
      <vt:lpstr>Data1!table__2</vt:lpstr>
      <vt:lpstr>Report!Область_печати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 TIMAKOV</cp:lastModifiedBy>
  <cp:lastPrinted>2023-05-23T13:05:38Z</cp:lastPrinted>
  <dcterms:created xsi:type="dcterms:W3CDTF">2017-10-31T15:57:35Z</dcterms:created>
  <dcterms:modified xsi:type="dcterms:W3CDTF">2023-05-24T10:42:13Z</dcterms:modified>
  <cp:category/>
</cp:coreProperties>
</file>