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40" firstSheet="1" activeTab="4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Gesamtenergie 2050 var." sheetId="16" r:id="rId8"/>
    <sheet name="Verbrauch je Träger 2050 var." sheetId="19" r:id="rId9"/>
    <sheet name="Energiebedarf Sek.stahl var." sheetId="17" r:id="rId10"/>
    <sheet name="Energie-Mehrbedarf 2050 var." sheetId="18" r:id="rId11"/>
    <sheet name="Energiebedarf Sek.stahl 2019" sheetId="14" r:id="rId12"/>
    <sheet name="Gesamtenergie 2050" sheetId="21" r:id="rId13"/>
    <sheet name="Verbrauch je Träger 2050" sheetId="22" r:id="rId14"/>
    <sheet name="Energiebedarf Sek.Stahl 2050" sheetId="13" r:id="rId15"/>
    <sheet name="Energie-Mehrbedarf 2050" sheetId="20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1" i="19" l="1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A122" i="19"/>
  <c r="AA123" i="19"/>
  <c r="AA124" i="19"/>
  <c r="AA125" i="19"/>
  <c r="AA126" i="19"/>
  <c r="AA127" i="19"/>
  <c r="AA128" i="19"/>
  <c r="AA129" i="19"/>
  <c r="AA130" i="19"/>
  <c r="AA131" i="19"/>
  <c r="AA132" i="19"/>
  <c r="AA133" i="19"/>
  <c r="AA134" i="19"/>
  <c r="AA135" i="19"/>
  <c r="AA136" i="19"/>
  <c r="AA137" i="19"/>
  <c r="AA138" i="19"/>
  <c r="AA139" i="19"/>
  <c r="AA140" i="19"/>
  <c r="AA141" i="19"/>
  <c r="AA142" i="19"/>
  <c r="AA143" i="19"/>
  <c r="AA144" i="19"/>
  <c r="AA145" i="19"/>
  <c r="AA146" i="19"/>
  <c r="AA147" i="19"/>
  <c r="AA148" i="19"/>
  <c r="AA149" i="19"/>
  <c r="AA121" i="19"/>
  <c r="Y122" i="19"/>
  <c r="Y123" i="19"/>
  <c r="Y124" i="19"/>
  <c r="Y125" i="19"/>
  <c r="Y126" i="19"/>
  <c r="Y127" i="19"/>
  <c r="Y128" i="19"/>
  <c r="Y129" i="19"/>
  <c r="Y130" i="19"/>
  <c r="Y131" i="19"/>
  <c r="Y132" i="19"/>
  <c r="Y133" i="19"/>
  <c r="Y134" i="19"/>
  <c r="Y135" i="19"/>
  <c r="Y136" i="19"/>
  <c r="Y137" i="19"/>
  <c r="Y138" i="19"/>
  <c r="Y139" i="19"/>
  <c r="Y140" i="19"/>
  <c r="Y141" i="19"/>
  <c r="Y142" i="19"/>
  <c r="Y143" i="19"/>
  <c r="Y144" i="19"/>
  <c r="Y145" i="19"/>
  <c r="Y146" i="19"/>
  <c r="Y147" i="19"/>
  <c r="Y148" i="19"/>
  <c r="Y149" i="19"/>
  <c r="Y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21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21" i="19"/>
  <c r="AW149" i="19"/>
  <c r="AV149" i="19"/>
  <c r="AU149" i="19"/>
  <c r="AT149" i="19"/>
  <c r="AS149" i="19"/>
  <c r="AR149" i="19"/>
  <c r="AQ149" i="19"/>
  <c r="AW148" i="19"/>
  <c r="AV148" i="19"/>
  <c r="AU148" i="19"/>
  <c r="AT148" i="19"/>
  <c r="AS148" i="19"/>
  <c r="AR148" i="19"/>
  <c r="AQ148" i="19"/>
  <c r="AW147" i="19"/>
  <c r="AV147" i="19"/>
  <c r="AU147" i="19"/>
  <c r="AT147" i="19"/>
  <c r="AS147" i="19"/>
  <c r="AR147" i="19"/>
  <c r="AQ147" i="19"/>
  <c r="AW146" i="19"/>
  <c r="AV146" i="19"/>
  <c r="AU146" i="19"/>
  <c r="AT146" i="19"/>
  <c r="AS146" i="19"/>
  <c r="AR146" i="19"/>
  <c r="AQ146" i="19"/>
  <c r="AW145" i="19"/>
  <c r="AV145" i="19"/>
  <c r="AU145" i="19"/>
  <c r="AT145" i="19"/>
  <c r="AS145" i="19"/>
  <c r="AR145" i="19"/>
  <c r="AQ145" i="19"/>
  <c r="AW144" i="19"/>
  <c r="AV144" i="19"/>
  <c r="AU144" i="19"/>
  <c r="AT144" i="19"/>
  <c r="AS144" i="19"/>
  <c r="AR144" i="19"/>
  <c r="AQ144" i="19"/>
  <c r="AW143" i="19"/>
  <c r="AV143" i="19"/>
  <c r="AU143" i="19"/>
  <c r="AT143" i="19"/>
  <c r="AS143" i="19"/>
  <c r="AR143" i="19"/>
  <c r="AQ143" i="19"/>
  <c r="AW142" i="19"/>
  <c r="AV142" i="19"/>
  <c r="AU142" i="19"/>
  <c r="AT142" i="19"/>
  <c r="AS142" i="19"/>
  <c r="AR142" i="19"/>
  <c r="AQ142" i="19"/>
  <c r="AW141" i="19"/>
  <c r="AV141" i="19"/>
  <c r="AU141" i="19"/>
  <c r="AT141" i="19"/>
  <c r="AS141" i="19"/>
  <c r="AR141" i="19"/>
  <c r="AQ141" i="19"/>
  <c r="AW140" i="19"/>
  <c r="AV140" i="19"/>
  <c r="AU140" i="19"/>
  <c r="AT140" i="19"/>
  <c r="AS140" i="19"/>
  <c r="AR140" i="19"/>
  <c r="AQ140" i="19"/>
  <c r="AW139" i="19"/>
  <c r="AV139" i="19"/>
  <c r="AU139" i="19"/>
  <c r="AT139" i="19"/>
  <c r="AS139" i="19"/>
  <c r="AR139" i="19"/>
  <c r="AQ139" i="19"/>
  <c r="AW138" i="19"/>
  <c r="AV138" i="19"/>
  <c r="AU138" i="19"/>
  <c r="AT138" i="19"/>
  <c r="AS138" i="19"/>
  <c r="AR138" i="19"/>
  <c r="AQ138" i="19"/>
  <c r="AW137" i="19"/>
  <c r="AV137" i="19"/>
  <c r="AU137" i="19"/>
  <c r="AT137" i="19"/>
  <c r="AS137" i="19"/>
  <c r="AR137" i="19"/>
  <c r="AQ137" i="19"/>
  <c r="AW136" i="19"/>
  <c r="AV136" i="19"/>
  <c r="AU136" i="19"/>
  <c r="AT136" i="19"/>
  <c r="AS136" i="19"/>
  <c r="AR136" i="19"/>
  <c r="AQ136" i="19"/>
  <c r="AW135" i="19"/>
  <c r="AV135" i="19"/>
  <c r="AU135" i="19"/>
  <c r="AT135" i="19"/>
  <c r="AS135" i="19"/>
  <c r="AR135" i="19"/>
  <c r="AQ135" i="19"/>
  <c r="AW134" i="19"/>
  <c r="AV134" i="19"/>
  <c r="AU134" i="19"/>
  <c r="AT134" i="19"/>
  <c r="AS134" i="19"/>
  <c r="AR134" i="19"/>
  <c r="AQ134" i="19"/>
  <c r="AW133" i="19"/>
  <c r="AV133" i="19"/>
  <c r="AU133" i="19"/>
  <c r="AT133" i="19"/>
  <c r="AS133" i="19"/>
  <c r="AR133" i="19"/>
  <c r="AQ133" i="19"/>
  <c r="AW132" i="19"/>
  <c r="AV132" i="19"/>
  <c r="AU132" i="19"/>
  <c r="AT132" i="19"/>
  <c r="AS132" i="19"/>
  <c r="AR132" i="19"/>
  <c r="AQ132" i="19"/>
  <c r="AW131" i="19"/>
  <c r="AV131" i="19"/>
  <c r="AU131" i="19"/>
  <c r="AT131" i="19"/>
  <c r="AS131" i="19"/>
  <c r="AR131" i="19"/>
  <c r="AQ131" i="19"/>
  <c r="AW130" i="19"/>
  <c r="AV130" i="19"/>
  <c r="AU130" i="19"/>
  <c r="AT130" i="19"/>
  <c r="AS130" i="19"/>
  <c r="AR130" i="19"/>
  <c r="AQ130" i="19"/>
  <c r="AW129" i="19"/>
  <c r="AV129" i="19"/>
  <c r="AU129" i="19"/>
  <c r="AT129" i="19"/>
  <c r="AS129" i="19"/>
  <c r="AR129" i="19"/>
  <c r="AQ129" i="19"/>
  <c r="AW128" i="19"/>
  <c r="AV128" i="19"/>
  <c r="AU128" i="19"/>
  <c r="AT128" i="19"/>
  <c r="AS128" i="19"/>
  <c r="AR128" i="19"/>
  <c r="AQ128" i="19"/>
  <c r="AW127" i="19"/>
  <c r="AV127" i="19"/>
  <c r="AU127" i="19"/>
  <c r="AT127" i="19"/>
  <c r="AS127" i="19"/>
  <c r="AR127" i="19"/>
  <c r="AQ127" i="19"/>
  <c r="AW126" i="19"/>
  <c r="AV126" i="19"/>
  <c r="AU126" i="19"/>
  <c r="AT126" i="19"/>
  <c r="AS126" i="19"/>
  <c r="AR126" i="19"/>
  <c r="AQ126" i="19"/>
  <c r="AW125" i="19"/>
  <c r="AV125" i="19"/>
  <c r="AU125" i="19"/>
  <c r="AT125" i="19"/>
  <c r="AS125" i="19"/>
  <c r="AR125" i="19"/>
  <c r="AQ125" i="19"/>
  <c r="AW124" i="19"/>
  <c r="AV124" i="19"/>
  <c r="AU124" i="19"/>
  <c r="AT124" i="19"/>
  <c r="AS124" i="19"/>
  <c r="AR124" i="19"/>
  <c r="AQ124" i="19"/>
  <c r="AW123" i="19"/>
  <c r="AV123" i="19"/>
  <c r="AU123" i="19"/>
  <c r="AT123" i="19"/>
  <c r="AS123" i="19"/>
  <c r="AR123" i="19"/>
  <c r="AQ123" i="19"/>
  <c r="AW122" i="19"/>
  <c r="AV122" i="19"/>
  <c r="AU122" i="19"/>
  <c r="AT122" i="19"/>
  <c r="AS122" i="19"/>
  <c r="AR122" i="19"/>
  <c r="AQ122" i="19"/>
  <c r="AW121" i="19"/>
  <c r="AV121" i="19"/>
  <c r="AU121" i="19"/>
  <c r="AT121" i="19"/>
  <c r="AS121" i="19"/>
  <c r="AR121" i="19"/>
  <c r="AQ121" i="19"/>
  <c r="AW120" i="19"/>
  <c r="AV120" i="19"/>
  <c r="AU120" i="19"/>
  <c r="AS120" i="19"/>
  <c r="AO149" i="19"/>
  <c r="AN149" i="19"/>
  <c r="AM149" i="19"/>
  <c r="AL149" i="19"/>
  <c r="AK149" i="19"/>
  <c r="AJ149" i="19"/>
  <c r="AI149" i="19"/>
  <c r="AO148" i="19"/>
  <c r="AN148" i="19"/>
  <c r="AM148" i="19"/>
  <c r="AL148" i="19"/>
  <c r="AK148" i="19"/>
  <c r="AJ148" i="19"/>
  <c r="AI148" i="19"/>
  <c r="AO147" i="19"/>
  <c r="AN147" i="19"/>
  <c r="AM147" i="19"/>
  <c r="AL147" i="19"/>
  <c r="AK147" i="19"/>
  <c r="AJ147" i="19"/>
  <c r="AI147" i="19"/>
  <c r="AO146" i="19"/>
  <c r="AN146" i="19"/>
  <c r="AM146" i="19"/>
  <c r="AL146" i="19"/>
  <c r="AK146" i="19"/>
  <c r="AJ146" i="19"/>
  <c r="AI146" i="19"/>
  <c r="AO145" i="19"/>
  <c r="AN145" i="19"/>
  <c r="AM145" i="19"/>
  <c r="AL145" i="19"/>
  <c r="AK145" i="19"/>
  <c r="AJ145" i="19"/>
  <c r="AI145" i="19"/>
  <c r="AO144" i="19"/>
  <c r="AN144" i="19"/>
  <c r="AM144" i="19"/>
  <c r="AL144" i="19"/>
  <c r="AK144" i="19"/>
  <c r="AJ144" i="19"/>
  <c r="AI144" i="19"/>
  <c r="AO143" i="19"/>
  <c r="AN143" i="19"/>
  <c r="AM143" i="19"/>
  <c r="AL143" i="19"/>
  <c r="AK143" i="19"/>
  <c r="AJ143" i="19"/>
  <c r="AI143" i="19"/>
  <c r="AO142" i="19"/>
  <c r="AN142" i="19"/>
  <c r="AM142" i="19"/>
  <c r="AL142" i="19"/>
  <c r="AK142" i="19"/>
  <c r="AJ142" i="19"/>
  <c r="AI142" i="19"/>
  <c r="AO141" i="19"/>
  <c r="AN141" i="19"/>
  <c r="AM141" i="19"/>
  <c r="AL141" i="19"/>
  <c r="AK141" i="19"/>
  <c r="AJ141" i="19"/>
  <c r="AI141" i="19"/>
  <c r="AO140" i="19"/>
  <c r="AN140" i="19"/>
  <c r="AM140" i="19"/>
  <c r="AL140" i="19"/>
  <c r="AK140" i="19"/>
  <c r="AJ140" i="19"/>
  <c r="AI140" i="19"/>
  <c r="AO139" i="19"/>
  <c r="AN139" i="19"/>
  <c r="AM139" i="19"/>
  <c r="AL139" i="19"/>
  <c r="AK139" i="19"/>
  <c r="AJ139" i="19"/>
  <c r="AI139" i="19"/>
  <c r="AO138" i="19"/>
  <c r="AN138" i="19"/>
  <c r="AM138" i="19"/>
  <c r="AL138" i="19"/>
  <c r="AK138" i="19"/>
  <c r="AJ138" i="19"/>
  <c r="AI138" i="19"/>
  <c r="AO137" i="19"/>
  <c r="AN137" i="19"/>
  <c r="AM137" i="19"/>
  <c r="AL137" i="19"/>
  <c r="AK137" i="19"/>
  <c r="AJ137" i="19"/>
  <c r="AI137" i="19"/>
  <c r="AO136" i="19"/>
  <c r="AN136" i="19"/>
  <c r="AM136" i="19"/>
  <c r="AL136" i="19"/>
  <c r="AK136" i="19"/>
  <c r="AJ136" i="19"/>
  <c r="AI136" i="19"/>
  <c r="AO135" i="19"/>
  <c r="AN135" i="19"/>
  <c r="AM135" i="19"/>
  <c r="AL135" i="19"/>
  <c r="AK135" i="19"/>
  <c r="AJ135" i="19"/>
  <c r="AI135" i="19"/>
  <c r="AO134" i="19"/>
  <c r="AN134" i="19"/>
  <c r="AM134" i="19"/>
  <c r="AL134" i="19"/>
  <c r="AK134" i="19"/>
  <c r="AJ134" i="19"/>
  <c r="AI134" i="19"/>
  <c r="AO133" i="19"/>
  <c r="AN133" i="19"/>
  <c r="AM133" i="19"/>
  <c r="AL133" i="19"/>
  <c r="AK133" i="19"/>
  <c r="AJ133" i="19"/>
  <c r="AI133" i="19"/>
  <c r="AO132" i="19"/>
  <c r="AN132" i="19"/>
  <c r="AM132" i="19"/>
  <c r="AL132" i="19"/>
  <c r="AK132" i="19"/>
  <c r="AJ132" i="19"/>
  <c r="AI132" i="19"/>
  <c r="AO131" i="19"/>
  <c r="AN131" i="19"/>
  <c r="AM131" i="19"/>
  <c r="AL131" i="19"/>
  <c r="AK131" i="19"/>
  <c r="AJ131" i="19"/>
  <c r="AI131" i="19"/>
  <c r="AO130" i="19"/>
  <c r="AN130" i="19"/>
  <c r="AM130" i="19"/>
  <c r="AL130" i="19"/>
  <c r="AK130" i="19"/>
  <c r="AJ130" i="19"/>
  <c r="AI130" i="19"/>
  <c r="AO129" i="19"/>
  <c r="AN129" i="19"/>
  <c r="AM129" i="19"/>
  <c r="AL129" i="19"/>
  <c r="AK129" i="19"/>
  <c r="AJ129" i="19"/>
  <c r="AI129" i="19"/>
  <c r="AO128" i="19"/>
  <c r="AN128" i="19"/>
  <c r="AM128" i="19"/>
  <c r="AL128" i="19"/>
  <c r="AK128" i="19"/>
  <c r="AJ128" i="19"/>
  <c r="AI128" i="19"/>
  <c r="AO127" i="19"/>
  <c r="AN127" i="19"/>
  <c r="AM127" i="19"/>
  <c r="AL127" i="19"/>
  <c r="AK127" i="19"/>
  <c r="AJ127" i="19"/>
  <c r="AI127" i="19"/>
  <c r="AO126" i="19"/>
  <c r="AN126" i="19"/>
  <c r="AM126" i="19"/>
  <c r="AL126" i="19"/>
  <c r="AK126" i="19"/>
  <c r="AJ126" i="19"/>
  <c r="AI126" i="19"/>
  <c r="AO125" i="19"/>
  <c r="AN125" i="19"/>
  <c r="AM125" i="19"/>
  <c r="AL125" i="19"/>
  <c r="AK125" i="19"/>
  <c r="AJ125" i="19"/>
  <c r="AI125" i="19"/>
  <c r="AO124" i="19"/>
  <c r="AN124" i="19"/>
  <c r="AM124" i="19"/>
  <c r="AL124" i="19"/>
  <c r="AK124" i="19"/>
  <c r="AJ124" i="19"/>
  <c r="AI124" i="19"/>
  <c r="AO123" i="19"/>
  <c r="AN123" i="19"/>
  <c r="AM123" i="19"/>
  <c r="AL123" i="19"/>
  <c r="AK123" i="19"/>
  <c r="AJ123" i="19"/>
  <c r="AI123" i="19"/>
  <c r="AO122" i="19"/>
  <c r="AN122" i="19"/>
  <c r="AM122" i="19"/>
  <c r="AL122" i="19"/>
  <c r="AK122" i="19"/>
  <c r="AJ122" i="19"/>
  <c r="AI122" i="19"/>
  <c r="AO121" i="19"/>
  <c r="AN121" i="19"/>
  <c r="AM121" i="19"/>
  <c r="AL121" i="19"/>
  <c r="AK121" i="19"/>
  <c r="AJ121" i="19"/>
  <c r="AI121" i="19"/>
  <c r="AO120" i="19"/>
  <c r="AN120" i="19"/>
  <c r="AM120" i="19"/>
  <c r="AK120" i="19"/>
  <c r="AG149" i="19"/>
  <c r="AF149" i="19"/>
  <c r="AE149" i="19"/>
  <c r="AD149" i="19"/>
  <c r="AC149" i="19"/>
  <c r="AG148" i="19"/>
  <c r="AF148" i="19"/>
  <c r="AE148" i="19"/>
  <c r="AD148" i="19"/>
  <c r="AC148" i="19"/>
  <c r="AG147" i="19"/>
  <c r="AF147" i="19"/>
  <c r="AE147" i="19"/>
  <c r="AD147" i="19"/>
  <c r="AC147" i="19"/>
  <c r="AG146" i="19"/>
  <c r="AF146" i="19"/>
  <c r="AE146" i="19"/>
  <c r="AD146" i="19"/>
  <c r="AC146" i="19"/>
  <c r="AG145" i="19"/>
  <c r="AF145" i="19"/>
  <c r="AE145" i="19"/>
  <c r="AD145" i="19"/>
  <c r="AC145" i="19"/>
  <c r="AG144" i="19"/>
  <c r="AF144" i="19"/>
  <c r="AE144" i="19"/>
  <c r="AD144" i="19"/>
  <c r="AC144" i="19"/>
  <c r="AG143" i="19"/>
  <c r="AF143" i="19"/>
  <c r="AE143" i="19"/>
  <c r="AD143" i="19"/>
  <c r="AC143" i="19"/>
  <c r="AG142" i="19"/>
  <c r="AF142" i="19"/>
  <c r="AE142" i="19"/>
  <c r="AD142" i="19"/>
  <c r="AC142" i="19"/>
  <c r="AG141" i="19"/>
  <c r="AF141" i="19"/>
  <c r="AE141" i="19"/>
  <c r="AD141" i="19"/>
  <c r="AC141" i="19"/>
  <c r="AG140" i="19"/>
  <c r="AF140" i="19"/>
  <c r="AE140" i="19"/>
  <c r="AD140" i="19"/>
  <c r="AC140" i="19"/>
  <c r="AG139" i="19"/>
  <c r="AF139" i="19"/>
  <c r="AE139" i="19"/>
  <c r="AD139" i="19"/>
  <c r="AC139" i="19"/>
  <c r="AG138" i="19"/>
  <c r="AF138" i="19"/>
  <c r="AE138" i="19"/>
  <c r="AD138" i="19"/>
  <c r="AC138" i="19"/>
  <c r="AG137" i="19"/>
  <c r="AF137" i="19"/>
  <c r="AE137" i="19"/>
  <c r="AD137" i="19"/>
  <c r="AC137" i="19"/>
  <c r="AG136" i="19"/>
  <c r="AF136" i="19"/>
  <c r="AE136" i="19"/>
  <c r="AD136" i="19"/>
  <c r="AC136" i="19"/>
  <c r="AG135" i="19"/>
  <c r="AF135" i="19"/>
  <c r="AE135" i="19"/>
  <c r="AD135" i="19"/>
  <c r="AC135" i="19"/>
  <c r="AG134" i="19"/>
  <c r="AF134" i="19"/>
  <c r="AE134" i="19"/>
  <c r="AD134" i="19"/>
  <c r="AC134" i="19"/>
  <c r="AG133" i="19"/>
  <c r="AF133" i="19"/>
  <c r="AE133" i="19"/>
  <c r="AD133" i="19"/>
  <c r="AC133" i="19"/>
  <c r="AG132" i="19"/>
  <c r="AF132" i="19"/>
  <c r="AE132" i="19"/>
  <c r="AD132" i="19"/>
  <c r="AC132" i="19"/>
  <c r="AG131" i="19"/>
  <c r="AF131" i="19"/>
  <c r="AE131" i="19"/>
  <c r="AD131" i="19"/>
  <c r="AC131" i="19"/>
  <c r="AG130" i="19"/>
  <c r="AF130" i="19"/>
  <c r="AE130" i="19"/>
  <c r="AD130" i="19"/>
  <c r="AC130" i="19"/>
  <c r="AG129" i="19"/>
  <c r="AF129" i="19"/>
  <c r="AE129" i="19"/>
  <c r="AD129" i="19"/>
  <c r="AC129" i="19"/>
  <c r="AG128" i="19"/>
  <c r="AF128" i="19"/>
  <c r="AE128" i="19"/>
  <c r="AD128" i="19"/>
  <c r="AC128" i="19"/>
  <c r="AG127" i="19"/>
  <c r="AF127" i="19"/>
  <c r="AE127" i="19"/>
  <c r="AD127" i="19"/>
  <c r="AC127" i="19"/>
  <c r="AG126" i="19"/>
  <c r="AF126" i="19"/>
  <c r="AE126" i="19"/>
  <c r="AD126" i="19"/>
  <c r="AC126" i="19"/>
  <c r="AG125" i="19"/>
  <c r="AF125" i="19"/>
  <c r="AE125" i="19"/>
  <c r="AD125" i="19"/>
  <c r="AC125" i="19"/>
  <c r="AG124" i="19"/>
  <c r="AF124" i="19"/>
  <c r="AE124" i="19"/>
  <c r="AD124" i="19"/>
  <c r="AC124" i="19"/>
  <c r="AG123" i="19"/>
  <c r="AF123" i="19"/>
  <c r="AE123" i="19"/>
  <c r="AD123" i="19"/>
  <c r="AC123" i="19"/>
  <c r="AG122" i="19"/>
  <c r="AF122" i="19"/>
  <c r="AE122" i="19"/>
  <c r="AD122" i="19"/>
  <c r="AC122" i="19"/>
  <c r="AG121" i="19"/>
  <c r="AF121" i="19"/>
  <c r="AE121" i="19"/>
  <c r="AD121" i="19"/>
  <c r="AG120" i="19"/>
  <c r="AF120" i="19"/>
  <c r="AE120" i="19"/>
  <c r="AC120" i="19"/>
  <c r="Y120" i="19"/>
  <c r="X120" i="19"/>
  <c r="W120" i="19"/>
  <c r="U120" i="19"/>
  <c r="O122" i="19"/>
  <c r="O123" i="19"/>
  <c r="O121" i="19"/>
  <c r="N79" i="16" l="1"/>
  <c r="O79" i="16"/>
  <c r="P79" i="16"/>
  <c r="Q79" i="16"/>
  <c r="N80" i="16"/>
  <c r="O80" i="16"/>
  <c r="P80" i="16"/>
  <c r="Q80" i="16"/>
  <c r="N81" i="16"/>
  <c r="O81" i="16"/>
  <c r="P81" i="16"/>
  <c r="Q81" i="16"/>
  <c r="N82" i="16"/>
  <c r="O82" i="16"/>
  <c r="P82" i="16"/>
  <c r="Q82" i="16"/>
  <c r="N83" i="16"/>
  <c r="O83" i="16"/>
  <c r="P83" i="16"/>
  <c r="Q83" i="16"/>
  <c r="N84" i="16"/>
  <c r="O84" i="16"/>
  <c r="P84" i="16"/>
  <c r="Q84" i="16"/>
  <c r="N85" i="16"/>
  <c r="O85" i="16"/>
  <c r="P85" i="16"/>
  <c r="Q85" i="16"/>
  <c r="N86" i="16"/>
  <c r="O86" i="16"/>
  <c r="P86" i="16"/>
  <c r="Q86" i="16"/>
  <c r="N87" i="16"/>
  <c r="O87" i="16"/>
  <c r="P87" i="16"/>
  <c r="Q87" i="16"/>
  <c r="N88" i="16"/>
  <c r="O88" i="16"/>
  <c r="P88" i="16"/>
  <c r="Q88" i="16"/>
  <c r="N89" i="16"/>
  <c r="O89" i="16"/>
  <c r="P89" i="16"/>
  <c r="Q89" i="16"/>
  <c r="N90" i="16"/>
  <c r="O90" i="16"/>
  <c r="P90" i="16"/>
  <c r="Q90" i="16"/>
  <c r="N91" i="16"/>
  <c r="O91" i="16"/>
  <c r="P91" i="16"/>
  <c r="Q91" i="16"/>
  <c r="N92" i="16"/>
  <c r="O92" i="16"/>
  <c r="P92" i="16"/>
  <c r="Q92" i="16"/>
  <c r="N93" i="16"/>
  <c r="O93" i="16"/>
  <c r="P93" i="16"/>
  <c r="Q93" i="16"/>
  <c r="N94" i="16"/>
  <c r="O94" i="16"/>
  <c r="P94" i="16"/>
  <c r="Q94" i="16"/>
  <c r="N95" i="16"/>
  <c r="O95" i="16"/>
  <c r="P95" i="16"/>
  <c r="Q95" i="16"/>
  <c r="N96" i="16"/>
  <c r="O96" i="16"/>
  <c r="P96" i="16"/>
  <c r="Q96" i="16"/>
  <c r="N97" i="16"/>
  <c r="O97" i="16"/>
  <c r="P97" i="16"/>
  <c r="Q97" i="16"/>
  <c r="N98" i="16"/>
  <c r="O98" i="16"/>
  <c r="P98" i="16"/>
  <c r="Q98" i="16"/>
  <c r="N99" i="16"/>
  <c r="O99" i="16"/>
  <c r="P99" i="16"/>
  <c r="Q99" i="16"/>
  <c r="N100" i="16"/>
  <c r="O100" i="16"/>
  <c r="P100" i="16"/>
  <c r="Q100" i="16"/>
  <c r="N101" i="16"/>
  <c r="O101" i="16"/>
  <c r="P101" i="16"/>
  <c r="Q101" i="16"/>
  <c r="N102" i="16"/>
  <c r="O102" i="16"/>
  <c r="P102" i="16"/>
  <c r="Q102" i="16"/>
  <c r="N103" i="16"/>
  <c r="O103" i="16"/>
  <c r="P103" i="16"/>
  <c r="Q103" i="16"/>
  <c r="N104" i="16"/>
  <c r="O104" i="16"/>
  <c r="P104" i="16"/>
  <c r="Q104" i="16"/>
  <c r="N105" i="16"/>
  <c r="O105" i="16"/>
  <c r="P105" i="16"/>
  <c r="Q105" i="16"/>
  <c r="N106" i="16"/>
  <c r="O106" i="16"/>
  <c r="P106" i="16"/>
  <c r="Q106" i="16"/>
  <c r="N107" i="16"/>
  <c r="O107" i="16"/>
  <c r="P107" i="16"/>
  <c r="Q107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79" i="16"/>
  <c r="F79" i="16"/>
  <c r="G79" i="16"/>
  <c r="H79" i="16"/>
  <c r="I79" i="16"/>
  <c r="F80" i="16"/>
  <c r="G80" i="16"/>
  <c r="H80" i="16"/>
  <c r="I80" i="16"/>
  <c r="F81" i="16"/>
  <c r="G81" i="16"/>
  <c r="H81" i="16"/>
  <c r="I81" i="16"/>
  <c r="F82" i="16"/>
  <c r="G82" i="16"/>
  <c r="H82" i="16"/>
  <c r="I82" i="16"/>
  <c r="F83" i="16"/>
  <c r="G83" i="16"/>
  <c r="H83" i="16"/>
  <c r="I83" i="16"/>
  <c r="F84" i="16"/>
  <c r="G84" i="16"/>
  <c r="H84" i="16"/>
  <c r="I84" i="16"/>
  <c r="F85" i="16"/>
  <c r="G85" i="16"/>
  <c r="H85" i="16"/>
  <c r="I85" i="16"/>
  <c r="F86" i="16"/>
  <c r="G86" i="16"/>
  <c r="H86" i="16"/>
  <c r="I86" i="16"/>
  <c r="F87" i="16"/>
  <c r="G87" i="16"/>
  <c r="H87" i="16"/>
  <c r="I87" i="16"/>
  <c r="F88" i="16"/>
  <c r="G88" i="16"/>
  <c r="H88" i="16"/>
  <c r="I88" i="16"/>
  <c r="F89" i="16"/>
  <c r="G89" i="16"/>
  <c r="H89" i="16"/>
  <c r="I89" i="16"/>
  <c r="F90" i="16"/>
  <c r="G90" i="16"/>
  <c r="H90" i="16"/>
  <c r="I90" i="16"/>
  <c r="F91" i="16"/>
  <c r="G91" i="16"/>
  <c r="H91" i="16"/>
  <c r="I91" i="16"/>
  <c r="F92" i="16"/>
  <c r="G92" i="16"/>
  <c r="H92" i="16"/>
  <c r="I92" i="16"/>
  <c r="F93" i="16"/>
  <c r="G93" i="16"/>
  <c r="H93" i="16"/>
  <c r="I93" i="16"/>
  <c r="F94" i="16"/>
  <c r="G94" i="16"/>
  <c r="H94" i="16"/>
  <c r="I94" i="16"/>
  <c r="F95" i="16"/>
  <c r="G95" i="16"/>
  <c r="H95" i="16"/>
  <c r="I95" i="16"/>
  <c r="F96" i="16"/>
  <c r="G96" i="16"/>
  <c r="H96" i="16"/>
  <c r="I96" i="16"/>
  <c r="F97" i="16"/>
  <c r="G97" i="16"/>
  <c r="H97" i="16"/>
  <c r="I97" i="16"/>
  <c r="F98" i="16"/>
  <c r="G98" i="16"/>
  <c r="H98" i="16"/>
  <c r="I98" i="16"/>
  <c r="F99" i="16"/>
  <c r="G99" i="16"/>
  <c r="H99" i="16"/>
  <c r="I99" i="16"/>
  <c r="F100" i="16"/>
  <c r="G100" i="16"/>
  <c r="H100" i="16"/>
  <c r="I100" i="16"/>
  <c r="F101" i="16"/>
  <c r="G101" i="16"/>
  <c r="H101" i="16"/>
  <c r="I101" i="16"/>
  <c r="F102" i="16"/>
  <c r="G102" i="16"/>
  <c r="H102" i="16"/>
  <c r="I102" i="16"/>
  <c r="F103" i="16"/>
  <c r="G103" i="16"/>
  <c r="H103" i="16"/>
  <c r="I103" i="16"/>
  <c r="F104" i="16"/>
  <c r="G104" i="16"/>
  <c r="H104" i="16"/>
  <c r="I104" i="16"/>
  <c r="F105" i="16"/>
  <c r="G105" i="16"/>
  <c r="H105" i="16"/>
  <c r="I105" i="16"/>
  <c r="F106" i="16"/>
  <c r="G106" i="16"/>
  <c r="H106" i="16"/>
  <c r="I106" i="16"/>
  <c r="F107" i="16"/>
  <c r="G107" i="16"/>
  <c r="H107" i="16"/>
  <c r="I107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79" i="16"/>
  <c r="N43" i="16"/>
  <c r="O43" i="16"/>
  <c r="P43" i="16"/>
  <c r="Q43" i="16"/>
  <c r="N44" i="16"/>
  <c r="O44" i="16"/>
  <c r="P44" i="16"/>
  <c r="Q44" i="16"/>
  <c r="N45" i="16"/>
  <c r="O45" i="16"/>
  <c r="P45" i="16"/>
  <c r="Q45" i="16"/>
  <c r="N46" i="16"/>
  <c r="O46" i="16"/>
  <c r="P46" i="16"/>
  <c r="Q46" i="16"/>
  <c r="N47" i="16"/>
  <c r="O47" i="16"/>
  <c r="P47" i="16"/>
  <c r="Q47" i="16"/>
  <c r="N48" i="16"/>
  <c r="O48" i="16"/>
  <c r="P48" i="16"/>
  <c r="Q48" i="16"/>
  <c r="N49" i="16"/>
  <c r="O49" i="16"/>
  <c r="P49" i="16"/>
  <c r="Q49" i="16"/>
  <c r="N50" i="16"/>
  <c r="O50" i="16"/>
  <c r="P50" i="16"/>
  <c r="Q50" i="16"/>
  <c r="N51" i="16"/>
  <c r="O51" i="16"/>
  <c r="P51" i="16"/>
  <c r="Q51" i="16"/>
  <c r="N52" i="16"/>
  <c r="O52" i="16"/>
  <c r="P52" i="16"/>
  <c r="Q52" i="16"/>
  <c r="N53" i="16"/>
  <c r="O53" i="16"/>
  <c r="P53" i="16"/>
  <c r="Q53" i="16"/>
  <c r="N54" i="16"/>
  <c r="O54" i="16"/>
  <c r="P54" i="16"/>
  <c r="Q54" i="16"/>
  <c r="N55" i="16"/>
  <c r="O55" i="16"/>
  <c r="P55" i="16"/>
  <c r="Q55" i="16"/>
  <c r="N56" i="16"/>
  <c r="O56" i="16"/>
  <c r="P56" i="16"/>
  <c r="Q56" i="16"/>
  <c r="N57" i="16"/>
  <c r="O57" i="16"/>
  <c r="P57" i="16"/>
  <c r="Q57" i="16"/>
  <c r="N58" i="16"/>
  <c r="O58" i="16"/>
  <c r="P58" i="16"/>
  <c r="Q58" i="16"/>
  <c r="N59" i="16"/>
  <c r="O59" i="16"/>
  <c r="P59" i="16"/>
  <c r="Q59" i="16"/>
  <c r="N60" i="16"/>
  <c r="O60" i="16"/>
  <c r="P60" i="16"/>
  <c r="Q60" i="16"/>
  <c r="N61" i="16"/>
  <c r="O61" i="16"/>
  <c r="P61" i="16"/>
  <c r="Q61" i="16"/>
  <c r="N62" i="16"/>
  <c r="O62" i="16"/>
  <c r="P62" i="16"/>
  <c r="Q62" i="16"/>
  <c r="N63" i="16"/>
  <c r="O63" i="16"/>
  <c r="P63" i="16"/>
  <c r="Q63" i="16"/>
  <c r="N64" i="16"/>
  <c r="O64" i="16"/>
  <c r="P64" i="16"/>
  <c r="Q64" i="16"/>
  <c r="N65" i="16"/>
  <c r="O65" i="16"/>
  <c r="P65" i="16"/>
  <c r="Q65" i="16"/>
  <c r="N66" i="16"/>
  <c r="O66" i="16"/>
  <c r="P66" i="16"/>
  <c r="Q66" i="16"/>
  <c r="N67" i="16"/>
  <c r="O67" i="16"/>
  <c r="P67" i="16"/>
  <c r="Q67" i="16"/>
  <c r="N68" i="16"/>
  <c r="O68" i="16"/>
  <c r="P68" i="16"/>
  <c r="Q68" i="16"/>
  <c r="N69" i="16"/>
  <c r="O69" i="16"/>
  <c r="P69" i="16"/>
  <c r="Q69" i="16"/>
  <c r="N70" i="16"/>
  <c r="O70" i="16"/>
  <c r="P70" i="16"/>
  <c r="Q70" i="16"/>
  <c r="N71" i="16"/>
  <c r="O71" i="16"/>
  <c r="P71" i="16"/>
  <c r="Q71" i="16"/>
  <c r="F43" i="16"/>
  <c r="G43" i="16"/>
  <c r="H43" i="16"/>
  <c r="I43" i="16"/>
  <c r="F44" i="16"/>
  <c r="G44" i="16"/>
  <c r="H44" i="16"/>
  <c r="I44" i="16"/>
  <c r="F45" i="16"/>
  <c r="G45" i="16"/>
  <c r="H45" i="16"/>
  <c r="I45" i="16"/>
  <c r="F46" i="16"/>
  <c r="G46" i="16"/>
  <c r="H46" i="16"/>
  <c r="I46" i="16"/>
  <c r="F47" i="16"/>
  <c r="G47" i="16"/>
  <c r="H47" i="16"/>
  <c r="I47" i="16"/>
  <c r="F48" i="16"/>
  <c r="G48" i="16"/>
  <c r="H48" i="16"/>
  <c r="I48" i="16"/>
  <c r="F49" i="16"/>
  <c r="G49" i="16"/>
  <c r="H49" i="16"/>
  <c r="I49" i="16"/>
  <c r="F50" i="16"/>
  <c r="G50" i="16"/>
  <c r="H50" i="16"/>
  <c r="I50" i="16"/>
  <c r="F51" i="16"/>
  <c r="G51" i="16"/>
  <c r="H51" i="16"/>
  <c r="I51" i="16"/>
  <c r="F52" i="16"/>
  <c r="G52" i="16"/>
  <c r="H52" i="16"/>
  <c r="I52" i="16"/>
  <c r="F53" i="16"/>
  <c r="G53" i="16"/>
  <c r="H53" i="16"/>
  <c r="I53" i="16"/>
  <c r="F54" i="16"/>
  <c r="G54" i="16"/>
  <c r="H54" i="16"/>
  <c r="I54" i="16"/>
  <c r="F55" i="16"/>
  <c r="G55" i="16"/>
  <c r="H55" i="16"/>
  <c r="I55" i="16"/>
  <c r="F56" i="16"/>
  <c r="G56" i="16"/>
  <c r="H56" i="16"/>
  <c r="I56" i="16"/>
  <c r="F57" i="16"/>
  <c r="G57" i="16"/>
  <c r="H57" i="16"/>
  <c r="I57" i="16"/>
  <c r="F58" i="16"/>
  <c r="G58" i="16"/>
  <c r="H58" i="16"/>
  <c r="I58" i="16"/>
  <c r="F59" i="16"/>
  <c r="G59" i="16"/>
  <c r="H59" i="16"/>
  <c r="I59" i="16"/>
  <c r="F60" i="16"/>
  <c r="G60" i="16"/>
  <c r="H60" i="16"/>
  <c r="I60" i="16"/>
  <c r="F61" i="16"/>
  <c r="G61" i="16"/>
  <c r="H61" i="16"/>
  <c r="I61" i="16"/>
  <c r="F62" i="16"/>
  <c r="G62" i="16"/>
  <c r="H62" i="16"/>
  <c r="I62" i="16"/>
  <c r="F63" i="16"/>
  <c r="G63" i="16"/>
  <c r="H63" i="16"/>
  <c r="I63" i="16"/>
  <c r="F64" i="16"/>
  <c r="G64" i="16"/>
  <c r="H64" i="16"/>
  <c r="I64" i="16"/>
  <c r="F65" i="16"/>
  <c r="G65" i="16"/>
  <c r="H65" i="16"/>
  <c r="I65" i="16"/>
  <c r="F66" i="16"/>
  <c r="G66" i="16"/>
  <c r="H66" i="16"/>
  <c r="I66" i="16"/>
  <c r="F67" i="16"/>
  <c r="G67" i="16"/>
  <c r="H67" i="16"/>
  <c r="I67" i="16"/>
  <c r="F68" i="16"/>
  <c r="G68" i="16"/>
  <c r="H68" i="16"/>
  <c r="I68" i="16"/>
  <c r="F69" i="16"/>
  <c r="G69" i="16"/>
  <c r="H69" i="16"/>
  <c r="I69" i="16"/>
  <c r="F70" i="16"/>
  <c r="G70" i="16"/>
  <c r="H70" i="16"/>
  <c r="I70" i="16"/>
  <c r="F71" i="16"/>
  <c r="G71" i="16"/>
  <c r="H71" i="16"/>
  <c r="I71" i="16"/>
  <c r="E44" i="16"/>
  <c r="E45" i="16"/>
  <c r="M45" i="16" s="1"/>
  <c r="E46" i="16"/>
  <c r="E47" i="16"/>
  <c r="M47" i="16" s="1"/>
  <c r="E48" i="16"/>
  <c r="E49" i="16"/>
  <c r="M49" i="16" s="1"/>
  <c r="E50" i="16"/>
  <c r="E51" i="16"/>
  <c r="M51" i="16" s="1"/>
  <c r="E52" i="16"/>
  <c r="E53" i="16"/>
  <c r="M53" i="16" s="1"/>
  <c r="E54" i="16"/>
  <c r="E55" i="16"/>
  <c r="M55" i="16" s="1"/>
  <c r="E56" i="16"/>
  <c r="E57" i="16"/>
  <c r="M57" i="16" s="1"/>
  <c r="E58" i="16"/>
  <c r="E59" i="16"/>
  <c r="M59" i="16" s="1"/>
  <c r="E60" i="16"/>
  <c r="E61" i="16"/>
  <c r="M61" i="16" s="1"/>
  <c r="E62" i="16"/>
  <c r="E63" i="16"/>
  <c r="M63" i="16" s="1"/>
  <c r="E64" i="16"/>
  <c r="E65" i="16"/>
  <c r="M65" i="16" s="1"/>
  <c r="E66" i="16"/>
  <c r="E67" i="16"/>
  <c r="M67" i="16" s="1"/>
  <c r="E68" i="16"/>
  <c r="E69" i="16"/>
  <c r="M69" i="16" s="1"/>
  <c r="E70" i="16"/>
  <c r="E71" i="16"/>
  <c r="M71" i="16" s="1"/>
  <c r="E43" i="16"/>
  <c r="M44" i="16"/>
  <c r="M46" i="16"/>
  <c r="M48" i="16"/>
  <c r="M50" i="16"/>
  <c r="M52" i="16"/>
  <c r="M54" i="16"/>
  <c r="M56" i="16"/>
  <c r="M58" i="16"/>
  <c r="M60" i="16"/>
  <c r="M62" i="16"/>
  <c r="M64" i="16"/>
  <c r="M66" i="16"/>
  <c r="M68" i="16"/>
  <c r="M70" i="16"/>
  <c r="M43" i="16"/>
  <c r="L107" i="16"/>
  <c r="K107" i="16"/>
  <c r="L106" i="16"/>
  <c r="K106" i="16"/>
  <c r="L105" i="16"/>
  <c r="K105" i="16"/>
  <c r="L104" i="16"/>
  <c r="K104" i="16"/>
  <c r="L103" i="16"/>
  <c r="K103" i="16"/>
  <c r="L102" i="16"/>
  <c r="K102" i="16"/>
  <c r="L101" i="16"/>
  <c r="K101" i="16"/>
  <c r="L100" i="16"/>
  <c r="K100" i="16"/>
  <c r="L99" i="16"/>
  <c r="K99" i="16"/>
  <c r="L98" i="16"/>
  <c r="K98" i="16"/>
  <c r="L97" i="16"/>
  <c r="K97" i="16"/>
  <c r="L96" i="16"/>
  <c r="K96" i="16"/>
  <c r="L95" i="16"/>
  <c r="K95" i="16"/>
  <c r="L94" i="16"/>
  <c r="K94" i="16"/>
  <c r="L93" i="16"/>
  <c r="K93" i="16"/>
  <c r="L92" i="16"/>
  <c r="K92" i="16"/>
  <c r="L91" i="16"/>
  <c r="K91" i="16"/>
  <c r="L90" i="16"/>
  <c r="K90" i="16"/>
  <c r="L89" i="16"/>
  <c r="K89" i="16"/>
  <c r="L88" i="16"/>
  <c r="K88" i="16"/>
  <c r="L87" i="16"/>
  <c r="K87" i="16"/>
  <c r="L86" i="16"/>
  <c r="K86" i="16"/>
  <c r="L85" i="16"/>
  <c r="K85" i="16"/>
  <c r="L84" i="16"/>
  <c r="K84" i="16"/>
  <c r="L83" i="16"/>
  <c r="K83" i="16"/>
  <c r="L82" i="16"/>
  <c r="K82" i="16"/>
  <c r="L81" i="16"/>
  <c r="K81" i="16"/>
  <c r="L80" i="16"/>
  <c r="K80" i="16"/>
  <c r="L79" i="16"/>
  <c r="K79" i="16"/>
  <c r="Q78" i="16"/>
  <c r="P78" i="16"/>
  <c r="O78" i="16"/>
  <c r="M78" i="16"/>
  <c r="L71" i="16"/>
  <c r="K71" i="16"/>
  <c r="L70" i="16"/>
  <c r="K70" i="16"/>
  <c r="L69" i="16"/>
  <c r="K69" i="16"/>
  <c r="L68" i="16"/>
  <c r="K68" i="16"/>
  <c r="L67" i="16"/>
  <c r="K67" i="16"/>
  <c r="L66" i="16"/>
  <c r="K66" i="16"/>
  <c r="L65" i="16"/>
  <c r="K65" i="16"/>
  <c r="L64" i="16"/>
  <c r="K64" i="16"/>
  <c r="L63" i="16"/>
  <c r="K63" i="16"/>
  <c r="L62" i="16"/>
  <c r="K62" i="16"/>
  <c r="L61" i="16"/>
  <c r="K61" i="16"/>
  <c r="L60" i="16"/>
  <c r="K60" i="16"/>
  <c r="L59" i="16"/>
  <c r="K59" i="16"/>
  <c r="L58" i="16"/>
  <c r="K58" i="16"/>
  <c r="L57" i="16"/>
  <c r="K57" i="16"/>
  <c r="L56" i="16"/>
  <c r="K56" i="16"/>
  <c r="L55" i="16"/>
  <c r="K55" i="16"/>
  <c r="L54" i="16"/>
  <c r="K54" i="16"/>
  <c r="L53" i="16"/>
  <c r="K53" i="16"/>
  <c r="L52" i="16"/>
  <c r="K52" i="16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Q42" i="16"/>
  <c r="P42" i="16"/>
  <c r="O42" i="16"/>
  <c r="M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43" i="16"/>
  <c r="I42" i="16"/>
  <c r="H42" i="16"/>
  <c r="G42" i="16"/>
  <c r="E42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79" i="16"/>
  <c r="I78" i="16"/>
  <c r="H78" i="16"/>
  <c r="G78" i="16"/>
  <c r="E78" i="16"/>
  <c r="I8" i="16"/>
  <c r="I9" i="16"/>
  <c r="I10" i="16"/>
  <c r="I11" i="16"/>
  <c r="I12" i="16"/>
  <c r="I13" i="16"/>
  <c r="Q13" i="16" s="1"/>
  <c r="I14" i="16"/>
  <c r="I15" i="16"/>
  <c r="I16" i="16"/>
  <c r="I17" i="16"/>
  <c r="Q17" i="16" s="1"/>
  <c r="I18" i="16"/>
  <c r="I19" i="16"/>
  <c r="I20" i="16"/>
  <c r="I21" i="16"/>
  <c r="I22" i="16"/>
  <c r="I23" i="16"/>
  <c r="I24" i="16"/>
  <c r="I25" i="16"/>
  <c r="Q25" i="16" s="1"/>
  <c r="I26" i="16"/>
  <c r="I27" i="16"/>
  <c r="I28" i="16"/>
  <c r="I29" i="16"/>
  <c r="Q29" i="16" s="1"/>
  <c r="I30" i="16"/>
  <c r="I31" i="16"/>
  <c r="I32" i="16"/>
  <c r="I33" i="16"/>
  <c r="Q33" i="16" s="1"/>
  <c r="I34" i="16"/>
  <c r="I35" i="16"/>
  <c r="I7" i="16"/>
  <c r="Q7" i="16" s="1"/>
  <c r="H8" i="16"/>
  <c r="H9" i="16"/>
  <c r="P9" i="16" s="1"/>
  <c r="H10" i="16"/>
  <c r="H11" i="16"/>
  <c r="H12" i="16"/>
  <c r="H13" i="16"/>
  <c r="P13" i="16" s="1"/>
  <c r="H14" i="16"/>
  <c r="H15" i="16"/>
  <c r="H16" i="16"/>
  <c r="P16" i="16" s="1"/>
  <c r="H17" i="16"/>
  <c r="P17" i="16" s="1"/>
  <c r="H18" i="16"/>
  <c r="H19" i="16"/>
  <c r="H20" i="16"/>
  <c r="H21" i="16"/>
  <c r="P21" i="16" s="1"/>
  <c r="H22" i="16"/>
  <c r="H23" i="16"/>
  <c r="H24" i="16"/>
  <c r="H25" i="16"/>
  <c r="P25" i="16" s="1"/>
  <c r="H26" i="16"/>
  <c r="H27" i="16"/>
  <c r="H28" i="16"/>
  <c r="P28" i="16" s="1"/>
  <c r="H29" i="16"/>
  <c r="P29" i="16" s="1"/>
  <c r="H30" i="16"/>
  <c r="H31" i="16"/>
  <c r="H32" i="16"/>
  <c r="H33" i="16"/>
  <c r="P33" i="16" s="1"/>
  <c r="H34" i="16"/>
  <c r="H35" i="16"/>
  <c r="P35" i="16" s="1"/>
  <c r="H7" i="16"/>
  <c r="P7" i="16" s="1"/>
  <c r="G35" i="16"/>
  <c r="G34" i="16"/>
  <c r="G33" i="16"/>
  <c r="O33" i="16" s="1"/>
  <c r="G32" i="16"/>
  <c r="O32" i="16" s="1"/>
  <c r="G31" i="16"/>
  <c r="G30" i="16"/>
  <c r="G29" i="16"/>
  <c r="G28" i="16"/>
  <c r="O28" i="16" s="1"/>
  <c r="G27" i="16"/>
  <c r="G26" i="16"/>
  <c r="G25" i="16"/>
  <c r="G24" i="16"/>
  <c r="G23" i="16"/>
  <c r="G22" i="16"/>
  <c r="O22" i="16" s="1"/>
  <c r="G21" i="16"/>
  <c r="O21" i="16" s="1"/>
  <c r="G20" i="16"/>
  <c r="O20" i="16" s="1"/>
  <c r="G19" i="16"/>
  <c r="G18" i="16"/>
  <c r="G17" i="16"/>
  <c r="G16" i="16"/>
  <c r="O16" i="16" s="1"/>
  <c r="G15" i="16"/>
  <c r="G14" i="16"/>
  <c r="G13" i="16"/>
  <c r="G12" i="16"/>
  <c r="G11" i="16"/>
  <c r="G10" i="16"/>
  <c r="O10" i="16" s="1"/>
  <c r="G9" i="16"/>
  <c r="O9" i="16" s="1"/>
  <c r="G8" i="16"/>
  <c r="O8" i="16" s="1"/>
  <c r="O11" i="16"/>
  <c r="O15" i="16"/>
  <c r="O18" i="16"/>
  <c r="O19" i="16"/>
  <c r="O23" i="16"/>
  <c r="O27" i="16"/>
  <c r="O31" i="16"/>
  <c r="O35" i="16"/>
  <c r="G7" i="16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21" i="19"/>
  <c r="Q120" i="19"/>
  <c r="P120" i="19"/>
  <c r="O120" i="19"/>
  <c r="M120" i="19"/>
  <c r="N7" i="16"/>
  <c r="O7" i="16"/>
  <c r="N8" i="16"/>
  <c r="P8" i="16"/>
  <c r="Q8" i="16"/>
  <c r="N9" i="16"/>
  <c r="Q9" i="16"/>
  <c r="N10" i="16"/>
  <c r="P10" i="16"/>
  <c r="Q10" i="16"/>
  <c r="N11" i="16"/>
  <c r="P11" i="16"/>
  <c r="Q11" i="16"/>
  <c r="N12" i="16"/>
  <c r="O12" i="16"/>
  <c r="P12" i="16"/>
  <c r="Q12" i="16"/>
  <c r="N13" i="16"/>
  <c r="O13" i="16"/>
  <c r="N14" i="16"/>
  <c r="O14" i="16"/>
  <c r="P14" i="16"/>
  <c r="Q14" i="16"/>
  <c r="N15" i="16"/>
  <c r="P15" i="16"/>
  <c r="Q15" i="16"/>
  <c r="N16" i="16"/>
  <c r="Q16" i="16"/>
  <c r="N17" i="16"/>
  <c r="O17" i="16"/>
  <c r="N18" i="16"/>
  <c r="P18" i="16"/>
  <c r="Q18" i="16"/>
  <c r="N19" i="16"/>
  <c r="P19" i="16"/>
  <c r="Q19" i="16"/>
  <c r="N20" i="16"/>
  <c r="P20" i="16"/>
  <c r="Q20" i="16"/>
  <c r="N21" i="16"/>
  <c r="Q21" i="16"/>
  <c r="N22" i="16"/>
  <c r="P22" i="16"/>
  <c r="Q22" i="16"/>
  <c r="N23" i="16"/>
  <c r="P23" i="16"/>
  <c r="Q23" i="16"/>
  <c r="N24" i="16"/>
  <c r="O24" i="16"/>
  <c r="P24" i="16"/>
  <c r="Q24" i="16"/>
  <c r="N25" i="16"/>
  <c r="O25" i="16"/>
  <c r="N26" i="16"/>
  <c r="O26" i="16"/>
  <c r="P26" i="16"/>
  <c r="Q26" i="16"/>
  <c r="N27" i="16"/>
  <c r="P27" i="16"/>
  <c r="Q27" i="16"/>
  <c r="N28" i="16"/>
  <c r="Q28" i="16"/>
  <c r="N29" i="16"/>
  <c r="O29" i="16"/>
  <c r="N30" i="16"/>
  <c r="O30" i="16"/>
  <c r="P30" i="16"/>
  <c r="Q30" i="16"/>
  <c r="N31" i="16"/>
  <c r="P31" i="16"/>
  <c r="Q31" i="16"/>
  <c r="N32" i="16"/>
  <c r="P32" i="16"/>
  <c r="Q32" i="16"/>
  <c r="N33" i="16"/>
  <c r="N34" i="16"/>
  <c r="O34" i="16"/>
  <c r="P34" i="16"/>
  <c r="Q34" i="16"/>
  <c r="N35" i="16"/>
  <c r="Q35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7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7" i="16"/>
  <c r="Q6" i="16"/>
  <c r="P6" i="16"/>
  <c r="O6" i="16"/>
  <c r="M6" i="16"/>
  <c r="G3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6" i="7"/>
  <c r="E36" i="7"/>
  <c r="B26" i="1"/>
  <c r="B20" i="1"/>
  <c r="B19" i="1"/>
  <c r="D158" i="19" l="1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58" i="19"/>
  <c r="I157" i="19" l="1"/>
  <c r="H157" i="19"/>
  <c r="G157" i="19"/>
  <c r="E157" i="19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59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59" i="15"/>
  <c r="J158" i="15"/>
  <c r="I158" i="15"/>
  <c r="H158" i="15"/>
  <c r="F158" i="15"/>
  <c r="H12" i="5" l="1"/>
  <c r="G12" i="5"/>
  <c r="D24" i="6"/>
  <c r="D29" i="6"/>
  <c r="D8" i="6"/>
  <c r="C20" i="1" l="1"/>
  <c r="E19" i="1" s="1"/>
  <c r="C13" i="1"/>
  <c r="I9" i="1" l="1"/>
  <c r="H8" i="1"/>
  <c r="H12" i="1"/>
  <c r="I11" i="1"/>
  <c r="H7" i="1"/>
  <c r="I10" i="1"/>
  <c r="H9" i="1"/>
  <c r="I7" i="1"/>
  <c r="H10" i="1"/>
  <c r="I8" i="1"/>
  <c r="I12" i="1"/>
  <c r="H11" i="1"/>
  <c r="G7" i="14"/>
  <c r="G9" i="14"/>
  <c r="G11" i="14"/>
  <c r="G13" i="14"/>
  <c r="G15" i="14"/>
  <c r="G17" i="14"/>
  <c r="G19" i="14"/>
  <c r="G21" i="14"/>
  <c r="G23" i="14"/>
  <c r="G25" i="14"/>
  <c r="G27" i="14"/>
  <c r="G29" i="14"/>
  <c r="G31" i="14"/>
  <c r="G33" i="14"/>
  <c r="E7" i="14"/>
  <c r="E8" i="14"/>
  <c r="E15" i="14"/>
  <c r="E16" i="14"/>
  <c r="E23" i="14"/>
  <c r="E24" i="14"/>
  <c r="E31" i="14"/>
  <c r="E32" i="14"/>
  <c r="E9" i="1"/>
  <c r="E8" i="1"/>
  <c r="H6" i="14"/>
  <c r="E11" i="16" l="1"/>
  <c r="E162" i="19" s="1"/>
  <c r="E31" i="16"/>
  <c r="E182" i="19" s="1"/>
  <c r="F20" i="16"/>
  <c r="F171" i="19" s="1"/>
  <c r="E22" i="16"/>
  <c r="E173" i="19" s="1"/>
  <c r="F19" i="16"/>
  <c r="F170" i="19" s="1"/>
  <c r="E25" i="16"/>
  <c r="E176" i="19" s="1"/>
  <c r="F18" i="16"/>
  <c r="F169" i="19" s="1"/>
  <c r="F12" i="16"/>
  <c r="F163" i="19" s="1"/>
  <c r="E10" i="16"/>
  <c r="E161" i="19" s="1"/>
  <c r="E21" i="16"/>
  <c r="E172" i="19" s="1"/>
  <c r="F22" i="16"/>
  <c r="F173" i="19" s="1"/>
  <c r="E24" i="16"/>
  <c r="E175" i="19" s="1"/>
  <c r="E8" i="16"/>
  <c r="E159" i="19" s="1"/>
  <c r="F21" i="16"/>
  <c r="F172" i="19" s="1"/>
  <c r="E27" i="16"/>
  <c r="E178" i="19" s="1"/>
  <c r="F32" i="16"/>
  <c r="F183" i="19" s="1"/>
  <c r="F7" i="16"/>
  <c r="F158" i="19" s="1"/>
  <c r="E18" i="16"/>
  <c r="E169" i="19" s="1"/>
  <c r="F15" i="16"/>
  <c r="F166" i="19" s="1"/>
  <c r="E13" i="16"/>
  <c r="E164" i="19" s="1"/>
  <c r="F14" i="16"/>
  <c r="F165" i="19" s="1"/>
  <c r="E34" i="16"/>
  <c r="E185" i="19" s="1"/>
  <c r="F31" i="16"/>
  <c r="F182" i="19" s="1"/>
  <c r="E17" i="16"/>
  <c r="E168" i="19" s="1"/>
  <c r="E7" i="16"/>
  <c r="E158" i="19" s="1"/>
  <c r="E20" i="16"/>
  <c r="E171" i="19" s="1"/>
  <c r="F33" i="16"/>
  <c r="F184" i="19" s="1"/>
  <c r="F17" i="16"/>
  <c r="F168" i="19" s="1"/>
  <c r="F8" i="16"/>
  <c r="F159" i="19" s="1"/>
  <c r="F28" i="16"/>
  <c r="F179" i="19" s="1"/>
  <c r="E19" i="16"/>
  <c r="E170" i="19" s="1"/>
  <c r="E23" i="16"/>
  <c r="E174" i="19" s="1"/>
  <c r="F35" i="16"/>
  <c r="F186" i="19" s="1"/>
  <c r="F11" i="16"/>
  <c r="F162" i="19" s="1"/>
  <c r="F34" i="16"/>
  <c r="F185" i="19" s="1"/>
  <c r="F10" i="16"/>
  <c r="F161" i="19" s="1"/>
  <c r="E26" i="16"/>
  <c r="E177" i="19" s="1"/>
  <c r="F23" i="16"/>
  <c r="F174" i="19" s="1"/>
  <c r="E9" i="16"/>
  <c r="E160" i="19" s="1"/>
  <c r="E32" i="16"/>
  <c r="E183" i="19" s="1"/>
  <c r="E16" i="16"/>
  <c r="E167" i="19" s="1"/>
  <c r="F29" i="16"/>
  <c r="F180" i="19" s="1"/>
  <c r="F13" i="16"/>
  <c r="F164" i="19" s="1"/>
  <c r="F24" i="16"/>
  <c r="F175" i="19" s="1"/>
  <c r="E15" i="16"/>
  <c r="E166" i="19" s="1"/>
  <c r="E35" i="16"/>
  <c r="E186" i="19" s="1"/>
  <c r="E30" i="16"/>
  <c r="E181" i="19" s="1"/>
  <c r="F27" i="16"/>
  <c r="F178" i="19" s="1"/>
  <c r="E33" i="16"/>
  <c r="E184" i="19" s="1"/>
  <c r="F26" i="16"/>
  <c r="F177" i="19" s="1"/>
  <c r="F16" i="16"/>
  <c r="F167" i="19" s="1"/>
  <c r="E14" i="16"/>
  <c r="E165" i="19" s="1"/>
  <c r="E29" i="16"/>
  <c r="E180" i="19" s="1"/>
  <c r="F30" i="16"/>
  <c r="F181" i="19" s="1"/>
  <c r="E28" i="16"/>
  <c r="E179" i="19" s="1"/>
  <c r="E12" i="16"/>
  <c r="E163" i="19" s="1"/>
  <c r="F25" i="16"/>
  <c r="F176" i="19" s="1"/>
  <c r="F9" i="16"/>
  <c r="F160" i="19" s="1"/>
  <c r="E12" i="1"/>
  <c r="E20" i="14"/>
  <c r="E12" i="14"/>
  <c r="G34" i="14"/>
  <c r="G32" i="14"/>
  <c r="G30" i="14"/>
  <c r="G26" i="14"/>
  <c r="G24" i="14"/>
  <c r="G22" i="14"/>
  <c r="G20" i="14"/>
  <c r="G18" i="14"/>
  <c r="G16" i="14"/>
  <c r="G14" i="14"/>
  <c r="G12" i="14"/>
  <c r="G10" i="14"/>
  <c r="G8" i="14"/>
  <c r="G6" i="14"/>
  <c r="E6" i="14"/>
  <c r="E27" i="14"/>
  <c r="E19" i="14"/>
  <c r="E11" i="14"/>
  <c r="E10" i="1"/>
  <c r="E34" i="14"/>
  <c r="E30" i="14"/>
  <c r="E26" i="14"/>
  <c r="E22" i="14"/>
  <c r="E18" i="14"/>
  <c r="E14" i="14"/>
  <c r="E10" i="14"/>
  <c r="E7" i="1"/>
  <c r="E11" i="1"/>
  <c r="E33" i="14"/>
  <c r="E29" i="14"/>
  <c r="E25" i="14"/>
  <c r="E21" i="14"/>
  <c r="E17" i="14"/>
  <c r="E13" i="14"/>
  <c r="E9" i="14"/>
  <c r="H34" i="14"/>
  <c r="H33" i="14"/>
  <c r="H32" i="14"/>
  <c r="H31" i="14"/>
  <c r="H30" i="14"/>
  <c r="H2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E150" i="22" l="1"/>
  <c r="D150" i="22"/>
  <c r="E149" i="22"/>
  <c r="D149" i="22"/>
  <c r="E148" i="22"/>
  <c r="D148" i="22"/>
  <c r="E147" i="22"/>
  <c r="D147" i="22"/>
  <c r="E146" i="22"/>
  <c r="D146" i="22"/>
  <c r="E145" i="22"/>
  <c r="D145" i="22"/>
  <c r="E144" i="22"/>
  <c r="D144" i="22"/>
  <c r="E143" i="22"/>
  <c r="D143" i="22"/>
  <c r="E142" i="22"/>
  <c r="D142" i="22"/>
  <c r="E141" i="22"/>
  <c r="D141" i="22"/>
  <c r="E140" i="22"/>
  <c r="D140" i="22"/>
  <c r="E139" i="22"/>
  <c r="D139" i="22"/>
  <c r="E138" i="22"/>
  <c r="D138" i="22"/>
  <c r="E137" i="22"/>
  <c r="D137" i="22"/>
  <c r="E136" i="22"/>
  <c r="D136" i="22"/>
  <c r="E135" i="22"/>
  <c r="D135" i="22"/>
  <c r="E134" i="22"/>
  <c r="D134" i="22"/>
  <c r="E133" i="22"/>
  <c r="D133" i="22"/>
  <c r="E132" i="22"/>
  <c r="D132" i="22"/>
  <c r="E131" i="22"/>
  <c r="D131" i="22"/>
  <c r="E130" i="22"/>
  <c r="D130" i="22"/>
  <c r="E129" i="22"/>
  <c r="D129" i="22"/>
  <c r="E128" i="22"/>
  <c r="D128" i="22"/>
  <c r="E127" i="22"/>
  <c r="D127" i="22"/>
  <c r="E126" i="22"/>
  <c r="D126" i="22"/>
  <c r="E125" i="22"/>
  <c r="D125" i="22"/>
  <c r="E124" i="22"/>
  <c r="D124" i="22"/>
  <c r="E123" i="22"/>
  <c r="D123" i="22"/>
  <c r="E122" i="22"/>
  <c r="D122" i="22"/>
  <c r="J121" i="22"/>
  <c r="I121" i="22"/>
  <c r="H121" i="22"/>
  <c r="F121" i="22"/>
  <c r="I113" i="22"/>
  <c r="H113" i="22"/>
  <c r="F113" i="22"/>
  <c r="E113" i="22"/>
  <c r="D113" i="22"/>
  <c r="I112" i="22"/>
  <c r="H112" i="22"/>
  <c r="F112" i="22"/>
  <c r="E112" i="22"/>
  <c r="D112" i="22"/>
  <c r="I111" i="22"/>
  <c r="H111" i="22"/>
  <c r="F111" i="22"/>
  <c r="E111" i="22"/>
  <c r="D111" i="22"/>
  <c r="I110" i="22"/>
  <c r="H110" i="22"/>
  <c r="F110" i="22"/>
  <c r="E110" i="22"/>
  <c r="D110" i="22"/>
  <c r="I109" i="22"/>
  <c r="H109" i="22"/>
  <c r="F109" i="22"/>
  <c r="E109" i="22"/>
  <c r="D109" i="22"/>
  <c r="I108" i="22"/>
  <c r="H108" i="22"/>
  <c r="F108" i="22"/>
  <c r="E108" i="22"/>
  <c r="D108" i="22"/>
  <c r="E107" i="22"/>
  <c r="D107" i="22"/>
  <c r="I106" i="22"/>
  <c r="H106" i="22"/>
  <c r="F106" i="22"/>
  <c r="E106" i="22"/>
  <c r="D106" i="22"/>
  <c r="I105" i="22"/>
  <c r="H105" i="22"/>
  <c r="F105" i="22"/>
  <c r="E105" i="22"/>
  <c r="D105" i="22"/>
  <c r="I104" i="22"/>
  <c r="H104" i="22"/>
  <c r="F104" i="22"/>
  <c r="E104" i="22"/>
  <c r="D104" i="22"/>
  <c r="I103" i="22"/>
  <c r="H103" i="22"/>
  <c r="F103" i="22"/>
  <c r="E103" i="22"/>
  <c r="D103" i="22"/>
  <c r="I102" i="22"/>
  <c r="H102" i="22"/>
  <c r="F102" i="22"/>
  <c r="E102" i="22"/>
  <c r="D102" i="22"/>
  <c r="I101" i="22"/>
  <c r="H101" i="22"/>
  <c r="F101" i="22"/>
  <c r="E101" i="22"/>
  <c r="D101" i="22"/>
  <c r="I100" i="22"/>
  <c r="H100" i="22"/>
  <c r="F100" i="22"/>
  <c r="E100" i="22"/>
  <c r="D100" i="22"/>
  <c r="I99" i="22"/>
  <c r="H99" i="22"/>
  <c r="F99" i="22"/>
  <c r="E99" i="22"/>
  <c r="D99" i="22"/>
  <c r="I98" i="22"/>
  <c r="H98" i="22"/>
  <c r="F98" i="22"/>
  <c r="E98" i="22"/>
  <c r="D98" i="22"/>
  <c r="I97" i="22"/>
  <c r="H97" i="22"/>
  <c r="F97" i="22"/>
  <c r="E97" i="22"/>
  <c r="D97" i="22"/>
  <c r="I96" i="22"/>
  <c r="H96" i="22"/>
  <c r="F96" i="22"/>
  <c r="E96" i="22"/>
  <c r="D96" i="22"/>
  <c r="I95" i="22"/>
  <c r="H95" i="22"/>
  <c r="F95" i="22"/>
  <c r="E95" i="22"/>
  <c r="D95" i="22"/>
  <c r="I94" i="22"/>
  <c r="H94" i="22"/>
  <c r="F94" i="22"/>
  <c r="E94" i="22"/>
  <c r="D94" i="22"/>
  <c r="I93" i="22"/>
  <c r="H93" i="22"/>
  <c r="F93" i="22"/>
  <c r="E93" i="22"/>
  <c r="D93" i="22"/>
  <c r="I92" i="22"/>
  <c r="H92" i="22"/>
  <c r="F92" i="22"/>
  <c r="E92" i="22"/>
  <c r="D92" i="22"/>
  <c r="I91" i="22"/>
  <c r="H91" i="22"/>
  <c r="F91" i="22"/>
  <c r="E91" i="22"/>
  <c r="D91" i="22"/>
  <c r="I90" i="22"/>
  <c r="H90" i="22"/>
  <c r="F90" i="22"/>
  <c r="E90" i="22"/>
  <c r="D90" i="22"/>
  <c r="I89" i="22"/>
  <c r="H89" i="22"/>
  <c r="F89" i="22"/>
  <c r="E89" i="22"/>
  <c r="D89" i="22"/>
  <c r="I88" i="22"/>
  <c r="H88" i="22"/>
  <c r="F88" i="22"/>
  <c r="E88" i="22"/>
  <c r="D88" i="22"/>
  <c r="I87" i="22"/>
  <c r="H87" i="22"/>
  <c r="F87" i="22"/>
  <c r="E87" i="22"/>
  <c r="D87" i="22"/>
  <c r="I86" i="22"/>
  <c r="H86" i="22"/>
  <c r="F86" i="22"/>
  <c r="E86" i="22"/>
  <c r="D86" i="22"/>
  <c r="I85" i="22"/>
  <c r="H85" i="22"/>
  <c r="F85" i="22"/>
  <c r="E85" i="22"/>
  <c r="D85" i="22"/>
  <c r="J84" i="22"/>
  <c r="I84" i="22"/>
  <c r="H84" i="22"/>
  <c r="F84" i="22"/>
  <c r="E74" i="22"/>
  <c r="D74" i="22"/>
  <c r="E73" i="22"/>
  <c r="D73" i="22"/>
  <c r="E72" i="22"/>
  <c r="D72" i="22"/>
  <c r="E71" i="22"/>
  <c r="D71" i="22"/>
  <c r="E70" i="22"/>
  <c r="D70" i="22"/>
  <c r="E69" i="22"/>
  <c r="D69" i="22"/>
  <c r="E68" i="22"/>
  <c r="D68" i="22"/>
  <c r="E67" i="22"/>
  <c r="D67" i="22"/>
  <c r="E66" i="22"/>
  <c r="D66" i="22"/>
  <c r="E65" i="22"/>
  <c r="D65" i="22"/>
  <c r="E64" i="22"/>
  <c r="D64" i="22"/>
  <c r="E63" i="22"/>
  <c r="D63" i="22"/>
  <c r="E62" i="22"/>
  <c r="D62" i="22"/>
  <c r="E61" i="22"/>
  <c r="D61" i="22"/>
  <c r="E60" i="22"/>
  <c r="D60" i="22"/>
  <c r="E59" i="22"/>
  <c r="D59" i="22"/>
  <c r="E58" i="22"/>
  <c r="D58" i="22"/>
  <c r="E57" i="22"/>
  <c r="D57" i="22"/>
  <c r="E56" i="22"/>
  <c r="D56" i="22"/>
  <c r="E55" i="22"/>
  <c r="D55" i="22"/>
  <c r="E54" i="22"/>
  <c r="D54" i="22"/>
  <c r="E53" i="22"/>
  <c r="D53" i="22"/>
  <c r="E52" i="22"/>
  <c r="D52" i="22"/>
  <c r="E51" i="22"/>
  <c r="D51" i="22"/>
  <c r="E50" i="22"/>
  <c r="D50" i="22"/>
  <c r="E49" i="22"/>
  <c r="D49" i="22"/>
  <c r="E48" i="22"/>
  <c r="D48" i="22"/>
  <c r="E47" i="22"/>
  <c r="D47" i="22"/>
  <c r="E46" i="22"/>
  <c r="D46" i="22"/>
  <c r="J45" i="22"/>
  <c r="I45" i="22"/>
  <c r="H45" i="22"/>
  <c r="F45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J8" i="22"/>
  <c r="I8" i="22"/>
  <c r="H8" i="22"/>
  <c r="F8" i="22"/>
  <c r="H35" i="21"/>
  <c r="G35" i="21"/>
  <c r="E35" i="21"/>
  <c r="D35" i="21"/>
  <c r="C35" i="21"/>
  <c r="H34" i="21"/>
  <c r="G34" i="21"/>
  <c r="E34" i="21"/>
  <c r="D34" i="21"/>
  <c r="C34" i="21"/>
  <c r="H33" i="21"/>
  <c r="G33" i="21"/>
  <c r="E33" i="21"/>
  <c r="D33" i="21"/>
  <c r="C33" i="21"/>
  <c r="H32" i="21"/>
  <c r="G32" i="21"/>
  <c r="E32" i="21"/>
  <c r="D32" i="21"/>
  <c r="C32" i="21"/>
  <c r="H31" i="21"/>
  <c r="G31" i="21"/>
  <c r="E31" i="21"/>
  <c r="D31" i="21"/>
  <c r="C31" i="21"/>
  <c r="H30" i="21"/>
  <c r="G30" i="21"/>
  <c r="E30" i="21"/>
  <c r="D30" i="21"/>
  <c r="C30" i="21"/>
  <c r="H29" i="21"/>
  <c r="G29" i="21"/>
  <c r="E29" i="21"/>
  <c r="D29" i="21"/>
  <c r="C29" i="21"/>
  <c r="H28" i="21"/>
  <c r="G28" i="21"/>
  <c r="E28" i="21"/>
  <c r="D28" i="21"/>
  <c r="C28" i="21"/>
  <c r="H27" i="21"/>
  <c r="G27" i="21"/>
  <c r="E27" i="21"/>
  <c r="D27" i="21"/>
  <c r="C27" i="21"/>
  <c r="H26" i="21"/>
  <c r="G26" i="21"/>
  <c r="E26" i="21"/>
  <c r="D26" i="21"/>
  <c r="C26" i="21"/>
  <c r="H25" i="21"/>
  <c r="G25" i="21"/>
  <c r="E25" i="21"/>
  <c r="D25" i="21"/>
  <c r="C25" i="21"/>
  <c r="H24" i="21"/>
  <c r="G24" i="21"/>
  <c r="E24" i="21"/>
  <c r="D24" i="21"/>
  <c r="C24" i="21"/>
  <c r="H23" i="21"/>
  <c r="G23" i="21"/>
  <c r="E23" i="21"/>
  <c r="D23" i="21"/>
  <c r="C23" i="21"/>
  <c r="H22" i="21"/>
  <c r="G22" i="21"/>
  <c r="E22" i="21"/>
  <c r="D22" i="21"/>
  <c r="C22" i="21"/>
  <c r="H21" i="21"/>
  <c r="G21" i="21"/>
  <c r="E21" i="21"/>
  <c r="D21" i="21"/>
  <c r="C21" i="21"/>
  <c r="H20" i="21"/>
  <c r="G20" i="21"/>
  <c r="E20" i="21"/>
  <c r="D20" i="21"/>
  <c r="C20" i="21"/>
  <c r="H19" i="21"/>
  <c r="G19" i="21"/>
  <c r="E19" i="21"/>
  <c r="D19" i="21"/>
  <c r="C19" i="21"/>
  <c r="H18" i="21"/>
  <c r="G18" i="21"/>
  <c r="E18" i="21"/>
  <c r="D18" i="21"/>
  <c r="C18" i="21"/>
  <c r="H17" i="21"/>
  <c r="G17" i="21"/>
  <c r="E17" i="21"/>
  <c r="D17" i="21"/>
  <c r="C17" i="21"/>
  <c r="H16" i="21"/>
  <c r="G16" i="21"/>
  <c r="E16" i="21"/>
  <c r="D16" i="21"/>
  <c r="C16" i="21"/>
  <c r="H15" i="21"/>
  <c r="G15" i="21"/>
  <c r="E15" i="21"/>
  <c r="D15" i="21"/>
  <c r="C15" i="21"/>
  <c r="H14" i="21"/>
  <c r="G14" i="21"/>
  <c r="E14" i="21"/>
  <c r="D14" i="21"/>
  <c r="C14" i="21"/>
  <c r="H13" i="21"/>
  <c r="G13" i="21"/>
  <c r="E13" i="21"/>
  <c r="D13" i="21"/>
  <c r="C13" i="21"/>
  <c r="H12" i="21"/>
  <c r="G12" i="21"/>
  <c r="E12" i="21"/>
  <c r="D12" i="21"/>
  <c r="C12" i="21"/>
  <c r="H11" i="21"/>
  <c r="G11" i="21"/>
  <c r="E11" i="21"/>
  <c r="D11" i="21"/>
  <c r="C11" i="21"/>
  <c r="H10" i="21"/>
  <c r="G10" i="21"/>
  <c r="E10" i="21"/>
  <c r="D10" i="21"/>
  <c r="C10" i="21"/>
  <c r="H9" i="21"/>
  <c r="G9" i="21"/>
  <c r="E9" i="21"/>
  <c r="D9" i="21"/>
  <c r="C9" i="21"/>
  <c r="H8" i="21"/>
  <c r="G8" i="21"/>
  <c r="E8" i="21"/>
  <c r="D8" i="21"/>
  <c r="C8" i="21"/>
  <c r="H7" i="21"/>
  <c r="G7" i="21"/>
  <c r="E7" i="21"/>
  <c r="D7" i="21"/>
  <c r="C7" i="21"/>
  <c r="I6" i="21"/>
  <c r="H6" i="21"/>
  <c r="G6" i="21"/>
  <c r="E6" i="21"/>
  <c r="J121" i="15" l="1"/>
  <c r="I121" i="15"/>
  <c r="H121" i="15"/>
  <c r="F121" i="15"/>
  <c r="J84" i="15"/>
  <c r="I84" i="15"/>
  <c r="H84" i="15"/>
  <c r="F84" i="15"/>
  <c r="J45" i="15"/>
  <c r="I45" i="15"/>
  <c r="H45" i="15"/>
  <c r="F45" i="15"/>
  <c r="I120" i="19"/>
  <c r="H120" i="19"/>
  <c r="G120" i="19"/>
  <c r="E120" i="19"/>
  <c r="I84" i="19"/>
  <c r="H84" i="19"/>
  <c r="G84" i="19"/>
  <c r="E84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1" i="19" l="1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99" i="20" l="1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123" i="15" l="1"/>
  <c r="E123" i="15"/>
  <c r="D124" i="15"/>
  <c r="E124" i="15"/>
  <c r="D125" i="15"/>
  <c r="E125" i="15"/>
  <c r="D126" i="15"/>
  <c r="E126" i="15"/>
  <c r="D127" i="15"/>
  <c r="E127" i="15"/>
  <c r="D128" i="15"/>
  <c r="E128" i="15"/>
  <c r="D129" i="15"/>
  <c r="E129" i="15"/>
  <c r="D130" i="15"/>
  <c r="E130" i="15"/>
  <c r="D131" i="15"/>
  <c r="E131" i="15"/>
  <c r="D132" i="15"/>
  <c r="E132" i="15"/>
  <c r="D133" i="15"/>
  <c r="E133" i="15"/>
  <c r="D134" i="15"/>
  <c r="E134" i="15"/>
  <c r="D135" i="15"/>
  <c r="E135" i="15"/>
  <c r="D136" i="15"/>
  <c r="E136" i="15"/>
  <c r="D137" i="15"/>
  <c r="E137" i="15"/>
  <c r="D138" i="15"/>
  <c r="E138" i="15"/>
  <c r="D139" i="15"/>
  <c r="E139" i="15"/>
  <c r="D140" i="15"/>
  <c r="E140" i="15"/>
  <c r="D141" i="15"/>
  <c r="E141" i="15"/>
  <c r="D142" i="15"/>
  <c r="E142" i="15"/>
  <c r="D143" i="15"/>
  <c r="E143" i="15"/>
  <c r="D144" i="15"/>
  <c r="E144" i="15"/>
  <c r="D145" i="15"/>
  <c r="E145" i="15"/>
  <c r="D146" i="15"/>
  <c r="E146" i="15"/>
  <c r="D147" i="15"/>
  <c r="E147" i="15"/>
  <c r="D148" i="15"/>
  <c r="E148" i="15"/>
  <c r="D149" i="15"/>
  <c r="E149" i="15"/>
  <c r="D150" i="15"/>
  <c r="E150" i="15"/>
  <c r="E122" i="15"/>
  <c r="D122" i="15"/>
  <c r="D86" i="15"/>
  <c r="C10" i="19" s="1"/>
  <c r="C47" i="19" s="1"/>
  <c r="C86" i="19" s="1"/>
  <c r="E86" i="15"/>
  <c r="D10" i="19" s="1"/>
  <c r="D47" i="19" s="1"/>
  <c r="D86" i="19" s="1"/>
  <c r="D87" i="15"/>
  <c r="C11" i="19" s="1"/>
  <c r="C48" i="19" s="1"/>
  <c r="C87" i="19" s="1"/>
  <c r="E87" i="15"/>
  <c r="D11" i="19" s="1"/>
  <c r="D48" i="19" s="1"/>
  <c r="D87" i="19" s="1"/>
  <c r="D88" i="15"/>
  <c r="C12" i="19" s="1"/>
  <c r="C49" i="19" s="1"/>
  <c r="C88" i="19" s="1"/>
  <c r="E88" i="15"/>
  <c r="D12" i="19" s="1"/>
  <c r="D49" i="19" s="1"/>
  <c r="D88" i="19" s="1"/>
  <c r="D89" i="15"/>
  <c r="C13" i="19" s="1"/>
  <c r="C50" i="19" s="1"/>
  <c r="C89" i="19" s="1"/>
  <c r="E89" i="15"/>
  <c r="D13" i="19" s="1"/>
  <c r="D50" i="19" s="1"/>
  <c r="D89" i="19" s="1"/>
  <c r="D90" i="15"/>
  <c r="C14" i="19" s="1"/>
  <c r="C51" i="19" s="1"/>
  <c r="C90" i="19" s="1"/>
  <c r="E90" i="15"/>
  <c r="D14" i="19" s="1"/>
  <c r="D51" i="19" s="1"/>
  <c r="D90" i="19" s="1"/>
  <c r="D91" i="15"/>
  <c r="C15" i="19" s="1"/>
  <c r="C52" i="19" s="1"/>
  <c r="C91" i="19" s="1"/>
  <c r="E91" i="15"/>
  <c r="D15" i="19" s="1"/>
  <c r="D52" i="19" s="1"/>
  <c r="D91" i="19" s="1"/>
  <c r="D92" i="15"/>
  <c r="C16" i="19" s="1"/>
  <c r="C53" i="19" s="1"/>
  <c r="C92" i="19" s="1"/>
  <c r="E92" i="15"/>
  <c r="D16" i="19" s="1"/>
  <c r="D53" i="19" s="1"/>
  <c r="D92" i="19" s="1"/>
  <c r="D93" i="15"/>
  <c r="C17" i="19" s="1"/>
  <c r="C54" i="19" s="1"/>
  <c r="C93" i="19" s="1"/>
  <c r="E93" i="15"/>
  <c r="D17" i="19" s="1"/>
  <c r="D54" i="19" s="1"/>
  <c r="D93" i="19" s="1"/>
  <c r="D94" i="15"/>
  <c r="C18" i="19" s="1"/>
  <c r="C55" i="19" s="1"/>
  <c r="C94" i="19" s="1"/>
  <c r="E94" i="15"/>
  <c r="D18" i="19" s="1"/>
  <c r="D55" i="19" s="1"/>
  <c r="D94" i="19" s="1"/>
  <c r="D95" i="15"/>
  <c r="C19" i="19" s="1"/>
  <c r="C56" i="19" s="1"/>
  <c r="C95" i="19" s="1"/>
  <c r="E95" i="15"/>
  <c r="D19" i="19" s="1"/>
  <c r="D56" i="19" s="1"/>
  <c r="D95" i="19" s="1"/>
  <c r="D96" i="15"/>
  <c r="C20" i="19" s="1"/>
  <c r="C57" i="19" s="1"/>
  <c r="C96" i="19" s="1"/>
  <c r="E96" i="15"/>
  <c r="D20" i="19" s="1"/>
  <c r="D57" i="19" s="1"/>
  <c r="D96" i="19" s="1"/>
  <c r="D97" i="15"/>
  <c r="C21" i="19" s="1"/>
  <c r="C58" i="19" s="1"/>
  <c r="C97" i="19" s="1"/>
  <c r="E97" i="15"/>
  <c r="D21" i="19" s="1"/>
  <c r="D58" i="19" s="1"/>
  <c r="D97" i="19" s="1"/>
  <c r="D98" i="15"/>
  <c r="C22" i="19" s="1"/>
  <c r="C59" i="19" s="1"/>
  <c r="C98" i="19" s="1"/>
  <c r="E98" i="15"/>
  <c r="D22" i="19" s="1"/>
  <c r="D59" i="19" s="1"/>
  <c r="D98" i="19" s="1"/>
  <c r="D99" i="15"/>
  <c r="C23" i="19" s="1"/>
  <c r="C60" i="19" s="1"/>
  <c r="C99" i="19" s="1"/>
  <c r="E99" i="15"/>
  <c r="D23" i="19" s="1"/>
  <c r="D60" i="19" s="1"/>
  <c r="D99" i="19" s="1"/>
  <c r="D100" i="15"/>
  <c r="C24" i="19" s="1"/>
  <c r="C61" i="19" s="1"/>
  <c r="C100" i="19" s="1"/>
  <c r="E100" i="15"/>
  <c r="D24" i="19" s="1"/>
  <c r="D61" i="19" s="1"/>
  <c r="D100" i="19" s="1"/>
  <c r="D101" i="15"/>
  <c r="C25" i="19" s="1"/>
  <c r="C62" i="19" s="1"/>
  <c r="C101" i="19" s="1"/>
  <c r="E101" i="15"/>
  <c r="D25" i="19" s="1"/>
  <c r="D62" i="19" s="1"/>
  <c r="D101" i="19" s="1"/>
  <c r="D102" i="15"/>
  <c r="C26" i="19" s="1"/>
  <c r="C63" i="19" s="1"/>
  <c r="C102" i="19" s="1"/>
  <c r="E102" i="15"/>
  <c r="D26" i="19" s="1"/>
  <c r="D63" i="19" s="1"/>
  <c r="D102" i="19" s="1"/>
  <c r="D103" i="15"/>
  <c r="C27" i="19" s="1"/>
  <c r="C64" i="19" s="1"/>
  <c r="C103" i="19" s="1"/>
  <c r="E103" i="15"/>
  <c r="D27" i="19" s="1"/>
  <c r="D64" i="19" s="1"/>
  <c r="D103" i="19" s="1"/>
  <c r="D104" i="15"/>
  <c r="C28" i="19" s="1"/>
  <c r="C65" i="19" s="1"/>
  <c r="C104" i="19" s="1"/>
  <c r="E104" i="15"/>
  <c r="D28" i="19" s="1"/>
  <c r="D65" i="19" s="1"/>
  <c r="D104" i="19" s="1"/>
  <c r="D105" i="15"/>
  <c r="C29" i="19" s="1"/>
  <c r="C66" i="19" s="1"/>
  <c r="C105" i="19" s="1"/>
  <c r="E105" i="15"/>
  <c r="D29" i="19" s="1"/>
  <c r="D66" i="19" s="1"/>
  <c r="D105" i="19" s="1"/>
  <c r="D106" i="15"/>
  <c r="C30" i="19" s="1"/>
  <c r="C67" i="19" s="1"/>
  <c r="C106" i="19" s="1"/>
  <c r="E106" i="15"/>
  <c r="D30" i="19" s="1"/>
  <c r="D67" i="19" s="1"/>
  <c r="D106" i="19" s="1"/>
  <c r="D107" i="15"/>
  <c r="C31" i="19" s="1"/>
  <c r="C68" i="19" s="1"/>
  <c r="C107" i="19" s="1"/>
  <c r="E107" i="15"/>
  <c r="D31" i="19" s="1"/>
  <c r="D68" i="19" s="1"/>
  <c r="D107" i="19" s="1"/>
  <c r="D108" i="15"/>
  <c r="C32" i="19" s="1"/>
  <c r="C69" i="19" s="1"/>
  <c r="C108" i="19" s="1"/>
  <c r="E108" i="15"/>
  <c r="D32" i="19" s="1"/>
  <c r="D69" i="19" s="1"/>
  <c r="D108" i="19" s="1"/>
  <c r="D109" i="15"/>
  <c r="C33" i="19" s="1"/>
  <c r="C70" i="19" s="1"/>
  <c r="C109" i="19" s="1"/>
  <c r="E109" i="15"/>
  <c r="D33" i="19" s="1"/>
  <c r="D70" i="19" s="1"/>
  <c r="D109" i="19" s="1"/>
  <c r="D110" i="15"/>
  <c r="C34" i="19" s="1"/>
  <c r="C71" i="19" s="1"/>
  <c r="C110" i="19" s="1"/>
  <c r="E110" i="15"/>
  <c r="D34" i="19" s="1"/>
  <c r="D71" i="19" s="1"/>
  <c r="D110" i="19" s="1"/>
  <c r="D111" i="15"/>
  <c r="C35" i="19" s="1"/>
  <c r="C72" i="19" s="1"/>
  <c r="C111" i="19" s="1"/>
  <c r="E111" i="15"/>
  <c r="D35" i="19" s="1"/>
  <c r="D72" i="19" s="1"/>
  <c r="D111" i="19" s="1"/>
  <c r="D112" i="15"/>
  <c r="C36" i="19" s="1"/>
  <c r="C73" i="19" s="1"/>
  <c r="C112" i="19" s="1"/>
  <c r="E112" i="15"/>
  <c r="D36" i="19" s="1"/>
  <c r="D73" i="19" s="1"/>
  <c r="D112" i="19" s="1"/>
  <c r="D113" i="15"/>
  <c r="C37" i="19" s="1"/>
  <c r="C74" i="19" s="1"/>
  <c r="C113" i="19" s="1"/>
  <c r="E113" i="15"/>
  <c r="D37" i="19" s="1"/>
  <c r="D74" i="19" s="1"/>
  <c r="D113" i="19" s="1"/>
  <c r="E85" i="15"/>
  <c r="D9" i="19" s="1"/>
  <c r="D46" i="19" s="1"/>
  <c r="D85" i="19" s="1"/>
  <c r="D85" i="15"/>
  <c r="C9" i="19" s="1"/>
  <c r="C46" i="19" s="1"/>
  <c r="C85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35" i="18" l="1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62" i="6" l="1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H13" i="5"/>
  <c r="E31" i="6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F32" i="21" l="1"/>
  <c r="F8" i="21"/>
  <c r="F34" i="21"/>
  <c r="F30" i="21"/>
  <c r="F26" i="21"/>
  <c r="F22" i="21"/>
  <c r="F18" i="21"/>
  <c r="F14" i="21"/>
  <c r="F10" i="21"/>
  <c r="F35" i="21"/>
  <c r="F31" i="21"/>
  <c r="F27" i="21"/>
  <c r="F23" i="21"/>
  <c r="F19" i="21"/>
  <c r="F15" i="21"/>
  <c r="F11" i="21"/>
  <c r="F7" i="21"/>
  <c r="F28" i="21"/>
  <c r="F24" i="21"/>
  <c r="F20" i="21"/>
  <c r="F16" i="21"/>
  <c r="F12" i="21"/>
  <c r="F25" i="21"/>
  <c r="F9" i="21"/>
  <c r="F21" i="21"/>
  <c r="F33" i="21"/>
  <c r="F17" i="21"/>
  <c r="F29" i="21"/>
  <c r="F13" i="21"/>
  <c r="H28" i="14"/>
  <c r="I107" i="22"/>
  <c r="H180" i="19"/>
  <c r="H99" i="13"/>
  <c r="H64" i="13"/>
  <c r="H29" i="13"/>
  <c r="H184" i="19"/>
  <c r="H103" i="13"/>
  <c r="H68" i="13"/>
  <c r="H33" i="13"/>
  <c r="H161" i="19"/>
  <c r="H80" i="13"/>
  <c r="H45" i="13"/>
  <c r="H10" i="13"/>
  <c r="H165" i="19"/>
  <c r="H84" i="13"/>
  <c r="H49" i="13"/>
  <c r="H14" i="13"/>
  <c r="H169" i="19"/>
  <c r="H88" i="13"/>
  <c r="H53" i="13"/>
  <c r="H18" i="13"/>
  <c r="H173" i="19"/>
  <c r="H92" i="13"/>
  <c r="H57" i="13"/>
  <c r="H22" i="13"/>
  <c r="H177" i="19"/>
  <c r="H96" i="13"/>
  <c r="H61" i="13"/>
  <c r="H26" i="13"/>
  <c r="I108" i="15"/>
  <c r="H181" i="19"/>
  <c r="H100" i="13"/>
  <c r="H65" i="13"/>
  <c r="H30" i="13"/>
  <c r="H185" i="19"/>
  <c r="H104" i="13"/>
  <c r="H69" i="13"/>
  <c r="H34" i="13"/>
  <c r="H158" i="19"/>
  <c r="H77" i="13"/>
  <c r="H42" i="13"/>
  <c r="H7" i="13"/>
  <c r="H162" i="19"/>
  <c r="H81" i="13"/>
  <c r="H46" i="13"/>
  <c r="H11" i="13"/>
  <c r="I93" i="15"/>
  <c r="H166" i="19"/>
  <c r="H85" i="13"/>
  <c r="H50" i="13"/>
  <c r="H15" i="13"/>
  <c r="H170" i="19"/>
  <c r="H89" i="13"/>
  <c r="H54" i="13"/>
  <c r="H19" i="13"/>
  <c r="H174" i="19"/>
  <c r="H93" i="13"/>
  <c r="H58" i="13"/>
  <c r="H23" i="13"/>
  <c r="H178" i="19"/>
  <c r="H97" i="13"/>
  <c r="H62" i="13"/>
  <c r="H27" i="13"/>
  <c r="H182" i="19"/>
  <c r="H101" i="13"/>
  <c r="H66" i="13"/>
  <c r="H31" i="13"/>
  <c r="I113" i="15"/>
  <c r="H186" i="19"/>
  <c r="H105" i="13"/>
  <c r="H70" i="13"/>
  <c r="H35" i="13"/>
  <c r="H159" i="19"/>
  <c r="H78" i="13"/>
  <c r="H43" i="13"/>
  <c r="H8" i="13"/>
  <c r="H163" i="19"/>
  <c r="H82" i="13"/>
  <c r="H47" i="13"/>
  <c r="H12" i="13"/>
  <c r="H167" i="19"/>
  <c r="H86" i="13"/>
  <c r="H51" i="13"/>
  <c r="H16" i="13"/>
  <c r="H171" i="19"/>
  <c r="H90" i="13"/>
  <c r="H55" i="13"/>
  <c r="H20" i="13"/>
  <c r="H175" i="19"/>
  <c r="H94" i="13"/>
  <c r="H59" i="13"/>
  <c r="H24" i="13"/>
  <c r="H179" i="19"/>
  <c r="H98" i="13"/>
  <c r="H63" i="13"/>
  <c r="H28" i="13"/>
  <c r="H183" i="19"/>
  <c r="H102" i="13"/>
  <c r="H67" i="13"/>
  <c r="H32" i="13"/>
  <c r="H160" i="19"/>
  <c r="H79" i="13"/>
  <c r="H44" i="13"/>
  <c r="H9" i="13"/>
  <c r="H164" i="19"/>
  <c r="H83" i="13"/>
  <c r="H48" i="13"/>
  <c r="H13" i="13"/>
  <c r="H168" i="19"/>
  <c r="H87" i="13"/>
  <c r="H52" i="13"/>
  <c r="H17" i="13"/>
  <c r="I99" i="15"/>
  <c r="H172" i="19"/>
  <c r="H91" i="13"/>
  <c r="H56" i="13"/>
  <c r="H21" i="13"/>
  <c r="H176" i="19"/>
  <c r="H95" i="13"/>
  <c r="H60" i="13"/>
  <c r="H25" i="13"/>
  <c r="F21" i="9"/>
  <c r="G99" i="15" s="1"/>
  <c r="F31" i="9"/>
  <c r="I97" i="15"/>
  <c r="I85" i="15"/>
  <c r="I101" i="15"/>
  <c r="I92" i="15"/>
  <c r="I109" i="15"/>
  <c r="I95" i="15"/>
  <c r="F15" i="9"/>
  <c r="F26" i="9"/>
  <c r="I96" i="15"/>
  <c r="I100" i="15"/>
  <c r="I112" i="15"/>
  <c r="F32" i="9"/>
  <c r="F28" i="9"/>
  <c r="F24" i="9"/>
  <c r="F20" i="9"/>
  <c r="F16" i="9"/>
  <c r="F12" i="9"/>
  <c r="F8" i="9"/>
  <c r="F11" i="9"/>
  <c r="F17" i="9"/>
  <c r="F22" i="9"/>
  <c r="F27" i="9"/>
  <c r="I103" i="15"/>
  <c r="F7" i="9"/>
  <c r="F13" i="9"/>
  <c r="F18" i="9"/>
  <c r="F23" i="9"/>
  <c r="F29" i="9"/>
  <c r="F34" i="9"/>
  <c r="I87" i="15"/>
  <c r="I104" i="15"/>
  <c r="I86" i="15"/>
  <c r="I90" i="15"/>
  <c r="I94" i="15"/>
  <c r="I98" i="15"/>
  <c r="I102" i="15"/>
  <c r="I106" i="15"/>
  <c r="I110" i="15"/>
  <c r="F9" i="9"/>
  <c r="F14" i="9"/>
  <c r="F19" i="9"/>
  <c r="F25" i="9"/>
  <c r="F30" i="9"/>
  <c r="F35" i="9"/>
  <c r="I88" i="15"/>
  <c r="I111" i="15"/>
  <c r="I91" i="15"/>
  <c r="I107" i="15"/>
  <c r="F10" i="9"/>
  <c r="F33" i="9"/>
  <c r="I89" i="15"/>
  <c r="I105" i="15"/>
  <c r="F60" i="6"/>
  <c r="E60" i="6"/>
  <c r="F59" i="6"/>
  <c r="E59" i="6"/>
  <c r="F56" i="6"/>
  <c r="E56" i="6"/>
  <c r="I144" i="22" s="1"/>
  <c r="F55" i="6"/>
  <c r="E55" i="6"/>
  <c r="F48" i="6"/>
  <c r="E48" i="6"/>
  <c r="I46" i="15" s="1"/>
  <c r="F47" i="6"/>
  <c r="E47" i="6"/>
  <c r="F44" i="6"/>
  <c r="E44" i="6"/>
  <c r="F43" i="6"/>
  <c r="E43" i="6"/>
  <c r="D59" i="6"/>
  <c r="D57" i="6"/>
  <c r="D55" i="6"/>
  <c r="D53" i="6"/>
  <c r="D47" i="6"/>
  <c r="D45" i="6"/>
  <c r="D43" i="6"/>
  <c r="D41" i="6"/>
  <c r="I142" i="15" l="1"/>
  <c r="F148" i="22"/>
  <c r="F141" i="22"/>
  <c r="F137" i="22"/>
  <c r="F133" i="22"/>
  <c r="F129" i="22"/>
  <c r="F125" i="22"/>
  <c r="F147" i="22"/>
  <c r="F140" i="22"/>
  <c r="F136" i="22"/>
  <c r="F132" i="22"/>
  <c r="F128" i="22"/>
  <c r="F124" i="22"/>
  <c r="F150" i="22"/>
  <c r="F146" i="22"/>
  <c r="F143" i="22"/>
  <c r="F139" i="22"/>
  <c r="F135" i="22"/>
  <c r="F131" i="22"/>
  <c r="F127" i="22"/>
  <c r="F123" i="22"/>
  <c r="F149" i="22"/>
  <c r="F145" i="22"/>
  <c r="F142" i="22"/>
  <c r="F138" i="22"/>
  <c r="F134" i="22"/>
  <c r="F130" i="22"/>
  <c r="F126" i="22"/>
  <c r="F122" i="22"/>
  <c r="I34" i="22"/>
  <c r="I27" i="22"/>
  <c r="I23" i="22"/>
  <c r="I36" i="22"/>
  <c r="I32" i="22"/>
  <c r="I29" i="22"/>
  <c r="I25" i="22"/>
  <c r="I21" i="22"/>
  <c r="I17" i="22"/>
  <c r="I13" i="22"/>
  <c r="I9" i="22"/>
  <c r="I35" i="22"/>
  <c r="I28" i="22"/>
  <c r="I24" i="22"/>
  <c r="I20" i="22"/>
  <c r="I16" i="22"/>
  <c r="I33" i="22"/>
  <c r="I15" i="22"/>
  <c r="I14" i="22"/>
  <c r="I37" i="22"/>
  <c r="I22" i="22"/>
  <c r="I26" i="22"/>
  <c r="I19" i="22"/>
  <c r="I18" i="22"/>
  <c r="I12" i="22"/>
  <c r="I30" i="22"/>
  <c r="I11" i="22"/>
  <c r="I10" i="22"/>
  <c r="I37" i="15"/>
  <c r="I126" i="15"/>
  <c r="I60" i="15"/>
  <c r="I73" i="15"/>
  <c r="I23" i="15"/>
  <c r="I71" i="15"/>
  <c r="I67" i="15"/>
  <c r="I63" i="15"/>
  <c r="I127" i="15"/>
  <c r="I123" i="15"/>
  <c r="I28" i="15"/>
  <c r="I61" i="15"/>
  <c r="I141" i="15"/>
  <c r="I31" i="15"/>
  <c r="I11" i="15"/>
  <c r="I33" i="15"/>
  <c r="I131" i="15"/>
  <c r="I62" i="15"/>
  <c r="I24" i="15"/>
  <c r="I68" i="15"/>
  <c r="I31" i="22"/>
  <c r="I21" i="15"/>
  <c r="I138" i="15"/>
  <c r="I12" i="15"/>
  <c r="I32" i="15"/>
  <c r="I144" i="15"/>
  <c r="I148" i="15"/>
  <c r="I135" i="15"/>
  <c r="I64" i="15"/>
  <c r="I18" i="15"/>
  <c r="I14" i="15"/>
  <c r="I47" i="15"/>
  <c r="I69" i="15"/>
  <c r="I20" i="15"/>
  <c r="I53" i="15"/>
  <c r="I65" i="15"/>
  <c r="I133" i="15"/>
  <c r="I27" i="15"/>
  <c r="I9" i="15"/>
  <c r="I17" i="15"/>
  <c r="I58" i="15"/>
  <c r="I74" i="15"/>
  <c r="I10" i="15"/>
  <c r="I129" i="15"/>
  <c r="F72" i="22"/>
  <c r="F57" i="22"/>
  <c r="F71" i="22"/>
  <c r="F64" i="22"/>
  <c r="F60" i="22"/>
  <c r="F56" i="22"/>
  <c r="F52" i="22"/>
  <c r="F48" i="22"/>
  <c r="F73" i="22"/>
  <c r="F69" i="22"/>
  <c r="F66" i="22"/>
  <c r="F62" i="22"/>
  <c r="F58" i="22"/>
  <c r="F54" i="22"/>
  <c r="F50" i="22"/>
  <c r="F46" i="22"/>
  <c r="F65" i="22"/>
  <c r="F61" i="22"/>
  <c r="F53" i="22"/>
  <c r="F49" i="22"/>
  <c r="F63" i="22"/>
  <c r="F70" i="22"/>
  <c r="F67" i="22"/>
  <c r="F51" i="22"/>
  <c r="F74" i="22"/>
  <c r="F55" i="22"/>
  <c r="F59" i="22"/>
  <c r="F47" i="22"/>
  <c r="E64" i="6"/>
  <c r="I150" i="22"/>
  <c r="I146" i="22"/>
  <c r="I143" i="22"/>
  <c r="I139" i="22"/>
  <c r="I135" i="22"/>
  <c r="I131" i="22"/>
  <c r="I127" i="22"/>
  <c r="I123" i="22"/>
  <c r="I149" i="22"/>
  <c r="I145" i="22"/>
  <c r="I142" i="22"/>
  <c r="I138" i="22"/>
  <c r="I134" i="22"/>
  <c r="I130" i="22"/>
  <c r="I126" i="22"/>
  <c r="I122" i="22"/>
  <c r="I148" i="22"/>
  <c r="I141" i="22"/>
  <c r="I137" i="22"/>
  <c r="I133" i="22"/>
  <c r="I129" i="22"/>
  <c r="I125" i="22"/>
  <c r="I147" i="22"/>
  <c r="I140" i="22"/>
  <c r="I136" i="22"/>
  <c r="I132" i="22"/>
  <c r="I128" i="22"/>
  <c r="I124" i="22"/>
  <c r="I70" i="15"/>
  <c r="I150" i="15"/>
  <c r="I134" i="15"/>
  <c r="I16" i="15"/>
  <c r="I72" i="15"/>
  <c r="I124" i="15"/>
  <c r="I57" i="15"/>
  <c r="I147" i="15"/>
  <c r="I143" i="15"/>
  <c r="I139" i="15"/>
  <c r="I22" i="15"/>
  <c r="I55" i="15"/>
  <c r="I51" i="15"/>
  <c r="I56" i="15"/>
  <c r="I145" i="15"/>
  <c r="I19" i="15"/>
  <c r="I49" i="15"/>
  <c r="I29" i="15"/>
  <c r="I50" i="15"/>
  <c r="I125" i="15"/>
  <c r="H81" i="20" s="1"/>
  <c r="F33" i="22"/>
  <c r="F36" i="22"/>
  <c r="F32" i="22"/>
  <c r="F29" i="22"/>
  <c r="F25" i="22"/>
  <c r="F21" i="22"/>
  <c r="F34" i="22"/>
  <c r="F27" i="22"/>
  <c r="F23" i="22"/>
  <c r="F19" i="22"/>
  <c r="F15" i="22"/>
  <c r="F11" i="22"/>
  <c r="F37" i="22"/>
  <c r="F30" i="22"/>
  <c r="F26" i="22"/>
  <c r="F22" i="22"/>
  <c r="F18" i="22"/>
  <c r="F14" i="22"/>
  <c r="F28" i="22"/>
  <c r="F12" i="22"/>
  <c r="F10" i="22"/>
  <c r="F9" i="22"/>
  <c r="F17" i="22"/>
  <c r="F16" i="22"/>
  <c r="F35" i="22"/>
  <c r="F24" i="22"/>
  <c r="F20" i="22"/>
  <c r="F13" i="22"/>
  <c r="D64" i="6"/>
  <c r="F64" i="6"/>
  <c r="I74" i="22"/>
  <c r="I67" i="22"/>
  <c r="I73" i="22"/>
  <c r="I69" i="22"/>
  <c r="I66" i="22"/>
  <c r="I62" i="22"/>
  <c r="I58" i="22"/>
  <c r="I54" i="22"/>
  <c r="I50" i="22"/>
  <c r="I46" i="22"/>
  <c r="I71" i="22"/>
  <c r="I64" i="22"/>
  <c r="I60" i="22"/>
  <c r="I56" i="22"/>
  <c r="I52" i="22"/>
  <c r="I48" i="22"/>
  <c r="I70" i="22"/>
  <c r="I63" i="22"/>
  <c r="I59" i="22"/>
  <c r="I55" i="22"/>
  <c r="I51" i="22"/>
  <c r="I47" i="22"/>
  <c r="I57" i="22"/>
  <c r="I61" i="22"/>
  <c r="I65" i="22"/>
  <c r="I49" i="22"/>
  <c r="I72" i="22"/>
  <c r="I53" i="22"/>
  <c r="I122" i="15"/>
  <c r="I54" i="15"/>
  <c r="I146" i="15"/>
  <c r="I130" i="15"/>
  <c r="I140" i="15"/>
  <c r="I128" i="15"/>
  <c r="I136" i="15"/>
  <c r="I36" i="15"/>
  <c r="I34" i="15"/>
  <c r="I30" i="15"/>
  <c r="I26" i="15"/>
  <c r="I59" i="15"/>
  <c r="I48" i="15"/>
  <c r="I149" i="15"/>
  <c r="I137" i="15"/>
  <c r="I52" i="15"/>
  <c r="I132" i="15"/>
  <c r="I13" i="15"/>
  <c r="I25" i="15"/>
  <c r="I15" i="15"/>
  <c r="I66" i="15"/>
  <c r="I35" i="15"/>
  <c r="I68" i="22"/>
  <c r="H50" i="20"/>
  <c r="F26" i="14"/>
  <c r="G105" i="22"/>
  <c r="G29" i="22"/>
  <c r="G142" i="22"/>
  <c r="G66" i="22"/>
  <c r="F18" i="14"/>
  <c r="G97" i="22"/>
  <c r="G21" i="22"/>
  <c r="G134" i="22"/>
  <c r="G58" i="22"/>
  <c r="F22" i="14"/>
  <c r="G101" i="22"/>
  <c r="G25" i="22"/>
  <c r="G138" i="22"/>
  <c r="G62" i="22"/>
  <c r="F21" i="14"/>
  <c r="G61" i="22"/>
  <c r="G137" i="22"/>
  <c r="G100" i="22"/>
  <c r="G24" i="22"/>
  <c r="F11" i="14"/>
  <c r="G90" i="22"/>
  <c r="G14" i="22"/>
  <c r="G127" i="22"/>
  <c r="G51" i="22"/>
  <c r="F27" i="14"/>
  <c r="G30" i="22"/>
  <c r="G143" i="22"/>
  <c r="G67" i="22"/>
  <c r="G106" i="22"/>
  <c r="F30" i="14"/>
  <c r="G146" i="22"/>
  <c r="G70" i="22"/>
  <c r="G109" i="22"/>
  <c r="G33" i="22"/>
  <c r="F9" i="14"/>
  <c r="G125" i="22"/>
  <c r="G49" i="22"/>
  <c r="G88" i="22"/>
  <c r="G12" i="22"/>
  <c r="F24" i="14"/>
  <c r="G140" i="22"/>
  <c r="G64" i="22"/>
  <c r="G103" i="22"/>
  <c r="G27" i="22"/>
  <c r="F7" i="14"/>
  <c r="G123" i="22"/>
  <c r="G47" i="22"/>
  <c r="G86" i="22"/>
  <c r="G10" i="22"/>
  <c r="F32" i="14"/>
  <c r="G148" i="22"/>
  <c r="G111" i="22"/>
  <c r="G35" i="22"/>
  <c r="G72" i="22"/>
  <c r="F34" i="14"/>
  <c r="G113" i="22"/>
  <c r="G150" i="22"/>
  <c r="G74" i="22"/>
  <c r="G37" i="22"/>
  <c r="F13" i="14"/>
  <c r="G53" i="22"/>
  <c r="G129" i="22"/>
  <c r="G92" i="22"/>
  <c r="G16" i="22"/>
  <c r="F17" i="14"/>
  <c r="G133" i="22"/>
  <c r="G57" i="22"/>
  <c r="G96" i="22"/>
  <c r="G20" i="22"/>
  <c r="F16" i="14"/>
  <c r="G132" i="22"/>
  <c r="G56" i="22"/>
  <c r="G95" i="22"/>
  <c r="G19" i="22"/>
  <c r="F15" i="14"/>
  <c r="G131" i="22"/>
  <c r="G55" i="22"/>
  <c r="G94" i="22"/>
  <c r="G18" i="22"/>
  <c r="F31" i="14"/>
  <c r="G147" i="22"/>
  <c r="G71" i="22"/>
  <c r="G110" i="22"/>
  <c r="G34" i="22"/>
  <c r="F25" i="14"/>
  <c r="G65" i="22"/>
  <c r="G141" i="22"/>
  <c r="G104" i="22"/>
  <c r="G28" i="22"/>
  <c r="F20" i="14"/>
  <c r="G136" i="22"/>
  <c r="G60" i="22"/>
  <c r="G99" i="22"/>
  <c r="G23" i="22"/>
  <c r="F6" i="14"/>
  <c r="G85" i="22"/>
  <c r="G9" i="22"/>
  <c r="G122" i="22"/>
  <c r="G46" i="22"/>
  <c r="F23" i="14"/>
  <c r="G26" i="22"/>
  <c r="G139" i="22"/>
  <c r="G63" i="22"/>
  <c r="G102" i="22"/>
  <c r="F29" i="14"/>
  <c r="G108" i="22"/>
  <c r="G32" i="22"/>
  <c r="G145" i="22"/>
  <c r="G69" i="22"/>
  <c r="F8" i="14"/>
  <c r="G124" i="22"/>
  <c r="G48" i="22"/>
  <c r="G87" i="22"/>
  <c r="G11" i="22"/>
  <c r="F33" i="14"/>
  <c r="G112" i="22"/>
  <c r="G36" i="22"/>
  <c r="G149" i="22"/>
  <c r="G73" i="22"/>
  <c r="F12" i="14"/>
  <c r="G128" i="22"/>
  <c r="G52" i="22"/>
  <c r="G91" i="22"/>
  <c r="G15" i="22"/>
  <c r="F10" i="14"/>
  <c r="G89" i="22"/>
  <c r="G13" i="22"/>
  <c r="G126" i="22"/>
  <c r="G50" i="22"/>
  <c r="F19" i="14"/>
  <c r="G98" i="22"/>
  <c r="G22" i="22"/>
  <c r="G135" i="22"/>
  <c r="G59" i="22"/>
  <c r="F14" i="14"/>
  <c r="G93" i="22"/>
  <c r="G17" i="22"/>
  <c r="G130" i="22"/>
  <c r="G54" i="22"/>
  <c r="F28" i="14"/>
  <c r="G107" i="22"/>
  <c r="G144" i="22"/>
  <c r="G31" i="22"/>
  <c r="G68" i="22"/>
  <c r="H52" i="20"/>
  <c r="H14" i="20"/>
  <c r="H16" i="20"/>
  <c r="H85" i="20"/>
  <c r="H46" i="20"/>
  <c r="F79" i="13"/>
  <c r="F44" i="13"/>
  <c r="F9" i="13"/>
  <c r="F45" i="13"/>
  <c r="F80" i="13"/>
  <c r="F10" i="13"/>
  <c r="F95" i="13"/>
  <c r="F25" i="13"/>
  <c r="F60" i="13"/>
  <c r="F99" i="13"/>
  <c r="F29" i="13"/>
  <c r="F64" i="13"/>
  <c r="F77" i="13"/>
  <c r="F42" i="13"/>
  <c r="F7" i="13"/>
  <c r="F97" i="13"/>
  <c r="F62" i="13"/>
  <c r="F27" i="13"/>
  <c r="F8" i="13"/>
  <c r="F78" i="13"/>
  <c r="F43" i="13"/>
  <c r="F24" i="13"/>
  <c r="F94" i="13"/>
  <c r="F59" i="13"/>
  <c r="H10" i="20"/>
  <c r="H27" i="19"/>
  <c r="H103" i="19"/>
  <c r="H139" i="19"/>
  <c r="P139" i="19" s="1"/>
  <c r="H64" i="19"/>
  <c r="H95" i="17"/>
  <c r="H60" i="17"/>
  <c r="H25" i="17"/>
  <c r="H15" i="19"/>
  <c r="H91" i="19"/>
  <c r="H127" i="19"/>
  <c r="P127" i="19" s="1"/>
  <c r="H52" i="19"/>
  <c r="H83" i="17"/>
  <c r="H48" i="17"/>
  <c r="H13" i="17"/>
  <c r="H106" i="19"/>
  <c r="H67" i="19"/>
  <c r="H142" i="19"/>
  <c r="P142" i="19" s="1"/>
  <c r="H30" i="19"/>
  <c r="H98" i="17"/>
  <c r="H63" i="17"/>
  <c r="H28" i="17"/>
  <c r="H74" i="19"/>
  <c r="H37" i="19"/>
  <c r="H149" i="19"/>
  <c r="P149" i="19" s="1"/>
  <c r="H113" i="19"/>
  <c r="H105" i="17"/>
  <c r="H70" i="17"/>
  <c r="H35" i="17"/>
  <c r="H54" i="19"/>
  <c r="H129" i="19"/>
  <c r="P129" i="19" s="1"/>
  <c r="H93" i="19"/>
  <c r="H17" i="19"/>
  <c r="H85" i="17"/>
  <c r="H50" i="17"/>
  <c r="H15" i="17"/>
  <c r="H65" i="19"/>
  <c r="H28" i="19"/>
  <c r="H104" i="19"/>
  <c r="H140" i="19"/>
  <c r="P140" i="19" s="1"/>
  <c r="H96" i="17"/>
  <c r="H61" i="17"/>
  <c r="H26" i="17"/>
  <c r="H53" i="19"/>
  <c r="H16" i="19"/>
  <c r="H92" i="19"/>
  <c r="H128" i="19"/>
  <c r="P128" i="19" s="1"/>
  <c r="H84" i="17"/>
  <c r="H49" i="17"/>
  <c r="H14" i="17"/>
  <c r="H111" i="19"/>
  <c r="H147" i="19"/>
  <c r="P147" i="19" s="1"/>
  <c r="H72" i="19"/>
  <c r="H35" i="19"/>
  <c r="H103" i="17"/>
  <c r="H68" i="17"/>
  <c r="H33" i="17"/>
  <c r="F81" i="13"/>
  <c r="F46" i="13"/>
  <c r="F11" i="13"/>
  <c r="F89" i="13"/>
  <c r="F54" i="13"/>
  <c r="F19" i="13"/>
  <c r="F93" i="13"/>
  <c r="F58" i="13"/>
  <c r="F23" i="13"/>
  <c r="F22" i="13"/>
  <c r="F57" i="13"/>
  <c r="F92" i="13"/>
  <c r="F12" i="13"/>
  <c r="F82" i="13"/>
  <c r="F47" i="13"/>
  <c r="F28" i="13"/>
  <c r="F98" i="13"/>
  <c r="F63" i="13"/>
  <c r="F101" i="13"/>
  <c r="F66" i="13"/>
  <c r="F31" i="13"/>
  <c r="H87" i="20"/>
  <c r="H23" i="19"/>
  <c r="H99" i="19"/>
  <c r="H135" i="19"/>
  <c r="P135" i="19" s="1"/>
  <c r="H60" i="19"/>
  <c r="H91" i="17"/>
  <c r="H56" i="17"/>
  <c r="H21" i="17"/>
  <c r="H102" i="19"/>
  <c r="H138" i="19"/>
  <c r="P138" i="19" s="1"/>
  <c r="H63" i="19"/>
  <c r="H26" i="19"/>
  <c r="H94" i="17"/>
  <c r="H59" i="17"/>
  <c r="H24" i="17"/>
  <c r="H90" i="19"/>
  <c r="H51" i="19"/>
  <c r="H126" i="19"/>
  <c r="P126" i="19" s="1"/>
  <c r="H14" i="19"/>
  <c r="H82" i="17"/>
  <c r="H47" i="17"/>
  <c r="H12" i="17"/>
  <c r="H62" i="19"/>
  <c r="H101" i="19"/>
  <c r="H137" i="19"/>
  <c r="P137" i="19" s="1"/>
  <c r="H25" i="19"/>
  <c r="H93" i="17"/>
  <c r="H58" i="17"/>
  <c r="H23" i="17"/>
  <c r="H73" i="19"/>
  <c r="H112" i="19"/>
  <c r="H36" i="19"/>
  <c r="H148" i="19"/>
  <c r="P148" i="19" s="1"/>
  <c r="H104" i="17"/>
  <c r="H69" i="17"/>
  <c r="H34" i="17"/>
  <c r="H61" i="19"/>
  <c r="H24" i="19"/>
  <c r="H100" i="19"/>
  <c r="H136" i="19"/>
  <c r="P136" i="19" s="1"/>
  <c r="H92" i="17"/>
  <c r="H57" i="17"/>
  <c r="H22" i="17"/>
  <c r="F30" i="13"/>
  <c r="F65" i="13"/>
  <c r="F100" i="13"/>
  <c r="F20" i="13"/>
  <c r="F90" i="13"/>
  <c r="F55" i="13"/>
  <c r="F103" i="13"/>
  <c r="F33" i="13"/>
  <c r="F68" i="13"/>
  <c r="F105" i="13"/>
  <c r="F70" i="13"/>
  <c r="F35" i="13"/>
  <c r="F49" i="13"/>
  <c r="F84" i="13"/>
  <c r="F14" i="13"/>
  <c r="F53" i="13"/>
  <c r="F88" i="13"/>
  <c r="F18" i="13"/>
  <c r="F87" i="13"/>
  <c r="F52" i="13"/>
  <c r="F17" i="13"/>
  <c r="F16" i="13"/>
  <c r="F86" i="13"/>
  <c r="F51" i="13"/>
  <c r="F32" i="13"/>
  <c r="F102" i="13"/>
  <c r="F67" i="13"/>
  <c r="F26" i="13"/>
  <c r="F61" i="13"/>
  <c r="F96" i="13"/>
  <c r="G136" i="15"/>
  <c r="F91" i="13"/>
  <c r="F21" i="13"/>
  <c r="F56" i="13"/>
  <c r="H11" i="19"/>
  <c r="H87" i="19"/>
  <c r="H123" i="19"/>
  <c r="P123" i="19" s="1"/>
  <c r="H48" i="19"/>
  <c r="H79" i="17"/>
  <c r="H44" i="17"/>
  <c r="H9" i="17"/>
  <c r="H98" i="19"/>
  <c r="H59" i="19"/>
  <c r="H22" i="19"/>
  <c r="H134" i="19"/>
  <c r="P134" i="19" s="1"/>
  <c r="H90" i="17"/>
  <c r="H55" i="17"/>
  <c r="H20" i="17"/>
  <c r="H86" i="19"/>
  <c r="H122" i="19"/>
  <c r="P122" i="19" s="1"/>
  <c r="H47" i="19"/>
  <c r="H10" i="19"/>
  <c r="H78" i="17"/>
  <c r="H43" i="17"/>
  <c r="H8" i="17"/>
  <c r="H70" i="19"/>
  <c r="H33" i="19"/>
  <c r="H145" i="19"/>
  <c r="P145" i="19" s="1"/>
  <c r="H109" i="19"/>
  <c r="H101" i="17"/>
  <c r="H66" i="17"/>
  <c r="H31" i="17"/>
  <c r="H50" i="19"/>
  <c r="H13" i="19"/>
  <c r="H125" i="19"/>
  <c r="P125" i="19" s="1"/>
  <c r="H89" i="19"/>
  <c r="H81" i="17"/>
  <c r="H46" i="17"/>
  <c r="H11" i="17"/>
  <c r="H69" i="19"/>
  <c r="H108" i="19"/>
  <c r="H32" i="19"/>
  <c r="H144" i="19"/>
  <c r="P144" i="19" s="1"/>
  <c r="H100" i="17"/>
  <c r="H65" i="17"/>
  <c r="H30" i="17"/>
  <c r="H49" i="19"/>
  <c r="H12" i="19"/>
  <c r="H88" i="19"/>
  <c r="H124" i="19"/>
  <c r="P124" i="19" s="1"/>
  <c r="H80" i="17"/>
  <c r="H45" i="17"/>
  <c r="H10" i="17"/>
  <c r="H107" i="19"/>
  <c r="H143" i="19"/>
  <c r="P143" i="19" s="1"/>
  <c r="H68" i="19"/>
  <c r="H31" i="19"/>
  <c r="H99" i="17"/>
  <c r="H64" i="17"/>
  <c r="H29" i="17"/>
  <c r="F34" i="13"/>
  <c r="F69" i="13"/>
  <c r="F104" i="13"/>
  <c r="F83" i="13"/>
  <c r="F48" i="13"/>
  <c r="F13" i="13"/>
  <c r="F85" i="13"/>
  <c r="F50" i="13"/>
  <c r="F15" i="13"/>
  <c r="H19" i="19"/>
  <c r="H95" i="19"/>
  <c r="H131" i="19"/>
  <c r="P131" i="19" s="1"/>
  <c r="H56" i="19"/>
  <c r="H87" i="17"/>
  <c r="H52" i="17"/>
  <c r="H17" i="17"/>
  <c r="H110" i="19"/>
  <c r="H146" i="19"/>
  <c r="P146" i="19" s="1"/>
  <c r="H34" i="19"/>
  <c r="H71" i="19"/>
  <c r="H102" i="17"/>
  <c r="H67" i="17"/>
  <c r="H32" i="17"/>
  <c r="H94" i="19"/>
  <c r="H130" i="19"/>
  <c r="P130" i="19" s="1"/>
  <c r="H55" i="19"/>
  <c r="H18" i="19"/>
  <c r="H86" i="17"/>
  <c r="H51" i="17"/>
  <c r="H16" i="17"/>
  <c r="H66" i="19"/>
  <c r="H29" i="19"/>
  <c r="H141" i="19"/>
  <c r="P141" i="19" s="1"/>
  <c r="H105" i="19"/>
  <c r="H97" i="17"/>
  <c r="H62" i="17"/>
  <c r="H27" i="17"/>
  <c r="H58" i="19"/>
  <c r="H21" i="19"/>
  <c r="H133" i="19"/>
  <c r="P133" i="19" s="1"/>
  <c r="H97" i="19"/>
  <c r="H89" i="17"/>
  <c r="H54" i="17"/>
  <c r="H19" i="17"/>
  <c r="H85" i="19"/>
  <c r="H46" i="19"/>
  <c r="H121" i="19"/>
  <c r="P121" i="19" s="1"/>
  <c r="H9" i="19"/>
  <c r="H77" i="17"/>
  <c r="H42" i="17"/>
  <c r="H7" i="17"/>
  <c r="H57" i="19"/>
  <c r="H20" i="19"/>
  <c r="H96" i="19"/>
  <c r="H132" i="19"/>
  <c r="P132" i="19" s="1"/>
  <c r="H88" i="17"/>
  <c r="H53" i="17"/>
  <c r="H18" i="17"/>
  <c r="H94" i="20"/>
  <c r="H59" i="20"/>
  <c r="H23" i="20"/>
  <c r="H29" i="20"/>
  <c r="H65" i="20"/>
  <c r="H100" i="20"/>
  <c r="H106" i="20"/>
  <c r="H35" i="20"/>
  <c r="H71" i="20"/>
  <c r="H90" i="20"/>
  <c r="H19" i="20"/>
  <c r="H55" i="20"/>
  <c r="H69" i="20"/>
  <c r="H33" i="20"/>
  <c r="H104" i="20"/>
  <c r="H91" i="20"/>
  <c r="H20" i="20"/>
  <c r="H56" i="20"/>
  <c r="H54" i="20"/>
  <c r="H89" i="20"/>
  <c r="H18" i="20"/>
  <c r="H48" i="20"/>
  <c r="H12" i="20"/>
  <c r="H83" i="20"/>
  <c r="H62" i="20"/>
  <c r="H26" i="20"/>
  <c r="H97" i="20"/>
  <c r="H78" i="20"/>
  <c r="H7" i="20"/>
  <c r="H43" i="20"/>
  <c r="H102" i="20"/>
  <c r="H67" i="20"/>
  <c r="H31" i="20"/>
  <c r="H61" i="20"/>
  <c r="H96" i="20"/>
  <c r="H25" i="20"/>
  <c r="H45" i="20"/>
  <c r="H80" i="20"/>
  <c r="H9" i="20"/>
  <c r="H68" i="20"/>
  <c r="H103" i="20"/>
  <c r="H32" i="20"/>
  <c r="H64" i="20"/>
  <c r="H99" i="20"/>
  <c r="H28" i="20"/>
  <c r="H60" i="20"/>
  <c r="H24" i="20"/>
  <c r="H95" i="20"/>
  <c r="H101" i="20"/>
  <c r="H66" i="20"/>
  <c r="H30" i="20"/>
  <c r="H44" i="20"/>
  <c r="H8" i="20"/>
  <c r="H79" i="20"/>
  <c r="H86" i="20"/>
  <c r="H51" i="20"/>
  <c r="H15" i="20"/>
  <c r="H13" i="20"/>
  <c r="H84" i="20"/>
  <c r="H49" i="20"/>
  <c r="H98" i="20"/>
  <c r="H27" i="20"/>
  <c r="H63" i="20"/>
  <c r="H47" i="20"/>
  <c r="H82" i="20"/>
  <c r="H11" i="20"/>
  <c r="H21" i="20"/>
  <c r="H57" i="20"/>
  <c r="H92" i="20"/>
  <c r="H70" i="20"/>
  <c r="H105" i="20"/>
  <c r="H34" i="20"/>
  <c r="H93" i="20"/>
  <c r="H58" i="20"/>
  <c r="H22" i="20"/>
  <c r="H53" i="20"/>
  <c r="H17" i="20"/>
  <c r="H88" i="20"/>
  <c r="G23" i="15"/>
  <c r="G33" i="15"/>
  <c r="G60" i="15"/>
  <c r="G146" i="15"/>
  <c r="G109" i="15"/>
  <c r="G70" i="15"/>
  <c r="G73" i="15"/>
  <c r="G36" i="15"/>
  <c r="G149" i="15"/>
  <c r="G112" i="15"/>
  <c r="G132" i="15"/>
  <c r="G95" i="15"/>
  <c r="G56" i="15"/>
  <c r="G19" i="15"/>
  <c r="G147" i="15"/>
  <c r="G34" i="15"/>
  <c r="G110" i="15"/>
  <c r="G71" i="15"/>
  <c r="G104" i="15"/>
  <c r="G141" i="15"/>
  <c r="G28" i="15"/>
  <c r="G65" i="15"/>
  <c r="G97" i="15"/>
  <c r="G58" i="15"/>
  <c r="G21" i="15"/>
  <c r="G134" i="15"/>
  <c r="G144" i="15"/>
  <c r="G107" i="15"/>
  <c r="G68" i="15"/>
  <c r="G31" i="15"/>
  <c r="G122" i="15"/>
  <c r="G46" i="15"/>
  <c r="G9" i="15"/>
  <c r="G85" i="15"/>
  <c r="G126" i="15"/>
  <c r="G13" i="15"/>
  <c r="G89" i="15"/>
  <c r="G50" i="15"/>
  <c r="G98" i="15"/>
  <c r="G135" i="15"/>
  <c r="G22" i="15"/>
  <c r="G59" i="15"/>
  <c r="G93" i="15"/>
  <c r="G130" i="15"/>
  <c r="G54" i="15"/>
  <c r="G17" i="15"/>
  <c r="G88" i="15"/>
  <c r="G125" i="15"/>
  <c r="G12" i="15"/>
  <c r="G49" i="15"/>
  <c r="G113" i="15"/>
  <c r="G150" i="15"/>
  <c r="G37" i="15"/>
  <c r="G74" i="15"/>
  <c r="G92" i="15"/>
  <c r="G16" i="15"/>
  <c r="G129" i="15"/>
  <c r="G53" i="15"/>
  <c r="G62" i="15"/>
  <c r="G101" i="15"/>
  <c r="G138" i="15"/>
  <c r="G25" i="15"/>
  <c r="G142" i="15"/>
  <c r="G66" i="15"/>
  <c r="G105" i="15"/>
  <c r="G29" i="15"/>
  <c r="G86" i="15"/>
  <c r="G10" i="15"/>
  <c r="G47" i="15"/>
  <c r="G123" i="15"/>
  <c r="G102" i="15"/>
  <c r="G139" i="15"/>
  <c r="G63" i="15"/>
  <c r="G26" i="15"/>
  <c r="G140" i="15"/>
  <c r="G103" i="15"/>
  <c r="G64" i="15"/>
  <c r="G27" i="15"/>
  <c r="G128" i="15"/>
  <c r="G91" i="15"/>
  <c r="G52" i="15"/>
  <c r="G15" i="15"/>
  <c r="G131" i="15"/>
  <c r="G55" i="15"/>
  <c r="G94" i="15"/>
  <c r="G18" i="15"/>
  <c r="G148" i="15"/>
  <c r="G111" i="15"/>
  <c r="G72" i="15"/>
  <c r="G35" i="15"/>
  <c r="G108" i="15"/>
  <c r="G32" i="15"/>
  <c r="G69" i="15"/>
  <c r="G145" i="15"/>
  <c r="G124" i="15"/>
  <c r="G87" i="15"/>
  <c r="G48" i="15"/>
  <c r="G11" i="15"/>
  <c r="G57" i="15"/>
  <c r="G20" i="15"/>
  <c r="G133" i="15"/>
  <c r="G96" i="15"/>
  <c r="G137" i="15"/>
  <c r="G24" i="15"/>
  <c r="G100" i="15"/>
  <c r="G61" i="15"/>
  <c r="G51" i="15"/>
  <c r="G127" i="15"/>
  <c r="G14" i="15"/>
  <c r="G90" i="15"/>
  <c r="G67" i="15"/>
  <c r="G143" i="15"/>
  <c r="G106" i="15"/>
  <c r="G30" i="15"/>
  <c r="C31" i="6"/>
  <c r="C26" i="6"/>
  <c r="C22" i="6"/>
  <c r="C18" i="6"/>
  <c r="C14" i="6"/>
  <c r="C10" i="6"/>
  <c r="H97" i="18" l="1"/>
  <c r="H64" i="18"/>
  <c r="H101" i="18"/>
  <c r="H35" i="18"/>
  <c r="H45" i="18"/>
  <c r="F21" i="20"/>
  <c r="H68" i="18"/>
  <c r="H11" i="18"/>
  <c r="H66" i="18"/>
  <c r="H82" i="18"/>
  <c r="H56" i="18"/>
  <c r="H80" i="18"/>
  <c r="H78" i="18"/>
  <c r="H69" i="18"/>
  <c r="H25" i="18"/>
  <c r="H89" i="18"/>
  <c r="H63" i="18"/>
  <c r="H87" i="18"/>
  <c r="H53" i="18"/>
  <c r="H105" i="18"/>
  <c r="H48" i="18"/>
  <c r="H103" i="18"/>
  <c r="H14" i="18"/>
  <c r="H94" i="18"/>
  <c r="H106" i="18"/>
  <c r="H84" i="18"/>
  <c r="H18" i="18"/>
  <c r="H32" i="18"/>
  <c r="H29" i="18"/>
  <c r="H79" i="18"/>
  <c r="H91" i="18"/>
  <c r="H22" i="18"/>
  <c r="H70" i="18"/>
  <c r="H88" i="18"/>
  <c r="H19" i="18"/>
  <c r="H28" i="18"/>
  <c r="H65" i="18"/>
  <c r="H9" i="18"/>
  <c r="H90" i="18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9" i="19"/>
  <c r="F60" i="19"/>
  <c r="F23" i="19"/>
  <c r="F135" i="19"/>
  <c r="N135" i="19" s="1"/>
  <c r="F56" i="17"/>
  <c r="F91" i="17"/>
  <c r="F21" i="17"/>
  <c r="F71" i="19"/>
  <c r="F110" i="19"/>
  <c r="F146" i="19"/>
  <c r="N146" i="19" s="1"/>
  <c r="F34" i="19"/>
  <c r="F67" i="17"/>
  <c r="F102" i="17"/>
  <c r="F32" i="17"/>
  <c r="F97" i="19"/>
  <c r="F133" i="19"/>
  <c r="N133" i="19" s="1"/>
  <c r="F58" i="19"/>
  <c r="F21" i="19"/>
  <c r="F54" i="17"/>
  <c r="F89" i="17"/>
  <c r="F19" i="17"/>
  <c r="H86" i="18"/>
  <c r="H44" i="18"/>
  <c r="H43" i="18"/>
  <c r="H58" i="18"/>
  <c r="H54" i="18"/>
  <c r="H21" i="18"/>
  <c r="H49" i="18"/>
  <c r="H85" i="18"/>
  <c r="F92" i="20"/>
  <c r="F55" i="19"/>
  <c r="F94" i="19"/>
  <c r="F130" i="19"/>
  <c r="N130" i="19" s="1"/>
  <c r="F18" i="19"/>
  <c r="F51" i="17"/>
  <c r="F86" i="17"/>
  <c r="F16" i="17"/>
  <c r="F96" i="19"/>
  <c r="F57" i="19"/>
  <c r="F132" i="19"/>
  <c r="N132" i="19" s="1"/>
  <c r="F20" i="19"/>
  <c r="F53" i="17"/>
  <c r="F88" i="17"/>
  <c r="F18" i="17"/>
  <c r="F92" i="19"/>
  <c r="F128" i="19"/>
  <c r="N128" i="19" s="1"/>
  <c r="F16" i="19"/>
  <c r="F53" i="19"/>
  <c r="F49" i="17"/>
  <c r="F84" i="17"/>
  <c r="F14" i="17"/>
  <c r="F59" i="19"/>
  <c r="F98" i="19"/>
  <c r="F22" i="19"/>
  <c r="F134" i="19"/>
  <c r="N134" i="19" s="1"/>
  <c r="F55" i="17"/>
  <c r="F90" i="17"/>
  <c r="F20" i="17"/>
  <c r="F100" i="19"/>
  <c r="F24" i="19"/>
  <c r="F136" i="19"/>
  <c r="N136" i="19" s="1"/>
  <c r="F61" i="19"/>
  <c r="F57" i="17"/>
  <c r="F92" i="17"/>
  <c r="F22" i="17"/>
  <c r="H67" i="18"/>
  <c r="F63" i="19"/>
  <c r="F102" i="19"/>
  <c r="F26" i="19"/>
  <c r="F138" i="19"/>
  <c r="N138" i="19" s="1"/>
  <c r="F59" i="17"/>
  <c r="F94" i="17"/>
  <c r="F24" i="17"/>
  <c r="F46" i="19"/>
  <c r="F121" i="19"/>
  <c r="N121" i="19" s="1"/>
  <c r="F85" i="19"/>
  <c r="F9" i="19"/>
  <c r="F42" i="17"/>
  <c r="F77" i="17"/>
  <c r="F7" i="17"/>
  <c r="F129" i="19"/>
  <c r="N129" i="19" s="1"/>
  <c r="F93" i="19"/>
  <c r="F17" i="19"/>
  <c r="F54" i="19"/>
  <c r="F50" i="17"/>
  <c r="F85" i="17"/>
  <c r="F15" i="17"/>
  <c r="F111" i="19"/>
  <c r="F72" i="19"/>
  <c r="F35" i="19"/>
  <c r="F147" i="19"/>
  <c r="N147" i="19" s="1"/>
  <c r="F68" i="17"/>
  <c r="F103" i="17"/>
  <c r="F33" i="17"/>
  <c r="H57" i="18"/>
  <c r="H102" i="18"/>
  <c r="F91" i="19"/>
  <c r="F52" i="19"/>
  <c r="F15" i="19"/>
  <c r="F127" i="19"/>
  <c r="N127" i="19" s="1"/>
  <c r="F48" i="17"/>
  <c r="F83" i="17"/>
  <c r="F13" i="17"/>
  <c r="F104" i="19"/>
  <c r="F65" i="19"/>
  <c r="F140" i="19"/>
  <c r="N140" i="19" s="1"/>
  <c r="F28" i="19"/>
  <c r="F61" i="17"/>
  <c r="F96" i="17"/>
  <c r="F26" i="17"/>
  <c r="F95" i="19"/>
  <c r="F56" i="19"/>
  <c r="F19" i="19"/>
  <c r="F131" i="19"/>
  <c r="N131" i="19" s="1"/>
  <c r="F52" i="17"/>
  <c r="F87" i="17"/>
  <c r="F17" i="17"/>
  <c r="F113" i="19"/>
  <c r="F149" i="19"/>
  <c r="N149" i="19" s="1"/>
  <c r="F74" i="19"/>
  <c r="F37" i="19"/>
  <c r="F70" i="17"/>
  <c r="F105" i="17"/>
  <c r="F35" i="17"/>
  <c r="F89" i="19"/>
  <c r="F125" i="19"/>
  <c r="N125" i="19" s="1"/>
  <c r="F50" i="19"/>
  <c r="F13" i="19"/>
  <c r="F46" i="17"/>
  <c r="F81" i="17"/>
  <c r="F11" i="17"/>
  <c r="F47" i="19"/>
  <c r="F86" i="19"/>
  <c r="F10" i="19"/>
  <c r="F122" i="19"/>
  <c r="N122" i="19" s="1"/>
  <c r="F43" i="17"/>
  <c r="F78" i="17"/>
  <c r="F8" i="17"/>
  <c r="F107" i="19"/>
  <c r="F68" i="19"/>
  <c r="F31" i="19"/>
  <c r="F143" i="19"/>
  <c r="N143" i="19" s="1"/>
  <c r="F64" i="17"/>
  <c r="F99" i="17"/>
  <c r="F29" i="17"/>
  <c r="F103" i="19"/>
  <c r="F64" i="19"/>
  <c r="F27" i="19"/>
  <c r="F139" i="19"/>
  <c r="N139" i="19" s="1"/>
  <c r="F60" i="17"/>
  <c r="F95" i="17"/>
  <c r="F25" i="17"/>
  <c r="F145" i="19"/>
  <c r="N145" i="19" s="1"/>
  <c r="F70" i="19"/>
  <c r="F109" i="19"/>
  <c r="F33" i="19"/>
  <c r="F66" i="17"/>
  <c r="F101" i="17"/>
  <c r="F31" i="17"/>
  <c r="F51" i="19"/>
  <c r="F90" i="19"/>
  <c r="F14" i="19"/>
  <c r="F126" i="19"/>
  <c r="N126" i="19" s="1"/>
  <c r="F47" i="17"/>
  <c r="F82" i="17"/>
  <c r="F12" i="17"/>
  <c r="F137" i="19"/>
  <c r="N137" i="19" s="1"/>
  <c r="F62" i="19"/>
  <c r="F101" i="19"/>
  <c r="F25" i="19"/>
  <c r="F58" i="17"/>
  <c r="F93" i="17"/>
  <c r="F23" i="17"/>
  <c r="F112" i="19"/>
  <c r="F73" i="19"/>
  <c r="F148" i="19"/>
  <c r="N148" i="19" s="1"/>
  <c r="F36" i="19"/>
  <c r="F69" i="17"/>
  <c r="F104" i="17"/>
  <c r="F34" i="17"/>
  <c r="F108" i="19"/>
  <c r="F144" i="19"/>
  <c r="N144" i="19" s="1"/>
  <c r="F32" i="19"/>
  <c r="F69" i="19"/>
  <c r="F65" i="17"/>
  <c r="F100" i="17"/>
  <c r="F30" i="17"/>
  <c r="F67" i="19"/>
  <c r="F106" i="19"/>
  <c r="F30" i="19"/>
  <c r="F142" i="19"/>
  <c r="N142" i="19" s="1"/>
  <c r="F63" i="17"/>
  <c r="F98" i="17"/>
  <c r="F28" i="17"/>
  <c r="F105" i="19"/>
  <c r="F141" i="19"/>
  <c r="N141" i="19" s="1"/>
  <c r="F66" i="19"/>
  <c r="F29" i="19"/>
  <c r="F62" i="17"/>
  <c r="F97" i="17"/>
  <c r="F27" i="17"/>
  <c r="F88" i="19"/>
  <c r="F49" i="19"/>
  <c r="F12" i="19"/>
  <c r="F124" i="19"/>
  <c r="N124" i="19" s="1"/>
  <c r="F45" i="17"/>
  <c r="F80" i="17"/>
  <c r="F10" i="17"/>
  <c r="F87" i="19"/>
  <c r="F48" i="19"/>
  <c r="F11" i="19"/>
  <c r="F123" i="19"/>
  <c r="N123" i="19" s="1"/>
  <c r="F44" i="17"/>
  <c r="F79" i="17"/>
  <c r="F9" i="17"/>
  <c r="F64" i="20"/>
  <c r="F99" i="20"/>
  <c r="F28" i="20"/>
  <c r="F60" i="20"/>
  <c r="F95" i="20"/>
  <c r="F24" i="20"/>
  <c r="F9" i="20"/>
  <c r="F45" i="20"/>
  <c r="F80" i="20"/>
  <c r="F33" i="20"/>
  <c r="F69" i="20"/>
  <c r="F104" i="20"/>
  <c r="F52" i="20"/>
  <c r="F87" i="20"/>
  <c r="F16" i="20"/>
  <c r="F13" i="20"/>
  <c r="F84" i="20"/>
  <c r="F49" i="20"/>
  <c r="F25" i="20"/>
  <c r="F61" i="20"/>
  <c r="F96" i="20"/>
  <c r="F63" i="20"/>
  <c r="F98" i="20"/>
  <c r="F27" i="20"/>
  <c r="F47" i="20"/>
  <c r="F11" i="20"/>
  <c r="F82" i="20"/>
  <c r="F43" i="20"/>
  <c r="F7" i="20"/>
  <c r="F78" i="20"/>
  <c r="F29" i="20"/>
  <c r="F100" i="20"/>
  <c r="F65" i="20"/>
  <c r="F68" i="20"/>
  <c r="F103" i="20"/>
  <c r="F32" i="20"/>
  <c r="F17" i="20"/>
  <c r="F53" i="20"/>
  <c r="F88" i="20"/>
  <c r="F10" i="20"/>
  <c r="F46" i="20"/>
  <c r="F81" i="20"/>
  <c r="F26" i="20"/>
  <c r="F62" i="20"/>
  <c r="F97" i="20"/>
  <c r="F22" i="20"/>
  <c r="F58" i="20"/>
  <c r="F93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F35" i="20"/>
  <c r="F71" i="20"/>
  <c r="F106" i="20"/>
  <c r="F51" i="20"/>
  <c r="F15" i="20"/>
  <c r="F86" i="20"/>
  <c r="F56" i="20"/>
  <c r="F91" i="20"/>
  <c r="F20" i="20"/>
  <c r="F18" i="20"/>
  <c r="F54" i="20"/>
  <c r="F89" i="20"/>
  <c r="F23" i="20"/>
  <c r="F59" i="20"/>
  <c r="F94" i="20"/>
  <c r="F14" i="20"/>
  <c r="F50" i="20"/>
  <c r="F85" i="20"/>
  <c r="F70" i="20"/>
  <c r="F105" i="20"/>
  <c r="F34" i="20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C46" i="6"/>
  <c r="C44" i="6"/>
  <c r="C42" i="6"/>
  <c r="F32" i="6"/>
  <c r="E32" i="6"/>
  <c r="C32" i="6"/>
  <c r="C30" i="6"/>
  <c r="C27" i="6"/>
  <c r="C23" i="6"/>
  <c r="C19" i="6"/>
  <c r="C15" i="6"/>
  <c r="C11" i="6"/>
  <c r="E28" i="14" l="1"/>
  <c r="F107" i="22"/>
  <c r="F144" i="22"/>
  <c r="F31" i="22"/>
  <c r="F68" i="22"/>
  <c r="F58" i="18"/>
  <c r="F43" i="18"/>
  <c r="F21" i="18"/>
  <c r="F26" i="18"/>
  <c r="F22" i="18"/>
  <c r="F52" i="18"/>
  <c r="F89" i="18"/>
  <c r="F19" i="18"/>
  <c r="F78" i="18"/>
  <c r="F56" i="18"/>
  <c r="F7" i="18"/>
  <c r="F57" i="18"/>
  <c r="F51" i="18"/>
  <c r="F59" i="18"/>
  <c r="F14" i="18"/>
  <c r="F12" i="18"/>
  <c r="F45" i="18"/>
  <c r="F61" i="18"/>
  <c r="F29" i="18"/>
  <c r="F82" i="18"/>
  <c r="F90" i="18"/>
  <c r="F46" i="18"/>
  <c r="F63" i="18"/>
  <c r="F105" i="18"/>
  <c r="F102" i="18"/>
  <c r="F8" i="18"/>
  <c r="F11" i="18"/>
  <c r="F97" i="18"/>
  <c r="F60" i="18"/>
  <c r="F93" i="18"/>
  <c r="F106" i="18"/>
  <c r="F18" i="18"/>
  <c r="F87" i="18"/>
  <c r="F67" i="18"/>
  <c r="F99" i="18"/>
  <c r="F95" i="18"/>
  <c r="F70" i="18"/>
  <c r="F71" i="18"/>
  <c r="F98" i="18"/>
  <c r="F34" i="18"/>
  <c r="F35" i="18"/>
  <c r="F10" i="18"/>
  <c r="F65" i="18"/>
  <c r="F17" i="18"/>
  <c r="F91" i="18"/>
  <c r="F81" i="18"/>
  <c r="F23" i="18"/>
  <c r="F83" i="18"/>
  <c r="F31" i="18"/>
  <c r="F96" i="18"/>
  <c r="F79" i="18"/>
  <c r="F27" i="18"/>
  <c r="F28" i="18"/>
  <c r="F101" i="18"/>
  <c r="F47" i="18"/>
  <c r="F88" i="18"/>
  <c r="F62" i="18"/>
  <c r="F49" i="18"/>
  <c r="F104" i="18"/>
  <c r="F24" i="18"/>
  <c r="F20" i="18"/>
  <c r="F85" i="18"/>
  <c r="F54" i="18"/>
  <c r="F103" i="18"/>
  <c r="F92" i="18"/>
  <c r="F94" i="18"/>
  <c r="F33" i="18"/>
  <c r="F32" i="18"/>
  <c r="F48" i="18"/>
  <c r="F13" i="18"/>
  <c r="F68" i="18"/>
  <c r="F84" i="18"/>
  <c r="F69" i="18"/>
  <c r="F55" i="18"/>
  <c r="F66" i="18"/>
  <c r="F25" i="18"/>
  <c r="F44" i="18"/>
  <c r="F53" i="18"/>
  <c r="F30" i="18"/>
  <c r="F100" i="18"/>
  <c r="F15" i="18"/>
  <c r="F50" i="18"/>
  <c r="F16" i="18"/>
  <c r="F64" i="18"/>
  <c r="F86" i="18"/>
  <c r="F80" i="18"/>
  <c r="E57" i="13"/>
  <c r="E92" i="13"/>
  <c r="E22" i="13"/>
  <c r="E45" i="13"/>
  <c r="E80" i="13"/>
  <c r="E10" i="13"/>
  <c r="E61" i="13"/>
  <c r="E96" i="13"/>
  <c r="E26" i="13"/>
  <c r="E42" i="13"/>
  <c r="E7" i="13"/>
  <c r="E77" i="13"/>
  <c r="E105" i="13"/>
  <c r="E70" i="13"/>
  <c r="E35" i="13"/>
  <c r="E49" i="13"/>
  <c r="E14" i="13"/>
  <c r="E84" i="13"/>
  <c r="E65" i="13"/>
  <c r="E30" i="13"/>
  <c r="E100" i="13"/>
  <c r="E81" i="13"/>
  <c r="E46" i="13"/>
  <c r="E11" i="13"/>
  <c r="E93" i="13"/>
  <c r="E58" i="13"/>
  <c r="E23" i="13"/>
  <c r="E28" i="13"/>
  <c r="E98" i="13"/>
  <c r="E63" i="13"/>
  <c r="F9" i="18"/>
  <c r="E53" i="13"/>
  <c r="E88" i="13"/>
  <c r="E18" i="13"/>
  <c r="E69" i="13"/>
  <c r="E104" i="13"/>
  <c r="E34" i="13"/>
  <c r="E85" i="13"/>
  <c r="E50" i="13"/>
  <c r="E15" i="13"/>
  <c r="E89" i="13"/>
  <c r="E54" i="13"/>
  <c r="E19" i="13"/>
  <c r="E97" i="13"/>
  <c r="E62" i="13"/>
  <c r="E27" i="13"/>
  <c r="E101" i="13"/>
  <c r="E66" i="13"/>
  <c r="E31" i="13"/>
  <c r="E8" i="13"/>
  <c r="E78" i="13"/>
  <c r="E43" i="13"/>
  <c r="E12" i="13"/>
  <c r="E82" i="13"/>
  <c r="E47" i="13"/>
  <c r="E86" i="13"/>
  <c r="E16" i="13"/>
  <c r="E51" i="13"/>
  <c r="E55" i="13"/>
  <c r="E20" i="13"/>
  <c r="E90" i="13"/>
  <c r="E24" i="13"/>
  <c r="E94" i="13"/>
  <c r="E59" i="13"/>
  <c r="E102" i="13"/>
  <c r="E32" i="13"/>
  <c r="E67" i="13"/>
  <c r="E44" i="13"/>
  <c r="E9" i="13"/>
  <c r="E79" i="13"/>
  <c r="E13" i="13"/>
  <c r="E83" i="13"/>
  <c r="E48" i="13"/>
  <c r="E87" i="13"/>
  <c r="E17" i="13"/>
  <c r="E52" i="13"/>
  <c r="E91" i="13"/>
  <c r="E56" i="13"/>
  <c r="E21" i="13"/>
  <c r="E60" i="13"/>
  <c r="E25" i="13"/>
  <c r="E95" i="13"/>
  <c r="E29" i="13"/>
  <c r="E99" i="13"/>
  <c r="E64" i="13"/>
  <c r="E103" i="13"/>
  <c r="E33" i="13"/>
  <c r="E68" i="13"/>
  <c r="F128" i="15"/>
  <c r="F91" i="15"/>
  <c r="F52" i="15"/>
  <c r="F15" i="15"/>
  <c r="F140" i="15"/>
  <c r="F64" i="15"/>
  <c r="F103" i="15"/>
  <c r="F27" i="15"/>
  <c r="F88" i="15"/>
  <c r="F49" i="15"/>
  <c r="F125" i="15"/>
  <c r="F12" i="15"/>
  <c r="F96" i="15"/>
  <c r="F57" i="15"/>
  <c r="F133" i="15"/>
  <c r="F20" i="15"/>
  <c r="F85" i="15"/>
  <c r="F122" i="15"/>
  <c r="F9" i="15"/>
  <c r="F46" i="15"/>
  <c r="F126" i="15"/>
  <c r="F89" i="15"/>
  <c r="F13" i="15"/>
  <c r="F50" i="15"/>
  <c r="F54" i="15"/>
  <c r="F17" i="15"/>
  <c r="F130" i="15"/>
  <c r="F93" i="15"/>
  <c r="F21" i="15"/>
  <c r="F97" i="15"/>
  <c r="F58" i="15"/>
  <c r="F134" i="15"/>
  <c r="F138" i="15"/>
  <c r="F101" i="15"/>
  <c r="F25" i="15"/>
  <c r="F62" i="15"/>
  <c r="F142" i="15"/>
  <c r="F105" i="15"/>
  <c r="F29" i="15"/>
  <c r="F66" i="15"/>
  <c r="F37" i="15"/>
  <c r="F74" i="15"/>
  <c r="F150" i="15"/>
  <c r="F113" i="15"/>
  <c r="F10" i="15"/>
  <c r="F86" i="15"/>
  <c r="F123" i="15"/>
  <c r="F47" i="15"/>
  <c r="F127" i="15"/>
  <c r="F90" i="15"/>
  <c r="F51" i="15"/>
  <c r="F14" i="15"/>
  <c r="F131" i="15"/>
  <c r="F94" i="15"/>
  <c r="F18" i="15"/>
  <c r="F55" i="15"/>
  <c r="F59" i="15"/>
  <c r="F135" i="15"/>
  <c r="F22" i="15"/>
  <c r="F98" i="15"/>
  <c r="F139" i="15"/>
  <c r="F63" i="15"/>
  <c r="F102" i="15"/>
  <c r="F26" i="15"/>
  <c r="F143" i="15"/>
  <c r="F106" i="15"/>
  <c r="F67" i="15"/>
  <c r="F30" i="15"/>
  <c r="F147" i="15"/>
  <c r="F110" i="15"/>
  <c r="F71" i="15"/>
  <c r="F34" i="15"/>
  <c r="F124" i="15"/>
  <c r="F48" i="15"/>
  <c r="F87" i="15"/>
  <c r="F11" i="15"/>
  <c r="F144" i="15"/>
  <c r="F31" i="15"/>
  <c r="F107" i="15"/>
  <c r="F68" i="15"/>
  <c r="F148" i="15"/>
  <c r="F111" i="15"/>
  <c r="F72" i="15"/>
  <c r="F35" i="15"/>
  <c r="F132" i="15"/>
  <c r="F95" i="15"/>
  <c r="F19" i="15"/>
  <c r="F56" i="15"/>
  <c r="F92" i="15"/>
  <c r="F53" i="15"/>
  <c r="F129" i="15"/>
  <c r="F16" i="15"/>
  <c r="F100" i="15"/>
  <c r="F61" i="15"/>
  <c r="F137" i="15"/>
  <c r="F24" i="15"/>
  <c r="F104" i="15"/>
  <c r="F65" i="15"/>
  <c r="F28" i="15"/>
  <c r="F141" i="15"/>
  <c r="F108" i="15"/>
  <c r="F69" i="15"/>
  <c r="F145" i="15"/>
  <c r="F32" i="15"/>
  <c r="F112" i="15"/>
  <c r="F73" i="15"/>
  <c r="F149" i="15"/>
  <c r="F36" i="15"/>
  <c r="F136" i="15"/>
  <c r="F99" i="15"/>
  <c r="F23" i="15"/>
  <c r="F60" i="15"/>
  <c r="F70" i="15"/>
  <c r="F33" i="15"/>
  <c r="F109" i="15"/>
  <c r="F146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E53" i="6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E54" i="6" l="1"/>
  <c r="H147" i="22" s="1"/>
  <c r="H140" i="22"/>
  <c r="H132" i="22"/>
  <c r="H124" i="22"/>
  <c r="H146" i="22"/>
  <c r="H139" i="22"/>
  <c r="H131" i="22"/>
  <c r="H123" i="22"/>
  <c r="H145" i="22"/>
  <c r="H138" i="22"/>
  <c r="H130" i="22"/>
  <c r="H122" i="22"/>
  <c r="H141" i="22"/>
  <c r="H133" i="22"/>
  <c r="H125" i="22"/>
  <c r="E58" i="6"/>
  <c r="G13" i="5"/>
  <c r="E41" i="6"/>
  <c r="E45" i="6"/>
  <c r="E57" i="6"/>
  <c r="F53" i="6"/>
  <c r="F41" i="6"/>
  <c r="F57" i="6"/>
  <c r="F45" i="6"/>
  <c r="E42" i="6"/>
  <c r="E46" i="6"/>
  <c r="E103" i="19"/>
  <c r="E139" i="19"/>
  <c r="M139" i="19" s="1"/>
  <c r="E27" i="19"/>
  <c r="E64" i="19"/>
  <c r="E95" i="17"/>
  <c r="E60" i="17"/>
  <c r="E25" i="17"/>
  <c r="E87" i="19"/>
  <c r="E11" i="19"/>
  <c r="E123" i="19"/>
  <c r="M123" i="19" s="1"/>
  <c r="E48" i="19"/>
  <c r="E79" i="17"/>
  <c r="E44" i="17"/>
  <c r="E9" i="17"/>
  <c r="E94" i="19"/>
  <c r="E55" i="19"/>
  <c r="E18" i="19"/>
  <c r="E130" i="19"/>
  <c r="M130" i="19" s="1"/>
  <c r="E51" i="17"/>
  <c r="E86" i="17"/>
  <c r="E16" i="17"/>
  <c r="E66" i="19"/>
  <c r="E105" i="19"/>
  <c r="E29" i="19"/>
  <c r="E141" i="19"/>
  <c r="M141" i="19" s="1"/>
  <c r="E62" i="17"/>
  <c r="E97" i="17"/>
  <c r="E27" i="17"/>
  <c r="E132" i="19"/>
  <c r="M132" i="19" s="1"/>
  <c r="E96" i="19"/>
  <c r="E20" i="19"/>
  <c r="E57" i="19"/>
  <c r="E88" i="17"/>
  <c r="E53" i="17"/>
  <c r="E18" i="17"/>
  <c r="E50" i="19"/>
  <c r="E89" i="19"/>
  <c r="E13" i="19"/>
  <c r="E125" i="19"/>
  <c r="M125" i="19" s="1"/>
  <c r="E46" i="17"/>
  <c r="E81" i="17"/>
  <c r="E11" i="17"/>
  <c r="E85" i="19"/>
  <c r="E46" i="19"/>
  <c r="E9" i="19"/>
  <c r="E121" i="19"/>
  <c r="M121" i="19" s="1"/>
  <c r="E42" i="17"/>
  <c r="E77" i="17"/>
  <c r="E7" i="17"/>
  <c r="E99" i="19"/>
  <c r="E60" i="19"/>
  <c r="E23" i="19"/>
  <c r="E135" i="19"/>
  <c r="M135" i="19" s="1"/>
  <c r="E91" i="17"/>
  <c r="E56" i="17"/>
  <c r="E21" i="17"/>
  <c r="E110" i="19"/>
  <c r="E71" i="19"/>
  <c r="E34" i="19"/>
  <c r="E146" i="19"/>
  <c r="M146" i="19" s="1"/>
  <c r="E67" i="17"/>
  <c r="E102" i="17"/>
  <c r="E32" i="17"/>
  <c r="E90" i="19"/>
  <c r="E51" i="19"/>
  <c r="E14" i="19"/>
  <c r="E126" i="19"/>
  <c r="M126" i="19" s="1"/>
  <c r="E47" i="17"/>
  <c r="E82" i="17"/>
  <c r="E12" i="17"/>
  <c r="E58" i="19"/>
  <c r="E97" i="19"/>
  <c r="E133" i="19"/>
  <c r="M133" i="19" s="1"/>
  <c r="E21" i="19"/>
  <c r="E54" i="17"/>
  <c r="E89" i="17"/>
  <c r="E19" i="17"/>
  <c r="E108" i="19"/>
  <c r="E144" i="19"/>
  <c r="M144" i="19" s="1"/>
  <c r="E69" i="19"/>
  <c r="E32" i="19"/>
  <c r="E65" i="17"/>
  <c r="E100" i="17"/>
  <c r="E30" i="17"/>
  <c r="E140" i="19"/>
  <c r="M140" i="19" s="1"/>
  <c r="E104" i="19"/>
  <c r="E28" i="19"/>
  <c r="E65" i="19"/>
  <c r="E96" i="17"/>
  <c r="E61" i="17"/>
  <c r="E26" i="17"/>
  <c r="E111" i="19"/>
  <c r="E147" i="19"/>
  <c r="M147" i="19" s="1"/>
  <c r="E35" i="19"/>
  <c r="E72" i="19"/>
  <c r="E103" i="17"/>
  <c r="E68" i="17"/>
  <c r="E33" i="17"/>
  <c r="E95" i="19"/>
  <c r="E131" i="19"/>
  <c r="M131" i="19" s="1"/>
  <c r="E19" i="19"/>
  <c r="E56" i="19"/>
  <c r="E87" i="17"/>
  <c r="E52" i="17"/>
  <c r="E17" i="17"/>
  <c r="E102" i="19"/>
  <c r="E63" i="19"/>
  <c r="E26" i="19"/>
  <c r="E138" i="19"/>
  <c r="M138" i="19" s="1"/>
  <c r="E59" i="17"/>
  <c r="E94" i="17"/>
  <c r="E24" i="17"/>
  <c r="E86" i="19"/>
  <c r="E47" i="19"/>
  <c r="E10" i="19"/>
  <c r="E122" i="19"/>
  <c r="M122" i="19" s="1"/>
  <c r="E43" i="17"/>
  <c r="E78" i="17"/>
  <c r="E8" i="17"/>
  <c r="E54" i="19"/>
  <c r="E93" i="19"/>
  <c r="E129" i="19"/>
  <c r="M129" i="19" s="1"/>
  <c r="E17" i="19"/>
  <c r="E50" i="17"/>
  <c r="E85" i="17"/>
  <c r="E15" i="17"/>
  <c r="E106" i="19"/>
  <c r="E67" i="19"/>
  <c r="E30" i="19"/>
  <c r="E142" i="19"/>
  <c r="M142" i="19" s="1"/>
  <c r="E63" i="17"/>
  <c r="E98" i="17"/>
  <c r="E28" i="17"/>
  <c r="E92" i="19"/>
  <c r="E128" i="19"/>
  <c r="M128" i="19" s="1"/>
  <c r="E53" i="19"/>
  <c r="E16" i="19"/>
  <c r="E84" i="17"/>
  <c r="E49" i="17"/>
  <c r="E14" i="17"/>
  <c r="E124" i="19"/>
  <c r="M124" i="19" s="1"/>
  <c r="E88" i="19"/>
  <c r="E12" i="19"/>
  <c r="E49" i="19"/>
  <c r="E80" i="17"/>
  <c r="E45" i="17"/>
  <c r="E10" i="17"/>
  <c r="E107" i="19"/>
  <c r="E68" i="19"/>
  <c r="E143" i="19"/>
  <c r="M143" i="19" s="1"/>
  <c r="E31" i="19"/>
  <c r="E99" i="17"/>
  <c r="E64" i="17"/>
  <c r="E29" i="17"/>
  <c r="E91" i="19"/>
  <c r="E52" i="19"/>
  <c r="E127" i="19"/>
  <c r="M127" i="19" s="1"/>
  <c r="E15" i="19"/>
  <c r="E83" i="17"/>
  <c r="E48" i="17"/>
  <c r="E13" i="17"/>
  <c r="E98" i="19"/>
  <c r="E59" i="19"/>
  <c r="E22" i="19"/>
  <c r="E134" i="19"/>
  <c r="M134" i="19" s="1"/>
  <c r="E55" i="17"/>
  <c r="E90" i="17"/>
  <c r="E20" i="17"/>
  <c r="E70" i="19"/>
  <c r="E109" i="19"/>
  <c r="E145" i="19"/>
  <c r="M145" i="19" s="1"/>
  <c r="E33" i="19"/>
  <c r="E66" i="17"/>
  <c r="E101" i="17"/>
  <c r="E31" i="17"/>
  <c r="E148" i="19"/>
  <c r="M148" i="19" s="1"/>
  <c r="E112" i="19"/>
  <c r="E36" i="19"/>
  <c r="E73" i="19"/>
  <c r="E69" i="17"/>
  <c r="E104" i="17"/>
  <c r="E34" i="17"/>
  <c r="E62" i="19"/>
  <c r="E101" i="19"/>
  <c r="E25" i="19"/>
  <c r="E137" i="19"/>
  <c r="M137" i="19" s="1"/>
  <c r="E58" i="17"/>
  <c r="E93" i="17"/>
  <c r="E23" i="17"/>
  <c r="E74" i="19"/>
  <c r="E113" i="19"/>
  <c r="E149" i="19"/>
  <c r="M149" i="19" s="1"/>
  <c r="E37" i="19"/>
  <c r="E70" i="17"/>
  <c r="E105" i="17"/>
  <c r="E35" i="17"/>
  <c r="E100" i="19"/>
  <c r="E136" i="19"/>
  <c r="M136" i="19" s="1"/>
  <c r="E61" i="19"/>
  <c r="E24" i="19"/>
  <c r="E57" i="17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H129" i="22" l="1"/>
  <c r="H148" i="22"/>
  <c r="H134" i="22"/>
  <c r="H149" i="22"/>
  <c r="H135" i="22"/>
  <c r="H150" i="22"/>
  <c r="H136" i="22"/>
  <c r="H137" i="22"/>
  <c r="H126" i="22"/>
  <c r="H142" i="22"/>
  <c r="H127" i="22"/>
  <c r="H143" i="22"/>
  <c r="H128" i="22"/>
  <c r="H71" i="22"/>
  <c r="H64" i="22"/>
  <c r="H60" i="22"/>
  <c r="H52" i="22"/>
  <c r="H48" i="22"/>
  <c r="H74" i="22"/>
  <c r="H70" i="22"/>
  <c r="H67" i="22"/>
  <c r="H63" i="22"/>
  <c r="H59" i="22"/>
  <c r="H55" i="22"/>
  <c r="H51" i="22"/>
  <c r="H47" i="22"/>
  <c r="H72" i="22"/>
  <c r="H65" i="22"/>
  <c r="H61" i="22"/>
  <c r="H57" i="22"/>
  <c r="H53" i="22"/>
  <c r="H49" i="22"/>
  <c r="H56" i="22"/>
  <c r="H73" i="22"/>
  <c r="H54" i="22"/>
  <c r="H58" i="22"/>
  <c r="H62" i="22"/>
  <c r="H46" i="22"/>
  <c r="H69" i="22"/>
  <c r="H66" i="22"/>
  <c r="H50" i="22"/>
  <c r="F62" i="6"/>
  <c r="E62" i="6"/>
  <c r="H36" i="22"/>
  <c r="H29" i="22"/>
  <c r="H25" i="22"/>
  <c r="H21" i="22"/>
  <c r="H17" i="22"/>
  <c r="H13" i="22"/>
  <c r="H35" i="22"/>
  <c r="H28" i="22"/>
  <c r="H24" i="22"/>
  <c r="H37" i="22"/>
  <c r="H33" i="22"/>
  <c r="H30" i="22"/>
  <c r="H26" i="22"/>
  <c r="H22" i="22"/>
  <c r="H18" i="22"/>
  <c r="H14" i="22"/>
  <c r="H10" i="22"/>
  <c r="H32" i="22"/>
  <c r="H16" i="22"/>
  <c r="H11" i="22"/>
  <c r="H34" i="22"/>
  <c r="H15" i="22"/>
  <c r="H23" i="22"/>
  <c r="H20" i="22"/>
  <c r="H27" i="22"/>
  <c r="H19" i="22"/>
  <c r="H12" i="22"/>
  <c r="H9" i="22"/>
  <c r="E63" i="6"/>
  <c r="I13" i="21"/>
  <c r="I28" i="21"/>
  <c r="I20" i="21"/>
  <c r="I12" i="21"/>
  <c r="I31" i="21"/>
  <c r="I19" i="21"/>
  <c r="I29" i="21"/>
  <c r="I11" i="21"/>
  <c r="I27" i="9"/>
  <c r="I23" i="9"/>
  <c r="I19" i="9"/>
  <c r="I20" i="9"/>
  <c r="I10" i="9"/>
  <c r="I31" i="9"/>
  <c r="I11" i="9"/>
  <c r="I34" i="9"/>
  <c r="I9" i="21"/>
  <c r="I26" i="21"/>
  <c r="I18" i="21"/>
  <c r="I10" i="21"/>
  <c r="I27" i="21"/>
  <c r="I15" i="21"/>
  <c r="I23" i="21"/>
  <c r="I32" i="9"/>
  <c r="I29" i="9"/>
  <c r="I25" i="9"/>
  <c r="I16" i="9"/>
  <c r="I15" i="9"/>
  <c r="I22" i="9"/>
  <c r="I34" i="21"/>
  <c r="I24" i="21"/>
  <c r="I16" i="21"/>
  <c r="I8" i="21"/>
  <c r="I25" i="21"/>
  <c r="I7" i="21"/>
  <c r="I17" i="21"/>
  <c r="I7" i="9"/>
  <c r="I9" i="9"/>
  <c r="I30" i="9"/>
  <c r="I28" i="9"/>
  <c r="I12" i="9"/>
  <c r="I21" i="9"/>
  <c r="I33" i="9"/>
  <c r="I30" i="21"/>
  <c r="I22" i="21"/>
  <c r="I14" i="21"/>
  <c r="I35" i="21"/>
  <c r="I21" i="21"/>
  <c r="I33" i="21"/>
  <c r="I32" i="21"/>
  <c r="I17" i="9"/>
  <c r="I18" i="9"/>
  <c r="I14" i="9"/>
  <c r="I35" i="9"/>
  <c r="I24" i="9"/>
  <c r="I8" i="9"/>
  <c r="I26" i="9"/>
  <c r="I13" i="9"/>
  <c r="G28" i="14"/>
  <c r="H144" i="22"/>
  <c r="H31" i="22"/>
  <c r="H68" i="22"/>
  <c r="H107" i="22"/>
  <c r="E97" i="18"/>
  <c r="E17" i="18"/>
  <c r="E68" i="18"/>
  <c r="E60" i="18"/>
  <c r="E7" i="18"/>
  <c r="E9" i="18"/>
  <c r="E25" i="18"/>
  <c r="E33" i="18"/>
  <c r="E19" i="18"/>
  <c r="E94" i="18"/>
  <c r="E70" i="18"/>
  <c r="E14" i="18"/>
  <c r="E48" i="18"/>
  <c r="E103" i="18"/>
  <c r="E18" i="18"/>
  <c r="E100" i="18"/>
  <c r="E66" i="18"/>
  <c r="E82" i="18"/>
  <c r="E15" i="18"/>
  <c r="E92" i="18"/>
  <c r="E29" i="18"/>
  <c r="E106" i="18"/>
  <c r="E10" i="18"/>
  <c r="E8" i="18"/>
  <c r="E88" i="18"/>
  <c r="E78" i="18"/>
  <c r="E87" i="18"/>
  <c r="E30" i="18"/>
  <c r="E47" i="18"/>
  <c r="E27" i="18"/>
  <c r="E58" i="18"/>
  <c r="E23" i="18"/>
  <c r="E56" i="18"/>
  <c r="E65" i="18"/>
  <c r="E28" i="18"/>
  <c r="E50" i="18"/>
  <c r="E86" i="18"/>
  <c r="E67" i="18"/>
  <c r="E34" i="18"/>
  <c r="E99" i="18"/>
  <c r="E51" i="18"/>
  <c r="E79" i="18"/>
  <c r="E93" i="18"/>
  <c r="E49" i="18"/>
  <c r="E95" i="18"/>
  <c r="E104" i="18"/>
  <c r="E62" i="18"/>
  <c r="E55" i="18"/>
  <c r="E21" i="18"/>
  <c r="E63" i="18"/>
  <c r="E80" i="18"/>
  <c r="E32" i="18"/>
  <c r="E84" i="18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158" i="19"/>
  <c r="G7" i="13"/>
  <c r="G77" i="13"/>
  <c r="G42" i="13"/>
  <c r="G159" i="19"/>
  <c r="G8" i="13"/>
  <c r="G43" i="13"/>
  <c r="G78" i="13"/>
  <c r="G180" i="19"/>
  <c r="G99" i="13"/>
  <c r="G29" i="13"/>
  <c r="G64" i="13"/>
  <c r="G161" i="19"/>
  <c r="G10" i="13"/>
  <c r="G45" i="13"/>
  <c r="G80" i="13"/>
  <c r="G177" i="19"/>
  <c r="G26" i="13"/>
  <c r="G61" i="13"/>
  <c r="G96" i="13"/>
  <c r="G162" i="19"/>
  <c r="G11" i="13"/>
  <c r="G81" i="13"/>
  <c r="G46" i="13"/>
  <c r="G178" i="19"/>
  <c r="G97" i="13"/>
  <c r="G62" i="13"/>
  <c r="G27" i="13"/>
  <c r="G163" i="19"/>
  <c r="G12" i="13"/>
  <c r="G47" i="13"/>
  <c r="G82" i="13"/>
  <c r="G179" i="19"/>
  <c r="G63" i="13"/>
  <c r="G28" i="13"/>
  <c r="G98" i="13"/>
  <c r="G168" i="19"/>
  <c r="G17" i="13"/>
  <c r="G87" i="13"/>
  <c r="G52" i="13"/>
  <c r="G184" i="19"/>
  <c r="G103" i="13"/>
  <c r="G33" i="13"/>
  <c r="G68" i="13"/>
  <c r="G173" i="19"/>
  <c r="G22" i="13"/>
  <c r="G57" i="13"/>
  <c r="G92" i="13"/>
  <c r="G174" i="19"/>
  <c r="G93" i="13"/>
  <c r="G58" i="13"/>
  <c r="G23" i="13"/>
  <c r="G175" i="19"/>
  <c r="G59" i="13"/>
  <c r="G24" i="13"/>
  <c r="G94" i="13"/>
  <c r="G164" i="19"/>
  <c r="G13" i="13"/>
  <c r="G83" i="13"/>
  <c r="G48" i="13"/>
  <c r="G165" i="19"/>
  <c r="G14" i="13"/>
  <c r="G49" i="13"/>
  <c r="G84" i="13"/>
  <c r="G181" i="19"/>
  <c r="G30" i="13"/>
  <c r="G65" i="13"/>
  <c r="G100" i="13"/>
  <c r="G166" i="19"/>
  <c r="G15" i="13"/>
  <c r="G85" i="13"/>
  <c r="G50" i="13"/>
  <c r="G182" i="19"/>
  <c r="G101" i="13"/>
  <c r="G66" i="13"/>
  <c r="G31" i="13"/>
  <c r="G167" i="19"/>
  <c r="G16" i="13"/>
  <c r="G51" i="13"/>
  <c r="G86" i="13"/>
  <c r="G183" i="19"/>
  <c r="G67" i="13"/>
  <c r="G32" i="13"/>
  <c r="G102" i="13"/>
  <c r="G172" i="19"/>
  <c r="G91" i="13"/>
  <c r="G21" i="13"/>
  <c r="G56" i="13"/>
  <c r="G169" i="19"/>
  <c r="G18" i="13"/>
  <c r="G53" i="13"/>
  <c r="G88" i="13"/>
  <c r="G185" i="19"/>
  <c r="G34" i="13"/>
  <c r="G69" i="13"/>
  <c r="G104" i="13"/>
  <c r="G170" i="19"/>
  <c r="G19" i="13"/>
  <c r="G89" i="13"/>
  <c r="G54" i="13"/>
  <c r="G186" i="19"/>
  <c r="G105" i="13"/>
  <c r="G70" i="13"/>
  <c r="G35" i="13"/>
  <c r="G171" i="19"/>
  <c r="G55" i="13"/>
  <c r="G20" i="13"/>
  <c r="G90" i="13"/>
  <c r="G160" i="19"/>
  <c r="G9" i="13"/>
  <c r="G79" i="13"/>
  <c r="G44" i="13"/>
  <c r="G176" i="19"/>
  <c r="G95" i="13"/>
  <c r="G25" i="13"/>
  <c r="G60" i="13"/>
  <c r="H69" i="15"/>
  <c r="H145" i="15"/>
  <c r="H108" i="15"/>
  <c r="H32" i="15"/>
  <c r="H33" i="15"/>
  <c r="H109" i="15"/>
  <c r="H146" i="15"/>
  <c r="H70" i="15"/>
  <c r="H147" i="15"/>
  <c r="H71" i="15"/>
  <c r="H34" i="15"/>
  <c r="H110" i="15"/>
  <c r="H57" i="15"/>
  <c r="H133" i="15"/>
  <c r="H96" i="15"/>
  <c r="H20" i="15"/>
  <c r="H21" i="15"/>
  <c r="H97" i="15"/>
  <c r="H58" i="15"/>
  <c r="H134" i="15"/>
  <c r="H37" i="15"/>
  <c r="H113" i="15"/>
  <c r="H74" i="15"/>
  <c r="H150" i="15"/>
  <c r="H135" i="15"/>
  <c r="H59" i="15"/>
  <c r="H22" i="15"/>
  <c r="H98" i="15"/>
  <c r="H87" i="15"/>
  <c r="H11" i="15"/>
  <c r="H124" i="15"/>
  <c r="H48" i="15"/>
  <c r="H103" i="15"/>
  <c r="H27" i="15"/>
  <c r="H140" i="15"/>
  <c r="H64" i="15"/>
  <c r="H61" i="15"/>
  <c r="H137" i="15"/>
  <c r="H100" i="15"/>
  <c r="H24" i="15"/>
  <c r="H53" i="15"/>
  <c r="H129" i="15"/>
  <c r="H92" i="15"/>
  <c r="H16" i="15"/>
  <c r="H17" i="15"/>
  <c r="H93" i="15"/>
  <c r="H130" i="15"/>
  <c r="H54" i="15"/>
  <c r="H131" i="15"/>
  <c r="H55" i="15"/>
  <c r="H18" i="15"/>
  <c r="H94" i="15"/>
  <c r="H99" i="15"/>
  <c r="H23" i="15"/>
  <c r="H136" i="15"/>
  <c r="H60" i="15"/>
  <c r="H73" i="15"/>
  <c r="H149" i="15"/>
  <c r="H36" i="15"/>
  <c r="H112" i="15"/>
  <c r="H9" i="15"/>
  <c r="H85" i="15"/>
  <c r="H122" i="15"/>
  <c r="H46" i="15"/>
  <c r="H25" i="15"/>
  <c r="H101" i="15"/>
  <c r="H138" i="15"/>
  <c r="H62" i="15"/>
  <c r="H123" i="15"/>
  <c r="H47" i="15"/>
  <c r="H10" i="15"/>
  <c r="H86" i="15"/>
  <c r="H139" i="15"/>
  <c r="H63" i="15"/>
  <c r="H26" i="15"/>
  <c r="H102" i="15"/>
  <c r="H91" i="15"/>
  <c r="H15" i="15"/>
  <c r="H52" i="15"/>
  <c r="H128" i="15"/>
  <c r="H107" i="15"/>
  <c r="H31" i="15"/>
  <c r="H68" i="15"/>
  <c r="H144" i="15"/>
  <c r="H49" i="15"/>
  <c r="H125" i="15"/>
  <c r="H88" i="15"/>
  <c r="H12" i="15"/>
  <c r="H65" i="15"/>
  <c r="H141" i="15"/>
  <c r="H104" i="15"/>
  <c r="H28" i="15"/>
  <c r="H13" i="15"/>
  <c r="H89" i="15"/>
  <c r="H50" i="15"/>
  <c r="H126" i="15"/>
  <c r="H29" i="15"/>
  <c r="H105" i="15"/>
  <c r="H66" i="15"/>
  <c r="H142" i="15"/>
  <c r="H127" i="15"/>
  <c r="H51" i="15"/>
  <c r="H90" i="15"/>
  <c r="H14" i="15"/>
  <c r="H143" i="15"/>
  <c r="H67" i="15"/>
  <c r="H106" i="15"/>
  <c r="H30" i="15"/>
  <c r="H95" i="15"/>
  <c r="H19" i="15"/>
  <c r="H132" i="15"/>
  <c r="H56" i="15"/>
  <c r="H111" i="15"/>
  <c r="H35" i="15"/>
  <c r="H148" i="15"/>
  <c r="H72" i="15"/>
  <c r="J141" i="22" l="1"/>
  <c r="I177" i="19"/>
  <c r="J28" i="15"/>
  <c r="J65" i="22"/>
  <c r="I96" i="13"/>
  <c r="J104" i="15"/>
  <c r="J104" i="22"/>
  <c r="I61" i="13"/>
  <c r="I25" i="14"/>
  <c r="J28" i="22"/>
  <c r="I26" i="13"/>
  <c r="J141" i="15"/>
  <c r="J65" i="15"/>
  <c r="J129" i="22"/>
  <c r="I165" i="19"/>
  <c r="J16" i="15"/>
  <c r="J53" i="22"/>
  <c r="I84" i="13"/>
  <c r="J53" i="15"/>
  <c r="J92" i="22"/>
  <c r="I14" i="13"/>
  <c r="I13" i="14"/>
  <c r="J16" i="22"/>
  <c r="I49" i="13"/>
  <c r="J129" i="15"/>
  <c r="J92" i="15"/>
  <c r="J90" i="22"/>
  <c r="I82" i="13"/>
  <c r="J51" i="15"/>
  <c r="I11" i="14"/>
  <c r="J14" i="22"/>
  <c r="I47" i="13"/>
  <c r="J127" i="15"/>
  <c r="J127" i="22"/>
  <c r="I12" i="13"/>
  <c r="J51" i="22"/>
  <c r="I163" i="19"/>
  <c r="J90" i="15"/>
  <c r="J14" i="15"/>
  <c r="I6" i="14"/>
  <c r="J46" i="22"/>
  <c r="I77" i="13"/>
  <c r="J9" i="15"/>
  <c r="J85" i="22"/>
  <c r="I42" i="13"/>
  <c r="J122" i="15"/>
  <c r="J9" i="22"/>
  <c r="I7" i="13"/>
  <c r="J122" i="22"/>
  <c r="I158" i="19"/>
  <c r="J46" i="15"/>
  <c r="J85" i="15"/>
  <c r="J61" i="22"/>
  <c r="I92" i="13"/>
  <c r="J61" i="15"/>
  <c r="J100" i="22"/>
  <c r="I57" i="13"/>
  <c r="J137" i="15"/>
  <c r="I21" i="14"/>
  <c r="J24" i="22"/>
  <c r="I22" i="13"/>
  <c r="J137" i="22"/>
  <c r="I173" i="19"/>
  <c r="J100" i="15"/>
  <c r="J24" i="15"/>
  <c r="J68" i="22"/>
  <c r="I99" i="13"/>
  <c r="J31" i="15"/>
  <c r="J144" i="22"/>
  <c r="I64" i="13"/>
  <c r="J144" i="15"/>
  <c r="J31" i="22"/>
  <c r="I29" i="13"/>
  <c r="J68" i="15"/>
  <c r="I28" i="14"/>
  <c r="J107" i="22"/>
  <c r="I180" i="19"/>
  <c r="J107" i="15"/>
  <c r="J88" i="22"/>
  <c r="I80" i="13"/>
  <c r="J49" i="15"/>
  <c r="I9" i="14"/>
  <c r="J12" i="22"/>
  <c r="I10" i="13"/>
  <c r="J88" i="15"/>
  <c r="J125" i="22"/>
  <c r="I45" i="13"/>
  <c r="J49" i="22"/>
  <c r="I161" i="19"/>
  <c r="J12" i="15"/>
  <c r="J125" i="15"/>
  <c r="J142" i="22"/>
  <c r="I97" i="13"/>
  <c r="J29" i="15"/>
  <c r="I26" i="14"/>
  <c r="J66" i="22"/>
  <c r="I62" i="13"/>
  <c r="J142" i="15"/>
  <c r="J105" i="22"/>
  <c r="I27" i="13"/>
  <c r="J29" i="22"/>
  <c r="I178" i="19"/>
  <c r="J66" i="15"/>
  <c r="J105" i="15"/>
  <c r="I7" i="14"/>
  <c r="J10" i="22"/>
  <c r="I159" i="19"/>
  <c r="J86" i="15"/>
  <c r="J123" i="22"/>
  <c r="I78" i="13"/>
  <c r="J47" i="15"/>
  <c r="J47" i="22"/>
  <c r="I43" i="13"/>
  <c r="J10" i="15"/>
  <c r="J86" i="22"/>
  <c r="I8" i="13"/>
  <c r="J123" i="15"/>
  <c r="I17" i="14"/>
  <c r="J20" i="22"/>
  <c r="I169" i="19"/>
  <c r="J133" i="22"/>
  <c r="I88" i="13"/>
  <c r="J57" i="22"/>
  <c r="I18" i="13"/>
  <c r="J96" i="22"/>
  <c r="I53" i="13"/>
  <c r="J20" i="15"/>
  <c r="J133" i="15"/>
  <c r="J57" i="15"/>
  <c r="J96" i="15"/>
  <c r="J143" i="22"/>
  <c r="I98" i="13"/>
  <c r="J67" i="15"/>
  <c r="J67" i="22"/>
  <c r="I63" i="13"/>
  <c r="J143" i="15"/>
  <c r="J106" i="22"/>
  <c r="I28" i="13"/>
  <c r="I27" i="14"/>
  <c r="J30" i="22"/>
  <c r="I179" i="19"/>
  <c r="J106" i="15"/>
  <c r="J30" i="15"/>
  <c r="J17" i="22"/>
  <c r="I166" i="19"/>
  <c r="J130" i="22"/>
  <c r="I85" i="13"/>
  <c r="I14" i="14"/>
  <c r="J54" i="22"/>
  <c r="I50" i="13"/>
  <c r="J93" i="22"/>
  <c r="I15" i="13"/>
  <c r="J17" i="15"/>
  <c r="J130" i="15"/>
  <c r="J93" i="15"/>
  <c r="J54" i="15"/>
  <c r="J110" i="22"/>
  <c r="J110" i="15"/>
  <c r="I32" i="13"/>
  <c r="J71" i="15"/>
  <c r="I31" i="14"/>
  <c r="J34" i="22"/>
  <c r="I183" i="19"/>
  <c r="J147" i="22"/>
  <c r="I102" i="13"/>
  <c r="J71" i="22"/>
  <c r="I67" i="13"/>
  <c r="J147" i="15"/>
  <c r="J34" i="15"/>
  <c r="J149" i="22"/>
  <c r="I104" i="13"/>
  <c r="J73" i="22"/>
  <c r="I69" i="13"/>
  <c r="J112" i="22"/>
  <c r="I34" i="13"/>
  <c r="I33" i="14"/>
  <c r="J36" i="22"/>
  <c r="I185" i="19"/>
  <c r="J112" i="15"/>
  <c r="J73" i="15"/>
  <c r="J149" i="15"/>
  <c r="J36" i="15"/>
  <c r="J59" i="22"/>
  <c r="I90" i="13"/>
  <c r="J98" i="22"/>
  <c r="I55" i="13"/>
  <c r="I19" i="14"/>
  <c r="J22" i="22"/>
  <c r="I20" i="13"/>
  <c r="J135" i="22"/>
  <c r="I171" i="19"/>
  <c r="J22" i="15"/>
  <c r="J59" i="15"/>
  <c r="J98" i="15"/>
  <c r="J135" i="15"/>
  <c r="J63" i="22"/>
  <c r="I175" i="19"/>
  <c r="I23" i="14"/>
  <c r="J102" i="22"/>
  <c r="I94" i="13"/>
  <c r="J139" i="15"/>
  <c r="J26" i="22"/>
  <c r="I59" i="13"/>
  <c r="J139" i="22"/>
  <c r="I24" i="13"/>
  <c r="J102" i="15"/>
  <c r="J26" i="15"/>
  <c r="J63" i="15"/>
  <c r="J132" i="22"/>
  <c r="I168" i="19"/>
  <c r="I16" i="14"/>
  <c r="J56" i="22"/>
  <c r="I87" i="13"/>
  <c r="J95" i="22"/>
  <c r="I52" i="13"/>
  <c r="J19" i="22"/>
  <c r="I17" i="13"/>
  <c r="J95" i="15"/>
  <c r="J132" i="15"/>
  <c r="J56" i="15"/>
  <c r="J19" i="15"/>
  <c r="J35" i="22"/>
  <c r="I184" i="19"/>
  <c r="J148" i="22"/>
  <c r="I103" i="13"/>
  <c r="I32" i="14"/>
  <c r="J72" i="22"/>
  <c r="I68" i="13"/>
  <c r="J111" i="22"/>
  <c r="I33" i="13"/>
  <c r="J72" i="15"/>
  <c r="J148" i="15"/>
  <c r="J35" i="15"/>
  <c r="J111" i="15"/>
  <c r="I29" i="14"/>
  <c r="J32" i="22"/>
  <c r="I100" i="13"/>
  <c r="J145" i="22"/>
  <c r="I65" i="13"/>
  <c r="J69" i="22"/>
  <c r="I30" i="13"/>
  <c r="J108" i="22"/>
  <c r="I181" i="19"/>
  <c r="J32" i="15"/>
  <c r="J69" i="15"/>
  <c r="J145" i="15"/>
  <c r="J108" i="15"/>
  <c r="J94" i="22"/>
  <c r="I86" i="13"/>
  <c r="I15" i="14"/>
  <c r="J18" i="22"/>
  <c r="I51" i="13"/>
  <c r="J131" i="22"/>
  <c r="I16" i="13"/>
  <c r="J55" i="22"/>
  <c r="I167" i="19"/>
  <c r="J18" i="15"/>
  <c r="J131" i="15"/>
  <c r="J94" i="15"/>
  <c r="J55" i="15"/>
  <c r="I10" i="14"/>
  <c r="J50" i="22"/>
  <c r="I162" i="19"/>
  <c r="J13" i="15"/>
  <c r="J89" i="22"/>
  <c r="I81" i="13"/>
  <c r="J126" i="15"/>
  <c r="J13" i="22"/>
  <c r="I46" i="13"/>
  <c r="J89" i="15"/>
  <c r="J126" i="22"/>
  <c r="I11" i="13"/>
  <c r="J50" i="15"/>
  <c r="J97" i="22"/>
  <c r="I89" i="13"/>
  <c r="J21" i="15"/>
  <c r="J21" i="22"/>
  <c r="I54" i="13"/>
  <c r="J134" i="15"/>
  <c r="J134" i="22"/>
  <c r="I19" i="13"/>
  <c r="J97" i="15"/>
  <c r="I18" i="14"/>
  <c r="J58" i="22"/>
  <c r="I170" i="19"/>
  <c r="J58" i="15"/>
  <c r="J91" i="22"/>
  <c r="I83" i="13"/>
  <c r="J91" i="15"/>
  <c r="J15" i="22"/>
  <c r="I48" i="13"/>
  <c r="J52" i="15"/>
  <c r="J128" i="22"/>
  <c r="I13" i="13"/>
  <c r="I12" i="14"/>
  <c r="J52" i="22"/>
  <c r="I164" i="19"/>
  <c r="J128" i="15"/>
  <c r="J15" i="15"/>
  <c r="J37" i="22"/>
  <c r="I186" i="19"/>
  <c r="J37" i="15"/>
  <c r="J150" i="22"/>
  <c r="I105" i="13"/>
  <c r="J150" i="15"/>
  <c r="I34" i="14"/>
  <c r="J74" i="22"/>
  <c r="I70" i="13"/>
  <c r="J113" i="22"/>
  <c r="I35" i="13"/>
  <c r="J74" i="15"/>
  <c r="J113" i="15"/>
  <c r="J99" i="22"/>
  <c r="I91" i="13"/>
  <c r="J60" i="15"/>
  <c r="J23" i="22"/>
  <c r="I56" i="13"/>
  <c r="J99" i="15"/>
  <c r="J136" i="22"/>
  <c r="I21" i="13"/>
  <c r="I20" i="14"/>
  <c r="J60" i="22"/>
  <c r="I172" i="19"/>
  <c r="J23" i="15"/>
  <c r="J136" i="15"/>
  <c r="J11" i="22"/>
  <c r="I79" i="13"/>
  <c r="J124" i="22"/>
  <c r="I44" i="13"/>
  <c r="I8" i="14"/>
  <c r="J48" i="22"/>
  <c r="I9" i="13"/>
  <c r="J87" i="22"/>
  <c r="I160" i="19"/>
  <c r="J11" i="15"/>
  <c r="J87" i="15"/>
  <c r="J48" i="15"/>
  <c r="J124" i="15"/>
  <c r="J27" i="22"/>
  <c r="I176" i="19"/>
  <c r="J27" i="15"/>
  <c r="J140" i="22"/>
  <c r="I95" i="13"/>
  <c r="J64" i="15"/>
  <c r="I24" i="14"/>
  <c r="J64" i="22"/>
  <c r="I60" i="13"/>
  <c r="J103" i="15"/>
  <c r="J103" i="22"/>
  <c r="I25" i="13"/>
  <c r="J140" i="15"/>
  <c r="I30" i="14"/>
  <c r="J70" i="22"/>
  <c r="I101" i="13"/>
  <c r="J33" i="15"/>
  <c r="J109" i="22"/>
  <c r="I66" i="13"/>
  <c r="J146" i="15"/>
  <c r="J33" i="22"/>
  <c r="I31" i="13"/>
  <c r="J109" i="15"/>
  <c r="J146" i="22"/>
  <c r="I182" i="19"/>
  <c r="J70" i="15"/>
  <c r="I22" i="14"/>
  <c r="J62" i="22"/>
  <c r="I93" i="13"/>
  <c r="J25" i="15"/>
  <c r="J101" i="22"/>
  <c r="I58" i="13"/>
  <c r="J138" i="15"/>
  <c r="J25" i="22"/>
  <c r="I23" i="13"/>
  <c r="J138" i="22"/>
  <c r="I174" i="19"/>
  <c r="J62" i="15"/>
  <c r="J101" i="15"/>
  <c r="G48" i="19"/>
  <c r="G87" i="19"/>
  <c r="G123" i="19"/>
  <c r="G11" i="19"/>
  <c r="G79" i="17"/>
  <c r="G44" i="17"/>
  <c r="G9" i="17"/>
  <c r="G112" i="19"/>
  <c r="G73" i="19"/>
  <c r="G36" i="19"/>
  <c r="G148" i="19"/>
  <c r="O148" i="19" s="1"/>
  <c r="G104" i="17"/>
  <c r="G69" i="17"/>
  <c r="G34" i="17"/>
  <c r="G94" i="19"/>
  <c r="G130" i="19"/>
  <c r="O130" i="19" s="1"/>
  <c r="G55" i="19"/>
  <c r="G18" i="19"/>
  <c r="G86" i="17"/>
  <c r="G51" i="17"/>
  <c r="G16" i="17"/>
  <c r="G92" i="19"/>
  <c r="G53" i="19"/>
  <c r="G16" i="19"/>
  <c r="G128" i="19"/>
  <c r="O128" i="19" s="1"/>
  <c r="G84" i="17"/>
  <c r="G49" i="17"/>
  <c r="G14" i="17"/>
  <c r="G100" i="19"/>
  <c r="G61" i="19"/>
  <c r="G24" i="19"/>
  <c r="G136" i="19"/>
  <c r="O136" i="19" s="1"/>
  <c r="G92" i="17"/>
  <c r="G57" i="17"/>
  <c r="G22" i="17"/>
  <c r="G126" i="19"/>
  <c r="O126" i="19" s="1"/>
  <c r="G51" i="19"/>
  <c r="G90" i="19"/>
  <c r="G14" i="19"/>
  <c r="G82" i="17"/>
  <c r="G47" i="17"/>
  <c r="G12" i="17"/>
  <c r="G88" i="19"/>
  <c r="G49" i="19"/>
  <c r="G12" i="19"/>
  <c r="G124" i="19"/>
  <c r="O124" i="19" s="1"/>
  <c r="G80" i="17"/>
  <c r="G45" i="17"/>
  <c r="G10" i="17"/>
  <c r="G134" i="19"/>
  <c r="O134" i="19" s="1"/>
  <c r="G98" i="19"/>
  <c r="G22" i="19"/>
  <c r="G59" i="19"/>
  <c r="G90" i="17"/>
  <c r="G55" i="17"/>
  <c r="G20" i="17"/>
  <c r="G96" i="19"/>
  <c r="G57" i="19"/>
  <c r="G20" i="19"/>
  <c r="G132" i="19"/>
  <c r="O132" i="19" s="1"/>
  <c r="G88" i="17"/>
  <c r="G53" i="17"/>
  <c r="G18" i="17"/>
  <c r="G109" i="19"/>
  <c r="G70" i="19"/>
  <c r="G33" i="19"/>
  <c r="G145" i="19"/>
  <c r="O145" i="19" s="1"/>
  <c r="G101" i="17"/>
  <c r="G66" i="17"/>
  <c r="G31" i="17"/>
  <c r="G52" i="19"/>
  <c r="G91" i="19"/>
  <c r="G127" i="19"/>
  <c r="O127" i="19" s="1"/>
  <c r="G15" i="19"/>
  <c r="G83" i="17"/>
  <c r="G48" i="17"/>
  <c r="G13" i="17"/>
  <c r="G72" i="19"/>
  <c r="G111" i="19"/>
  <c r="G35" i="19"/>
  <c r="G147" i="19"/>
  <c r="O147" i="19" s="1"/>
  <c r="G103" i="17"/>
  <c r="G68" i="17"/>
  <c r="G33" i="17"/>
  <c r="G105" i="19"/>
  <c r="G29" i="19"/>
  <c r="G141" i="19"/>
  <c r="O141" i="19" s="1"/>
  <c r="G66" i="19"/>
  <c r="G97" i="17"/>
  <c r="G62" i="17"/>
  <c r="G27" i="17"/>
  <c r="G68" i="19"/>
  <c r="G107" i="19"/>
  <c r="G143" i="19"/>
  <c r="O143" i="19" s="1"/>
  <c r="G31" i="19"/>
  <c r="G99" i="17"/>
  <c r="G64" i="17"/>
  <c r="G29" i="17"/>
  <c r="G113" i="19"/>
  <c r="G149" i="19"/>
  <c r="O149" i="19" s="1"/>
  <c r="G37" i="19"/>
  <c r="G74" i="19"/>
  <c r="G105" i="17"/>
  <c r="G70" i="17"/>
  <c r="G35" i="17"/>
  <c r="G60" i="19"/>
  <c r="G99" i="19"/>
  <c r="G135" i="19"/>
  <c r="O135" i="19" s="1"/>
  <c r="G23" i="19"/>
  <c r="G91" i="17"/>
  <c r="G56" i="17"/>
  <c r="G21" i="17"/>
  <c r="G93" i="19"/>
  <c r="G54" i="19"/>
  <c r="G17" i="19"/>
  <c r="G129" i="19"/>
  <c r="O129" i="19" s="1"/>
  <c r="G85" i="17"/>
  <c r="G50" i="17"/>
  <c r="G15" i="17"/>
  <c r="G102" i="19"/>
  <c r="G138" i="19"/>
  <c r="O138" i="19" s="1"/>
  <c r="G63" i="19"/>
  <c r="G26" i="19"/>
  <c r="G94" i="17"/>
  <c r="G59" i="17"/>
  <c r="G24" i="17"/>
  <c r="G56" i="19"/>
  <c r="G95" i="19"/>
  <c r="G19" i="19"/>
  <c r="G131" i="19"/>
  <c r="O131" i="19" s="1"/>
  <c r="G87" i="17"/>
  <c r="G52" i="17"/>
  <c r="G17" i="17"/>
  <c r="G89" i="19"/>
  <c r="G13" i="19"/>
  <c r="G125" i="19"/>
  <c r="O125" i="19" s="1"/>
  <c r="G50" i="19"/>
  <c r="G81" i="17"/>
  <c r="G46" i="17"/>
  <c r="G11" i="17"/>
  <c r="G86" i="19"/>
  <c r="G122" i="19"/>
  <c r="G47" i="19"/>
  <c r="G10" i="19"/>
  <c r="G78" i="17"/>
  <c r="G43" i="17"/>
  <c r="G8" i="17"/>
  <c r="G64" i="19"/>
  <c r="G103" i="19"/>
  <c r="G139" i="19"/>
  <c r="O139" i="19" s="1"/>
  <c r="G27" i="19"/>
  <c r="G95" i="17"/>
  <c r="G60" i="17"/>
  <c r="G25" i="17"/>
  <c r="G97" i="19"/>
  <c r="G21" i="19"/>
  <c r="G133" i="19"/>
  <c r="O133" i="19" s="1"/>
  <c r="G58" i="19"/>
  <c r="G89" i="17"/>
  <c r="G54" i="17"/>
  <c r="G19" i="17"/>
  <c r="G110" i="19"/>
  <c r="G146" i="19"/>
  <c r="O146" i="19" s="1"/>
  <c r="G71" i="19"/>
  <c r="G34" i="19"/>
  <c r="G102" i="17"/>
  <c r="G67" i="17"/>
  <c r="G32" i="17"/>
  <c r="G108" i="19"/>
  <c r="G69" i="19"/>
  <c r="G32" i="19"/>
  <c r="G144" i="19"/>
  <c r="O144" i="19" s="1"/>
  <c r="G100" i="17"/>
  <c r="G65" i="17"/>
  <c r="G30" i="17"/>
  <c r="G101" i="19"/>
  <c r="G62" i="19"/>
  <c r="G25" i="19"/>
  <c r="G137" i="19"/>
  <c r="O137" i="19" s="1"/>
  <c r="G93" i="17"/>
  <c r="G58" i="17"/>
  <c r="G23" i="17"/>
  <c r="G142" i="19"/>
  <c r="O142" i="19" s="1"/>
  <c r="G67" i="19"/>
  <c r="G106" i="19"/>
  <c r="G30" i="19"/>
  <c r="G98" i="17"/>
  <c r="G63" i="17"/>
  <c r="G28" i="17"/>
  <c r="G104" i="19"/>
  <c r="G65" i="19"/>
  <c r="G28" i="19"/>
  <c r="G140" i="19"/>
  <c r="O140" i="19" s="1"/>
  <c r="G96" i="17"/>
  <c r="G61" i="17"/>
  <c r="G26" i="17"/>
  <c r="G121" i="19"/>
  <c r="G46" i="19"/>
  <c r="G85" i="19"/>
  <c r="G9" i="19"/>
  <c r="G77" i="17"/>
  <c r="G42" i="17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78" i="18" l="1"/>
  <c r="I27" i="19"/>
  <c r="I103" i="19"/>
  <c r="I60" i="17"/>
  <c r="I64" i="19"/>
  <c r="I95" i="17"/>
  <c r="I139" i="19"/>
  <c r="Q139" i="19" s="1"/>
  <c r="I25" i="17"/>
  <c r="I55" i="19"/>
  <c r="I86" i="17"/>
  <c r="I18" i="19"/>
  <c r="I16" i="17"/>
  <c r="I130" i="19"/>
  <c r="Q130" i="19" s="1"/>
  <c r="I94" i="19"/>
  <c r="I51" i="17"/>
  <c r="I69" i="20"/>
  <c r="I33" i="20"/>
  <c r="I104" i="20"/>
  <c r="I103" i="20"/>
  <c r="I32" i="20"/>
  <c r="I68" i="20"/>
  <c r="I28" i="20"/>
  <c r="I99" i="20"/>
  <c r="I64" i="20"/>
  <c r="I18" i="20"/>
  <c r="I89" i="20"/>
  <c r="I54" i="20"/>
  <c r="I132" i="19"/>
  <c r="Q132" i="19" s="1"/>
  <c r="I18" i="17"/>
  <c r="I57" i="19"/>
  <c r="I20" i="19"/>
  <c r="I53" i="17"/>
  <c r="I96" i="19"/>
  <c r="I88" i="17"/>
  <c r="I97" i="20"/>
  <c r="I62" i="20"/>
  <c r="I26" i="20"/>
  <c r="I137" i="19"/>
  <c r="Q137" i="19" s="1"/>
  <c r="I62" i="19"/>
  <c r="I58" i="17"/>
  <c r="I25" i="19"/>
  <c r="I93" i="17"/>
  <c r="I101" i="19"/>
  <c r="I23" i="17"/>
  <c r="I59" i="20"/>
  <c r="I23" i="20"/>
  <c r="I94" i="20"/>
  <c r="I33" i="19"/>
  <c r="I101" i="17"/>
  <c r="I109" i="19"/>
  <c r="I31" i="17"/>
  <c r="I145" i="19"/>
  <c r="Q145" i="19" s="1"/>
  <c r="I70" i="19"/>
  <c r="I66" i="17"/>
  <c r="I25" i="20"/>
  <c r="I96" i="20"/>
  <c r="I61" i="20"/>
  <c r="I23" i="19"/>
  <c r="I99" i="19"/>
  <c r="I56" i="17"/>
  <c r="I135" i="19"/>
  <c r="Q135" i="19" s="1"/>
  <c r="I91" i="17"/>
  <c r="I60" i="19"/>
  <c r="I21" i="17"/>
  <c r="I19" i="20"/>
  <c r="I90" i="20"/>
  <c r="I55" i="20"/>
  <c r="I47" i="20"/>
  <c r="I11" i="20"/>
  <c r="I82" i="20"/>
  <c r="I89" i="19"/>
  <c r="I11" i="17"/>
  <c r="I125" i="19"/>
  <c r="Q125" i="19" s="1"/>
  <c r="I50" i="19"/>
  <c r="I46" i="17"/>
  <c r="I13" i="19"/>
  <c r="I81" i="17"/>
  <c r="I108" i="19"/>
  <c r="I30" i="17"/>
  <c r="I69" i="19"/>
  <c r="I32" i="19"/>
  <c r="I65" i="17"/>
  <c r="I144" i="19"/>
  <c r="Q144" i="19" s="1"/>
  <c r="I100" i="17"/>
  <c r="I147" i="19"/>
  <c r="Q147" i="19" s="1"/>
  <c r="I111" i="19"/>
  <c r="I68" i="17"/>
  <c r="I72" i="19"/>
  <c r="I103" i="17"/>
  <c r="I35" i="19"/>
  <c r="I33" i="17"/>
  <c r="I17" i="20"/>
  <c r="I53" i="20"/>
  <c r="I88" i="20"/>
  <c r="I56" i="20"/>
  <c r="I20" i="20"/>
  <c r="I91" i="20"/>
  <c r="I59" i="19"/>
  <c r="I90" i="17"/>
  <c r="I22" i="19"/>
  <c r="I20" i="17"/>
  <c r="I134" i="19"/>
  <c r="Q134" i="19" s="1"/>
  <c r="I98" i="19"/>
  <c r="I55" i="17"/>
  <c r="I146" i="19"/>
  <c r="Q146" i="19" s="1"/>
  <c r="I110" i="19"/>
  <c r="I67" i="17"/>
  <c r="I71" i="19"/>
  <c r="I102" i="17"/>
  <c r="I34" i="19"/>
  <c r="I32" i="17"/>
  <c r="I86" i="19"/>
  <c r="I43" i="17"/>
  <c r="I47" i="19"/>
  <c r="I78" i="17"/>
  <c r="I10" i="19"/>
  <c r="I8" i="17"/>
  <c r="I122" i="19"/>
  <c r="Q122" i="19" s="1"/>
  <c r="I46" i="20"/>
  <c r="I10" i="20"/>
  <c r="I81" i="20"/>
  <c r="I65" i="20"/>
  <c r="I100" i="20"/>
  <c r="I29" i="20"/>
  <c r="I136" i="19"/>
  <c r="Q136" i="19" s="1"/>
  <c r="I92" i="17"/>
  <c r="I61" i="19"/>
  <c r="I22" i="17"/>
  <c r="I100" i="19"/>
  <c r="I24" i="19"/>
  <c r="I57" i="17"/>
  <c r="I92" i="19"/>
  <c r="I16" i="19"/>
  <c r="I49" i="17"/>
  <c r="I128" i="19"/>
  <c r="Q128" i="19" s="1"/>
  <c r="I84" i="17"/>
  <c r="I53" i="19"/>
  <c r="I14" i="17"/>
  <c r="I67" i="20"/>
  <c r="I102" i="20"/>
  <c r="I31" i="20"/>
  <c r="I80" i="20"/>
  <c r="I9" i="20"/>
  <c r="I45" i="20"/>
  <c r="I11" i="19"/>
  <c r="I87" i="19"/>
  <c r="I44" i="17"/>
  <c r="I48" i="19"/>
  <c r="I79" i="17"/>
  <c r="I123" i="19"/>
  <c r="Q123" i="19" s="1"/>
  <c r="I9" i="17"/>
  <c r="I49" i="20"/>
  <c r="I84" i="20"/>
  <c r="I13" i="20"/>
  <c r="I16" i="20"/>
  <c r="I52" i="20"/>
  <c r="I87" i="20"/>
  <c r="I101" i="20"/>
  <c r="I30" i="20"/>
  <c r="I66" i="20"/>
  <c r="I95" i="19"/>
  <c r="I52" i="17"/>
  <c r="I56" i="19"/>
  <c r="I87" i="17"/>
  <c r="I131" i="19"/>
  <c r="Q131" i="19" s="1"/>
  <c r="I17" i="17"/>
  <c r="I19" i="19"/>
  <c r="I36" i="19"/>
  <c r="I69" i="17"/>
  <c r="I112" i="19"/>
  <c r="I104" i="17"/>
  <c r="I148" i="19"/>
  <c r="Q148" i="19" s="1"/>
  <c r="I34" i="17"/>
  <c r="I73" i="19"/>
  <c r="I51" i="20"/>
  <c r="I15" i="20"/>
  <c r="I86" i="20"/>
  <c r="I141" i="19"/>
  <c r="Q141" i="19" s="1"/>
  <c r="I66" i="19"/>
  <c r="I62" i="17"/>
  <c r="I29" i="19"/>
  <c r="I97" i="17"/>
  <c r="I105" i="19"/>
  <c r="I27" i="17"/>
  <c r="I27" i="20"/>
  <c r="I98" i="20"/>
  <c r="I63" i="20"/>
  <c r="I93" i="20"/>
  <c r="I58" i="20"/>
  <c r="I22" i="20"/>
  <c r="I9" i="19"/>
  <c r="I7" i="17"/>
  <c r="I121" i="19"/>
  <c r="Q121" i="19" s="1"/>
  <c r="I85" i="19"/>
  <c r="I42" i="17"/>
  <c r="I46" i="19"/>
  <c r="I77" i="17"/>
  <c r="I43" i="20"/>
  <c r="I78" i="20"/>
  <c r="I7" i="20"/>
  <c r="I104" i="19"/>
  <c r="I96" i="17"/>
  <c r="I140" i="19"/>
  <c r="Q140" i="19" s="1"/>
  <c r="I26" i="17"/>
  <c r="I65" i="19"/>
  <c r="I28" i="19"/>
  <c r="I61" i="17"/>
  <c r="I92" i="20"/>
  <c r="I21" i="20"/>
  <c r="I57" i="20"/>
  <c r="I71" i="20"/>
  <c r="I35" i="20"/>
  <c r="I106" i="20"/>
  <c r="I74" i="19"/>
  <c r="I70" i="17"/>
  <c r="I37" i="19"/>
  <c r="I105" i="17"/>
  <c r="I113" i="19"/>
  <c r="I35" i="17"/>
  <c r="I149" i="19"/>
  <c r="Q149" i="19" s="1"/>
  <c r="I91" i="19"/>
  <c r="I48" i="17"/>
  <c r="I127" i="19"/>
  <c r="Q127" i="19" s="1"/>
  <c r="I83" i="17"/>
  <c r="I52" i="19"/>
  <c r="I13" i="17"/>
  <c r="I15" i="19"/>
  <c r="I97" i="19"/>
  <c r="I19" i="17"/>
  <c r="I133" i="19"/>
  <c r="Q133" i="19" s="1"/>
  <c r="I58" i="19"/>
  <c r="I54" i="17"/>
  <c r="I21" i="19"/>
  <c r="I89" i="17"/>
  <c r="I95" i="20"/>
  <c r="I24" i="20"/>
  <c r="I60" i="20"/>
  <c r="I26" i="19"/>
  <c r="I24" i="17"/>
  <c r="I138" i="19"/>
  <c r="Q138" i="19" s="1"/>
  <c r="I102" i="19"/>
  <c r="I59" i="17"/>
  <c r="I63" i="19"/>
  <c r="I94" i="17"/>
  <c r="I34" i="20"/>
  <c r="I105" i="20"/>
  <c r="I70" i="20"/>
  <c r="I93" i="19"/>
  <c r="I15" i="17"/>
  <c r="I129" i="19"/>
  <c r="Q129" i="19" s="1"/>
  <c r="I54" i="19"/>
  <c r="I50" i="17"/>
  <c r="I17" i="19"/>
  <c r="I85" i="17"/>
  <c r="I142" i="19"/>
  <c r="Q142" i="19" s="1"/>
  <c r="I106" i="19"/>
  <c r="I63" i="17"/>
  <c r="I67" i="19"/>
  <c r="I98" i="17"/>
  <c r="I30" i="19"/>
  <c r="I28" i="17"/>
  <c r="I44" i="20"/>
  <c r="I8" i="20"/>
  <c r="I79" i="20"/>
  <c r="I49" i="19"/>
  <c r="I12" i="19"/>
  <c r="I45" i="17"/>
  <c r="I88" i="19"/>
  <c r="I80" i="17"/>
  <c r="I124" i="19"/>
  <c r="Q124" i="19" s="1"/>
  <c r="I10" i="17"/>
  <c r="I143" i="19"/>
  <c r="Q143" i="19" s="1"/>
  <c r="I99" i="17"/>
  <c r="I68" i="19"/>
  <c r="I29" i="17"/>
  <c r="I31" i="19"/>
  <c r="I107" i="19"/>
  <c r="I64" i="17"/>
  <c r="I90" i="19"/>
  <c r="I47" i="17"/>
  <c r="I51" i="19"/>
  <c r="I82" i="17"/>
  <c r="I126" i="19"/>
  <c r="Q126" i="19" s="1"/>
  <c r="I12" i="17"/>
  <c r="I14" i="19"/>
  <c r="I12" i="20"/>
  <c r="I83" i="20"/>
  <c r="I48" i="20"/>
  <c r="I50" i="20"/>
  <c r="I85" i="20"/>
  <c r="I14" i="20"/>
  <c r="G60" i="18"/>
  <c r="G17" i="18"/>
  <c r="G104" i="18"/>
  <c r="G85" i="18"/>
  <c r="G19" i="18"/>
  <c r="G13" i="18"/>
  <c r="G26" i="18"/>
  <c r="G16" i="18"/>
  <c r="G7" i="18"/>
  <c r="G59" i="18"/>
  <c r="G84" i="18"/>
  <c r="G67" i="18"/>
  <c r="G50" i="18"/>
  <c r="G80" i="18"/>
  <c r="G91" i="18"/>
  <c r="G81" i="18"/>
  <c r="G61" i="18"/>
  <c r="G29" i="18"/>
  <c r="G101" i="18"/>
  <c r="G86" i="18"/>
  <c r="G35" i="18"/>
  <c r="G48" i="18"/>
  <c r="G88" i="18"/>
  <c r="G63" i="18"/>
  <c r="G56" i="18"/>
  <c r="G34" i="18"/>
  <c r="G79" i="18"/>
  <c r="G24" i="18"/>
  <c r="G10" i="18"/>
  <c r="G18" i="18"/>
  <c r="G87" i="18"/>
  <c r="G62" i="18"/>
  <c r="G90" i="18"/>
  <c r="G69" i="18"/>
  <c r="G14" i="18"/>
  <c r="G99" i="18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  <c r="I43" i="18" l="1"/>
  <c r="I7" i="18"/>
  <c r="I78" i="18"/>
  <c r="I53" i="18"/>
  <c r="I88" i="18"/>
  <c r="I17" i="18"/>
  <c r="I22" i="18"/>
  <c r="I58" i="18"/>
  <c r="I93" i="18"/>
  <c r="I103" i="18"/>
  <c r="I68" i="18"/>
  <c r="I32" i="18"/>
  <c r="I104" i="18"/>
  <c r="I69" i="18"/>
  <c r="I33" i="18"/>
  <c r="I82" i="18"/>
  <c r="I47" i="18"/>
  <c r="I11" i="18"/>
  <c r="I92" i="18"/>
  <c r="I21" i="18"/>
  <c r="I57" i="18"/>
  <c r="I87" i="18"/>
  <c r="I16" i="18"/>
  <c r="I52" i="18"/>
  <c r="I29" i="18"/>
  <c r="I100" i="18"/>
  <c r="I65" i="18"/>
  <c r="I60" i="18"/>
  <c r="I95" i="18"/>
  <c r="I24" i="18"/>
  <c r="I106" i="18"/>
  <c r="I35" i="18"/>
  <c r="I71" i="18"/>
  <c r="I105" i="18"/>
  <c r="I34" i="18"/>
  <c r="I70" i="18"/>
  <c r="I102" i="18"/>
  <c r="I67" i="18"/>
  <c r="I31" i="18"/>
  <c r="I54" i="18"/>
  <c r="I18" i="18"/>
  <c r="I89" i="18"/>
  <c r="I83" i="18"/>
  <c r="I12" i="18"/>
  <c r="I48" i="18"/>
  <c r="I28" i="18"/>
  <c r="I99" i="18"/>
  <c r="I64" i="18"/>
  <c r="I49" i="18"/>
  <c r="I84" i="18"/>
  <c r="I13" i="18"/>
  <c r="I26" i="18"/>
  <c r="I62" i="18"/>
  <c r="I97" i="18"/>
  <c r="I85" i="18"/>
  <c r="I50" i="18"/>
  <c r="I14" i="18"/>
  <c r="I30" i="18"/>
  <c r="I101" i="18"/>
  <c r="I66" i="18"/>
  <c r="I25" i="18"/>
  <c r="I96" i="18"/>
  <c r="I61" i="18"/>
  <c r="I10" i="18"/>
  <c r="I46" i="18"/>
  <c r="I81" i="18"/>
  <c r="I86" i="18"/>
  <c r="I15" i="18"/>
  <c r="I51" i="18"/>
  <c r="I90" i="18"/>
  <c r="I19" i="18"/>
  <c r="I55" i="18"/>
  <c r="I63" i="18"/>
  <c r="I98" i="18"/>
  <c r="I27" i="18"/>
  <c r="I80" i="18"/>
  <c r="I45" i="18"/>
  <c r="I9" i="18"/>
  <c r="I8" i="18"/>
  <c r="I79" i="18"/>
  <c r="I44" i="18"/>
  <c r="I20" i="18"/>
  <c r="I56" i="18"/>
  <c r="I91" i="18"/>
  <c r="I59" i="18"/>
  <c r="I23" i="18"/>
  <c r="I94" i="18"/>
</calcChain>
</file>

<file path=xl/sharedStrings.xml><?xml version="1.0" encoding="utf-8"?>
<sst xmlns="http://schemas.openxmlformats.org/spreadsheetml/2006/main" count="429" uniqueCount="158">
  <si>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</si>
  <si>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</si>
  <si>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</si>
  <si>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</si>
  <si>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</si>
  <si>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</si>
  <si>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</si>
  <si>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</si>
  <si>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</si>
  <si>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</si>
  <si>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</si>
  <si>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</si>
  <si>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</si>
  <si>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</si>
  <si>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</si>
  <si>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</si>
  <si>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</si>
  <si>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</si>
  <si>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</si>
  <si>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</si>
  <si>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</si>
  <si>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</si>
  <si>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</si>
  <si>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</si>
  <si>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</si>
  <si>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</si>
  <si>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</si>
  <si>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</si>
  <si>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</si>
  <si>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</si>
  <si>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</si>
  <si>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</si>
  <si>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</si>
  <si>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</si>
  <si>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</si>
  <si>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</si>
  <si>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</si>
  <si>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</si>
  <si>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</si>
  <si>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</si>
  <si>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</si>
  <si>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</si>
  <si>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H2-Stahl</t>
  </si>
  <si>
    <t>ISI-05 13</t>
  </si>
  <si>
    <t>Kohle</t>
  </si>
  <si>
    <t>erneuerbare Brennstoffe</t>
  </si>
  <si>
    <t>BOF</t>
  </si>
  <si>
    <t>DRI mit H2</t>
  </si>
  <si>
    <t>DRI mit Erdgas</t>
  </si>
  <si>
    <t>Energie pro Energieträger [MWh/t]</t>
  </si>
  <si>
    <t>eigene Kalkulation</t>
  </si>
  <si>
    <t>Steigerung zu 2019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</si>
  <si>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</si>
  <si>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</si>
  <si>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</si>
  <si>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</si>
  <si>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</si>
  <si>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</si>
  <si>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</si>
  <si>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</si>
  <si>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</si>
  <si>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</si>
  <si>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</si>
  <si>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</si>
  <si>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</si>
  <si>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</si>
  <si>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</si>
  <si>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</si>
  <si>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</si>
  <si>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</si>
  <si>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</si>
  <si>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</si>
  <si>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</si>
  <si>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</si>
  <si>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</si>
  <si>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</si>
  <si>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</si>
  <si>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</si>
  <si>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</si>
  <si>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</si>
  <si>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</si>
  <si>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</si>
  <si>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</si>
  <si>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</si>
  <si>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</si>
  <si>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</si>
  <si>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</si>
  <si>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</si>
  <si>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</si>
  <si>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</si>
  <si>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</si>
  <si>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</si>
  <si>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</si>
  <si>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</si>
  <si>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</si>
  <si>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</si>
  <si>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</si>
  <si>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</si>
  <si>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</si>
  <si>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</si>
  <si>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</si>
  <si>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</si>
  <si>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</si>
  <si>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</si>
  <si>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</si>
  <si>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</si>
  <si>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</si>
  <si>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>Produktionsmengen der Standorte innerhalb Europas [kt/a]</t>
  </si>
  <si>
    <t>Rohstahlproduktion</t>
  </si>
  <si>
    <t>Rohstahlkapazitaet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</si>
  <si>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</si>
  <si>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</si>
  <si>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</si>
  <si>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</si>
  <si>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</si>
  <si>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</si>
  <si>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</si>
  <si>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</si>
  <si>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</si>
  <si>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</si>
  <si>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</si>
  <si>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</si>
  <si>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</si>
  <si>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</si>
  <si>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</si>
  <si>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</si>
  <si>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</si>
  <si>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Rohstahlproduktion in Europa [Mt]</t>
  </si>
  <si>
    <t>Sekundärstahlproduktion in Europa [Mt]</t>
  </si>
  <si>
    <t xml:space="preserve"> Anteil der Sekundärstahlproduktion in Europa</t>
  </si>
  <si>
    <t>spezifischer Verbrauch je Brennstoff/Strom und Herstellungstyp im Prozess [MWh/t]</t>
  </si>
  <si>
    <t>anteilige Energie pro Energieträger</t>
  </si>
  <si>
    <t>ENWI</t>
  </si>
  <si>
    <t>sonstige Brennstoffe</t>
  </si>
  <si>
    <t>Primär</t>
  </si>
  <si>
    <t>Sekundär</t>
  </si>
  <si>
    <t>absoluter Verbrauch an sonstigen Brennstoffen je Route in 2019 [GWh/a]</t>
  </si>
  <si>
    <t>absoluter Verbrauch an Kohle je Route in 2019 [GWh/a]</t>
  </si>
  <si>
    <t>EUROF-01 19</t>
  </si>
  <si>
    <t>ESTA-01 20</t>
  </si>
  <si>
    <t>Low Carbon Roadmap - Pathways to a CO2-neutral European Steel Industry</t>
  </si>
  <si>
    <t>EUROFER</t>
  </si>
  <si>
    <t>European steel in figures 2020</t>
  </si>
  <si>
    <t>absoluter Energiebedarf an Kohle je Route und Land in 2050 bei einer Steigerung der Rohstahlproduktion um 27% zu 2019 [GWh/a]</t>
  </si>
  <si>
    <t>absoluter Energiebedarf an Erdgas je Route und Land in 2050 bei einer Steigerung der Rohstahlproduktion um 27% zu 2019 [GWh/a]</t>
  </si>
  <si>
    <t>absoluter Energiebedarf an Strom je Route und Land in 2050 bei einer Steigerung der Rohstahlproduktion um 27% zu 2019 [GWh/a]</t>
  </si>
  <si>
    <t>absoluter Energiebedarf an Wasserstoff je Route und Land in 2050 bei einer Steigerung der Rohstahlproduktion um 27% zu 2019 [GWh/a]</t>
  </si>
  <si>
    <t>absoluter Energiebedarf an sonstigen Brennstoffen je Route und Land in 2050 bei einer Steigerung der Rohstahlproduktion um 27% zu 2019 [GWh/a]</t>
  </si>
  <si>
    <t>Anteil an der Gesamtproduktion</t>
  </si>
  <si>
    <t>BOF-Stahl</t>
  </si>
  <si>
    <t>Mehr-Energieverbrauch an Wasserstoff je Route und Land in 2050 bei einer Steigerung der Rohstahlproduktion um 27% zu 2019 [GWh/a]</t>
  </si>
  <si>
    <t>Gesamtenergiebedarf in 2050 je Route und Land bei einer Steigerung der Rohstahlproduktion um 27% zu 2019 und einem Anteil der Sekundärstahlproduktion von 44% [GWh/a]</t>
  </si>
  <si>
    <t>Gesamtenergiebedarf in 2050 je Route und Land bei einer Steigerung der Rohstahlproduktion um 27% zu 2019 und einem Anteil der Sekundärstahlproduktion von 50% [GWh/a]</t>
  </si>
  <si>
    <t>Gesamtenergiebedarf in 2050 je Route und Land bei einer Steigerung der Rohstahlproduktion um 27% zu 2019 und einem Anteil der Sekundärstahlproduktion von 47% [GWh/a]</t>
  </si>
  <si>
    <t>anteilige Steigerung der Stahlproduktion in Europa in 2050 zu 2019</t>
  </si>
  <si>
    <t>Mehrenergiebedarf in 2050 je Route und Land bei einer Steigerung der Rohstahlproduktion um 27% zu 2019 und einem Anteil der Sekundärstahlproduktion von 44% [GWh/a]</t>
  </si>
  <si>
    <t>Mehrenergiebedarf in 2050 je Route und Land bei einer Steigerung der Rohstahlproduktion um 27% zu 2019 und einem Anteil der Sekundärstahlproduktion von 47% [GWh/a]</t>
  </si>
  <si>
    <t>Mehrenergiebedarf in 2050 je Route und Land bei einer Steigerung der Rohstahlproduktion um 27% zu 2019 und einem Anteil der Sekundärstahlproduktion von 50% [GWh/a]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</si>
</sst>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1" fillId="2" borderId="6" applyNumberFormat="0" applyAlignment="0">
      <alignment vertical="top"/>
    </xf>
    <xf numFmtId="0" fontId="11" fillId="3" borderId="7" applyNumberFormat="0" applyAlignment="0"/>
    <xf numFmtId="0" fontId="11" fillId="4" borderId="6" applyNumberFormat="0" applyAlignment="0">
      <alignment vertical="top"/>
      <protection locked="0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5" borderId="2" xfId="5" applyBorder="1"/>
    <xf numFmtId="0" fontId="12" fillId="6" borderId="2" xfId="6" applyBorder="1"/>
    <xf numFmtId="0" fontId="12" fillId="6" borderId="1" xfId="6" applyBorder="1"/>
    <xf numFmtId="0" fontId="12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2" fillId="5" borderId="1" xfId="5" applyNumberFormat="1" applyBorder="1" applyAlignment="1">
      <alignment horizontal="center"/>
    </xf>
    <xf numFmtId="164" fontId="12" fillId="6" borderId="1" xfId="6" applyNumberFormat="1" applyBorder="1" applyAlignment="1">
      <alignment horizontal="center"/>
    </xf>
    <xf numFmtId="164" fontId="12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2" fillId="5" borderId="1" xfId="5" applyNumberFormat="1" applyBorder="1" applyAlignment="1">
      <alignment horizontal="center"/>
    </xf>
    <xf numFmtId="2" fontId="12" fillId="6" borderId="1" xfId="6" applyNumberFormat="1" applyBorder="1" applyAlignment="1">
      <alignment horizontal="center"/>
    </xf>
    <xf numFmtId="2" fontId="12" fillId="9" borderId="1" xfId="9" applyNumberFormat="1" applyBorder="1" applyAlignment="1">
      <alignment horizontal="center"/>
    </xf>
    <xf numFmtId="2" fontId="12" fillId="7" borderId="1" xfId="7" applyNumberFormat="1" applyBorder="1" applyAlignment="1">
      <alignment horizontal="center"/>
    </xf>
    <xf numFmtId="2" fontId="12" fillId="8" borderId="1" xfId="8" applyNumberFormat="1" applyBorder="1" applyAlignment="1">
      <alignment horizontal="center"/>
    </xf>
    <xf numFmtId="0" fontId="1" fillId="0" borderId="0" xfId="0" applyFont="1" applyAlignment="1"/>
    <xf numFmtId="0" fontId="12" fillId="8" borderId="2" xfId="8" applyBorder="1"/>
    <xf numFmtId="164" fontId="12" fillId="8" borderId="1" xfId="8" applyNumberFormat="1" applyBorder="1" applyAlignment="1">
      <alignment horizontal="center"/>
    </xf>
    <xf numFmtId="0" fontId="5" fillId="0" borderId="0" xfId="0" applyFont="1"/>
    <xf numFmtId="9" fontId="1" fillId="0" borderId="0" xfId="0" applyNumberFormat="1" applyFont="1" applyAlignment="1">
      <alignment horizontal="center" wrapText="1"/>
    </xf>
    <xf numFmtId="0" fontId="14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8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9" borderId="1" xfId="9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0" xfId="0" applyNumberFormat="1" applyBorder="1" applyAlignment="1">
      <alignment horizontal="center"/>
    </xf>
    <xf numFmtId="0" fontId="12" fillId="8" borderId="1" xfId="8" applyBorder="1" applyAlignment="1">
      <alignment horizontal="center"/>
    </xf>
    <xf numFmtId="0" fontId="12" fillId="6" borderId="1" xfId="6" applyBorder="1" applyAlignment="1">
      <alignment horizontal="center"/>
    </xf>
    <xf numFmtId="0" fontId="12" fillId="7" borderId="1" xfId="7" applyBorder="1" applyAlignment="1">
      <alignment horizontal="center"/>
    </xf>
    <xf numFmtId="0" fontId="12" fillId="9" borderId="1" xfId="9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9"/>
  <sheetViews>
    <sheetView workbookViewId="0">
      <selection activeCell="H18" sqref="H18"/>
    </sheetView>
  </sheetViews>
  <sheetFormatPr baseColWidth="10" defaultRowHeight="15" x14ac:dyDescent="0.25"/>
  <cols>
    <col min="3" max="3" width="56" style="7" customWidth="1"/>
    <col min="4" max="4" width="37.42578125" style="38" customWidth="1"/>
    <col min="5" max="5" width="21.28515625" style="20" customWidth="1"/>
    <col min="6" max="6" width="14.140625" style="20" customWidth="1"/>
  </cols>
  <sheetData>
    <row r="5" spans="3:8" ht="21" x14ac:dyDescent="0.35">
      <c r="C5" s="56" t="s">
        <v>16</v>
      </c>
      <c r="D5" s="56"/>
      <c r="E5" s="56"/>
      <c r="F5" s="56"/>
    </row>
    <row r="7" spans="3:8" s="1" customFormat="1" x14ac:dyDescent="0.25">
      <c r="C7" s="39" t="s">
        <v>17</v>
      </c>
      <c r="D7" s="39" t="s">
        <v>31</v>
      </c>
      <c r="E7" s="21" t="s">
        <v>18</v>
      </c>
      <c r="F7" s="21" t="s">
        <v>3</v>
      </c>
    </row>
    <row r="8" spans="3:8" ht="30" x14ac:dyDescent="0.25">
      <c r="C8" s="6" t="s">
        <v>8</v>
      </c>
      <c r="D8" s="6" t="s">
        <v>21</v>
      </c>
      <c r="E8" s="18">
        <v>2020</v>
      </c>
      <c r="F8" s="16" t="s">
        <v>7</v>
      </c>
      <c r="H8" s="14"/>
    </row>
    <row r="9" spans="3:8" ht="30" x14ac:dyDescent="0.25">
      <c r="C9" s="41" t="s">
        <v>19</v>
      </c>
      <c r="D9" s="40" t="s">
        <v>20</v>
      </c>
      <c r="E9" s="18">
        <v>2018</v>
      </c>
      <c r="F9" s="17" t="s">
        <v>15</v>
      </c>
    </row>
    <row r="10" spans="3:8" ht="45" x14ac:dyDescent="0.25">
      <c r="C10" s="12" t="s">
        <v>40</v>
      </c>
      <c r="D10" s="12" t="s">
        <v>41</v>
      </c>
      <c r="E10" s="11">
        <v>2017</v>
      </c>
      <c r="F10" s="13" t="s">
        <v>29</v>
      </c>
    </row>
    <row r="11" spans="3:8" ht="45" x14ac:dyDescent="0.25">
      <c r="C11" s="6" t="s">
        <v>9</v>
      </c>
      <c r="D11" s="6" t="s">
        <v>33</v>
      </c>
      <c r="E11" s="18">
        <v>2013</v>
      </c>
      <c r="F11" s="17" t="s">
        <v>0</v>
      </c>
    </row>
    <row r="12" spans="3:8" ht="30" x14ac:dyDescent="0.25">
      <c r="C12" s="42" t="s">
        <v>10</v>
      </c>
      <c r="D12" s="10" t="s">
        <v>32</v>
      </c>
      <c r="E12" s="16" t="s">
        <v>30</v>
      </c>
      <c r="F12" s="17" t="s">
        <v>6</v>
      </c>
    </row>
    <row r="13" spans="3:8" ht="30" x14ac:dyDescent="0.25">
      <c r="C13" s="6" t="s">
        <v>11</v>
      </c>
      <c r="D13" s="10" t="s">
        <v>34</v>
      </c>
      <c r="E13" s="18" t="s">
        <v>4</v>
      </c>
      <c r="F13" s="17" t="s">
        <v>2</v>
      </c>
    </row>
    <row r="14" spans="3:8" ht="30" x14ac:dyDescent="0.25">
      <c r="C14" s="6" t="s">
        <v>12</v>
      </c>
      <c r="D14" s="6" t="s">
        <v>35</v>
      </c>
      <c r="E14" s="18">
        <v>2019</v>
      </c>
      <c r="F14" s="22" t="s">
        <v>1</v>
      </c>
    </row>
    <row r="15" spans="3:8" ht="30" x14ac:dyDescent="0.25">
      <c r="C15" s="10" t="s">
        <v>13</v>
      </c>
      <c r="D15" s="6" t="s">
        <v>36</v>
      </c>
      <c r="E15" s="17">
        <v>2014</v>
      </c>
      <c r="F15" s="17" t="s">
        <v>5</v>
      </c>
    </row>
    <row r="16" spans="3:8" ht="30" x14ac:dyDescent="0.25">
      <c r="C16" s="6" t="s">
        <v>14</v>
      </c>
      <c r="D16" s="6" t="s">
        <v>38</v>
      </c>
      <c r="E16" s="17">
        <v>2012</v>
      </c>
      <c r="F16" s="17" t="s">
        <v>37</v>
      </c>
    </row>
    <row r="17" spans="3:6" ht="45" x14ac:dyDescent="0.25">
      <c r="C17" s="43" t="s">
        <v>55</v>
      </c>
      <c r="D17" s="12" t="s">
        <v>56</v>
      </c>
      <c r="E17" s="13">
        <v>2013</v>
      </c>
      <c r="F17" s="17" t="s">
        <v>43</v>
      </c>
    </row>
    <row r="18" spans="3:6" ht="30" x14ac:dyDescent="0.25">
      <c r="C18" s="89" t="s">
        <v>140</v>
      </c>
      <c r="D18" s="12" t="s">
        <v>141</v>
      </c>
      <c r="E18" s="13">
        <v>2019</v>
      </c>
      <c r="F18" s="18" t="s">
        <v>138</v>
      </c>
    </row>
    <row r="19" spans="3:6" x14ac:dyDescent="0.25">
      <c r="C19" s="90" t="s">
        <v>142</v>
      </c>
      <c r="D19" s="6" t="s">
        <v>141</v>
      </c>
      <c r="E19" s="18">
        <v>2020</v>
      </c>
      <c r="F19" s="17" t="s">
        <v>139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E42" sqref="E4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88" t="s">
        <v>123</v>
      </c>
      <c r="D3" s="88"/>
      <c r="E3" s="88"/>
      <c r="F3" s="88"/>
      <c r="G3" s="88"/>
      <c r="H3" s="88"/>
      <c r="I3" s="88"/>
    </row>
    <row r="4" spans="3:9" ht="15.75" customHeight="1" x14ac:dyDescent="0.35">
      <c r="C4" s="60"/>
      <c r="D4" s="60"/>
      <c r="E4" s="60"/>
      <c r="F4" s="60"/>
      <c r="G4" s="60"/>
      <c r="H4" s="60"/>
      <c r="I4" s="60"/>
    </row>
    <row r="5" spans="3:9" ht="15.75" x14ac:dyDescent="0.25">
      <c r="E5" s="87" t="s">
        <v>46</v>
      </c>
      <c r="F5" s="87"/>
      <c r="G5" s="87" t="s">
        <v>42</v>
      </c>
      <c r="H5" s="87"/>
      <c r="I5" s="87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'Gesamtenergie 2050 var.'!E7*Sekundäranteil!$D$7</f>
        <v>8748.6736902098364</v>
      </c>
      <c r="F7" s="55">
        <f>'Gesamtenergie 2050 var.'!F7*Sekundäranteil!$D$7</f>
        <v>10359.740750824782</v>
      </c>
      <c r="G7" s="52">
        <f>'Gesamtenergie 2050 var.'!G7*Sekundäranteil!$D$7</f>
        <v>8559.5235055994908</v>
      </c>
      <c r="H7" s="54">
        <f>'Gesamtenergie 2050 var.'!H7*Sekundäranteil!$D$7</f>
        <v>6660.379227794604</v>
      </c>
      <c r="I7" s="53">
        <f>'Gesamtenergie 2050 var.'!I7*Sekundäranteil!$D$7</f>
        <v>5988.057527838414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'Gesamtenergie 2050 var.'!E8*Sekundäranteil!$D$7</f>
        <v>8748.6736902098364</v>
      </c>
      <c r="F8" s="55">
        <f>'Gesamtenergie 2050 var.'!F8*Sekundäranteil!$D$7</f>
        <v>10359.740750824782</v>
      </c>
      <c r="G8" s="52">
        <f>'Gesamtenergie 2050 var.'!G8*Sekundäranteil!$D$7</f>
        <v>8559.5235055994908</v>
      </c>
      <c r="H8" s="54">
        <f>'Gesamtenergie 2050 var.'!H8*Sekundäranteil!$D$7</f>
        <v>6660.379227794604</v>
      </c>
      <c r="I8" s="53">
        <f>'Gesamtenergie 2050 var.'!I8*Sekundäranteil!$D$7</f>
        <v>5988.057527838414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'Gesamtenergie 2050 var.'!E9*Sekundäranteil!$D$7</f>
        <v>12637.230747851474</v>
      </c>
      <c r="F9" s="55">
        <f>'Gesamtenergie 2050 var.'!F9*Sekundäranteil!$D$7</f>
        <v>14964.375057512607</v>
      </c>
      <c r="G9" s="52">
        <f>'Gesamtenergie 2050 var.'!G9*Sekundäranteil!$D$7</f>
        <v>12364.008244239922</v>
      </c>
      <c r="H9" s="54">
        <f>'Gesamtenergie 2050 var.'!H9*Sekundäranteil!$D$7</f>
        <v>9620.74391504919</v>
      </c>
      <c r="I9" s="53">
        <f>'Gesamtenergie 2050 var.'!I9*Sekundäranteil!$D$7</f>
        <v>8649.5927714602039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'Gesamtenergie 2050 var.'!E10*Sekundäranteil!$D$7</f>
        <v>5989.3517471009827</v>
      </c>
      <c r="F10" s="55">
        <f>'Gesamtenergie 2050 var.'!F10*Sekundäranteil!$D$7</f>
        <v>7092.2900501935901</v>
      </c>
      <c r="G10" s="52">
        <f>'Gesamtenergie 2050 var.'!G10*Sekundäranteil!$D$7</f>
        <v>5859.8593201599479</v>
      </c>
      <c r="H10" s="54">
        <f>'Gesamtenergie 2050 var.'!H10*Sekundäranteil!$D$7</f>
        <v>4559.7030334994597</v>
      </c>
      <c r="I10" s="53">
        <f>'Gesamtenergie 2050 var.'!I10*Sekundäranteil!$D$7</f>
        <v>4099.4308492993969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'Gesamtenergie 2050 var.'!E11*Sekundäranteil!$D$7</f>
        <v>6028.7706320025382</v>
      </c>
      <c r="F11" s="55">
        <f>'Gesamtenergie 2050 var.'!F11*Sekundäranteil!$D$7</f>
        <v>7138.9679173454642</v>
      </c>
      <c r="G11" s="52">
        <f>'Gesamtenergie 2050 var.'!G11*Sekundäranteil!$D$7</f>
        <v>5898.4259513805127</v>
      </c>
      <c r="H11" s="54">
        <f>'Gesamtenergie 2050 var.'!H11*Sekundäranteil!$D$7</f>
        <v>4589.7126934179623</v>
      </c>
      <c r="I11" s="53">
        <f>'Gesamtenergie 2050 var.'!I11*Sekundäranteil!$D$7</f>
        <v>4126.4112304213822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'Gesamtenergie 2050 var.'!E12*Sekundäranteil!$D$7</f>
        <v>8695.3422576959674</v>
      </c>
      <c r="F12" s="55">
        <f>'Gesamtenergie 2050 var.'!F12*Sekundäranteil!$D$7</f>
        <v>10296.588342325189</v>
      </c>
      <c r="G12" s="52">
        <f>'Gesamtenergie 2050 var.'!G12*Sekundäranteil!$D$7</f>
        <v>8507.345122183433</v>
      </c>
      <c r="H12" s="54">
        <f>'Gesamtenergie 2050 var.'!H12*Sekundäranteil!$D$7</f>
        <v>6619.7779231989834</v>
      </c>
      <c r="I12" s="53">
        <f>'Gesamtenergie 2050 var.'!I12*Sekundäranteil!$D$7</f>
        <v>5951.5546592616092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'Gesamtenergie 2050 var.'!E13*Sekundäranteil!$D$7</f>
        <v>15883.491857391302</v>
      </c>
      <c r="F13" s="55">
        <f>'Gesamtenergie 2050 var.'!F13*Sekundäranteil!$D$7</f>
        <v>18808.434705314012</v>
      </c>
      <c r="G13" s="52">
        <f>'Gesamtenergie 2050 var.'!G13*Sekundäranteil!$D$7</f>
        <v>15540.083756521735</v>
      </c>
      <c r="H13" s="54">
        <f>'Gesamtenergie 2050 var.'!H13*Sekundäranteil!$D$7</f>
        <v>12092.127673043477</v>
      </c>
      <c r="I13" s="53">
        <f>'Gesamtenergie 2050 var.'!I13*Sekundäranteil!$D$7</f>
        <v>10871.506510917872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'Gesamtenergie 2050 var.'!E14*Sekundäranteil!$D$7</f>
        <v>7651.9011867724512</v>
      </c>
      <c r="F14" s="55">
        <f>'Gesamtenergie 2050 var.'!F14*Sekundäranteil!$D$7</f>
        <v>9060.9977412461649</v>
      </c>
      <c r="G14" s="52">
        <f>'Gesamtenergie 2050 var.'!G14*Sekundäranteil!$D$7</f>
        <v>7486.4637075214196</v>
      </c>
      <c r="H14" s="54">
        <f>'Gesamtenergie 2050 var.'!H14*Sekundäranteil!$D$7</f>
        <v>5825.4045724151065</v>
      </c>
      <c r="I14" s="53">
        <f>'Gesamtenergie 2050 var.'!I14*Sekundäranteil!$D$7</f>
        <v>5237.3681001502164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'Gesamtenergie 2050 var.'!E15*Sekundäranteil!$D$7</f>
        <v>6450.784576242715</v>
      </c>
      <c r="F15" s="55">
        <f>'Gesamtenergie 2050 var.'!F15*Sekundäranteil!$D$7</f>
        <v>7638.6956715596471</v>
      </c>
      <c r="G15" s="52">
        <f>'Gesamtenergie 2050 var.'!G15*Sekundäranteil!$D$7</f>
        <v>6311.3157679771484</v>
      </c>
      <c r="H15" s="54">
        <f>'Gesamtenergie 2050 var.'!H15*Sekundäranteil!$D$7</f>
        <v>4910.992581957219</v>
      </c>
      <c r="I15" s="53">
        <f>'Gesamtenergie 2050 var.'!I15*Sekundäranteil!$D$7</f>
        <v>4415.2600165508784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'Gesamtenergie 2050 var.'!E16*Sekundäranteil!$D$7</f>
        <v>4985.329561079021</v>
      </c>
      <c r="F16" s="55">
        <f>'Gesamtenergie 2050 var.'!F16*Sekundäranteil!$D$7</f>
        <v>5903.377316266442</v>
      </c>
      <c r="G16" s="52">
        <f>'Gesamtenergie 2050 var.'!G16*Sekundäranteil!$D$7</f>
        <v>4877.5445367185002</v>
      </c>
      <c r="H16" s="54">
        <f>'Gesamtenergie 2050 var.'!H16*Sekundäranteil!$D$7</f>
        <v>3795.339342634084</v>
      </c>
      <c r="I16" s="53">
        <f>'Gesamtenergie 2050 var.'!I16*Sekundäranteil!$D$7</f>
        <v>3412.2246713099889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'Gesamtenergie 2050 var.'!E17*Sekundäranteil!$D$7</f>
        <v>11593.789676927958</v>
      </c>
      <c r="F17" s="55">
        <f>'Gesamtenergie 2050 var.'!F17*Sekundäranteil!$D$7</f>
        <v>13728.784456433585</v>
      </c>
      <c r="G17" s="52">
        <f>'Gesamtenergie 2050 var.'!G17*Sekundäranteil!$D$7</f>
        <v>11343.126829577908</v>
      </c>
      <c r="H17" s="54">
        <f>'Gesamtenergie 2050 var.'!H17*Sekundäranteil!$D$7</f>
        <v>8826.3705642653131</v>
      </c>
      <c r="I17" s="53">
        <f>'Gesamtenergie 2050 var.'!I17*Sekundäranteil!$D$7</f>
        <v>7935.406212348812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'Gesamtenergie 2050 var.'!E18*Sekundäranteil!$D$7</f>
        <v>13912.547612313549</v>
      </c>
      <c r="F18" s="55">
        <f>'Gesamtenergie 2050 var.'!F18*Sekundäranteil!$D$7</f>
        <v>16474.5413477203</v>
      </c>
      <c r="G18" s="52">
        <f>'Gesamtenergie 2050 var.'!G18*Sekundäranteil!$D$7</f>
        <v>13611.752195493489</v>
      </c>
      <c r="H18" s="54">
        <f>'Gesamtenergie 2050 var.'!H18*Sekundäranteil!$D$7</f>
        <v>10591.644677118375</v>
      </c>
      <c r="I18" s="53">
        <f>'Gesamtenergie 2050 var.'!I18*Sekundäranteil!$D$7</f>
        <v>9522.4874548185744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'Gesamtenergie 2050 var.'!E19*Sekundäranteil!$D$7</f>
        <v>10666.286502773721</v>
      </c>
      <c r="F19" s="55">
        <f>'Gesamtenergie 2050 var.'!F19*Sekundäranteil!$D$7</f>
        <v>12630.481699918897</v>
      </c>
      <c r="G19" s="52">
        <f>'Gesamtenergie 2050 var.'!G19*Sekundäranteil!$D$7</f>
        <v>10435.676683211675</v>
      </c>
      <c r="H19" s="54">
        <f>'Gesamtenergie 2050 var.'!H19*Sekundäranteil!$D$7</f>
        <v>8120.2609191240872</v>
      </c>
      <c r="I19" s="53">
        <f>'Gesamtenergie 2050 var.'!I19*Sekundäranteil!$D$7</f>
        <v>7300.573715360907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'Gesamtenergie 2050 var.'!E20*Sekundäranteil!$D$7</f>
        <v>5411.9810211899703</v>
      </c>
      <c r="F20" s="55">
        <f>'Gesamtenergie 2050 var.'!F20*Sekundäranteil!$D$7</f>
        <v>6408.5965842631977</v>
      </c>
      <c r="G20" s="52">
        <f>'Gesamtenergie 2050 var.'!G20*Sekundäranteil!$D$7</f>
        <v>5294.9716040469684</v>
      </c>
      <c r="H20" s="54">
        <f>'Gesamtenergie 2050 var.'!H20*Sekundäranteil!$D$7</f>
        <v>4120.1497793990484</v>
      </c>
      <c r="I20" s="53">
        <f>'Gesamtenergie 2050 var.'!I20*Sekundäranteil!$D$7</f>
        <v>3704.2476199244256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'Gesamtenergie 2050 var.'!E21*Sekundäranteil!$D$7</f>
        <v>2597.0088876318623</v>
      </c>
      <c r="F21" s="55">
        <f>'Gesamtenergie 2050 var.'!F21*Sekundäranteil!$D$7</f>
        <v>3075.2477182411235</v>
      </c>
      <c r="G21" s="52">
        <f>'Gesamtenergie 2050 var.'!G21*Sekundäranteil!$D$7</f>
        <v>2540.8604098254518</v>
      </c>
      <c r="H21" s="54">
        <f>'Gesamtenergie 2050 var.'!H21*Sekundäranteil!$D$7</f>
        <v>1977.1070063954298</v>
      </c>
      <c r="I21" s="53">
        <f>'Gesamtenergie 2050 var.'!I21*Sekundäranteil!$D$7</f>
        <v>1777.5309915661339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'Gesamtenergie 2050 var.'!E22*Sekundäranteil!$D$7</f>
        <v>13912.547612313549</v>
      </c>
      <c r="F22" s="55">
        <f>'Gesamtenergie 2050 var.'!F22*Sekundäranteil!$D$7</f>
        <v>16474.5413477203</v>
      </c>
      <c r="G22" s="52">
        <f>'Gesamtenergie 2050 var.'!G22*Sekundäranteil!$D$7</f>
        <v>13611.752195493489</v>
      </c>
      <c r="H22" s="54">
        <f>'Gesamtenergie 2050 var.'!H22*Sekundäranteil!$D$7</f>
        <v>10591.644677118375</v>
      </c>
      <c r="I22" s="53">
        <f>'Gesamtenergie 2050 var.'!I22*Sekundäranteil!$D$7</f>
        <v>9522.4874548185744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'Gesamtenergie 2050 var.'!E23*Sekundäranteil!$D$7</f>
        <v>3710.0126966169464</v>
      </c>
      <c r="F23" s="55">
        <f>'Gesamtenergie 2050 var.'!F23*Sekundäranteil!$D$7</f>
        <v>4393.2110260587469</v>
      </c>
      <c r="G23" s="52">
        <f>'Gesamtenergie 2050 var.'!G23*Sekundäranteil!$D$7</f>
        <v>3629.8005854649305</v>
      </c>
      <c r="H23" s="54">
        <f>'Gesamtenergie 2050 var.'!H23*Sekundäranteil!$D$7</f>
        <v>2824.4385805648999</v>
      </c>
      <c r="I23" s="53">
        <f>'Gesamtenergie 2050 var.'!I23*Sekundäranteil!$D$7</f>
        <v>2539.3299879516198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'Gesamtenergie 2050 var.'!E24*Sekundäranteil!$D$7</f>
        <v>19709.442450777529</v>
      </c>
      <c r="F24" s="55">
        <f>'Gesamtenergie 2050 var.'!F24*Sekundäranteil!$D$7</f>
        <v>23338.933575937095</v>
      </c>
      <c r="G24" s="52">
        <f>'Gesamtenergie 2050 var.'!G24*Sekundäranteil!$D$7</f>
        <v>19283.315610282447</v>
      </c>
      <c r="H24" s="54">
        <f>'Gesamtenergie 2050 var.'!H24*Sekundäranteil!$D$7</f>
        <v>15004.82995925103</v>
      </c>
      <c r="I24" s="53">
        <f>'Gesamtenergie 2050 var.'!I24*Sekundäranteil!$D$7</f>
        <v>13490.19056099298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'Gesamtenergie 2050 var.'!E25*Sekundäranteil!$D$7</f>
        <v>15802.335329652806</v>
      </c>
      <c r="F25" s="55">
        <f>'Gesamtenergie 2050 var.'!F25*Sekundäranteil!$D$7</f>
        <v>18712.333214118975</v>
      </c>
      <c r="G25" s="52">
        <f>'Gesamtenergie 2050 var.'!G25*Sekundäranteil!$D$7</f>
        <v>15460.681868714692</v>
      </c>
      <c r="H25" s="54">
        <f>'Gesamtenergie 2050 var.'!H25*Sekundäranteil!$D$7</f>
        <v>12030.34307909362</v>
      </c>
      <c r="I25" s="53">
        <f>'Gesamtenergie 2050 var.'!I25*Sekundäranteil!$D$7</f>
        <v>10815.958667431431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'Gesamtenergie 2050 var.'!E26*Sekundäranteil!$D$7</f>
        <v>6318.615373925737</v>
      </c>
      <c r="F26" s="55">
        <f>'Gesamtenergie 2050 var.'!F26*Sekundäranteil!$D$7</f>
        <v>7482.1875287563034</v>
      </c>
      <c r="G26" s="52">
        <f>'Gesamtenergie 2050 var.'!G26*Sekundäranteil!$D$7</f>
        <v>6182.0041221199608</v>
      </c>
      <c r="H26" s="54">
        <f>'Gesamtenergie 2050 var.'!H26*Sekundäranteil!$D$7</f>
        <v>4810.371957524595</v>
      </c>
      <c r="I26" s="53">
        <f>'Gesamtenergie 2050 var.'!I26*Sekundäranteil!$D$7</f>
        <v>4324.796385730102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'Gesamtenergie 2050 var.'!E27*Sekundäranteil!$D$7</f>
        <v>6318.615373925737</v>
      </c>
      <c r="F27" s="55">
        <f>'Gesamtenergie 2050 var.'!F27*Sekundäranteil!$D$7</f>
        <v>7482.1875287563034</v>
      </c>
      <c r="G27" s="52">
        <f>'Gesamtenergie 2050 var.'!G27*Sekundäranteil!$D$7</f>
        <v>6182.0041221199608</v>
      </c>
      <c r="H27" s="54">
        <f>'Gesamtenergie 2050 var.'!H27*Sekundäranteil!$D$7</f>
        <v>4810.371957524595</v>
      </c>
      <c r="I27" s="53">
        <f>'Gesamtenergie 2050 var.'!I27*Sekundäranteil!$D$7</f>
        <v>4324.796385730102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'Gesamtenergie 2050 var.'!E28*Sekundäranteil!$D$7</f>
        <v>4753.4537675404626</v>
      </c>
      <c r="F28" s="55">
        <f>'Gesamtenergie 2050 var.'!F28*Sekundäranteil!$D$7</f>
        <v>5628.8016271377701</v>
      </c>
      <c r="G28" s="52">
        <f>'Gesamtenergie 2050 var.'!G28*Sekundäranteil!$D$7</f>
        <v>4650.6820001269425</v>
      </c>
      <c r="H28" s="54">
        <f>'Gesamtenergie 2050 var.'!H28*Sekundäranteil!$D$7</f>
        <v>3618.8119313487782</v>
      </c>
      <c r="I28" s="53">
        <f>'Gesamtenergie 2050 var.'!I28*Sekundäranteil!$D$7</f>
        <v>3253.5165470630127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'Gesamtenergie 2050 var.'!E29*Sekundäranteil!$D$7</f>
        <v>10434.410709235162</v>
      </c>
      <c r="F29" s="55">
        <f>'Gesamtenergie 2050 var.'!F29*Sekundäranteil!$D$7</f>
        <v>12355.906010790226</v>
      </c>
      <c r="G29" s="52">
        <f>'Gesamtenergie 2050 var.'!G29*Sekundäranteil!$D$7</f>
        <v>10208.814146620118</v>
      </c>
      <c r="H29" s="54">
        <f>'Gesamtenergie 2050 var.'!H29*Sekundäranteil!$D$7</f>
        <v>7943.7335078387814</v>
      </c>
      <c r="I29" s="53">
        <f>'Gesamtenergie 2050 var.'!I29*Sekundäranteil!$D$7</f>
        <v>7141.8655911139303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'Gesamtenergie 2050 var.'!E30*Sekundäranteil!$D$7</f>
        <v>5507.05009654078</v>
      </c>
      <c r="F30" s="55">
        <f>'Gesamtenergie 2050 var.'!F30*Sekundäranteil!$D$7</f>
        <v>6521.1726168059531</v>
      </c>
      <c r="G30" s="52">
        <f>'Gesamtenergie 2050 var.'!G30*Sekundäranteil!$D$7</f>
        <v>5387.9852440495069</v>
      </c>
      <c r="H30" s="54">
        <f>'Gesamtenergie 2050 var.'!H30*Sekundäranteil!$D$7</f>
        <v>4192.5260180260229</v>
      </c>
      <c r="I30" s="53">
        <f>'Gesamtenergie 2050 var.'!I30*Sekundäranteil!$D$7</f>
        <v>3769.3179508656858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'Gesamtenergie 2050 var.'!E31*Sekundäranteil!$D$7</f>
        <v>5507.05009654078</v>
      </c>
      <c r="F31" s="55">
        <f>'Gesamtenergie 2050 var.'!F31*Sekundäranteil!$D$7</f>
        <v>6521.1726168059531</v>
      </c>
      <c r="G31" s="52">
        <f>'Gesamtenergie 2050 var.'!G31*Sekundäranteil!$D$7</f>
        <v>5387.9852440495069</v>
      </c>
      <c r="H31" s="54">
        <f>'Gesamtenergie 2050 var.'!H31*Sekundäranteil!$D$7</f>
        <v>4192.5260180260229</v>
      </c>
      <c r="I31" s="53">
        <f>'Gesamtenergie 2050 var.'!I31*Sekundäranteil!$D$7</f>
        <v>3769.3179508656858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'Gesamtenergie 2050 var.'!E32*Sekundäranteil!$D$7</f>
        <v>5333.1432513868604</v>
      </c>
      <c r="F32" s="55">
        <f>'Gesamtenergie 2050 var.'!F32*Sekundäranteil!$D$7</f>
        <v>6315.2408499594485</v>
      </c>
      <c r="G32" s="52">
        <f>'Gesamtenergie 2050 var.'!G32*Sekundäranteil!$D$7</f>
        <v>5217.8383416058377</v>
      </c>
      <c r="H32" s="54">
        <f>'Gesamtenergie 2050 var.'!H32*Sekundäranteil!$D$7</f>
        <v>4060.1304595620436</v>
      </c>
      <c r="I32" s="53">
        <f>'Gesamtenergie 2050 var.'!I32*Sekundäranteil!$D$7</f>
        <v>3650.2868576804535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'Gesamtenergie 2050 var.'!E33*Sekundäranteil!$D$7</f>
        <v>3478.1369030783871</v>
      </c>
      <c r="F33" s="55">
        <f>'Gesamtenergie 2050 var.'!F33*Sekundäranteil!$D$7</f>
        <v>4118.635336930075</v>
      </c>
      <c r="G33" s="52">
        <f>'Gesamtenergie 2050 var.'!G33*Sekundäranteil!$D$7</f>
        <v>3402.9380488733723</v>
      </c>
      <c r="H33" s="54">
        <f>'Gesamtenergie 2050 var.'!H33*Sekundäranteil!$D$7</f>
        <v>2647.9111692795937</v>
      </c>
      <c r="I33" s="53">
        <f>'Gesamtenergie 2050 var.'!I33*Sekundäranteil!$D$7</f>
        <v>2380.6218637046436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'Gesamtenergie 2050 var.'!E34*Sekundäranteil!$D$7</f>
        <v>8776.4987854344636</v>
      </c>
      <c r="F34" s="55">
        <f>'Gesamtenergie 2050 var.'!F34*Sekundäranteil!$D$7</f>
        <v>10392.689833520224</v>
      </c>
      <c r="G34" s="52">
        <f>'Gesamtenergie 2050 var.'!G34*Sekundäranteil!$D$7</f>
        <v>8586.7470099904767</v>
      </c>
      <c r="H34" s="54">
        <f>'Gesamtenergie 2050 var.'!H34*Sekundäranteil!$D$7</f>
        <v>6681.5625171488409</v>
      </c>
      <c r="I34" s="53">
        <f>'Gesamtenergie 2050 var.'!I34*Sekundäranteil!$D$7</f>
        <v>6007.1025027480509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'Gesamtenergie 2050 var.'!E35*Sekundäranteil!$D$7</f>
        <v>6492.5222190796558</v>
      </c>
      <c r="F35" s="55">
        <f>'Gesamtenergie 2050 var.'!F35*Sekundäranteil!$D$7</f>
        <v>7688.1192956028081</v>
      </c>
      <c r="G35" s="52">
        <f>'Gesamtenergie 2050 var.'!G35*Sekundäranteil!$D$7</f>
        <v>6352.1510245636282</v>
      </c>
      <c r="H35" s="54">
        <f>'Gesamtenergie 2050 var.'!H35*Sekundäranteil!$D$7</f>
        <v>4942.7675159885757</v>
      </c>
      <c r="I35" s="53">
        <f>'Gesamtenergie 2050 var.'!I35*Sekundäranteil!$D$7</f>
        <v>4443.8274789153347</v>
      </c>
    </row>
    <row r="38" spans="3:9" ht="46.5" customHeight="1" x14ac:dyDescent="0.35">
      <c r="C38" s="88" t="s">
        <v>122</v>
      </c>
      <c r="D38" s="88"/>
      <c r="E38" s="88"/>
      <c r="F38" s="88"/>
      <c r="G38" s="88"/>
      <c r="H38" s="88"/>
      <c r="I38" s="88"/>
    </row>
    <row r="39" spans="3:9" ht="15.75" customHeight="1" x14ac:dyDescent="0.35">
      <c r="C39" s="60"/>
      <c r="D39" s="60"/>
      <c r="E39" s="60"/>
      <c r="F39" s="60"/>
      <c r="G39" s="60"/>
      <c r="H39" s="60"/>
      <c r="I39" s="60"/>
    </row>
    <row r="40" spans="3:9" ht="15.75" x14ac:dyDescent="0.25">
      <c r="E40" s="87" t="s">
        <v>46</v>
      </c>
      <c r="F40" s="87"/>
      <c r="G40" s="87" t="s">
        <v>42</v>
      </c>
      <c r="H40" s="87"/>
      <c r="I40" s="87"/>
    </row>
    <row r="41" spans="3:9" x14ac:dyDescent="0.25">
      <c r="C41" s="15" t="s">
        <v>52</v>
      </c>
      <c r="D41" s="15" t="s">
        <v>53</v>
      </c>
      <c r="E41" s="63" t="str">
        <f>Studienliste!$F$17</f>
        <v>ISI-05 13</v>
      </c>
      <c r="F41" s="64" t="s">
        <v>132</v>
      </c>
      <c r="G41" s="65" t="str">
        <f>Studienliste!$F$10</f>
        <v>OTTO-01 17</v>
      </c>
      <c r="H41" s="66" t="str">
        <f>Studienliste!$F$8</f>
        <v>TUD-02 20</v>
      </c>
      <c r="I41" s="67" t="str">
        <f>F41</f>
        <v>ENWI</v>
      </c>
    </row>
    <row r="42" spans="3:9" x14ac:dyDescent="0.25">
      <c r="C42" s="8" t="str">
        <f t="shared" ref="C42:D70" si="0">C77</f>
        <v>Austria</v>
      </c>
      <c r="D42" s="8" t="str">
        <f t="shared" si="0"/>
        <v>Donawitz</v>
      </c>
      <c r="E42" s="51">
        <f>'Gesamtenergie 2050 var.'!E7*Sekundäranteil!$D$10</f>
        <v>9345.1741690877789</v>
      </c>
      <c r="F42" s="55">
        <f>'Gesamtenergie 2050 var.'!F7*Sekundäranteil!$D$10</f>
        <v>11066.08671110829</v>
      </c>
      <c r="G42" s="52">
        <f>'Gesamtenergie 2050 var.'!G7*Sekundäranteil!$D$10</f>
        <v>9143.1273809812719</v>
      </c>
      <c r="H42" s="54">
        <f>'Gesamtenergie 2050 var.'!H7*Sekundäranteil!$D$10</f>
        <v>7114.4959933260543</v>
      </c>
      <c r="I42" s="53">
        <f>'Gesamtenergie 2050 var.'!I7*Sekundäranteil!$D$10</f>
        <v>6396.3341774637593</v>
      </c>
    </row>
    <row r="43" spans="3:9" x14ac:dyDescent="0.25">
      <c r="C43" s="8" t="str">
        <f t="shared" si="0"/>
        <v>Austria</v>
      </c>
      <c r="D43" s="8" t="str">
        <f t="shared" si="0"/>
        <v>Linz</v>
      </c>
      <c r="E43" s="51">
        <f>'Gesamtenergie 2050 var.'!E8*Sekundäranteil!$D$10</f>
        <v>9345.1741690877789</v>
      </c>
      <c r="F43" s="55">
        <f>'Gesamtenergie 2050 var.'!F8*Sekundäranteil!$D$10</f>
        <v>11066.08671110829</v>
      </c>
      <c r="G43" s="52">
        <f>'Gesamtenergie 2050 var.'!G8*Sekundäranteil!$D$10</f>
        <v>9143.1273809812719</v>
      </c>
      <c r="H43" s="54">
        <f>'Gesamtenergie 2050 var.'!H8*Sekundäranteil!$D$10</f>
        <v>7114.4959933260543</v>
      </c>
      <c r="I43" s="53">
        <f>'Gesamtenergie 2050 var.'!I8*Sekundäranteil!$D$10</f>
        <v>6396.3341774637593</v>
      </c>
    </row>
    <row r="44" spans="3:9" x14ac:dyDescent="0.25">
      <c r="C44" s="8" t="str">
        <f t="shared" si="0"/>
        <v>Belgium</v>
      </c>
      <c r="D44" s="8" t="str">
        <f t="shared" si="0"/>
        <v>Ghent</v>
      </c>
      <c r="E44" s="51">
        <f>'Gesamtenergie 2050 var.'!E9*Sekundäranteil!$D$10</f>
        <v>13498.860117023163</v>
      </c>
      <c r="F44" s="55">
        <f>'Gesamtenergie 2050 var.'!F9*Sekundäranteil!$D$10</f>
        <v>15984.673356888467</v>
      </c>
      <c r="G44" s="52">
        <f>'Gesamtenergie 2050 var.'!G9*Sekundäranteil!$D$10</f>
        <v>13207.008806347187</v>
      </c>
      <c r="H44" s="54">
        <f>'Gesamtenergie 2050 var.'!H9*Sekundäranteil!$D$10</f>
        <v>10276.703727438908</v>
      </c>
      <c r="I44" s="53">
        <f>'Gesamtenergie 2050 var.'!I9*Sekundäranteil!$D$10</f>
        <v>9239.3377331506726</v>
      </c>
    </row>
    <row r="45" spans="3:9" x14ac:dyDescent="0.25">
      <c r="C45" s="8" t="str">
        <f t="shared" si="0"/>
        <v>Czech Republic</v>
      </c>
      <c r="D45" s="8" t="str">
        <f t="shared" si="0"/>
        <v>Trinec</v>
      </c>
      <c r="E45" s="51">
        <f>'Gesamtenergie 2050 var.'!E10*Sekundäranteil!$D$10</f>
        <v>6397.7166389487766</v>
      </c>
      <c r="F45" s="55">
        <f>'Gesamtenergie 2050 var.'!F10*Sekundäranteil!$D$10</f>
        <v>7575.855280888607</v>
      </c>
      <c r="G45" s="52">
        <f>'Gesamtenergie 2050 var.'!G10*Sekundäranteil!$D$10</f>
        <v>6259.3951828981262</v>
      </c>
      <c r="H45" s="54">
        <f>'Gesamtenergie 2050 var.'!H10*Sekundäranteil!$D$10</f>
        <v>4870.5918766926043</v>
      </c>
      <c r="I45" s="53">
        <f>'Gesamtenergie 2050 var.'!I10*Sekundäranteil!$D$10</f>
        <v>4378.9374981152641</v>
      </c>
    </row>
    <row r="46" spans="3:9" x14ac:dyDescent="0.25">
      <c r="C46" s="8" t="str">
        <f t="shared" si="0"/>
        <v>Finland</v>
      </c>
      <c r="D46" s="8" t="str">
        <f t="shared" si="0"/>
        <v>Raahe</v>
      </c>
      <c r="E46" s="51">
        <f>'Gesamtenergie 2050 var.'!E11*Sekundäranteil!$D$10</f>
        <v>6439.8231750936193</v>
      </c>
      <c r="F46" s="55">
        <f>'Gesamtenergie 2050 var.'!F11*Sekundäranteil!$D$10</f>
        <v>7625.7157298917455</v>
      </c>
      <c r="G46" s="52">
        <f>'Gesamtenergie 2050 var.'!G11*Sekundäranteil!$D$10</f>
        <v>6300.5913571564561</v>
      </c>
      <c r="H46" s="54">
        <f>'Gesamtenergie 2050 var.'!H11*Sekundäranteil!$D$10</f>
        <v>4902.6476497873682</v>
      </c>
      <c r="I46" s="53">
        <f>'Gesamtenergie 2050 var.'!I11*Sekundäranteil!$D$10</f>
        <v>4407.7574506773853</v>
      </c>
    </row>
    <row r="47" spans="3:9" x14ac:dyDescent="0.25">
      <c r="C47" s="8" t="str">
        <f t="shared" si="0"/>
        <v>France</v>
      </c>
      <c r="D47" s="8" t="str">
        <f t="shared" si="0"/>
        <v>Fos-Sur-Mer</v>
      </c>
      <c r="E47" s="51">
        <f>'Gesamtenergie 2050 var.'!E12*Sekundäranteil!$D$10</f>
        <v>9288.2065025388747</v>
      </c>
      <c r="F47" s="55">
        <f>'Gesamtenergie 2050 var.'!F12*Sekundäranteil!$D$10</f>
        <v>10998.628456574634</v>
      </c>
      <c r="G47" s="52">
        <f>'Gesamtenergie 2050 var.'!G12*Sekundäranteil!$D$10</f>
        <v>9087.3913805141219</v>
      </c>
      <c r="H47" s="54">
        <f>'Gesamtenergie 2050 var.'!H12*Sekundäranteil!$D$10</f>
        <v>7071.1264179625505</v>
      </c>
      <c r="I47" s="53">
        <f>'Gesamtenergie 2050 var.'!I12*Sekundäranteil!$D$10</f>
        <v>6357.3424769385365</v>
      </c>
    </row>
    <row r="48" spans="3:9" x14ac:dyDescent="0.25">
      <c r="C48" s="8" t="str">
        <f t="shared" si="0"/>
        <v>France</v>
      </c>
      <c r="D48" s="8" t="str">
        <f t="shared" si="0"/>
        <v>Dunkerque</v>
      </c>
      <c r="E48" s="51">
        <f>'Gesamtenergie 2050 var.'!E13*Sekundäranteil!$D$10</f>
        <v>16966.457211304343</v>
      </c>
      <c r="F48" s="55">
        <f>'Gesamtenergie 2050 var.'!F13*Sekundäranteil!$D$10</f>
        <v>20090.827980676331</v>
      </c>
      <c r="G48" s="52">
        <f>'Gesamtenergie 2050 var.'!G13*Sekundäranteil!$D$10</f>
        <v>16599.634921739125</v>
      </c>
      <c r="H48" s="54">
        <f>'Gesamtenergie 2050 var.'!H13*Sekundäranteil!$D$10</f>
        <v>12916.590923478259</v>
      </c>
      <c r="I48" s="53">
        <f>'Gesamtenergie 2050 var.'!I13*Sekundäranteil!$D$10</f>
        <v>11612.745591207726</v>
      </c>
    </row>
    <row r="49" spans="3:9" x14ac:dyDescent="0.25">
      <c r="C49" s="8" t="str">
        <f t="shared" si="0"/>
        <v>Germany</v>
      </c>
      <c r="D49" s="8" t="str">
        <f t="shared" si="0"/>
        <v>Bremen</v>
      </c>
      <c r="E49" s="51">
        <f>'Gesamtenergie 2050 var.'!E14*Sekundäranteil!$D$10</f>
        <v>8173.6217222342093</v>
      </c>
      <c r="F49" s="55">
        <f>'Gesamtenergie 2050 var.'!F14*Sekundäranteil!$D$10</f>
        <v>9678.7930417856751</v>
      </c>
      <c r="G49" s="52">
        <f>'Gesamtenergie 2050 var.'!G14*Sekundäranteil!$D$10</f>
        <v>7996.9044148524245</v>
      </c>
      <c r="H49" s="54">
        <f>'Gesamtenergie 2050 var.'!H14*Sekundäranteil!$D$10</f>
        <v>6222.591247807045</v>
      </c>
      <c r="I49" s="53">
        <f>'Gesamtenergie 2050 var.'!I14*Sekundäranteil!$D$10</f>
        <v>5594.4613797059128</v>
      </c>
    </row>
    <row r="50" spans="3:9" x14ac:dyDescent="0.25">
      <c r="C50" s="8" t="str">
        <f t="shared" si="0"/>
        <v>Germany</v>
      </c>
      <c r="D50" s="8" t="str">
        <f t="shared" si="0"/>
        <v>Voelklingen</v>
      </c>
      <c r="E50" s="51">
        <f>'Gesamtenergie 2050 var.'!E15*Sekundäranteil!$D$10</f>
        <v>6890.610797350173</v>
      </c>
      <c r="F50" s="55">
        <f>'Gesamtenergie 2050 var.'!F15*Sekundäranteil!$D$10</f>
        <v>8159.5158309841681</v>
      </c>
      <c r="G50" s="52">
        <f>'Gesamtenergie 2050 var.'!G15*Sekundäranteil!$D$10</f>
        <v>6741.6327521574085</v>
      </c>
      <c r="H50" s="54">
        <f>'Gesamtenergie 2050 var.'!H15*Sekundäranteil!$D$10</f>
        <v>5245.8329852724837</v>
      </c>
      <c r="I50" s="53">
        <f>'Gesamtenergie 2050 var.'!I15*Sekundäranteil!$D$10</f>
        <v>4716.3004722248015</v>
      </c>
    </row>
    <row r="51" spans="3:9" x14ac:dyDescent="0.25">
      <c r="C51" s="8" t="str">
        <f t="shared" si="0"/>
        <v>Germany</v>
      </c>
      <c r="D51" s="8" t="str">
        <f t="shared" si="0"/>
        <v>Eisenhuettenstadt</v>
      </c>
      <c r="E51" s="51">
        <f>'Gesamtenergie 2050 var.'!E16*Sekundäranteil!$D$10</f>
        <v>5325.2383947889539</v>
      </c>
      <c r="F51" s="55">
        <f>'Gesamtenergie 2050 var.'!F16*Sekundäranteil!$D$10</f>
        <v>6305.8803151027896</v>
      </c>
      <c r="G51" s="52">
        <f>'Gesamtenergie 2050 var.'!G16*Sekundäranteil!$D$10</f>
        <v>5210.1043914947613</v>
      </c>
      <c r="H51" s="54">
        <f>'Gesamtenergie 2050 var.'!H16*Sekundäranteil!$D$10</f>
        <v>4054.1124796318622</v>
      </c>
      <c r="I51" s="53">
        <f>'Gesamtenergie 2050 var.'!I16*Sekundäranteil!$D$10</f>
        <v>3644.8763534447608</v>
      </c>
    </row>
    <row r="52" spans="3:9" x14ac:dyDescent="0.25">
      <c r="C52" s="8" t="str">
        <f t="shared" si="0"/>
        <v>Germany</v>
      </c>
      <c r="D52" s="8" t="str">
        <f t="shared" si="0"/>
        <v>Duisburg-Huckingen</v>
      </c>
      <c r="E52" s="51">
        <f>'Gesamtenergie 2050 var.'!E17*Sekundäranteil!$D$10</f>
        <v>12384.2753367185</v>
      </c>
      <c r="F52" s="55">
        <f>'Gesamtenergie 2050 var.'!F17*Sekundäranteil!$D$10</f>
        <v>14664.83794209951</v>
      </c>
      <c r="G52" s="52">
        <f>'Gesamtenergie 2050 var.'!G17*Sekundäranteil!$D$10</f>
        <v>12116.521840685493</v>
      </c>
      <c r="H52" s="54">
        <f>'Gesamtenergie 2050 var.'!H17*Sekundäranteil!$D$10</f>
        <v>9428.1685572834012</v>
      </c>
      <c r="I52" s="53">
        <f>'Gesamtenergie 2050 var.'!I17*Sekundäranteil!$D$10</f>
        <v>8476.4566359180499</v>
      </c>
    </row>
    <row r="53" spans="3:9" x14ac:dyDescent="0.25">
      <c r="C53" s="8" t="str">
        <f t="shared" si="0"/>
        <v>Germany</v>
      </c>
      <c r="D53" s="8" t="str">
        <f t="shared" si="0"/>
        <v>Duisburg-Beeckerwerth</v>
      </c>
      <c r="E53" s="51">
        <f>'Gesamtenergie 2050 var.'!E18*Sekundäranteil!$D$10</f>
        <v>14861.1304040622</v>
      </c>
      <c r="F53" s="55">
        <f>'Gesamtenergie 2050 var.'!F18*Sekundäranteil!$D$10</f>
        <v>17597.80553051941</v>
      </c>
      <c r="G53" s="52">
        <f>'Gesamtenergie 2050 var.'!G18*Sekundäranteil!$D$10</f>
        <v>14539.826208822591</v>
      </c>
      <c r="H53" s="54">
        <f>'Gesamtenergie 2050 var.'!H18*Sekundäranteil!$D$10</f>
        <v>11313.802268740081</v>
      </c>
      <c r="I53" s="53">
        <f>'Gesamtenergie 2050 var.'!I18*Sekundäranteil!$D$10</f>
        <v>10171.747963101658</v>
      </c>
    </row>
    <row r="54" spans="3:9" x14ac:dyDescent="0.25">
      <c r="C54" s="8" t="str">
        <f t="shared" si="0"/>
        <v>Germany</v>
      </c>
      <c r="D54" s="8" t="str">
        <f t="shared" si="0"/>
        <v>Salzgitter</v>
      </c>
      <c r="E54" s="51">
        <f>'Gesamtenergie 2050 var.'!E19*Sekundäranteil!$D$10</f>
        <v>11393.53330978102</v>
      </c>
      <c r="F54" s="55">
        <f>'Gesamtenergie 2050 var.'!F19*Sekundäranteil!$D$10</f>
        <v>13491.650906731549</v>
      </c>
      <c r="G54" s="52">
        <f>'Gesamtenergie 2050 var.'!G19*Sekundäranteil!$D$10</f>
        <v>11147.200093430652</v>
      </c>
      <c r="H54" s="54">
        <f>'Gesamtenergie 2050 var.'!H19*Sekundäranteil!$D$10</f>
        <v>8673.9150727007291</v>
      </c>
      <c r="I54" s="53">
        <f>'Gesamtenergie 2050 var.'!I19*Sekundäranteil!$D$10</f>
        <v>7798.3401050446046</v>
      </c>
    </row>
    <row r="55" spans="3:9" x14ac:dyDescent="0.25">
      <c r="C55" s="8" t="str">
        <f t="shared" si="0"/>
        <v>Germany</v>
      </c>
      <c r="D55" s="8" t="str">
        <f t="shared" si="0"/>
        <v>Dillingen</v>
      </c>
      <c r="E55" s="51">
        <f>'Gesamtenergie 2050 var.'!E20*Sekundäranteil!$D$10</f>
        <v>5780.9797271801945</v>
      </c>
      <c r="F55" s="55">
        <f>'Gesamtenergie 2050 var.'!F20*Sekundäranteil!$D$10</f>
        <v>6845.5463513720515</v>
      </c>
      <c r="G55" s="52">
        <f>'Gesamtenergie 2050 var.'!G20*Sekundäranteil!$D$10</f>
        <v>5655.9923952319887</v>
      </c>
      <c r="H55" s="54">
        <f>'Gesamtenergie 2050 var.'!H20*Sekundäranteil!$D$10</f>
        <v>4401.0690825398924</v>
      </c>
      <c r="I55" s="53">
        <f>'Gesamtenergie 2050 var.'!I20*Sekundäranteil!$D$10</f>
        <v>3956.8099576465456</v>
      </c>
    </row>
    <row r="56" spans="3:9" x14ac:dyDescent="0.25">
      <c r="C56" s="8" t="str">
        <f t="shared" si="0"/>
        <v>Germany</v>
      </c>
      <c r="D56" s="8" t="str">
        <f t="shared" si="0"/>
        <v>Duisburg</v>
      </c>
      <c r="E56" s="51">
        <f>'Gesamtenergie 2050 var.'!E21*Sekundäranteil!$D$10</f>
        <v>2774.0776754249437</v>
      </c>
      <c r="F56" s="55">
        <f>'Gesamtenergie 2050 var.'!F21*Sekundäranteil!$D$10</f>
        <v>3284.9236990302907</v>
      </c>
      <c r="G56" s="52">
        <f>'Gesamtenergie 2050 var.'!G21*Sekundäranteil!$D$10</f>
        <v>2714.1008923135505</v>
      </c>
      <c r="H56" s="54">
        <f>'Gesamtenergie 2050 var.'!H21*Sekundäranteil!$D$10</f>
        <v>2111.9097568314819</v>
      </c>
      <c r="I56" s="53">
        <f>'Gesamtenergie 2050 var.'!I21*Sekundäranteil!$D$10</f>
        <v>1898.7262864456429</v>
      </c>
    </row>
    <row r="57" spans="3:9" x14ac:dyDescent="0.25">
      <c r="C57" s="8" t="str">
        <f t="shared" si="0"/>
        <v>Germany</v>
      </c>
      <c r="D57" s="8" t="str">
        <f t="shared" si="0"/>
        <v>Duisburg-Bruckhausen</v>
      </c>
      <c r="E57" s="51">
        <f>'Gesamtenergie 2050 var.'!E22*Sekundäranteil!$D$10</f>
        <v>14861.1304040622</v>
      </c>
      <c r="F57" s="55">
        <f>'Gesamtenergie 2050 var.'!F22*Sekundäranteil!$D$10</f>
        <v>17597.80553051941</v>
      </c>
      <c r="G57" s="52">
        <f>'Gesamtenergie 2050 var.'!G22*Sekundäranteil!$D$10</f>
        <v>14539.826208822591</v>
      </c>
      <c r="H57" s="54">
        <f>'Gesamtenergie 2050 var.'!H22*Sekundäranteil!$D$10</f>
        <v>11313.802268740081</v>
      </c>
      <c r="I57" s="53">
        <f>'Gesamtenergie 2050 var.'!I22*Sekundäranteil!$D$10</f>
        <v>10171.747963101658</v>
      </c>
    </row>
    <row r="58" spans="3:9" x14ac:dyDescent="0.25">
      <c r="C58" s="8" t="str">
        <f t="shared" si="0"/>
        <v>Hungaria</v>
      </c>
      <c r="D58" s="8" t="str">
        <f t="shared" si="0"/>
        <v>Dunauijvaros</v>
      </c>
      <c r="E58" s="51">
        <f>'Gesamtenergie 2050 var.'!E23*Sekundäranteil!$D$10</f>
        <v>3962.9681077499195</v>
      </c>
      <c r="F58" s="55">
        <f>'Gesamtenergie 2050 var.'!F23*Sekundäranteil!$D$10</f>
        <v>4692.7481414718432</v>
      </c>
      <c r="G58" s="52">
        <f>'Gesamtenergie 2050 var.'!G23*Sekundäranteil!$D$10</f>
        <v>3877.2869890193574</v>
      </c>
      <c r="H58" s="54">
        <f>'Gesamtenergie 2050 var.'!H23*Sekundäranteil!$D$10</f>
        <v>3017.0139383306882</v>
      </c>
      <c r="I58" s="53">
        <f>'Gesamtenergie 2050 var.'!I23*Sekundäranteil!$D$10</f>
        <v>2712.4661234937757</v>
      </c>
    </row>
    <row r="59" spans="3:9" x14ac:dyDescent="0.25">
      <c r="C59" s="8" t="str">
        <f t="shared" si="0"/>
        <v>Italy</v>
      </c>
      <c r="D59" s="8" t="str">
        <f t="shared" si="0"/>
        <v>Taranto</v>
      </c>
      <c r="E59" s="51">
        <f>'Gesamtenergie 2050 var.'!E24*Sekundäranteil!$D$10</f>
        <v>21053.268072421452</v>
      </c>
      <c r="F59" s="55">
        <f>'Gesamtenergie 2050 var.'!F24*Sekundäranteil!$D$10</f>
        <v>24930.22450156917</v>
      </c>
      <c r="G59" s="52">
        <f>'Gesamtenergie 2050 var.'!G24*Sekundäranteil!$D$10</f>
        <v>20598.087129165338</v>
      </c>
      <c r="H59" s="54">
        <f>'Gesamtenergie 2050 var.'!H24*Sekundäranteil!$D$10</f>
        <v>16027.886547381782</v>
      </c>
      <c r="I59" s="53">
        <f>'Gesamtenergie 2050 var.'!I24*Sekundäranteil!$D$10</f>
        <v>14409.976281060681</v>
      </c>
    </row>
    <row r="60" spans="3:9" x14ac:dyDescent="0.25">
      <c r="C60" s="8" t="str">
        <f t="shared" si="0"/>
        <v>Netherlands</v>
      </c>
      <c r="D60" s="8" t="str">
        <f t="shared" si="0"/>
        <v>Ijmuiden</v>
      </c>
      <c r="E60" s="51">
        <f>'Gesamtenergie 2050 var.'!E25*Sekundäranteil!$D$10</f>
        <v>16879.767283947313</v>
      </c>
      <c r="F60" s="55">
        <f>'Gesamtenergie 2050 var.'!F25*Sekundäranteil!$D$10</f>
        <v>19988.174115081631</v>
      </c>
      <c r="G60" s="52">
        <f>'Gesamtenergie 2050 var.'!G25*Sekundäranteil!$D$10</f>
        <v>16514.819268854328</v>
      </c>
      <c r="H60" s="54">
        <f>'Gesamtenergie 2050 var.'!H25*Sekundäranteil!$D$10</f>
        <v>12850.593743577276</v>
      </c>
      <c r="I60" s="53">
        <f>'Gesamtenergie 2050 var.'!I25*Sekundäranteil!$D$10</f>
        <v>11553.4103947563</v>
      </c>
    </row>
    <row r="61" spans="3:9" x14ac:dyDescent="0.25">
      <c r="C61" s="8" t="str">
        <f t="shared" si="0"/>
        <v>Poland</v>
      </c>
      <c r="D61" s="8" t="str">
        <f t="shared" si="0"/>
        <v>Krakow</v>
      </c>
      <c r="E61" s="51">
        <f>'Gesamtenergie 2050 var.'!E26*Sekundäranteil!$D$10</f>
        <v>6749.4300585115816</v>
      </c>
      <c r="F61" s="55">
        <f>'Gesamtenergie 2050 var.'!F26*Sekundäranteil!$D$10</f>
        <v>7992.3366784442333</v>
      </c>
      <c r="G61" s="52">
        <f>'Gesamtenergie 2050 var.'!G26*Sekundäranteil!$D$10</f>
        <v>6603.5044031735933</v>
      </c>
      <c r="H61" s="54">
        <f>'Gesamtenergie 2050 var.'!H26*Sekundäranteil!$D$10</f>
        <v>5138.3518637194538</v>
      </c>
      <c r="I61" s="53">
        <f>'Gesamtenergie 2050 var.'!I26*Sekundäranteil!$D$10</f>
        <v>4619.6688665753363</v>
      </c>
    </row>
    <row r="62" spans="3:9" x14ac:dyDescent="0.25">
      <c r="C62" s="8" t="str">
        <f t="shared" si="0"/>
        <v>Poland</v>
      </c>
      <c r="D62" s="8" t="str">
        <f t="shared" si="0"/>
        <v>Dabrowa Gornicza</v>
      </c>
      <c r="E62" s="51">
        <f>'Gesamtenergie 2050 var.'!E27*Sekundäranteil!$D$10</f>
        <v>6749.4300585115816</v>
      </c>
      <c r="F62" s="55">
        <f>'Gesamtenergie 2050 var.'!F27*Sekundäranteil!$D$10</f>
        <v>7992.3366784442333</v>
      </c>
      <c r="G62" s="52">
        <f>'Gesamtenergie 2050 var.'!G27*Sekundäranteil!$D$10</f>
        <v>6603.5044031735933</v>
      </c>
      <c r="H62" s="54">
        <f>'Gesamtenergie 2050 var.'!H27*Sekundäranteil!$D$10</f>
        <v>5138.3518637194538</v>
      </c>
      <c r="I62" s="53">
        <f>'Gesamtenergie 2050 var.'!I27*Sekundäranteil!$D$10</f>
        <v>4619.6688665753363</v>
      </c>
    </row>
    <row r="63" spans="3:9" x14ac:dyDescent="0.25">
      <c r="C63" s="8" t="str">
        <f t="shared" si="0"/>
        <v>Romania</v>
      </c>
      <c r="D63" s="8" t="str">
        <f t="shared" si="0"/>
        <v>Galati</v>
      </c>
      <c r="E63" s="51">
        <f>'Gesamtenergie 2050 var.'!E28*Sekundäranteil!$D$10</f>
        <v>5077.5528880545844</v>
      </c>
      <c r="F63" s="55">
        <f>'Gesamtenergie 2050 var.'!F28*Sekundäranteil!$D$10</f>
        <v>6012.5835562607999</v>
      </c>
      <c r="G63" s="52">
        <f>'Gesamtenergie 2050 var.'!G28*Sekundäranteil!$D$10</f>
        <v>4967.7739546810517</v>
      </c>
      <c r="H63" s="54">
        <f>'Gesamtenergie 2050 var.'!H28*Sekundäranteil!$D$10</f>
        <v>3865.5491084861947</v>
      </c>
      <c r="I63" s="53">
        <f>'Gesamtenergie 2050 var.'!I28*Sekundäranteil!$D$10</f>
        <v>3475.3472207263994</v>
      </c>
    </row>
    <row r="64" spans="3:9" x14ac:dyDescent="0.25">
      <c r="C64" s="8" t="str">
        <f t="shared" si="0"/>
        <v>Slovakia</v>
      </c>
      <c r="D64" s="8" t="str">
        <f t="shared" si="0"/>
        <v>Kosice</v>
      </c>
      <c r="E64" s="51">
        <f>'Gesamtenergie 2050 var.'!E29*Sekundäranteil!$D$10</f>
        <v>11145.847803046649</v>
      </c>
      <c r="F64" s="55">
        <f>'Gesamtenergie 2050 var.'!F29*Sekundäranteil!$D$10</f>
        <v>13198.354147889559</v>
      </c>
      <c r="G64" s="52">
        <f>'Gesamtenergie 2050 var.'!G29*Sekundäranteil!$D$10</f>
        <v>10904.869656616944</v>
      </c>
      <c r="H64" s="54">
        <f>'Gesamtenergie 2050 var.'!H29*Sekundäranteil!$D$10</f>
        <v>8485.3517015550606</v>
      </c>
      <c r="I64" s="53">
        <f>'Gesamtenergie 2050 var.'!I29*Sekundäranteil!$D$10</f>
        <v>7628.8109723262432</v>
      </c>
    </row>
    <row r="65" spans="3:9" x14ac:dyDescent="0.25">
      <c r="C65" s="8" t="str">
        <f t="shared" si="0"/>
        <v>Spain</v>
      </c>
      <c r="D65" s="8" t="str">
        <f t="shared" si="0"/>
        <v>Gijon</v>
      </c>
      <c r="E65" s="51">
        <f>'Gesamtenergie 2050 var.'!E30*Sekundäranteil!$D$10</f>
        <v>5882.5307849412875</v>
      </c>
      <c r="F65" s="55">
        <f>'Gesamtenergie 2050 var.'!F30*Sekundäranteil!$D$10</f>
        <v>6965.7980224972671</v>
      </c>
      <c r="G65" s="52">
        <f>'Gesamtenergie 2050 var.'!G30*Sekundäranteil!$D$10</f>
        <v>5755.3478743256092</v>
      </c>
      <c r="H65" s="54">
        <f>'Gesamtenergie 2050 var.'!H30*Sekundäranteil!$D$10</f>
        <v>4478.380064709615</v>
      </c>
      <c r="I65" s="53">
        <f>'Gesamtenergie 2050 var.'!I30*Sekundäranteil!$D$10</f>
        <v>4026.3169020610735</v>
      </c>
    </row>
    <row r="66" spans="3:9" x14ac:dyDescent="0.25">
      <c r="C66" s="8" t="str">
        <f t="shared" si="0"/>
        <v>Spain</v>
      </c>
      <c r="D66" s="8" t="str">
        <f t="shared" si="0"/>
        <v>Aviles</v>
      </c>
      <c r="E66" s="51">
        <f>'Gesamtenergie 2050 var.'!E31*Sekundäranteil!$D$10</f>
        <v>5882.5307849412875</v>
      </c>
      <c r="F66" s="55">
        <f>'Gesamtenergie 2050 var.'!F31*Sekundäranteil!$D$10</f>
        <v>6965.7980224972671</v>
      </c>
      <c r="G66" s="52">
        <f>'Gesamtenergie 2050 var.'!G31*Sekundäranteil!$D$10</f>
        <v>5755.3478743256092</v>
      </c>
      <c r="H66" s="54">
        <f>'Gesamtenergie 2050 var.'!H31*Sekundäranteil!$D$10</f>
        <v>4478.380064709615</v>
      </c>
      <c r="I66" s="53">
        <f>'Gesamtenergie 2050 var.'!I31*Sekundäranteil!$D$10</f>
        <v>4026.3169020610735</v>
      </c>
    </row>
    <row r="67" spans="3:9" x14ac:dyDescent="0.25">
      <c r="C67" s="8" t="str">
        <f t="shared" si="0"/>
        <v>Sweden</v>
      </c>
      <c r="D67" s="8" t="str">
        <f t="shared" si="0"/>
        <v>Lulea</v>
      </c>
      <c r="E67" s="51">
        <f>'Gesamtenergie 2050 var.'!E32*Sekundäranteil!$D$10</f>
        <v>5696.7666548905099</v>
      </c>
      <c r="F67" s="55">
        <f>'Gesamtenergie 2050 var.'!F32*Sekundäranteil!$D$10</f>
        <v>6745.8254533657746</v>
      </c>
      <c r="G67" s="52">
        <f>'Gesamtenergie 2050 var.'!G32*Sekundäranteil!$D$10</f>
        <v>5573.6000467153262</v>
      </c>
      <c r="H67" s="54">
        <f>'Gesamtenergie 2050 var.'!H32*Sekundäranteil!$D$10</f>
        <v>4336.9575363503645</v>
      </c>
      <c r="I67" s="53">
        <f>'Gesamtenergie 2050 var.'!I32*Sekundäranteil!$D$10</f>
        <v>3899.1700525223023</v>
      </c>
    </row>
    <row r="68" spans="3:9" x14ac:dyDescent="0.25">
      <c r="C68" s="8" t="str">
        <f t="shared" si="0"/>
        <v>Sweden</v>
      </c>
      <c r="D68" s="8" t="str">
        <f t="shared" si="0"/>
        <v>Oxeloesund</v>
      </c>
      <c r="E68" s="51">
        <f>'Gesamtenergie 2050 var.'!E33*Sekundäranteil!$D$10</f>
        <v>3715.28260101555</v>
      </c>
      <c r="F68" s="55">
        <f>'Gesamtenergie 2050 var.'!F33*Sekundäranteil!$D$10</f>
        <v>4399.4513826298526</v>
      </c>
      <c r="G68" s="52">
        <f>'Gesamtenergie 2050 var.'!G33*Sekundäranteil!$D$10</f>
        <v>3634.9565522056478</v>
      </c>
      <c r="H68" s="54">
        <f>'Gesamtenergie 2050 var.'!H33*Sekundäranteil!$D$10</f>
        <v>2828.4505671850202</v>
      </c>
      <c r="I68" s="53">
        <f>'Gesamtenergie 2050 var.'!I33*Sekundäranteil!$D$10</f>
        <v>2542.9369907754144</v>
      </c>
    </row>
    <row r="69" spans="3:9" x14ac:dyDescent="0.25">
      <c r="C69" s="8" t="str">
        <f t="shared" si="0"/>
        <v>United Kingdom</v>
      </c>
      <c r="D69" s="8" t="str">
        <f t="shared" si="0"/>
        <v>Port Talbot</v>
      </c>
      <c r="E69" s="51">
        <f>'Gesamtenergie 2050 var.'!E34*Sekundäranteil!$D$10</f>
        <v>9374.8964298959036</v>
      </c>
      <c r="F69" s="55">
        <f>'Gesamtenergie 2050 var.'!F34*Sekundäranteil!$D$10</f>
        <v>11101.282322169331</v>
      </c>
      <c r="G69" s="52">
        <f>'Gesamtenergie 2050 var.'!G34*Sekundäranteil!$D$10</f>
        <v>9172.2070333989177</v>
      </c>
      <c r="H69" s="54">
        <f>'Gesamtenergie 2050 var.'!H34*Sekundäranteil!$D$10</f>
        <v>7137.1235978635341</v>
      </c>
      <c r="I69" s="53">
        <f>'Gesamtenergie 2050 var.'!I34*Sekundäranteil!$D$10</f>
        <v>6416.6776733899624</v>
      </c>
    </row>
    <row r="70" spans="3:9" x14ac:dyDescent="0.25">
      <c r="C70" s="8" t="str">
        <f t="shared" si="0"/>
        <v>United Kingdom</v>
      </c>
      <c r="D70" s="8" t="str">
        <f t="shared" si="0"/>
        <v>Scunthorpe</v>
      </c>
      <c r="E70" s="51">
        <f>'Gesamtenergie 2050 var.'!E35*Sekundäranteil!$D$10</f>
        <v>6935.1941885623592</v>
      </c>
      <c r="F70" s="55">
        <f>'Gesamtenergie 2050 var.'!F35*Sekundäranteil!$D$10</f>
        <v>8212.3092475757257</v>
      </c>
      <c r="G70" s="52">
        <f>'Gesamtenergie 2050 var.'!G35*Sekundäranteil!$D$10</f>
        <v>6785.2522307838753</v>
      </c>
      <c r="H70" s="54">
        <f>'Gesamtenergie 2050 var.'!H35*Sekundäranteil!$D$10</f>
        <v>5279.7743920787052</v>
      </c>
      <c r="I70" s="53">
        <f>'Gesamtenergie 2050 var.'!I35*Sekundäranteil!$D$10</f>
        <v>4746.8157161141071</v>
      </c>
    </row>
    <row r="73" spans="3:9" ht="44.25" customHeight="1" x14ac:dyDescent="0.35">
      <c r="C73" s="88" t="s">
        <v>121</v>
      </c>
      <c r="D73" s="88"/>
      <c r="E73" s="88"/>
      <c r="F73" s="88"/>
      <c r="G73" s="88"/>
      <c r="H73" s="88"/>
      <c r="I73" s="88"/>
    </row>
    <row r="74" spans="3:9" ht="15.75" customHeight="1" x14ac:dyDescent="0.35">
      <c r="C74" s="60"/>
      <c r="D74" s="60"/>
      <c r="E74" s="60"/>
      <c r="F74" s="60"/>
      <c r="G74" s="60"/>
      <c r="H74" s="60"/>
      <c r="I74" s="60"/>
    </row>
    <row r="75" spans="3:9" ht="15.75" x14ac:dyDescent="0.25">
      <c r="E75" s="87" t="s">
        <v>46</v>
      </c>
      <c r="F75" s="87"/>
      <c r="G75" s="87" t="s">
        <v>42</v>
      </c>
      <c r="H75" s="87"/>
      <c r="I75" s="87"/>
    </row>
    <row r="76" spans="3:9" x14ac:dyDescent="0.25">
      <c r="C76" s="15" t="s">
        <v>52</v>
      </c>
      <c r="D76" s="15" t="s">
        <v>53</v>
      </c>
      <c r="E76" s="63" t="str">
        <f>Studienliste!$F$17</f>
        <v>ISI-05 13</v>
      </c>
      <c r="F76" s="64" t="s">
        <v>132</v>
      </c>
      <c r="G76" s="65" t="str">
        <f>Studienliste!$F$10</f>
        <v>OTTO-01 17</v>
      </c>
      <c r="H76" s="66" t="str">
        <f>Studienliste!$F$8</f>
        <v>TUD-02 20</v>
      </c>
      <c r="I76" s="67" t="str">
        <f>F76</f>
        <v>ENWI</v>
      </c>
    </row>
    <row r="77" spans="3:9" x14ac:dyDescent="0.25">
      <c r="C77" s="8" t="str">
        <f t="shared" ref="C77:D105" si="1">C7</f>
        <v>Austria</v>
      </c>
      <c r="D77" s="8" t="str">
        <f t="shared" si="1"/>
        <v>Donawitz</v>
      </c>
      <c r="E77" s="51">
        <f>'Gesamtenergie 2050 var.'!E7*Sekundäranteil!$D$8</f>
        <v>9941.6746479657231</v>
      </c>
      <c r="F77" s="55">
        <f>'Gesamtenergie 2050 var.'!F7*Sekundäranteil!$D$8</f>
        <v>11772.432671391798</v>
      </c>
      <c r="G77" s="52">
        <f>'Gesamtenergie 2050 var.'!G7*Sekundäranteil!$D$8</f>
        <v>9726.7312563630567</v>
      </c>
      <c r="H77" s="54">
        <f>'Gesamtenergie 2050 var.'!H7*Sekundäranteil!$D$8</f>
        <v>7568.6127588575046</v>
      </c>
      <c r="I77" s="53">
        <f>'Gesamtenergie 2050 var.'!I7*Sekundäranteil!$D$8</f>
        <v>6804.6108270891064</v>
      </c>
    </row>
    <row r="78" spans="3:9" x14ac:dyDescent="0.25">
      <c r="C78" s="8" t="str">
        <f t="shared" si="1"/>
        <v>Austria</v>
      </c>
      <c r="D78" s="8" t="str">
        <f t="shared" si="1"/>
        <v>Linz</v>
      </c>
      <c r="E78" s="51">
        <f>'Gesamtenergie 2050 var.'!E8*Sekundäranteil!$D$8</f>
        <v>9941.6746479657231</v>
      </c>
      <c r="F78" s="55">
        <f>'Gesamtenergie 2050 var.'!F8*Sekundäranteil!$D$8</f>
        <v>11772.432671391798</v>
      </c>
      <c r="G78" s="52">
        <f>'Gesamtenergie 2050 var.'!G8*Sekundäranteil!$D$8</f>
        <v>9726.7312563630567</v>
      </c>
      <c r="H78" s="54">
        <f>'Gesamtenergie 2050 var.'!H8*Sekundäranteil!$D$8</f>
        <v>7568.6127588575046</v>
      </c>
      <c r="I78" s="53">
        <f>'Gesamtenergie 2050 var.'!I8*Sekundäranteil!$D$8</f>
        <v>6804.6108270891064</v>
      </c>
    </row>
    <row r="79" spans="3:9" x14ac:dyDescent="0.25">
      <c r="C79" s="8" t="str">
        <f t="shared" si="1"/>
        <v>Belgium</v>
      </c>
      <c r="D79" s="8" t="str">
        <f t="shared" si="1"/>
        <v>Ghent</v>
      </c>
      <c r="E79" s="51">
        <f>'Gesamtenergie 2050 var.'!E9*Sekundäranteil!$D$8</f>
        <v>14360.489486194856</v>
      </c>
      <c r="F79" s="55">
        <f>'Gesamtenergie 2050 var.'!F9*Sekundäranteil!$D$8</f>
        <v>17004.971656264326</v>
      </c>
      <c r="G79" s="52">
        <f>'Gesamtenergie 2050 var.'!G9*Sekundäranteil!$D$8</f>
        <v>14050.009368454455</v>
      </c>
      <c r="H79" s="54">
        <f>'Gesamtenergie 2050 var.'!H9*Sekundäranteil!$D$8</f>
        <v>10932.663539828625</v>
      </c>
      <c r="I79" s="53">
        <f>'Gesamtenergie 2050 var.'!I9*Sekundäranteil!$D$8</f>
        <v>9829.0826948411413</v>
      </c>
    </row>
    <row r="80" spans="3:9" x14ac:dyDescent="0.25">
      <c r="C80" s="8" t="str">
        <f t="shared" si="1"/>
        <v>Czech Republic</v>
      </c>
      <c r="D80" s="8" t="str">
        <f t="shared" si="1"/>
        <v>Trinec</v>
      </c>
      <c r="E80" s="51">
        <f>'Gesamtenergie 2050 var.'!E10*Sekundäranteil!$D$8</f>
        <v>6806.0815307965713</v>
      </c>
      <c r="F80" s="55">
        <f>'Gesamtenergie 2050 var.'!F10*Sekundäranteil!$D$8</f>
        <v>8059.4205115836248</v>
      </c>
      <c r="G80" s="52">
        <f>'Gesamtenergie 2050 var.'!G10*Sekundäranteil!$D$8</f>
        <v>6658.9310456363046</v>
      </c>
      <c r="H80" s="54">
        <f>'Gesamtenergie 2050 var.'!H10*Sekundäranteil!$D$8</f>
        <v>5181.4807198857497</v>
      </c>
      <c r="I80" s="53">
        <f>'Gesamtenergie 2050 var.'!I10*Sekundäranteil!$D$8</f>
        <v>4658.4441469311323</v>
      </c>
    </row>
    <row r="81" spans="3:9" x14ac:dyDescent="0.25">
      <c r="C81" s="8" t="str">
        <f t="shared" si="1"/>
        <v>Finland</v>
      </c>
      <c r="D81" s="8" t="str">
        <f t="shared" si="1"/>
        <v>Raahe</v>
      </c>
      <c r="E81" s="51">
        <f>'Gesamtenergie 2050 var.'!E11*Sekundäranteil!$D$8</f>
        <v>6850.8757181847022</v>
      </c>
      <c r="F81" s="55">
        <f>'Gesamtenergie 2050 var.'!F11*Sekundäranteil!$D$8</f>
        <v>8112.4635424380276</v>
      </c>
      <c r="G81" s="52">
        <f>'Gesamtenergie 2050 var.'!G11*Sekundäranteil!$D$8</f>
        <v>6702.7567629324003</v>
      </c>
      <c r="H81" s="54">
        <f>'Gesamtenergie 2050 var.'!H11*Sekundäranteil!$D$8</f>
        <v>5215.582606156775</v>
      </c>
      <c r="I81" s="53">
        <f>'Gesamtenergie 2050 var.'!I11*Sekundäranteil!$D$8</f>
        <v>4689.1036709333885</v>
      </c>
    </row>
    <row r="82" spans="3:9" x14ac:dyDescent="0.25">
      <c r="C82" s="8" t="str">
        <f t="shared" si="1"/>
        <v>France</v>
      </c>
      <c r="D82" s="8" t="str">
        <f t="shared" si="1"/>
        <v>Fos-Sur-Mer</v>
      </c>
      <c r="E82" s="51">
        <f>'Gesamtenergie 2050 var.'!E12*Sekundäranteil!$D$8</f>
        <v>9881.070747381782</v>
      </c>
      <c r="F82" s="55">
        <f>'Gesamtenergie 2050 var.'!F12*Sekundäranteil!$D$8</f>
        <v>11700.668570824078</v>
      </c>
      <c r="G82" s="52">
        <f>'Gesamtenergie 2050 var.'!G12*Sekundäranteil!$D$8</f>
        <v>9667.4376388448109</v>
      </c>
      <c r="H82" s="54">
        <f>'Gesamtenergie 2050 var.'!H12*Sekundäranteil!$D$8</f>
        <v>7522.4749127261175</v>
      </c>
      <c r="I82" s="53">
        <f>'Gesamtenergie 2050 var.'!I12*Sekundäranteil!$D$8</f>
        <v>6763.1302946154647</v>
      </c>
    </row>
    <row r="83" spans="3:9" x14ac:dyDescent="0.25">
      <c r="C83" s="8" t="str">
        <f t="shared" si="1"/>
        <v>France</v>
      </c>
      <c r="D83" s="8" t="str">
        <f t="shared" si="1"/>
        <v>Dunkerque</v>
      </c>
      <c r="E83" s="51">
        <f>'Gesamtenergie 2050 var.'!E13*Sekundäranteil!$D$8</f>
        <v>18049.422565217388</v>
      </c>
      <c r="F83" s="55">
        <f>'Gesamtenergie 2050 var.'!F13*Sekundäranteil!$D$8</f>
        <v>21373.221256038651</v>
      </c>
      <c r="G83" s="52">
        <f>'Gesamtenergie 2050 var.'!G13*Sekundäranteil!$D$8</f>
        <v>17659.186086956517</v>
      </c>
      <c r="H83" s="54">
        <f>'Gesamtenergie 2050 var.'!H13*Sekundäranteil!$D$8</f>
        <v>13741.054173913042</v>
      </c>
      <c r="I83" s="53">
        <f>'Gesamtenergie 2050 var.'!I13*Sekundäranteil!$D$8</f>
        <v>12353.984671497581</v>
      </c>
    </row>
    <row r="84" spans="3:9" x14ac:dyDescent="0.25">
      <c r="C84" s="8" t="str">
        <f t="shared" si="1"/>
        <v>Germany</v>
      </c>
      <c r="D84" s="8" t="str">
        <f t="shared" si="1"/>
        <v>Bremen</v>
      </c>
      <c r="E84" s="51">
        <f>'Gesamtenergie 2050 var.'!E14*Sekundäranteil!$D$8</f>
        <v>8695.3422576959674</v>
      </c>
      <c r="F84" s="55">
        <f>'Gesamtenergie 2050 var.'!F14*Sekundäranteil!$D$8</f>
        <v>10296.588342325187</v>
      </c>
      <c r="G84" s="52">
        <f>'Gesamtenergie 2050 var.'!G14*Sekundäranteil!$D$8</f>
        <v>8507.3451221834312</v>
      </c>
      <c r="H84" s="54">
        <f>'Gesamtenergie 2050 var.'!H14*Sekundäranteil!$D$8</f>
        <v>6619.7779231989844</v>
      </c>
      <c r="I84" s="53">
        <f>'Gesamtenergie 2050 var.'!I14*Sekundäranteil!$D$8</f>
        <v>5951.5546592616092</v>
      </c>
    </row>
    <row r="85" spans="3:9" x14ac:dyDescent="0.25">
      <c r="C85" s="8" t="str">
        <f t="shared" si="1"/>
        <v>Germany</v>
      </c>
      <c r="D85" s="8" t="str">
        <f t="shared" si="1"/>
        <v>Voelklingen</v>
      </c>
      <c r="E85" s="51">
        <f>'Gesamtenergie 2050 var.'!E15*Sekundäranteil!$D$8</f>
        <v>7330.437018457631</v>
      </c>
      <c r="F85" s="55">
        <f>'Gesamtenergie 2050 var.'!F15*Sekundäranteil!$D$8</f>
        <v>8680.3359904086901</v>
      </c>
      <c r="G85" s="52">
        <f>'Gesamtenergie 2050 var.'!G15*Sekundäranteil!$D$8</f>
        <v>7171.9497363376686</v>
      </c>
      <c r="H85" s="54">
        <f>'Gesamtenergie 2050 var.'!H15*Sekundäranteil!$D$8</f>
        <v>5580.6733885877493</v>
      </c>
      <c r="I85" s="53">
        <f>'Gesamtenergie 2050 var.'!I15*Sekundäranteil!$D$8</f>
        <v>5017.3409278987256</v>
      </c>
    </row>
    <row r="86" spans="3:9" x14ac:dyDescent="0.25">
      <c r="C86" s="8" t="str">
        <f t="shared" si="1"/>
        <v>Germany</v>
      </c>
      <c r="D86" s="8" t="str">
        <f t="shared" si="1"/>
        <v>Eisenhuettenstadt</v>
      </c>
      <c r="E86" s="51">
        <f>'Gesamtenergie 2050 var.'!E16*Sekundäranteil!$D$8</f>
        <v>5665.1472284988877</v>
      </c>
      <c r="F86" s="55">
        <f>'Gesamtenergie 2050 var.'!F16*Sekundäranteil!$D$8</f>
        <v>6708.3833139391381</v>
      </c>
      <c r="G86" s="52">
        <f>'Gesamtenergie 2050 var.'!G16*Sekundäranteil!$D$8</f>
        <v>5542.6642462710233</v>
      </c>
      <c r="H86" s="54">
        <f>'Gesamtenergie 2050 var.'!H16*Sekundäranteil!$D$8</f>
        <v>4312.8856166296409</v>
      </c>
      <c r="I86" s="53">
        <f>'Gesamtenergie 2050 var.'!I16*Sekundäranteil!$D$8</f>
        <v>3877.528035579533</v>
      </c>
    </row>
    <row r="87" spans="3:9" x14ac:dyDescent="0.25">
      <c r="C87" s="8" t="str">
        <f t="shared" si="1"/>
        <v>Germany</v>
      </c>
      <c r="D87" s="8" t="str">
        <f t="shared" si="1"/>
        <v>Duisburg-Huckingen</v>
      </c>
      <c r="E87" s="51">
        <f>'Gesamtenergie 2050 var.'!E17*Sekundäranteil!$D$8</f>
        <v>13174.760996509043</v>
      </c>
      <c r="F87" s="55">
        <f>'Gesamtenergie 2050 var.'!F17*Sekundäranteil!$D$8</f>
        <v>15600.891427765437</v>
      </c>
      <c r="G87" s="52">
        <f>'Gesamtenergie 2050 var.'!G17*Sekundäranteil!$D$8</f>
        <v>12889.916851793078</v>
      </c>
      <c r="H87" s="54">
        <f>'Gesamtenergie 2050 var.'!H17*Sekundäranteil!$D$8</f>
        <v>10029.966550301491</v>
      </c>
      <c r="I87" s="53">
        <f>'Gesamtenergie 2050 var.'!I17*Sekundäranteil!$D$8</f>
        <v>9017.5070594872868</v>
      </c>
    </row>
    <row r="88" spans="3:9" x14ac:dyDescent="0.25">
      <c r="C88" s="8" t="str">
        <f t="shared" si="1"/>
        <v>Germany</v>
      </c>
      <c r="D88" s="8" t="str">
        <f t="shared" si="1"/>
        <v>Duisburg-Beeckerwerth</v>
      </c>
      <c r="E88" s="51">
        <f>'Gesamtenergie 2050 var.'!E18*Sekundäranteil!$D$8</f>
        <v>15809.713195810851</v>
      </c>
      <c r="F88" s="55">
        <f>'Gesamtenergie 2050 var.'!F18*Sekundäranteil!$D$8</f>
        <v>18721.069713318524</v>
      </c>
      <c r="G88" s="52">
        <f>'Gesamtenergie 2050 var.'!G18*Sekundäranteil!$D$8</f>
        <v>15467.900222151693</v>
      </c>
      <c r="H88" s="54">
        <f>'Gesamtenergie 2050 var.'!H18*Sekundäranteil!$D$8</f>
        <v>12035.959860361789</v>
      </c>
      <c r="I88" s="53">
        <f>'Gesamtenergie 2050 var.'!I18*Sekundäranteil!$D$8</f>
        <v>10821.008471384743</v>
      </c>
    </row>
    <row r="89" spans="3:9" x14ac:dyDescent="0.25">
      <c r="C89" s="8" t="str">
        <f t="shared" si="1"/>
        <v>Germany</v>
      </c>
      <c r="D89" s="8" t="str">
        <f t="shared" si="1"/>
        <v>Salzgitter</v>
      </c>
      <c r="E89" s="51">
        <f>'Gesamtenergie 2050 var.'!E19*Sekundäranteil!$D$8</f>
        <v>12120.780116788319</v>
      </c>
      <c r="F89" s="55">
        <f>'Gesamtenergie 2050 var.'!F19*Sekundäranteil!$D$8</f>
        <v>14352.820113544201</v>
      </c>
      <c r="G89" s="52">
        <f>'Gesamtenergie 2050 var.'!G19*Sekundäranteil!$D$8</f>
        <v>11858.723503649631</v>
      </c>
      <c r="H89" s="54">
        <f>'Gesamtenergie 2050 var.'!H19*Sekundäranteil!$D$8</f>
        <v>9227.5692262773719</v>
      </c>
      <c r="I89" s="53">
        <f>'Gesamtenergie 2050 var.'!I19*Sekundäranteil!$D$8</f>
        <v>8296.106494728303</v>
      </c>
    </row>
    <row r="90" spans="3:9" x14ac:dyDescent="0.25">
      <c r="C90" s="8" t="str">
        <f t="shared" si="1"/>
        <v>Germany</v>
      </c>
      <c r="D90" s="8" t="str">
        <f t="shared" si="1"/>
        <v>Dillingen</v>
      </c>
      <c r="E90" s="51">
        <f>'Gesamtenergie 2050 var.'!E20*Sekundäranteil!$D$8</f>
        <v>6149.9784331704204</v>
      </c>
      <c r="F90" s="55">
        <f>'Gesamtenergie 2050 var.'!F20*Sekundäranteil!$D$8</f>
        <v>7282.4961184809063</v>
      </c>
      <c r="G90" s="52">
        <f>'Gesamtenergie 2050 var.'!G20*Sekundäranteil!$D$8</f>
        <v>6017.0131864170098</v>
      </c>
      <c r="H90" s="54">
        <f>'Gesamtenergie 2050 var.'!H20*Sekundäranteil!$D$8</f>
        <v>4681.9883856807364</v>
      </c>
      <c r="I90" s="53">
        <f>'Gesamtenergie 2050 var.'!I20*Sekundäranteil!$D$8</f>
        <v>4209.3722953686656</v>
      </c>
    </row>
    <row r="91" spans="3:9" x14ac:dyDescent="0.25">
      <c r="C91" s="8" t="str">
        <f t="shared" si="1"/>
        <v>Germany</v>
      </c>
      <c r="D91" s="8" t="str">
        <f t="shared" si="1"/>
        <v>Duisburg</v>
      </c>
      <c r="E91" s="51">
        <f>'Gesamtenergie 2050 var.'!E21*Sekundäranteil!$D$8</f>
        <v>2951.1464632180255</v>
      </c>
      <c r="F91" s="55">
        <f>'Gesamtenergie 2050 var.'!F21*Sekundäranteil!$D$8</f>
        <v>3494.5996798194583</v>
      </c>
      <c r="G91" s="52">
        <f>'Gesamtenergie 2050 var.'!G21*Sekundäranteil!$D$8</f>
        <v>2887.3413748016496</v>
      </c>
      <c r="H91" s="54">
        <f>'Gesamtenergie 2050 var.'!H21*Sekundäranteil!$D$8</f>
        <v>2246.712507267534</v>
      </c>
      <c r="I91" s="53">
        <f>'Gesamtenergie 2050 var.'!I21*Sekundäranteil!$D$8</f>
        <v>2019.9215813251521</v>
      </c>
    </row>
    <row r="92" spans="3:9" x14ac:dyDescent="0.25">
      <c r="C92" s="8" t="str">
        <f t="shared" si="1"/>
        <v>Germany</v>
      </c>
      <c r="D92" s="8" t="str">
        <f t="shared" si="1"/>
        <v>Duisburg-Bruckhausen</v>
      </c>
      <c r="E92" s="51">
        <f>'Gesamtenergie 2050 var.'!E22*Sekundäranteil!$D$8</f>
        <v>15809.713195810851</v>
      </c>
      <c r="F92" s="55">
        <f>'Gesamtenergie 2050 var.'!F22*Sekundäranteil!$D$8</f>
        <v>18721.069713318524</v>
      </c>
      <c r="G92" s="52">
        <f>'Gesamtenergie 2050 var.'!G22*Sekundäranteil!$D$8</f>
        <v>15467.900222151693</v>
      </c>
      <c r="H92" s="54">
        <f>'Gesamtenergie 2050 var.'!H22*Sekundäranteil!$D$8</f>
        <v>12035.959860361789</v>
      </c>
      <c r="I92" s="53">
        <f>'Gesamtenergie 2050 var.'!I22*Sekundäranteil!$D$8</f>
        <v>10821.008471384743</v>
      </c>
    </row>
    <row r="93" spans="3:9" x14ac:dyDescent="0.25">
      <c r="C93" s="8" t="str">
        <f t="shared" si="1"/>
        <v>Hungaria</v>
      </c>
      <c r="D93" s="8" t="str">
        <f t="shared" si="1"/>
        <v>Dunauijvaros</v>
      </c>
      <c r="E93" s="51">
        <f>'Gesamtenergie 2050 var.'!E23*Sekundäranteil!$D$8</f>
        <v>4215.9235188828934</v>
      </c>
      <c r="F93" s="55">
        <f>'Gesamtenergie 2050 var.'!F23*Sekundäranteil!$D$8</f>
        <v>4992.2852568849394</v>
      </c>
      <c r="G93" s="52">
        <f>'Gesamtenergie 2050 var.'!G23*Sekundäranteil!$D$8</f>
        <v>4124.7733925737848</v>
      </c>
      <c r="H93" s="54">
        <f>'Gesamtenergie 2050 var.'!H23*Sekundäranteil!$D$8</f>
        <v>3209.589296096477</v>
      </c>
      <c r="I93" s="53">
        <f>'Gesamtenergie 2050 var.'!I23*Sekundäranteil!$D$8</f>
        <v>2885.6022590359316</v>
      </c>
    </row>
    <row r="94" spans="3:9" x14ac:dyDescent="0.25">
      <c r="C94" s="8" t="str">
        <f t="shared" si="1"/>
        <v>Italy</v>
      </c>
      <c r="D94" s="8" t="str">
        <f t="shared" si="1"/>
        <v>Taranto</v>
      </c>
      <c r="E94" s="51">
        <f>'Gesamtenergie 2050 var.'!E24*Sekundäranteil!$D$8</f>
        <v>22397.093694065374</v>
      </c>
      <c r="F94" s="55">
        <f>'Gesamtenergie 2050 var.'!F24*Sekundäranteil!$D$8</f>
        <v>26521.515427201244</v>
      </c>
      <c r="G94" s="52">
        <f>'Gesamtenergie 2050 var.'!G24*Sekundäranteil!$D$8</f>
        <v>21912.858648048234</v>
      </c>
      <c r="H94" s="54">
        <f>'Gesamtenergie 2050 var.'!H24*Sekundäranteil!$D$8</f>
        <v>17050.943135512534</v>
      </c>
      <c r="I94" s="53">
        <f>'Gesamtenergie 2050 var.'!I24*Sekundäranteil!$D$8</f>
        <v>15329.762001128385</v>
      </c>
    </row>
    <row r="95" spans="3:9" x14ac:dyDescent="0.25">
      <c r="C95" s="8" t="str">
        <f t="shared" si="1"/>
        <v>Netherlands</v>
      </c>
      <c r="D95" s="8" t="str">
        <f t="shared" si="1"/>
        <v>Ijmuiden</v>
      </c>
      <c r="E95" s="51">
        <f>'Gesamtenergie 2050 var.'!E25*Sekundäranteil!$D$8</f>
        <v>17957.199238241825</v>
      </c>
      <c r="F95" s="55">
        <f>'Gesamtenergie 2050 var.'!F25*Sekundäranteil!$D$8</f>
        <v>21264.01501604429</v>
      </c>
      <c r="G95" s="52">
        <f>'Gesamtenergie 2050 var.'!G25*Sekundäranteil!$D$8</f>
        <v>17568.956668993967</v>
      </c>
      <c r="H95" s="54">
        <f>'Gesamtenergie 2050 var.'!H25*Sekundäranteil!$D$8</f>
        <v>13670.844408060932</v>
      </c>
      <c r="I95" s="53">
        <f>'Gesamtenergie 2050 var.'!I25*Sekundäranteil!$D$8</f>
        <v>12290.862122081171</v>
      </c>
    </row>
    <row r="96" spans="3:9" x14ac:dyDescent="0.25">
      <c r="C96" s="8" t="str">
        <f t="shared" si="1"/>
        <v>Poland</v>
      </c>
      <c r="D96" s="8" t="str">
        <f t="shared" si="1"/>
        <v>Krakow</v>
      </c>
      <c r="E96" s="51">
        <f>'Gesamtenergie 2050 var.'!E26*Sekundäranteil!$D$8</f>
        <v>7180.244743097428</v>
      </c>
      <c r="F96" s="55">
        <f>'Gesamtenergie 2050 var.'!F26*Sekundäranteil!$D$8</f>
        <v>8502.4858281321631</v>
      </c>
      <c r="G96" s="52">
        <f>'Gesamtenergie 2050 var.'!G26*Sekundäranteil!$D$8</f>
        <v>7025.0046842272277</v>
      </c>
      <c r="H96" s="54">
        <f>'Gesamtenergie 2050 var.'!H26*Sekundäranteil!$D$8</f>
        <v>5466.3317699143126</v>
      </c>
      <c r="I96" s="53">
        <f>'Gesamtenergie 2050 var.'!I26*Sekundäranteil!$D$8</f>
        <v>4914.5413474205707</v>
      </c>
    </row>
    <row r="97" spans="3:9" x14ac:dyDescent="0.25">
      <c r="C97" s="8" t="str">
        <f t="shared" si="1"/>
        <v>Poland</v>
      </c>
      <c r="D97" s="8" t="str">
        <f t="shared" si="1"/>
        <v>Dabrowa Gornicza</v>
      </c>
      <c r="E97" s="51">
        <f>'Gesamtenergie 2050 var.'!E27*Sekundäranteil!$D$8</f>
        <v>7180.244743097428</v>
      </c>
      <c r="F97" s="55">
        <f>'Gesamtenergie 2050 var.'!F27*Sekundäranteil!$D$8</f>
        <v>8502.4858281321631</v>
      </c>
      <c r="G97" s="52">
        <f>'Gesamtenergie 2050 var.'!G27*Sekundäranteil!$D$8</f>
        <v>7025.0046842272277</v>
      </c>
      <c r="H97" s="54">
        <f>'Gesamtenergie 2050 var.'!H27*Sekundäranteil!$D$8</f>
        <v>5466.3317699143126</v>
      </c>
      <c r="I97" s="53">
        <f>'Gesamtenergie 2050 var.'!I27*Sekundäranteil!$D$8</f>
        <v>4914.5413474205707</v>
      </c>
    </row>
    <row r="98" spans="3:9" x14ac:dyDescent="0.25">
      <c r="C98" s="8" t="str">
        <f t="shared" si="1"/>
        <v>Romania</v>
      </c>
      <c r="D98" s="8" t="str">
        <f t="shared" si="1"/>
        <v>Galati</v>
      </c>
      <c r="E98" s="51">
        <f>'Gesamtenergie 2050 var.'!E28*Sekundäranteil!$D$8</f>
        <v>5401.6520085687071</v>
      </c>
      <c r="F98" s="55">
        <f>'Gesamtenergie 2050 var.'!F28*Sekundäranteil!$D$8</f>
        <v>6396.3654853838298</v>
      </c>
      <c r="G98" s="52">
        <f>'Gesamtenergie 2050 var.'!G28*Sekundäranteil!$D$8</f>
        <v>5284.8659092351618</v>
      </c>
      <c r="H98" s="54">
        <f>'Gesamtenergie 2050 var.'!H28*Sekundäranteil!$D$8</f>
        <v>4112.2862856236115</v>
      </c>
      <c r="I98" s="53">
        <f>'Gesamtenergie 2050 var.'!I28*Sekundäranteil!$D$8</f>
        <v>3697.1778943897871</v>
      </c>
    </row>
    <row r="99" spans="3:9" x14ac:dyDescent="0.25">
      <c r="C99" s="8" t="str">
        <f t="shared" si="1"/>
        <v>Slovakia</v>
      </c>
      <c r="D99" s="8" t="str">
        <f t="shared" si="1"/>
        <v>Kosice</v>
      </c>
      <c r="E99" s="51">
        <f>'Gesamtenergie 2050 var.'!E29*Sekundäranteil!$D$8</f>
        <v>11857.284896858138</v>
      </c>
      <c r="F99" s="55">
        <f>'Gesamtenergie 2050 var.'!F29*Sekundäranteil!$D$8</f>
        <v>14040.802284988893</v>
      </c>
      <c r="G99" s="52">
        <f>'Gesamtenergie 2050 var.'!G29*Sekundäranteil!$D$8</f>
        <v>11600.92516661377</v>
      </c>
      <c r="H99" s="54">
        <f>'Gesamtenergie 2050 var.'!H29*Sekundäranteil!$D$8</f>
        <v>9026.9698952713425</v>
      </c>
      <c r="I99" s="53">
        <f>'Gesamtenergie 2050 var.'!I29*Sekundäranteil!$D$8</f>
        <v>8115.7563535385571</v>
      </c>
    </row>
    <row r="100" spans="3:9" x14ac:dyDescent="0.25">
      <c r="C100" s="8" t="str">
        <f t="shared" si="1"/>
        <v>Spain</v>
      </c>
      <c r="D100" s="8" t="str">
        <f t="shared" si="1"/>
        <v>Gijon</v>
      </c>
      <c r="E100" s="51">
        <f>'Gesamtenergie 2050 var.'!E30*Sekundäranteil!$D$8</f>
        <v>6258.0114733417959</v>
      </c>
      <c r="F100" s="55">
        <f>'Gesamtenergie 2050 var.'!F30*Sekundäranteil!$D$8</f>
        <v>7410.4234281885829</v>
      </c>
      <c r="G100" s="52">
        <f>'Gesamtenergie 2050 var.'!G30*Sekundäranteil!$D$8</f>
        <v>6122.7105046017123</v>
      </c>
      <c r="H100" s="54">
        <f>'Gesamtenergie 2050 var.'!H30*Sekundäranteil!$D$8</f>
        <v>4764.234111393208</v>
      </c>
      <c r="I100" s="53">
        <f>'Gesamtenergie 2050 var.'!I30*Sekundäranteil!$D$8</f>
        <v>4283.3158532564612</v>
      </c>
    </row>
    <row r="101" spans="3:9" x14ac:dyDescent="0.25">
      <c r="C101" s="8" t="str">
        <f t="shared" si="1"/>
        <v>Spain</v>
      </c>
      <c r="D101" s="8" t="str">
        <f t="shared" si="1"/>
        <v>Aviles</v>
      </c>
      <c r="E101" s="51">
        <f>'Gesamtenergie 2050 var.'!E31*Sekundäranteil!$D$8</f>
        <v>6258.0114733417959</v>
      </c>
      <c r="F101" s="55">
        <f>'Gesamtenergie 2050 var.'!F31*Sekundäranteil!$D$8</f>
        <v>7410.4234281885829</v>
      </c>
      <c r="G101" s="52">
        <f>'Gesamtenergie 2050 var.'!G31*Sekundäranteil!$D$8</f>
        <v>6122.7105046017123</v>
      </c>
      <c r="H101" s="54">
        <f>'Gesamtenergie 2050 var.'!H31*Sekundäranteil!$D$8</f>
        <v>4764.234111393208</v>
      </c>
      <c r="I101" s="53">
        <f>'Gesamtenergie 2050 var.'!I31*Sekundäranteil!$D$8</f>
        <v>4283.3158532564612</v>
      </c>
    </row>
    <row r="102" spans="3:9" x14ac:dyDescent="0.25">
      <c r="C102" s="8" t="str">
        <f t="shared" si="1"/>
        <v>Sweden</v>
      </c>
      <c r="D102" s="8" t="str">
        <f t="shared" si="1"/>
        <v>Lulea</v>
      </c>
      <c r="E102" s="51">
        <f>'Gesamtenergie 2050 var.'!E32*Sekundäranteil!$D$8</f>
        <v>6060.3900583941595</v>
      </c>
      <c r="F102" s="55">
        <f>'Gesamtenergie 2050 var.'!F32*Sekundäranteil!$D$8</f>
        <v>7176.4100567721007</v>
      </c>
      <c r="G102" s="52">
        <f>'Gesamtenergie 2050 var.'!G32*Sekundäranteil!$D$8</f>
        <v>5929.3617518248157</v>
      </c>
      <c r="H102" s="54">
        <f>'Gesamtenergie 2050 var.'!H32*Sekundäranteil!$D$8</f>
        <v>4613.7846131386859</v>
      </c>
      <c r="I102" s="53">
        <f>'Gesamtenergie 2050 var.'!I32*Sekundäranteil!$D$8</f>
        <v>4148.0532473641515</v>
      </c>
    </row>
    <row r="103" spans="3:9" x14ac:dyDescent="0.25">
      <c r="C103" s="8" t="str">
        <f t="shared" si="1"/>
        <v>Sweden</v>
      </c>
      <c r="D103" s="8" t="str">
        <f t="shared" si="1"/>
        <v>Oxeloesund</v>
      </c>
      <c r="E103" s="51">
        <f>'Gesamtenergie 2050 var.'!E33*Sekundäranteil!$D$8</f>
        <v>3952.4282989527128</v>
      </c>
      <c r="F103" s="55">
        <f>'Gesamtenergie 2050 var.'!F33*Sekundäranteil!$D$8</f>
        <v>4680.267428329631</v>
      </c>
      <c r="G103" s="52">
        <f>'Gesamtenergie 2050 var.'!G33*Sekundäranteil!$D$8</f>
        <v>3866.9750555379233</v>
      </c>
      <c r="H103" s="54">
        <f>'Gesamtenergie 2050 var.'!H33*Sekundäranteil!$D$8</f>
        <v>3008.9899650904472</v>
      </c>
      <c r="I103" s="53">
        <f>'Gesamtenergie 2050 var.'!I33*Sekundäranteil!$D$8</f>
        <v>2705.2521178461857</v>
      </c>
    </row>
    <row r="104" spans="3:9" x14ac:dyDescent="0.25">
      <c r="C104" s="8" t="str">
        <f t="shared" si="1"/>
        <v>United Kingdom</v>
      </c>
      <c r="D104" s="8" t="str">
        <f t="shared" si="1"/>
        <v>Port Talbot</v>
      </c>
      <c r="E104" s="51">
        <f>'Gesamtenergie 2050 var.'!E34*Sekundäranteil!$D$8</f>
        <v>9973.2940743573454</v>
      </c>
      <c r="F104" s="55">
        <f>'Gesamtenergie 2050 var.'!F34*Sekundäranteil!$D$8</f>
        <v>11809.874810818437</v>
      </c>
      <c r="G104" s="52">
        <f>'Gesamtenergie 2050 var.'!G34*Sekundäranteil!$D$8</f>
        <v>9757.6670568073605</v>
      </c>
      <c r="H104" s="54">
        <f>'Gesamtenergie 2050 var.'!H34*Sekundäranteil!$D$8</f>
        <v>7592.6846785782282</v>
      </c>
      <c r="I104" s="53">
        <f>'Gesamtenergie 2050 var.'!I34*Sekundäranteil!$D$8</f>
        <v>6826.2528440318756</v>
      </c>
    </row>
    <row r="105" spans="3:9" x14ac:dyDescent="0.25">
      <c r="C105" s="8" t="str">
        <f t="shared" si="1"/>
        <v>United Kingdom</v>
      </c>
      <c r="D105" s="8" t="str">
        <f t="shared" si="1"/>
        <v>Scunthorpe</v>
      </c>
      <c r="E105" s="51">
        <f>'Gesamtenergie 2050 var.'!E35*Sekundäranteil!$D$8</f>
        <v>7377.8661580450635</v>
      </c>
      <c r="F105" s="55">
        <f>'Gesamtenergie 2050 var.'!F35*Sekundäranteil!$D$8</f>
        <v>8736.4991995486453</v>
      </c>
      <c r="G105" s="52">
        <f>'Gesamtenergie 2050 var.'!G35*Sekundäranteil!$D$8</f>
        <v>7218.3534370041234</v>
      </c>
      <c r="H105" s="54">
        <f>'Gesamtenergie 2050 var.'!H35*Sekundäranteil!$D$8</f>
        <v>5616.7812681688356</v>
      </c>
      <c r="I105" s="53">
        <f>'Gesamtenergie 2050 var.'!I35*Sekundäranteil!$D$8</f>
        <v>5049.8039533128804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79" t="s">
        <v>124</v>
      </c>
      <c r="D3" s="79"/>
      <c r="E3" s="79"/>
      <c r="F3" s="79"/>
      <c r="G3" s="79"/>
      <c r="H3" s="79"/>
      <c r="I3" s="79"/>
    </row>
    <row r="5" spans="3:9" ht="15.75" x14ac:dyDescent="0.25">
      <c r="E5" s="87" t="s">
        <v>46</v>
      </c>
      <c r="F5" s="87"/>
      <c r="G5" s="87" t="s">
        <v>42</v>
      </c>
      <c r="H5" s="87"/>
      <c r="I5" s="87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'Verbrauch je Träger 2050 var.'!E121-'Energiebedarf Sek.stahl var.'!E7-('Verbrauch je Träger 2019'!F122-'Energiebedarf Sek.stahl 2019'!E6)</f>
        <v>-1602.2828848147246</v>
      </c>
      <c r="F7" s="55">
        <f>'Verbrauch je Träger 2050 var.'!F121-'Energiebedarf Sek.stahl var.'!F7-('Verbrauch je Träger 2019'!G122-'Energiebedarf Sek.stahl 2019'!F6)</f>
        <v>-1897.3430583814643</v>
      </c>
      <c r="G7" s="52">
        <f>'Verbrauch je Träger 2050 var.'!G121-'Energiebedarf Sek.stahl var.'!G7-('Verbrauch je Träger 2019'!H122-'Energiebedarf Sek.stahl 2019'!G6)</f>
        <v>-260.58113266782311</v>
      </c>
      <c r="H7" s="54">
        <f>'Verbrauch je Träger 2050 var.'!H121-'Energiebedarf Sek.stahl var.'!H7-('Verbrauch je Träger 2019'!I122-'Energiebedarf Sek.stahl 2019'!H6)</f>
        <v>764.72700309082757</v>
      </c>
      <c r="I7" s="53">
        <f>'Verbrauch je Träger 2050 var.'!I121-'Energiebedarf Sek.stahl var.'!I7-('Verbrauch je Träger 2019'!J122-'Energiebedarf Sek.stahl 2019'!I6)</f>
        <v>414.79873006552316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'Verbrauch je Träger 2050 var.'!E122-'Energiebedarf Sek.stahl var.'!E8-('Verbrauch je Träger 2019'!F123-'Energiebedarf Sek.stahl 2019'!E7)</f>
        <v>-1602.2828848147246</v>
      </c>
      <c r="F8" s="55">
        <f>'Verbrauch je Träger 2050 var.'!F122-'Energiebedarf Sek.stahl var.'!F8-('Verbrauch je Träger 2019'!G123-'Energiebedarf Sek.stahl 2019'!F7)</f>
        <v>-1897.3430583814643</v>
      </c>
      <c r="G8" s="52">
        <f>'Verbrauch je Träger 2050 var.'!G122-'Energiebedarf Sek.stahl var.'!G8-('Verbrauch je Träger 2019'!H123-'Energiebedarf Sek.stahl 2019'!G7)</f>
        <v>-260.58113266782311</v>
      </c>
      <c r="H8" s="54">
        <f>'Verbrauch je Träger 2050 var.'!H122-'Energiebedarf Sek.stahl var.'!H8-('Verbrauch je Träger 2019'!I123-'Energiebedarf Sek.stahl 2019'!H7)</f>
        <v>764.72700309082757</v>
      </c>
      <c r="I8" s="53">
        <f>'Verbrauch je Träger 2050 var.'!I122-'Energiebedarf Sek.stahl var.'!I8-('Verbrauch je Träger 2019'!J123-'Energiebedarf Sek.stahl 2019'!I7)</f>
        <v>414.79873006552316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'Verbrauch je Träger 2050 var.'!E123-'Energiebedarf Sek.stahl var.'!E9-('Verbrauch je Träger 2019'!F124-'Energiebedarf Sek.stahl 2019'!E8)</f>
        <v>-2314.4557970422084</v>
      </c>
      <c r="F9" s="55">
        <f>'Verbrauch je Träger 2050 var.'!F123-'Energiebedarf Sek.stahl var.'!F9-('Verbrauch je Träger 2019'!G124-'Energiebedarf Sek.stahl 2019'!F8)</f>
        <v>-2740.6625147572195</v>
      </c>
      <c r="G9" s="52">
        <f>'Verbrauch je Träger 2050 var.'!G123-'Energiebedarf Sek.stahl var.'!G9-('Verbrauch je Träger 2019'!H124-'Energiebedarf Sek.stahl 2019'!G8)</f>
        <v>-376.40264326520992</v>
      </c>
      <c r="H9" s="54">
        <f>'Verbrauch je Träger 2050 var.'!H123-'Energiebedarf Sek.stahl var.'!H9-('Verbrauch je Träger 2019'!I124-'Energiebedarf Sek.stahl 2019'!H8)</f>
        <v>1104.6281915836225</v>
      </c>
      <c r="I9" s="53">
        <f>'Verbrauch je Träger 2050 var.'!I123-'Energiebedarf Sek.stahl var.'!I9-('Verbrauch je Träger 2019'!J124-'Energiebedarf Sek.stahl 2019'!I8)</f>
        <v>599.16593661730622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'Verbrauch je Träger 2050 var.'!E124-'Energiebedarf Sek.stahl var.'!E10-('Verbrauch je Träger 2019'!F125-'Energiebedarf Sek.stahl 2019'!E9)</f>
        <v>-1096.9246465614724</v>
      </c>
      <c r="F10" s="55">
        <f>'Verbrauch je Träger 2050 var.'!F124-'Energiebedarf Sek.stahl var.'!F10-('Verbrauch je Träger 2019'!G125-'Energiebedarf Sek.stahl 2019'!F9)</f>
        <v>-1298.9231698381473</v>
      </c>
      <c r="G10" s="52">
        <f>'Verbrauch je Träger 2050 var.'!G124-'Energiebedarf Sek.stahl var.'!G10-('Verbrauch je Träger 2019'!H125-'Energiebedarf Sek.stahl 2019'!G9)</f>
        <v>-178.3941334961537</v>
      </c>
      <c r="H10" s="54">
        <f>'Verbrauch je Träger 2050 var.'!H124-'Energiebedarf Sek.stahl var.'!H10-('Verbrauch je Träger 2019'!I125-'Energiebedarf Sek.stahl 2019'!H9)</f>
        <v>523.53295758908189</v>
      </c>
      <c r="I10" s="53">
        <f>'Verbrauch je Träger 2050 var.'!I124-'Energiebedarf Sek.stahl var.'!I10-('Verbrauch je Träger 2019'!J125-'Energiebedarf Sek.stahl 2019'!I9)</f>
        <v>283.97167234541303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'Verbrauch je Träger 2050 var.'!E125-'Energiebedarf Sek.stahl var.'!E11-('Verbrauch je Träger 2019'!F126-'Energiebedarf Sek.stahl 2019'!E10)</f>
        <v>-1104.1440499650898</v>
      </c>
      <c r="F11" s="55">
        <f>'Verbrauch je Träger 2050 var.'!F125-'Energiebedarf Sek.stahl var.'!F11-('Verbrauch je Träger 2019'!G126-'Energiebedarf Sek.stahl 2019'!F10)</f>
        <v>-1307.4720253887654</v>
      </c>
      <c r="G11" s="52">
        <f>'Verbrauch je Träger 2050 var.'!G125-'Energiebedarf Sek.stahl var.'!G11-('Verbrauch je Träger 2019'!H126-'Energiebedarf Sek.stahl 2019'!G10)</f>
        <v>-179.56823348432135</v>
      </c>
      <c r="H11" s="54">
        <f>'Verbrauch je Träger 2050 var.'!H125-'Energiebedarf Sek.stahl var.'!H11-('Verbrauch je Träger 2019'!I126-'Energiebedarf Sek.stahl 2019'!H10)</f>
        <v>526.97858681053458</v>
      </c>
      <c r="I11" s="53">
        <f>'Verbrauch je Träger 2050 var.'!I125-'Energiebedarf Sek.stahl var.'!I11-('Verbrauch je Träger 2019'!J126-'Energiebedarf Sek.stahl 2019'!I10)</f>
        <v>285.84063031284313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'Verbrauch je Träger 2050 var.'!E126-'Energiebedarf Sek.stahl var.'!E12-('Verbrauch je Träger 2019'!F127-'Energiebedarf Sek.stahl 2019'!E11)</f>
        <v>-1592.5154566804176</v>
      </c>
      <c r="F12" s="55">
        <f>'Verbrauch je Träger 2050 var.'!F126-'Energiebedarf Sek.stahl var.'!F12-('Verbrauch je Träger 2019'!G127-'Energiebedarf Sek.stahl 2019'!F11)</f>
        <v>-1885.7769596953349</v>
      </c>
      <c r="G12" s="52">
        <f>'Verbrauch je Träger 2050 var.'!G126-'Energiebedarf Sek.stahl var.'!G12-('Verbrauch je Träger 2019'!H127-'Energiebedarf Sek.stahl 2019'!G11)</f>
        <v>-258.99264444853816</v>
      </c>
      <c r="H12" s="54">
        <f>'Verbrauch je Träger 2050 var.'!H126-'Energiebedarf Sek.stahl var.'!H12-('Verbrauch je Träger 2019'!I127-'Energiebedarf Sek.stahl 2019'!H11)</f>
        <v>760.06526943827248</v>
      </c>
      <c r="I12" s="53">
        <f>'Verbrauch je Träger 2050 var.'!I126-'Energiebedarf Sek.stahl var.'!I12-('Verbrauch je Träger 2019'!J127-'Energiebedarf Sek.stahl 2019'!I11)</f>
        <v>412.27013987429382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'Verbrauch je Träger 2050 var.'!E127-'Energiebedarf Sek.stahl var.'!E13-('Verbrauch je Träger 2019'!F128-'Energiebedarf Sek.stahl 2019'!E12)</f>
        <v>-2908.9949008695639</v>
      </c>
      <c r="F13" s="55">
        <f>'Verbrauch je Träger 2050 var.'!F127-'Energiebedarf Sek.stahl var.'!F13-('Verbrauch je Träger 2019'!G128-'Energiebedarf Sek.stahl 2019'!F12)</f>
        <v>-3444.6859130434768</v>
      </c>
      <c r="G13" s="52">
        <f>'Verbrauch je Träger 2050 var.'!G127-'Energiebedarf Sek.stahl var.'!G13-('Verbrauch je Träger 2019'!H128-'Energiebedarf Sek.stahl 2019'!G12)</f>
        <v>-473.09323052599757</v>
      </c>
      <c r="H13" s="54">
        <f>'Verbrauch je Träger 2050 var.'!H127-'Energiebedarf Sek.stahl var.'!H13-('Verbrauch je Träger 2019'!I128-'Energiebedarf Sek.stahl 2019'!H12)</f>
        <v>1388.3858921739102</v>
      </c>
      <c r="I13" s="53">
        <f>'Verbrauch je Träger 2050 var.'!I127-'Energiebedarf Sek.stahl var.'!I13-('Verbrauch je Träger 2019'!J128-'Energiebedarf Sek.stahl 2019'!I12)</f>
        <v>753.08012217037503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'Verbrauch je Träger 2050 var.'!E128-'Energiebedarf Sek.stahl var.'!E14-('Verbrauch je Träger 2019'!F129-'Energiebedarf Sek.stahl 2019'!E13)</f>
        <v>-1401.4136018787676</v>
      </c>
      <c r="F14" s="55">
        <f>'Verbrauch je Träger 2050 var.'!F128-'Energiebedarf Sek.stahl var.'!F14-('Verbrauch je Träger 2019'!G129-'Energiebedarf Sek.stahl 2019'!F13)</f>
        <v>-1659.483724531894</v>
      </c>
      <c r="G14" s="52">
        <f>'Verbrauch je Träger 2050 var.'!G128-'Energiebedarf Sek.stahl var.'!G14-('Verbrauch je Träger 2019'!H129-'Energiebedarf Sek.stahl 2019'!G13)</f>
        <v>-227.91352711471427</v>
      </c>
      <c r="H14" s="54">
        <f>'Verbrauch je Träger 2050 var.'!H128-'Energiebedarf Sek.stahl var.'!H14-('Verbrauch je Träger 2019'!I129-'Energiebedarf Sek.stahl 2019'!H13)</f>
        <v>668.85743710567931</v>
      </c>
      <c r="I14" s="53">
        <f>'Verbrauch je Träger 2050 var.'!I128-'Energiebedarf Sek.stahl var.'!I14-('Verbrauch je Träger 2019'!J129-'Energiebedarf Sek.stahl 2019'!I13)</f>
        <v>362.79772308937936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'Verbrauch je Träger 2050 var.'!E129-'Energiebedarf Sek.stahl var.'!E15-('Verbrauch je Träger 2019'!F130-'Energiebedarf Sek.stahl 2019'!E14)</f>
        <v>-1181.4341334626461</v>
      </c>
      <c r="F15" s="55">
        <f>'Verbrauch je Träger 2050 var.'!F129-'Energiebedarf Sek.stahl var.'!F15-('Verbrauch je Träger 2019'!G130-'Energiebedarf Sek.stahl 2019'!F14)</f>
        <v>-1398.995067165979</v>
      </c>
      <c r="G15" s="52">
        <f>'Verbrauch je Träger 2050 var.'!G129-'Energiebedarf Sek.stahl var.'!G15-('Verbrauch je Träger 2019'!H130-'Energiebedarf Sek.stahl 2019'!G14)</f>
        <v>-192.13800982822249</v>
      </c>
      <c r="H15" s="54">
        <f>'Verbrauch je Träger 2050 var.'!H129-'Energiebedarf Sek.stahl var.'!H15-('Verbrauch je Träger 2019'!I130-'Energiebedarf Sek.stahl 2019'!H14)</f>
        <v>563.86708788727356</v>
      </c>
      <c r="I15" s="53">
        <f>'Verbrauch je Träger 2050 var.'!I129-'Energiebedarf Sek.stahl var.'!I15-('Verbrauch je Träger 2019'!J130-'Energiebedarf Sek.stahl 2019'!I14)</f>
        <v>305.84947443474221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'Verbrauch je Träger 2050 var.'!E130-'Energiebedarf Sek.stahl var.'!E16-('Verbrauch je Träger 2019'!F131-'Energiebedarf Sek.stahl 2019'!E15)</f>
        <v>-913.04219516343937</v>
      </c>
      <c r="F16" s="55">
        <f>'Verbrauch je Träger 2050 var.'!F130-'Energiebedarf Sek.stahl var.'!F16-('Verbrauch je Träger 2019'!G131-'Energiebedarf Sek.stahl 2019'!F15)</f>
        <v>-1081.1787902253254</v>
      </c>
      <c r="G16" s="52">
        <f>'Verbrauch je Träger 2050 var.'!G130-'Energiebedarf Sek.stahl var.'!G16-('Verbrauch je Träger 2019'!H131-'Energiebedarf Sek.stahl 2019'!G15)</f>
        <v>-148.48911615049565</v>
      </c>
      <c r="H16" s="54">
        <f>'Verbrauch je Träger 2050 var.'!H130-'Energiebedarf Sek.stahl var.'!H16-('Verbrauch je Träger 2019'!I131-'Energiebedarf Sek.stahl 2019'!H15)</f>
        <v>435.77075447794232</v>
      </c>
      <c r="I16" s="53">
        <f>'Verbrauch je Träger 2050 var.'!I130-'Energiebedarf Sek.stahl var.'!I16-('Verbrauch je Träger 2019'!J131-'Energiebedarf Sek.stahl 2019'!I15)</f>
        <v>236.36821352792776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'Verbrauch je Träger 2050 var.'!E131-'Energiebedarf Sek.stahl var.'!E17-('Verbrauch je Träger 2019'!F132-'Energiebedarf Sek.stahl 2019'!E16)</f>
        <v>-2123.3539422405574</v>
      </c>
      <c r="F17" s="55">
        <f>'Verbrauch je Träger 2050 var.'!F131-'Energiebedarf Sek.stahl var.'!F17-('Verbrauch je Träger 2019'!G132-'Energiebedarf Sek.stahl 2019'!F16)</f>
        <v>-2514.3692795937786</v>
      </c>
      <c r="G17" s="52">
        <f>'Verbrauch je Träger 2050 var.'!G131-'Energiebedarf Sek.stahl var.'!G17-('Verbrauch je Träger 2019'!H132-'Energiebedarf Sek.stahl 2019'!G16)</f>
        <v>-345.32352593138421</v>
      </c>
      <c r="H17" s="54">
        <f>'Verbrauch je Träger 2050 var.'!H131-'Energiebedarf Sek.stahl var.'!H17-('Verbrauch je Träger 2019'!I132-'Energiebedarf Sek.stahl 2019'!H16)</f>
        <v>1013.4203592510294</v>
      </c>
      <c r="I17" s="53">
        <f>'Verbrauch je Träger 2050 var.'!I131-'Energiebedarf Sek.stahl var.'!I17-('Verbrauch je Träger 2019'!J132-'Energiebedarf Sek.stahl 2019'!I16)</f>
        <v>549.69351983239176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'Verbrauch je Träger 2050 var.'!E132-'Energiebedarf Sek.stahl var.'!E18-('Verbrauch je Träger 2019'!F133-'Energiebedarf Sek.stahl 2019'!E17)</f>
        <v>-2548.0247306886686</v>
      </c>
      <c r="F18" s="55">
        <f>'Verbrauch je Träger 2050 var.'!F132-'Energiebedarf Sek.stahl var.'!F18-('Verbrauch je Träger 2019'!G133-'Energiebedarf Sek.stahl 2019'!F17)</f>
        <v>-3017.2431355125336</v>
      </c>
      <c r="G18" s="52">
        <f>'Verbrauch je Träger 2050 var.'!G132-'Energiebedarf Sek.stahl var.'!G18-('Verbrauch je Träger 2019'!H133-'Energiebedarf Sek.stahl 2019'!G17)</f>
        <v>-414.38823111766033</v>
      </c>
      <c r="H18" s="54">
        <f>'Verbrauch je Träger 2050 var.'!H132-'Energiebedarf Sek.stahl var.'!H18-('Verbrauch je Träger 2019'!I133-'Energiebedarf Sek.stahl 2019'!H17)</f>
        <v>1216.1044311012356</v>
      </c>
      <c r="I18" s="53">
        <f>'Verbrauch je Träger 2050 var.'!I132-'Energiebedarf Sek.stahl var.'!I18-('Verbrauch je Träger 2019'!J133-'Energiebedarf Sek.stahl 2019'!I17)</f>
        <v>659.63222379886975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'Verbrauch je Träger 2050 var.'!E133-'Energiebedarf Sek.stahl var.'!E19-('Verbrauch je Träger 2019'!F134-'Energiebedarf Sek.stahl 2019'!E18)</f>
        <v>-1953.485626861313</v>
      </c>
      <c r="F19" s="55">
        <f>'Verbrauch je Träger 2050 var.'!F133-'Energiebedarf Sek.stahl var.'!F19-('Verbrauch je Träger 2019'!G134-'Energiebedarf Sek.stahl 2019'!F18)</f>
        <v>-2313.2197372262763</v>
      </c>
      <c r="G19" s="52">
        <f>'Verbrauch je Träger 2050 var.'!G133-'Energiebedarf Sek.stahl var.'!G19-('Verbrauch je Träger 2019'!H134-'Energiebedarf Sek.stahl 2019'!G18)</f>
        <v>-317.69764385687449</v>
      </c>
      <c r="H19" s="54">
        <f>'Verbrauch je Träger 2050 var.'!H133-'Energiebedarf Sek.stahl var.'!H19-('Verbrauch je Träger 2019'!I134-'Energiebedarf Sek.stahl 2019'!H18)</f>
        <v>932.34673051094796</v>
      </c>
      <c r="I19" s="53">
        <f>'Verbrauch je Träger 2050 var.'!I133-'Energiebedarf Sek.stahl var.'!I19-('Verbrauch je Träger 2019'!J134-'Energiebedarf Sek.stahl 2019'!I18)</f>
        <v>505.71803824580002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'Verbrauch je Träger 2050 var.'!E134-'Energiebedarf Sek.stahl var.'!E20-('Verbrauch je Träger 2019'!F135-'Energiebedarf Sek.stahl 2019'!E19)</f>
        <v>-991.18162023789228</v>
      </c>
      <c r="F20" s="55">
        <f>'Verbrauch je Träger 2050 var.'!F134-'Energiebedarf Sek.stahl var.'!F20-('Verbrauch je Träger 2019'!G135-'Energiebedarf Sek.stahl 2019'!F19)</f>
        <v>-1173.7075797143771</v>
      </c>
      <c r="G20" s="52">
        <f>'Verbrauch je Träger 2050 var.'!G134-'Energiebedarf Sek.stahl var.'!G20-('Verbrauch je Träger 2019'!H135-'Energiebedarf Sek.stahl 2019'!G19)</f>
        <v>-161.19702190477074</v>
      </c>
      <c r="H20" s="54">
        <f>'Verbrauch je Träger 2050 var.'!H134-'Energiebedarf Sek.stahl var.'!H20-('Verbrauch je Träger 2019'!I135-'Energiebedarf Sek.stahl 2019'!H19)</f>
        <v>473.06462369838027</v>
      </c>
      <c r="I20" s="53">
        <f>'Verbrauch je Träger 2050 var.'!I134-'Energiebedarf Sek.stahl var.'!I20-('Verbrauch je Träger 2019'!J135-'Energiebedarf Sek.stahl 2019'!I19)</f>
        <v>256.59693505776022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'Verbrauch je Träger 2050 var.'!E135-'Energiebedarf Sek.stahl var.'!E21-('Verbrauch je Träger 2019'!F136-'Energiebedarf Sek.stahl 2019'!E20)</f>
        <v>-475.63128306188491</v>
      </c>
      <c r="F21" s="55">
        <f>'Verbrauch je Träger 2050 var.'!F135-'Energiebedarf Sek.stahl var.'!F21-('Verbrauch je Träger 2019'!G136-'Energiebedarf Sek.stahl 2019'!F20)</f>
        <v>-563.21871862900707</v>
      </c>
      <c r="G21" s="52">
        <f>'Verbrauch je Träger 2050 var.'!G135-'Energiebedarf Sek.stahl var.'!G21-('Verbrauch je Träger 2019'!H136-'Energiebedarf Sek.stahl 2019'!G20)</f>
        <v>-77.352469808629849</v>
      </c>
      <c r="H21" s="54">
        <f>'Verbrauch je Träger 2050 var.'!H135-'Energiebedarf Sek.stahl var.'!H21-('Verbrauch je Träger 2019'!I136-'Energiebedarf Sek.stahl 2019'!H20)</f>
        <v>227.00616047223093</v>
      </c>
      <c r="I21" s="53">
        <f>'Verbrauch je Träger 2050 var.'!I135-'Energiebedarf Sek.stahl var.'!I21-('Verbrauch je Träger 2019'!J136-'Energiebedarf Sek.stahl 2019'!I20)</f>
        <v>123.13134844245519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'Verbrauch je Träger 2050 var.'!E136-'Energiebedarf Sek.stahl var.'!E22-('Verbrauch je Träger 2019'!F137-'Energiebedarf Sek.stahl 2019'!E21)</f>
        <v>-2548.0247306886686</v>
      </c>
      <c r="F22" s="55">
        <f>'Verbrauch je Träger 2050 var.'!F136-'Energiebedarf Sek.stahl var.'!F22-('Verbrauch je Träger 2019'!G137-'Energiebedarf Sek.stahl 2019'!F21)</f>
        <v>-3017.2431355125336</v>
      </c>
      <c r="G22" s="52">
        <f>'Verbrauch je Träger 2050 var.'!G136-'Energiebedarf Sek.stahl var.'!G22-('Verbrauch je Träger 2019'!H137-'Energiebedarf Sek.stahl 2019'!G21)</f>
        <v>-414.38823111766033</v>
      </c>
      <c r="H22" s="54">
        <f>'Verbrauch je Träger 2050 var.'!H136-'Energiebedarf Sek.stahl var.'!H22-('Verbrauch je Träger 2019'!I137-'Energiebedarf Sek.stahl 2019'!H21)</f>
        <v>1216.1044311012356</v>
      </c>
      <c r="I22" s="53">
        <f>'Verbrauch je Träger 2050 var.'!I136-'Energiebedarf Sek.stahl var.'!I22-('Verbrauch je Träger 2019'!J137-'Energiebedarf Sek.stahl 2019'!I21)</f>
        <v>659.63222379886975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'Verbrauch je Träger 2050 var.'!E137-'Energiebedarf Sek.stahl var.'!E23-('Verbrauch je Träger 2019'!F138-'Energiebedarf Sek.stahl 2019'!E22)</f>
        <v>-679.47326151697871</v>
      </c>
      <c r="F23" s="55">
        <f>'Verbrauch je Träger 2050 var.'!F137-'Energiebedarf Sek.stahl var.'!F23-('Verbrauch je Träger 2019'!G138-'Energiebedarf Sek.stahl 2019'!F22)</f>
        <v>-804.59816947000945</v>
      </c>
      <c r="G23" s="52">
        <f>'Verbrauch je Träger 2050 var.'!G137-'Energiebedarf Sek.stahl var.'!G23-('Verbrauch je Träger 2019'!H138-'Energiebedarf Sek.stahl 2019'!G22)</f>
        <v>-110.50352829804297</v>
      </c>
      <c r="H23" s="54">
        <f>'Verbrauch je Träger 2050 var.'!H137-'Energiebedarf Sek.stahl var.'!H23-('Verbrauch je Träger 2019'!I138-'Energiebedarf Sek.stahl 2019'!H22)</f>
        <v>324.29451496032925</v>
      </c>
      <c r="I23" s="53">
        <f>'Verbrauch je Träger 2050 var.'!I137-'Energiebedarf Sek.stahl var.'!I23-('Verbrauch je Träger 2019'!J138-'Energiebedarf Sek.stahl 2019'!I22)</f>
        <v>175.90192634636514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'Verbrauch je Träger 2050 var.'!E138-'Energiebedarf Sek.stahl var.'!E24-('Verbrauch je Träger 2019'!F139-'Energiebedarf Sek.stahl 2019'!E23)</f>
        <v>-3609.70170180895</v>
      </c>
      <c r="F24" s="55">
        <f>'Verbrauch je Träger 2050 var.'!F138-'Energiebedarf Sek.stahl var.'!F24-('Verbrauch je Träger 2019'!G139-'Energiebedarf Sek.stahl 2019'!F23)</f>
        <v>-4274.4277753094248</v>
      </c>
      <c r="G24" s="52">
        <f>'Verbrauch je Träger 2050 var.'!G138-'Energiebedarf Sek.stahl var.'!G24-('Verbrauch je Träger 2019'!H139-'Energiebedarf Sek.stahl 2019'!G23)</f>
        <v>-587.04999408335789</v>
      </c>
      <c r="H24" s="54">
        <f>'Verbrauch je Träger 2050 var.'!H138-'Energiebedarf Sek.stahl var.'!H24-('Verbrauch je Träger 2019'!I139-'Energiebedarf Sek.stahl 2019'!H23)</f>
        <v>1722.814610726753</v>
      </c>
      <c r="I24" s="53">
        <f>'Verbrauch je Träger 2050 var.'!I138-'Energiebedarf Sek.stahl var.'!I24-('Verbrauch je Träger 2019'!J139-'Energiebedarf Sek.stahl 2019'!I23)</f>
        <v>934.47898371506199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'Verbrauch je Träger 2050 var.'!E139-'Energiebedarf Sek.stahl var.'!E25-('Verbrauch je Träger 2019'!F140-'Energiebedarf Sek.stahl 2019'!E24)</f>
        <v>-2894.1314232738805</v>
      </c>
      <c r="F25" s="55">
        <f>'Verbrauch je Träger 2050 var.'!F139-'Energiebedarf Sek.stahl var.'!F25-('Verbrauch je Träger 2019'!G140-'Energiebedarf Sek.stahl 2019'!F24)</f>
        <v>-3427.0853280863194</v>
      </c>
      <c r="G25" s="52">
        <f>'Verbrauch je Träger 2050 var.'!G139-'Energiebedarf Sek.stahl var.'!G25-('Verbrauch je Träger 2019'!H140-'Energiebedarf Sek.stahl 2019'!G24)</f>
        <v>-470.67596584447892</v>
      </c>
      <c r="H25" s="54">
        <f>'Verbrauch je Träger 2050 var.'!H139-'Energiebedarf Sek.stahl var.'!H25-('Verbrauch je Träger 2019'!I140-'Energiebedarf Sek.stahl 2019'!H24)</f>
        <v>1381.291949659153</v>
      </c>
      <c r="I25" s="53">
        <f>'Verbrauch je Träger 2050 var.'!I139-'Energiebedarf Sek.stahl var.'!I25-('Verbrauch je Träger 2019'!J140-'Energiebedarf Sek.stahl 2019'!I24)</f>
        <v>749.23226753154631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'Verbrauch je Träger 2050 var.'!E140-'Energiebedarf Sek.stahl var.'!E26-('Verbrauch je Träger 2019'!F141-'Energiebedarf Sek.stahl 2019'!E25)</f>
        <v>-1157.2278985211042</v>
      </c>
      <c r="F26" s="55">
        <f>'Verbrauch je Träger 2050 var.'!F140-'Energiebedarf Sek.stahl var.'!F26-('Verbrauch je Träger 2019'!G141-'Energiebedarf Sek.stahl 2019'!F25)</f>
        <v>-1370.3312573786097</v>
      </c>
      <c r="G26" s="52">
        <f>'Verbrauch je Träger 2050 var.'!G140-'Energiebedarf Sek.stahl var.'!G26-('Verbrauch je Träger 2019'!H141-'Energiebedarf Sek.stahl 2019'!G25)</f>
        <v>-188.20132163260496</v>
      </c>
      <c r="H26" s="54">
        <f>'Verbrauch je Träger 2050 var.'!H140-'Energiebedarf Sek.stahl var.'!H26-('Verbrauch je Träger 2019'!I141-'Energiebedarf Sek.stahl 2019'!H25)</f>
        <v>552.31409579181127</v>
      </c>
      <c r="I26" s="53">
        <f>'Verbrauch je Träger 2050 var.'!I140-'Energiebedarf Sek.stahl var.'!I26-('Verbrauch je Träger 2019'!J141-'Energiebedarf Sek.stahl 2019'!I25)</f>
        <v>299.58296830865311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'Verbrauch je Träger 2050 var.'!E141-'Energiebedarf Sek.stahl var.'!E27-('Verbrauch je Träger 2019'!F142-'Energiebedarf Sek.stahl 2019'!E26)</f>
        <v>-1157.2278985211042</v>
      </c>
      <c r="F27" s="55">
        <f>'Verbrauch je Träger 2050 var.'!F141-'Energiebedarf Sek.stahl var.'!F27-('Verbrauch je Träger 2019'!G142-'Energiebedarf Sek.stahl 2019'!F26)</f>
        <v>-1370.3312573786097</v>
      </c>
      <c r="G27" s="52">
        <f>'Verbrauch je Träger 2050 var.'!G141-'Energiebedarf Sek.stahl var.'!G27-('Verbrauch je Träger 2019'!H142-'Energiebedarf Sek.stahl 2019'!G26)</f>
        <v>-188.20132163260496</v>
      </c>
      <c r="H27" s="54">
        <f>'Verbrauch je Träger 2050 var.'!H141-'Energiebedarf Sek.stahl var.'!H27-('Verbrauch je Träger 2019'!I142-'Energiebedarf Sek.stahl 2019'!H26)</f>
        <v>552.31409579181127</v>
      </c>
      <c r="I27" s="53">
        <f>'Verbrauch je Träger 2050 var.'!I141-'Energiebedarf Sek.stahl var.'!I27-('Verbrauch je Träger 2019'!J142-'Energiebedarf Sek.stahl 2019'!I26)</f>
        <v>299.58296830865311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'Verbrauch je Träger 2050 var.'!E142-'Energiebedarf Sek.stahl var.'!E28-('Verbrauch je Träger 2019'!F143-'Energiebedarf Sek.stahl 2019'!E27)</f>
        <v>-870.57511631862917</v>
      </c>
      <c r="F28" s="55">
        <f>'Verbrauch je Träger 2050 var.'!F142-'Energiebedarf Sek.stahl var.'!F28-('Verbrauch je Träger 2019'!G143-'Energiebedarf Sek.stahl 2019'!F27)</f>
        <v>-1030.8914046334494</v>
      </c>
      <c r="G28" s="52">
        <f>'Verbrauch je Träger 2050 var.'!G142-'Energiebedarf Sek.stahl var.'!G28-('Verbrauch je Träger 2019'!H143-'Energiebedarf Sek.stahl 2019'!G27)</f>
        <v>-141.58264563186867</v>
      </c>
      <c r="H28" s="54">
        <f>'Verbrauch je Träger 2050 var.'!H142-'Energiebedarf Sek.stahl var.'!H28-('Verbrauch je Träger 2019'!I143-'Energiebedarf Sek.stahl 2019'!H27)</f>
        <v>415.50234729292242</v>
      </c>
      <c r="I28" s="53">
        <f>'Verbrauch je Träger 2050 var.'!I142-'Energiebedarf Sek.stahl var.'!I28-('Verbrauch je Träger 2019'!J143-'Energiebedarf Sek.stahl 2019'!I27)</f>
        <v>225.37434313128006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'Verbrauch je Träger 2050 var.'!E143-'Energiebedarf Sek.stahl var.'!E29-('Verbrauch je Träger 2019'!F144-'Energiebedarf Sek.stahl 2019'!E28)</f>
        <v>-1911.0185480165019</v>
      </c>
      <c r="F29" s="55">
        <f>'Verbrauch je Träger 2050 var.'!F143-'Energiebedarf Sek.stahl var.'!F29-('Verbrauch je Träger 2019'!G144-'Energiebedarf Sek.stahl 2019'!F28)</f>
        <v>-2262.9323516344011</v>
      </c>
      <c r="G29" s="52">
        <f>'Verbrauch je Träger 2050 var.'!G143-'Energiebedarf Sek.stahl var.'!G29-('Verbrauch je Träger 2019'!H144-'Energiebedarf Sek.stahl 2019'!G28)</f>
        <v>-310.79117333824797</v>
      </c>
      <c r="H29" s="54">
        <f>'Verbrauch je Träger 2050 var.'!H143-'Energiebedarf Sek.stahl var.'!H29-('Verbrauch je Träger 2019'!I144-'Energiebedarf Sek.stahl 2019'!H28)</f>
        <v>912.07832332592807</v>
      </c>
      <c r="I29" s="53">
        <f>'Verbrauch je Träger 2050 var.'!I143-'Energiebedarf Sek.stahl var.'!I29-('Verbrauch je Träger 2019'!J144-'Energiebedarf Sek.stahl 2019'!I28)</f>
        <v>494.72416784915185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'Verbrauch je Träger 2050 var.'!E144-'Energiebedarf Sek.stahl var.'!E30-('Verbrauch je Träger 2019'!F145-'Energiebedarf Sek.stahl 2019'!E29)</f>
        <v>-1008.5931225642653</v>
      </c>
      <c r="F30" s="55">
        <f>'Verbrauch je Träger 2050 var.'!F144-'Energiebedarf Sek.stahl var.'!F30-('Verbrauch je Träger 2019'!G145-'Energiebedarf Sek.stahl 2019'!F29)</f>
        <v>-1194.3254078070449</v>
      </c>
      <c r="G30" s="52">
        <f>'Verbrauch je Träger 2050 var.'!G144-'Energiebedarf Sek.stahl var.'!G30-('Verbrauch je Träger 2019'!H145-'Energiebedarf Sek.stahl 2019'!G29)</f>
        <v>-164.02867481740759</v>
      </c>
      <c r="H30" s="54">
        <f>'Verbrauch je Träger 2050 var.'!H144-'Energiebedarf Sek.stahl var.'!H30-('Verbrauch je Träger 2019'!I145-'Energiebedarf Sek.stahl 2019'!H29)</f>
        <v>481.3746706442389</v>
      </c>
      <c r="I30" s="53">
        <f>'Verbrauch je Träger 2050 var.'!I144-'Energiebedarf Sek.stahl var.'!I30-('Verbrauch je Träger 2019'!J145-'Energiebedarf Sek.stahl 2019'!I29)</f>
        <v>261.10442192038545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'Verbrauch je Träger 2050 var.'!E145-'Energiebedarf Sek.stahl var.'!E31-('Verbrauch je Träger 2019'!F146-'Energiebedarf Sek.stahl 2019'!E30)</f>
        <v>-1008.5931225642653</v>
      </c>
      <c r="F31" s="55">
        <f>'Verbrauch je Träger 2050 var.'!F145-'Energiebedarf Sek.stahl var.'!F31-('Verbrauch je Träger 2019'!G146-'Energiebedarf Sek.stahl 2019'!F30)</f>
        <v>-1194.3254078070449</v>
      </c>
      <c r="G31" s="52">
        <f>'Verbrauch je Träger 2050 var.'!G145-'Energiebedarf Sek.stahl var.'!G31-('Verbrauch je Träger 2019'!H146-'Energiebedarf Sek.stahl 2019'!G30)</f>
        <v>-164.02867481740759</v>
      </c>
      <c r="H31" s="54">
        <f>'Verbrauch je Träger 2050 var.'!H145-'Energiebedarf Sek.stahl var.'!H31-('Verbrauch je Träger 2019'!I146-'Energiebedarf Sek.stahl 2019'!H30)</f>
        <v>481.3746706442389</v>
      </c>
      <c r="I31" s="53">
        <f>'Verbrauch je Träger 2050 var.'!I145-'Energiebedarf Sek.stahl var.'!I31-('Verbrauch je Träger 2019'!J146-'Energiebedarf Sek.stahl 2019'!I30)</f>
        <v>261.10442192038545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'Verbrauch je Träger 2050 var.'!E146-'Energiebedarf Sek.stahl var.'!E32-('Verbrauch je Träger 2019'!F147-'Energiebedarf Sek.stahl 2019'!E31)</f>
        <v>-976.7428134306565</v>
      </c>
      <c r="F32" s="55">
        <f>'Verbrauch je Träger 2050 var.'!F146-'Energiebedarf Sek.stahl var.'!F32-('Verbrauch je Träger 2019'!G147-'Energiebedarf Sek.stahl 2019'!F31)</f>
        <v>-1156.6098686131381</v>
      </c>
      <c r="G32" s="52">
        <f>'Verbrauch je Träger 2050 var.'!G146-'Energiebedarf Sek.stahl var.'!G32-('Verbrauch je Träger 2019'!H147-'Energiebedarf Sek.stahl 2019'!G31)</f>
        <v>-158.84882192843725</v>
      </c>
      <c r="H32" s="54">
        <f>'Verbrauch je Träger 2050 var.'!H146-'Energiebedarf Sek.stahl var.'!H32-('Verbrauch je Träger 2019'!I147-'Energiebedarf Sek.stahl 2019'!H31)</f>
        <v>466.17336525547398</v>
      </c>
      <c r="I32" s="53">
        <f>'Verbrauch je Träger 2050 var.'!I146-'Energiebedarf Sek.stahl var.'!I32-('Verbrauch je Träger 2019'!J147-'Energiebedarf Sek.stahl 2019'!I31)</f>
        <v>252.85901912290001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'Verbrauch je Träger 2050 var.'!E147-'Energiebedarf Sek.stahl var.'!E33-('Verbrauch je Träger 2019'!F148-'Energiebedarf Sek.stahl 2019'!E32)</f>
        <v>-637.00618267216714</v>
      </c>
      <c r="F33" s="55">
        <f>'Verbrauch je Träger 2050 var.'!F147-'Energiebedarf Sek.stahl var.'!F33-('Verbrauch je Träger 2019'!G148-'Energiebedarf Sek.stahl 2019'!F32)</f>
        <v>-754.31078387813341</v>
      </c>
      <c r="G33" s="52">
        <f>'Verbrauch je Träger 2050 var.'!G147-'Energiebedarf Sek.stahl var.'!G33-('Verbrauch je Träger 2019'!H148-'Energiebedarf Sek.stahl 2019'!G32)</f>
        <v>-103.59705777941508</v>
      </c>
      <c r="H33" s="54">
        <f>'Verbrauch je Träger 2050 var.'!H147-'Energiebedarf Sek.stahl var.'!H33-('Verbrauch je Träger 2019'!I148-'Energiebedarf Sek.stahl 2019'!H32)</f>
        <v>304.0261077753089</v>
      </c>
      <c r="I33" s="53">
        <f>'Verbrauch je Träger 2050 var.'!I147-'Energiebedarf Sek.stahl var.'!I33-('Verbrauch je Träger 2019'!J148-'Energiebedarf Sek.stahl 2019'!I32)</f>
        <v>164.90805594971744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'Verbrauch je Träger 2050 var.'!E148-'Energiebedarf Sek.stahl var.'!E34-('Verbrauch je Träger 2019'!F149-'Energiebedarf Sek.stahl 2019'!E33)</f>
        <v>-1607.378934276102</v>
      </c>
      <c r="F34" s="55">
        <f>'Verbrauch je Träger 2050 var.'!F148-'Energiebedarf Sek.stahl var.'!F34-('Verbrauch je Träger 2019'!G149-'Energiebedarf Sek.stahl 2019'!F33)</f>
        <v>-1903.3775446524905</v>
      </c>
      <c r="G34" s="52">
        <f>'Verbrauch je Träger 2050 var.'!G148-'Energiebedarf Sek.stahl var.'!G34-('Verbrauch je Träger 2019'!H149-'Energiebedarf Sek.stahl 2019'!G33)</f>
        <v>-261.40990913005771</v>
      </c>
      <c r="H34" s="54">
        <f>'Verbrauch je Träger 2050 var.'!H148-'Energiebedarf Sek.stahl var.'!H34-('Verbrauch je Träger 2019'!I149-'Energiebedarf Sek.stahl 2019'!H33)</f>
        <v>767.15921195302872</v>
      </c>
      <c r="I34" s="53">
        <f>'Verbrauch je Träger 2050 var.'!I148-'Energiebedarf Sek.stahl var.'!I34-('Verbrauch je Träger 2019'!J149-'Energiebedarf Sek.stahl 2019'!I33)</f>
        <v>416.11799451311799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'Verbrauch je Träger 2050 var.'!E149-'Energiebedarf Sek.stahl var.'!E35-('Verbrauch je Träger 2019'!F150-'Energiebedarf Sek.stahl 2019'!E34)</f>
        <v>-1189.0782076547121</v>
      </c>
      <c r="F35" s="55">
        <f>'Verbrauch je Träger 2050 var.'!F149-'Energiebedarf Sek.stahl var.'!F35-('Verbrauch je Träger 2019'!G150-'Energiebedarf Sek.stahl 2019'!F34)</f>
        <v>-1408.0467965725165</v>
      </c>
      <c r="G35" s="52">
        <f>'Verbrauch je Träger 2050 var.'!G149-'Energiebedarf Sek.stahl var.'!G35-('Verbrauch je Träger 2019'!H150-'Energiebedarf Sek.stahl 2019'!G34)</f>
        <v>-193.3811745215753</v>
      </c>
      <c r="H35" s="54">
        <f>'Verbrauch je Träger 2050 var.'!H149-'Energiebedarf Sek.stahl var.'!H35-('Verbrauch je Träger 2019'!I150-'Energiebedarf Sek.stahl 2019'!H34)</f>
        <v>567.51540118057619</v>
      </c>
      <c r="I35" s="53">
        <f>'Verbrauch je Träger 2050 var.'!I149-'Energiebedarf Sek.stahl var.'!I35-('Verbrauch je Träger 2019'!J150-'Energiebedarf Sek.stahl 2019'!I34)</f>
        <v>307.82837110613946</v>
      </c>
    </row>
    <row r="36" spans="3:9" x14ac:dyDescent="0.25">
      <c r="G36" t="s">
        <v>119</v>
      </c>
    </row>
    <row r="39" spans="3:9" ht="42" customHeight="1" x14ac:dyDescent="0.35">
      <c r="C39" s="79" t="s">
        <v>125</v>
      </c>
      <c r="D39" s="79"/>
      <c r="E39" s="79"/>
      <c r="F39" s="79"/>
      <c r="G39" s="79"/>
      <c r="H39" s="79"/>
      <c r="I39" s="79"/>
    </row>
    <row r="41" spans="3:9" ht="15.75" x14ac:dyDescent="0.25">
      <c r="E41" s="87" t="s">
        <v>46</v>
      </c>
      <c r="F41" s="87"/>
      <c r="G41" s="87" t="s">
        <v>42</v>
      </c>
      <c r="H41" s="87"/>
      <c r="I41" s="87"/>
    </row>
    <row r="42" spans="3:9" x14ac:dyDescent="0.25">
      <c r="C42" s="15" t="s">
        <v>52</v>
      </c>
      <c r="D42" s="15" t="s">
        <v>53</v>
      </c>
      <c r="E42" s="63" t="str">
        <f>Studienliste!$F$17</f>
        <v>ISI-05 13</v>
      </c>
      <c r="F42" s="64" t="s">
        <v>132</v>
      </c>
      <c r="G42" s="65" t="str">
        <f>Studienliste!$F$10</f>
        <v>OTTO-01 17</v>
      </c>
      <c r="H42" s="66" t="str">
        <f>Studienliste!$F$8</f>
        <v>TUD-02 20</v>
      </c>
      <c r="I42" s="67" t="str">
        <f>F42</f>
        <v>ENWI</v>
      </c>
    </row>
    <row r="43" spans="3:9" x14ac:dyDescent="0.25">
      <c r="C43" s="8" t="str">
        <f t="shared" ref="C43:D71" si="0">C78</f>
        <v>Austria</v>
      </c>
      <c r="D43" s="8" t="str">
        <f t="shared" si="0"/>
        <v>Donawitz</v>
      </c>
      <c r="E43" s="51">
        <f>'Verbrauch je Träger 2050 var.'!E121-'Energiebedarf Sek.stahl var.'!E42-('Verbrauch je Träger 2019'!F122-'Energiebedarf Sek.stahl 2019'!E6)</f>
        <v>-2198.7833636926671</v>
      </c>
      <c r="F43" s="55">
        <f>'Verbrauch je Träger 2050 var.'!F121-'Energiebedarf Sek.stahl var.'!F42-('Verbrauch je Träger 2019'!G122-'Energiebedarf Sek.stahl 2019'!F6)</f>
        <v>-2603.6890186649725</v>
      </c>
      <c r="G43" s="52">
        <f>'Verbrauch je Träger 2050 var.'!G121-'Energiebedarf Sek.stahl var.'!G42-('Verbrauch je Träger 2019'!H122-'Energiebedarf Sek.stahl 2019'!G6)</f>
        <v>-844.18500804960422</v>
      </c>
      <c r="H43" s="54">
        <f>'Verbrauch je Träger 2050 var.'!H121-'Energiebedarf Sek.stahl var.'!H42-('Verbrauch je Träger 2019'!I122-'Energiebedarf Sek.stahl 2019'!H6)</f>
        <v>310.6102375593764</v>
      </c>
      <c r="I43" s="53">
        <f>'Verbrauch je Träger 2050 var.'!I121-'Energiebedarf Sek.stahl var.'!I42-('Verbrauch je Träger 2019'!J122-'Energiebedarf Sek.stahl 2019'!I6)</f>
        <v>6.5220804401778878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1">
        <f>'Verbrauch je Träger 2050 var.'!E122-'Energiebedarf Sek.stahl var.'!E43-('Verbrauch je Träger 2019'!F123-'Energiebedarf Sek.stahl 2019'!E7)</f>
        <v>-2198.7833636926671</v>
      </c>
      <c r="F44" s="55">
        <f>'Verbrauch je Träger 2050 var.'!F122-'Energiebedarf Sek.stahl var.'!F43-('Verbrauch je Träger 2019'!G123-'Energiebedarf Sek.stahl 2019'!F7)</f>
        <v>-2603.6890186649725</v>
      </c>
      <c r="G44" s="52">
        <f>'Verbrauch je Träger 2050 var.'!G122-'Energiebedarf Sek.stahl var.'!G43-('Verbrauch je Träger 2019'!H123-'Energiebedarf Sek.stahl 2019'!G7)</f>
        <v>-844.18500804960422</v>
      </c>
      <c r="H44" s="54">
        <f>'Verbrauch je Träger 2050 var.'!H122-'Energiebedarf Sek.stahl var.'!H43-('Verbrauch je Träger 2019'!I123-'Energiebedarf Sek.stahl 2019'!H7)</f>
        <v>310.6102375593764</v>
      </c>
      <c r="I44" s="53">
        <f>'Verbrauch je Träger 2050 var.'!I122-'Energiebedarf Sek.stahl var.'!I43-('Verbrauch je Träger 2019'!J123-'Energiebedarf Sek.stahl 2019'!I7)</f>
        <v>6.5220804401778878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1">
        <f>'Verbrauch je Träger 2050 var.'!E123-'Energiebedarf Sek.stahl var.'!E44-('Verbrauch je Träger 2019'!F124-'Energiebedarf Sek.stahl 2019'!E8)</f>
        <v>-3176.0851662138975</v>
      </c>
      <c r="F45" s="55">
        <f>'Verbrauch je Träger 2050 var.'!F123-'Energiebedarf Sek.stahl var.'!F44-('Verbrauch je Träger 2019'!G124-'Energiebedarf Sek.stahl 2019'!F8)</f>
        <v>-3760.9608141330791</v>
      </c>
      <c r="G45" s="52">
        <f>'Verbrauch je Träger 2050 var.'!G123-'Energiebedarf Sek.stahl var.'!G44-('Verbrauch je Träger 2019'!H124-'Energiebedarf Sek.stahl 2019'!G8)</f>
        <v>-1219.403205372475</v>
      </c>
      <c r="H45" s="54">
        <f>'Verbrauch je Träger 2050 var.'!H123-'Energiebedarf Sek.stahl var.'!H44-('Verbrauch je Träger 2019'!I124-'Energiebedarf Sek.stahl 2019'!H8)</f>
        <v>448.66837919390491</v>
      </c>
      <c r="I45" s="53">
        <f>'Verbrauch je Träger 2050 var.'!I123-'Energiebedarf Sek.stahl var.'!I44-('Verbrauch je Träger 2019'!J124-'Energiebedarf Sek.stahl 2019'!I8)</f>
        <v>9.4209749268375163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1">
        <f>'Verbrauch je Träger 2050 var.'!E124-'Energiebedarf Sek.stahl var.'!E45-('Verbrauch je Träger 2019'!F125-'Energiebedarf Sek.stahl 2019'!E9)</f>
        <v>-1505.2895384092662</v>
      </c>
      <c r="F46" s="55">
        <f>'Verbrauch je Träger 2050 var.'!F124-'Energiebedarf Sek.stahl var.'!F45-('Verbrauch je Träger 2019'!G125-'Energiebedarf Sek.stahl 2019'!F9)</f>
        <v>-1782.4884005331642</v>
      </c>
      <c r="G46" s="52">
        <f>'Verbrauch je Träger 2050 var.'!G124-'Energiebedarf Sek.stahl var.'!G45-('Verbrauch je Träger 2019'!H125-'Energiebedarf Sek.stahl 2019'!G9)</f>
        <v>-577.92999623433207</v>
      </c>
      <c r="H46" s="54">
        <f>'Verbrauch je Träger 2050 var.'!H124-'Energiebedarf Sek.stahl var.'!H45-('Verbrauch je Träger 2019'!I125-'Energiebedarf Sek.stahl 2019'!H9)</f>
        <v>212.64411439593732</v>
      </c>
      <c r="I46" s="53">
        <f>'Verbrauch je Träger 2050 var.'!I124-'Energiebedarf Sek.stahl var.'!I45-('Verbrauch je Träger 2019'!J125-'Energiebedarf Sek.stahl 2019'!I9)</f>
        <v>4.4650235295457605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1">
        <f>'Verbrauch je Träger 2050 var.'!E125-'Energiebedarf Sek.stahl var.'!E46-('Verbrauch je Träger 2019'!F126-'Energiebedarf Sek.stahl 2019'!E10)</f>
        <v>-1515.196593056171</v>
      </c>
      <c r="F47" s="55">
        <f>'Verbrauch je Träger 2050 var.'!F125-'Energiebedarf Sek.stahl var.'!F46-('Verbrauch je Träger 2019'!G126-'Energiebedarf Sek.stahl 2019'!F10)</f>
        <v>-1794.2198379350466</v>
      </c>
      <c r="G47" s="52">
        <f>'Verbrauch je Träger 2050 var.'!G125-'Energiebedarf Sek.stahl var.'!G46-('Verbrauch je Träger 2019'!H126-'Energiebedarf Sek.stahl 2019'!G10)</f>
        <v>-581.73363926026468</v>
      </c>
      <c r="H47" s="54">
        <f>'Verbrauch je Träger 2050 var.'!H125-'Energiebedarf Sek.stahl var.'!H46-('Verbrauch je Träger 2019'!I126-'Energiebedarf Sek.stahl 2019'!H10)</f>
        <v>214.0436304411287</v>
      </c>
      <c r="I47" s="53">
        <f>'Verbrauch je Träger 2050 var.'!I125-'Energiebedarf Sek.stahl var.'!I46-('Verbrauch je Träger 2019'!J126-'Energiebedarf Sek.stahl 2019'!I10)</f>
        <v>4.4944100568400245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1">
        <f>'Verbrauch je Träger 2050 var.'!E126-'Energiebedarf Sek.stahl var.'!E47-('Verbrauch je Träger 2019'!F127-'Energiebedarf Sek.stahl 2019'!E11)</f>
        <v>-2185.3797015233249</v>
      </c>
      <c r="F48" s="55">
        <f>'Verbrauch je Träger 2050 var.'!F126-'Energiebedarf Sek.stahl var.'!F47-('Verbrauch je Träger 2019'!G127-'Energiebedarf Sek.stahl 2019'!F11)</f>
        <v>-2587.8170739447796</v>
      </c>
      <c r="G48" s="52">
        <f>'Verbrauch je Träger 2050 var.'!G126-'Energiebedarf Sek.stahl var.'!G47-('Verbrauch je Träger 2019'!H127-'Energiebedarf Sek.stahl 2019'!G11)</f>
        <v>-839.0389027792271</v>
      </c>
      <c r="H48" s="54">
        <f>'Verbrauch je Träger 2050 var.'!H126-'Energiebedarf Sek.stahl var.'!H47-('Verbrauch je Träger 2019'!I127-'Energiebedarf Sek.stahl 2019'!H11)</f>
        <v>308.71677467470454</v>
      </c>
      <c r="I48" s="53">
        <f>'Verbrauch je Träger 2050 var.'!I126-'Energiebedarf Sek.stahl var.'!I47-('Verbrauch je Träger 2019'!J127-'Energiebedarf Sek.stahl 2019'!I11)</f>
        <v>6.4823221973665568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1">
        <f>'Verbrauch je Träger 2050 var.'!E127-'Energiebedarf Sek.stahl var.'!E48-('Verbrauch je Träger 2019'!F128-'Energiebedarf Sek.stahl 2019'!E12)</f>
        <v>-3991.9602547826053</v>
      </c>
      <c r="F49" s="55">
        <f>'Verbrauch je Träger 2050 var.'!F127-'Energiebedarf Sek.stahl var.'!F48-('Verbrauch je Träger 2019'!G128-'Energiebedarf Sek.stahl 2019'!F12)</f>
        <v>-4727.0791884057962</v>
      </c>
      <c r="G49" s="52">
        <f>'Verbrauch je Träger 2050 var.'!G127-'Energiebedarf Sek.stahl var.'!G48-('Verbrauch je Träger 2019'!H128-'Energiebedarf Sek.stahl 2019'!G12)</f>
        <v>-1532.6443957433876</v>
      </c>
      <c r="H49" s="54">
        <f>'Verbrauch je Träger 2050 var.'!H127-'Energiebedarf Sek.stahl var.'!H48-('Verbrauch je Träger 2019'!I128-'Energiebedarf Sek.stahl 2019'!H12)</f>
        <v>563.92264173912736</v>
      </c>
      <c r="I49" s="53">
        <f>'Verbrauch je Träger 2050 var.'!I127-'Energiebedarf Sek.stahl var.'!I48-('Verbrauch je Träger 2019'!J128-'Energiebedarf Sek.stahl 2019'!I12)</f>
        <v>11.841041880521516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1">
        <f>'Verbrauch je Träger 2050 var.'!E128-'Energiebedarf Sek.stahl var.'!E49-('Verbrauch je Träger 2019'!F129-'Energiebedarf Sek.stahl 2019'!E13)</f>
        <v>-1923.1341373405257</v>
      </c>
      <c r="F50" s="55">
        <f>'Verbrauch je Träger 2050 var.'!F128-'Energiebedarf Sek.stahl var.'!F49-('Verbrauch je Träger 2019'!G129-'Energiebedarf Sek.stahl 2019'!F13)</f>
        <v>-2277.2790250714042</v>
      </c>
      <c r="G50" s="52">
        <f>'Verbrauch je Träger 2050 var.'!G128-'Energiebedarf Sek.stahl var.'!G49-('Verbrauch je Träger 2019'!H129-'Energiebedarf Sek.stahl 2019'!G13)</f>
        <v>-738.35423444571916</v>
      </c>
      <c r="H50" s="54">
        <f>'Verbrauch je Träger 2050 var.'!H128-'Energiebedarf Sek.stahl var.'!H49-('Verbrauch je Träger 2019'!I129-'Energiebedarf Sek.stahl 2019'!H13)</f>
        <v>271.67076171374083</v>
      </c>
      <c r="I50" s="53">
        <f>'Verbrauch je Träger 2050 var.'!I128-'Energiebedarf Sek.stahl var.'!I49-('Verbrauch je Träger 2019'!J129-'Energiebedarf Sek.stahl 2019'!I13)</f>
        <v>5.7044435336829338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1">
        <f>'Verbrauch je Träger 2050 var.'!E129-'Energiebedarf Sek.stahl var.'!E50-('Verbrauch je Träger 2019'!F130-'Energiebedarf Sek.stahl 2019'!E14)</f>
        <v>-1621.260354570104</v>
      </c>
      <c r="F51" s="55">
        <f>'Verbrauch je Träger 2050 var.'!F129-'Energiebedarf Sek.stahl var.'!F50-('Verbrauch je Träger 2019'!G130-'Energiebedarf Sek.stahl 2019'!F14)</f>
        <v>-1919.8152265905001</v>
      </c>
      <c r="G51" s="52">
        <f>'Verbrauch je Träger 2050 var.'!G129-'Energiebedarf Sek.stahl var.'!G50-('Verbrauch je Träger 2019'!H130-'Energiebedarf Sek.stahl 2019'!G14)</f>
        <v>-622.45499400848257</v>
      </c>
      <c r="H51" s="54">
        <f>'Verbrauch je Träger 2050 var.'!H129-'Energiebedarf Sek.stahl var.'!H50-('Verbrauch je Träger 2019'!I130-'Energiebedarf Sek.stahl 2019'!H14)</f>
        <v>229.02668457200889</v>
      </c>
      <c r="I51" s="53">
        <f>'Verbrauch je Träger 2050 var.'!I129-'Energiebedarf Sek.stahl var.'!I50-('Verbrauch je Träger 2019'!J130-'Energiebedarf Sek.stahl 2019'!I14)</f>
        <v>4.8090187608190718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1">
        <f>'Verbrauch je Träger 2050 var.'!E130-'Energiebedarf Sek.stahl var.'!E51-('Verbrauch je Träger 2019'!F131-'Energiebedarf Sek.stahl 2019'!E15)</f>
        <v>-1252.9510288733723</v>
      </c>
      <c r="F52" s="55">
        <f>'Verbrauch je Träger 2050 var.'!F130-'Energiebedarf Sek.stahl var.'!F51-('Verbrauch je Träger 2019'!G131-'Energiebedarf Sek.stahl 2019'!F15)</f>
        <v>-1483.681789061673</v>
      </c>
      <c r="G52" s="52">
        <f>'Verbrauch je Träger 2050 var.'!G130-'Energiebedarf Sek.stahl var.'!G51-('Verbrauch je Träger 2019'!H131-'Energiebedarf Sek.stahl 2019'!G15)</f>
        <v>-481.04897092675674</v>
      </c>
      <c r="H52" s="54">
        <f>'Verbrauch je Träger 2050 var.'!H130-'Energiebedarf Sek.stahl var.'!H51-('Verbrauch je Träger 2019'!I131-'Energiebedarf Sek.stahl 2019'!H15)</f>
        <v>176.99761748016499</v>
      </c>
      <c r="I52" s="53">
        <f>'Verbrauch je Träger 2050 var.'!I130-'Energiebedarf Sek.stahl var.'!I51-('Verbrauch je Träger 2019'!J131-'Energiebedarf Sek.stahl 2019'!I15)</f>
        <v>3.7165313931559467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1">
        <f>'Verbrauch je Träger 2050 var.'!E131-'Energiebedarf Sek.stahl var.'!E52-('Verbrauch je Träger 2019'!F132-'Energiebedarf Sek.stahl 2019'!E16)</f>
        <v>-2913.8396020310993</v>
      </c>
      <c r="F53" s="55">
        <f>'Verbrauch je Träger 2050 var.'!F131-'Energiebedarf Sek.stahl var.'!F52-('Verbrauch je Träger 2019'!G132-'Energiebedarf Sek.stahl 2019'!F16)</f>
        <v>-3450.4227652597037</v>
      </c>
      <c r="G53" s="52">
        <f>'Verbrauch je Träger 2050 var.'!G131-'Energiebedarf Sek.stahl var.'!G52-('Verbrauch je Träger 2019'!H132-'Energiebedarf Sek.stahl 2019'!G16)</f>
        <v>-1118.7185370389689</v>
      </c>
      <c r="H53" s="54">
        <f>'Verbrauch je Träger 2050 var.'!H131-'Energiebedarf Sek.stahl var.'!H52-('Verbrauch je Träger 2019'!I132-'Energiebedarf Sek.stahl 2019'!H16)</f>
        <v>411.6223662329412</v>
      </c>
      <c r="I53" s="53">
        <f>'Verbrauch je Träger 2050 var.'!I131-'Energiebedarf Sek.stahl var.'!I52-('Verbrauch je Träger 2019'!J132-'Energiebedarf Sek.stahl 2019'!I16)</f>
        <v>8.6430962631538932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1">
        <f>'Verbrauch je Träger 2050 var.'!E132-'Energiebedarf Sek.stahl var.'!E53-('Verbrauch je Träger 2019'!F133-'Energiebedarf Sek.stahl 2019'!E17)</f>
        <v>-3496.6075224373199</v>
      </c>
      <c r="F54" s="55">
        <f>'Verbrauch je Träger 2050 var.'!F132-'Energiebedarf Sek.stahl var.'!F53-('Verbrauch je Träger 2019'!G133-'Energiebedarf Sek.stahl 2019'!F17)</f>
        <v>-4140.5073183116438</v>
      </c>
      <c r="G54" s="52">
        <f>'Verbrauch je Träger 2050 var.'!G132-'Energiebedarf Sek.stahl var.'!G53-('Verbrauch je Träger 2019'!H133-'Energiebedarf Sek.stahl 2019'!G17)</f>
        <v>-1342.4622444467623</v>
      </c>
      <c r="H54" s="54">
        <f>'Verbrauch je Träger 2050 var.'!H132-'Energiebedarf Sek.stahl var.'!H53-('Verbrauch je Träger 2019'!I133-'Energiebedarf Sek.stahl 2019'!H17)</f>
        <v>493.94683947952944</v>
      </c>
      <c r="I54" s="53">
        <f>'Verbrauch je Träger 2050 var.'!I132-'Energiebedarf Sek.stahl var.'!I53-('Verbrauch je Träger 2019'!J133-'Energiebedarf Sek.stahl 2019'!I17)</f>
        <v>10.371715515786491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1">
        <f>'Verbrauch je Träger 2050 var.'!E133-'Energiebedarf Sek.stahl var.'!E54-('Verbrauch je Träger 2019'!F134-'Energiebedarf Sek.stahl 2019'!E18)</f>
        <v>-2680.7324338686121</v>
      </c>
      <c r="F55" s="55">
        <f>'Verbrauch je Träger 2050 var.'!F133-'Energiebedarf Sek.stahl var.'!F54-('Verbrauch je Träger 2019'!G134-'Energiebedarf Sek.stahl 2019'!F18)</f>
        <v>-3174.3889440389285</v>
      </c>
      <c r="G55" s="52">
        <f>'Verbrauch je Träger 2050 var.'!G133-'Energiebedarf Sek.stahl var.'!G54-('Verbrauch je Träger 2019'!H134-'Energiebedarf Sek.stahl 2019'!G18)</f>
        <v>-1029.2210540758515</v>
      </c>
      <c r="H55" s="54">
        <f>'Verbrauch je Träger 2050 var.'!H133-'Energiebedarf Sek.stahl var.'!H54-('Verbrauch je Träger 2019'!I134-'Energiebedarf Sek.stahl 2019'!H18)</f>
        <v>378.692576934307</v>
      </c>
      <c r="I55" s="53">
        <f>'Verbrauch je Träger 2050 var.'!I133-'Energiebedarf Sek.stahl var.'!I54-('Verbrauch je Träger 2019'!J134-'Energiebedarf Sek.stahl 2019'!I18)</f>
        <v>7.9516485621024913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1">
        <f>'Verbrauch je Träger 2050 var.'!E134-'Energiebedarf Sek.stahl var.'!E55-('Verbrauch je Träger 2019'!F135-'Energiebedarf Sek.stahl 2019'!E19)</f>
        <v>-1360.1803262281164</v>
      </c>
      <c r="F56" s="55">
        <f>'Verbrauch je Träger 2050 var.'!F134-'Energiebedarf Sek.stahl var.'!F55-('Verbrauch je Träger 2019'!G135-'Energiebedarf Sek.stahl 2019'!F19)</f>
        <v>-1610.6573468232309</v>
      </c>
      <c r="G56" s="52">
        <f>'Verbrauch je Träger 2050 var.'!G134-'Energiebedarf Sek.stahl var.'!G55-('Verbrauch je Träger 2019'!H135-'Energiebedarf Sek.stahl 2019'!G19)</f>
        <v>-522.21781308979098</v>
      </c>
      <c r="H56" s="54">
        <f>'Verbrauch je Träger 2050 var.'!H134-'Energiebedarf Sek.stahl var.'!H55-('Verbrauch je Träger 2019'!I135-'Energiebedarf Sek.stahl 2019'!H19)</f>
        <v>192.14532055753625</v>
      </c>
      <c r="I56" s="53">
        <f>'Verbrauch je Träger 2050 var.'!I134-'Energiebedarf Sek.stahl var.'!I55-('Verbrauch je Träger 2019'!J135-'Energiebedarf Sek.stahl 2019'!I19)</f>
        <v>4.0345973356402283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1">
        <f>'Verbrauch je Träger 2050 var.'!E135-'Energiebedarf Sek.stahl var.'!E56-('Verbrauch je Träger 2019'!F136-'Energiebedarf Sek.stahl 2019'!E20)</f>
        <v>-652.70007085496627</v>
      </c>
      <c r="F57" s="55">
        <f>'Verbrauch je Träger 2050 var.'!F135-'Energiebedarf Sek.stahl var.'!F56-('Verbrauch je Träger 2019'!G136-'Energiebedarf Sek.stahl 2019'!F20)</f>
        <v>-772.89469941817424</v>
      </c>
      <c r="G57" s="52">
        <f>'Verbrauch je Träger 2050 var.'!G135-'Energiebedarf Sek.stahl var.'!G56-('Verbrauch je Träger 2019'!H136-'Energiebedarf Sek.stahl 2019'!G20)</f>
        <v>-250.59295229672853</v>
      </c>
      <c r="H57" s="54">
        <f>'Verbrauch je Träger 2050 var.'!H135-'Energiebedarf Sek.stahl var.'!H56-('Verbrauch je Träger 2019'!I136-'Energiebedarf Sek.stahl 2019'!H20)</f>
        <v>92.203410036178866</v>
      </c>
      <c r="I57" s="53">
        <f>'Verbrauch je Träger 2050 var.'!I135-'Energiebedarf Sek.stahl var.'!I56-('Verbrauch je Träger 2019'!J136-'Energiebedarf Sek.stahl 2019'!I20)</f>
        <v>1.9360535629461992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1">
        <f>'Verbrauch je Träger 2050 var.'!E136-'Energiebedarf Sek.stahl var.'!E57-('Verbrauch je Träger 2019'!F137-'Energiebedarf Sek.stahl 2019'!E21)</f>
        <v>-3496.6075224373199</v>
      </c>
      <c r="F58" s="55">
        <f>'Verbrauch je Träger 2050 var.'!F136-'Energiebedarf Sek.stahl var.'!F57-('Verbrauch je Träger 2019'!G137-'Energiebedarf Sek.stahl 2019'!F21)</f>
        <v>-4140.5073183116438</v>
      </c>
      <c r="G58" s="52">
        <f>'Verbrauch je Träger 2050 var.'!G136-'Energiebedarf Sek.stahl var.'!G57-('Verbrauch je Träger 2019'!H137-'Energiebedarf Sek.stahl 2019'!G21)</f>
        <v>-1342.4622444467623</v>
      </c>
      <c r="H58" s="54">
        <f>'Verbrauch je Träger 2050 var.'!H136-'Energiebedarf Sek.stahl var.'!H57-('Verbrauch je Träger 2019'!I137-'Energiebedarf Sek.stahl 2019'!H21)</f>
        <v>493.94683947952944</v>
      </c>
      <c r="I58" s="53">
        <f>'Verbrauch je Träger 2050 var.'!I136-'Energiebedarf Sek.stahl var.'!I57-('Verbrauch je Träger 2019'!J137-'Energiebedarf Sek.stahl 2019'!I21)</f>
        <v>10.371715515786491</v>
      </c>
    </row>
    <row r="59" spans="3:9" x14ac:dyDescent="0.25">
      <c r="C59" s="8" t="str">
        <f t="shared" si="0"/>
        <v>Hungaria</v>
      </c>
      <c r="D59" s="8" t="str">
        <f t="shared" si="0"/>
        <v>Dunauijvaros</v>
      </c>
      <c r="E59" s="51">
        <f>'Verbrauch je Träger 2050 var.'!E137-'Energiebedarf Sek.stahl var.'!E58-('Verbrauch je Träger 2019'!F138-'Energiebedarf Sek.stahl 2019'!E22)</f>
        <v>-932.42867264995175</v>
      </c>
      <c r="F59" s="55">
        <f>'Verbrauch je Träger 2050 var.'!F137-'Energiebedarf Sek.stahl var.'!F58-('Verbrauch je Träger 2019'!G138-'Energiebedarf Sek.stahl 2019'!F22)</f>
        <v>-1104.1352848831057</v>
      </c>
      <c r="G59" s="52">
        <f>'Verbrauch je Träger 2050 var.'!G137-'Energiebedarf Sek.stahl var.'!G58-('Verbrauch je Träger 2019'!H138-'Energiebedarf Sek.stahl 2019'!G22)</f>
        <v>-357.98993185246991</v>
      </c>
      <c r="H59" s="54">
        <f>'Verbrauch je Träger 2050 var.'!H137-'Energiebedarf Sek.stahl var.'!H58-('Verbrauch je Träger 2019'!I138-'Energiebedarf Sek.stahl 2019'!H22)</f>
        <v>131.71915719454091</v>
      </c>
      <c r="I59" s="53">
        <f>'Verbrauch je Träger 2050 var.'!I137-'Energiebedarf Sek.stahl var.'!I58-('Verbrauch je Träger 2019'!J138-'Energiebedarf Sek.stahl 2019'!I22)</f>
        <v>2.7657908042092458</v>
      </c>
    </row>
    <row r="60" spans="3:9" x14ac:dyDescent="0.25">
      <c r="C60" s="8" t="str">
        <f t="shared" si="0"/>
        <v>Italy</v>
      </c>
      <c r="D60" s="8" t="str">
        <f t="shared" si="0"/>
        <v>Taranto</v>
      </c>
      <c r="E60" s="51">
        <f>'Verbrauch je Träger 2050 var.'!E138-'Energiebedarf Sek.stahl var.'!E59-('Verbrauch je Träger 2019'!F139-'Energiebedarf Sek.stahl 2019'!E23)</f>
        <v>-4953.5273234528722</v>
      </c>
      <c r="F60" s="55">
        <f>'Verbrauch je Träger 2050 var.'!F138-'Energiebedarf Sek.stahl var.'!F59-('Verbrauch je Träger 2019'!G139-'Energiebedarf Sek.stahl 2019'!F23)</f>
        <v>-5865.7187009414993</v>
      </c>
      <c r="G60" s="52">
        <f>'Verbrauch je Träger 2050 var.'!G138-'Energiebedarf Sek.stahl var.'!G59-('Verbrauch je Träger 2019'!H139-'Energiebedarf Sek.stahl 2019'!G23)</f>
        <v>-1901.8215129662494</v>
      </c>
      <c r="H60" s="54">
        <f>'Verbrauch je Träger 2050 var.'!H138-'Energiebedarf Sek.stahl var.'!H59-('Verbrauch je Träger 2019'!I139-'Energiebedarf Sek.stahl 2019'!H23)</f>
        <v>699.75802259600096</v>
      </c>
      <c r="I60" s="53">
        <f>'Verbrauch je Träger 2050 var.'!I138-'Energiebedarf Sek.stahl var.'!I59-('Verbrauch je Träger 2019'!J139-'Energiebedarf Sek.stahl 2019'!I23)</f>
        <v>14.693263647361164</v>
      </c>
    </row>
    <row r="61" spans="3:9" x14ac:dyDescent="0.25">
      <c r="C61" s="8" t="str">
        <f t="shared" si="0"/>
        <v>Netherlands</v>
      </c>
      <c r="D61" s="8" t="str">
        <f t="shared" si="0"/>
        <v>Ijmuiden</v>
      </c>
      <c r="E61" s="51">
        <f>'Verbrauch je Träger 2050 var.'!E139-'Energiebedarf Sek.stahl var.'!E60-('Verbrauch je Träger 2019'!F140-'Energiebedarf Sek.stahl 2019'!E24)</f>
        <v>-3971.5633775683873</v>
      </c>
      <c r="F61" s="55">
        <f>'Verbrauch je Träger 2050 var.'!F139-'Energiebedarf Sek.stahl var.'!F60-('Verbrauch je Träger 2019'!G140-'Energiebedarf Sek.stahl 2019'!F24)</f>
        <v>-4702.9262290489751</v>
      </c>
      <c r="G61" s="52">
        <f>'Verbrauch je Träger 2050 var.'!G139-'Energiebedarf Sek.stahl var.'!G60-('Verbrauch je Träger 2019'!H140-'Energiebedarf Sek.stahl 2019'!G24)</f>
        <v>-1524.8133659841151</v>
      </c>
      <c r="H61" s="54">
        <f>'Verbrauch je Träger 2050 var.'!H139-'Energiebedarf Sek.stahl var.'!H60-('Verbrauch je Träger 2019'!I140-'Energiebedarf Sek.stahl 2019'!H24)</f>
        <v>561.04128517549725</v>
      </c>
      <c r="I61" s="53">
        <f>'Verbrauch je Träger 2050 var.'!I139-'Energiebedarf Sek.stahl var.'!I60-('Verbrauch je Träger 2019'!J140-'Energiebedarf Sek.stahl 2019'!I24)</f>
        <v>11.78054020667696</v>
      </c>
    </row>
    <row r="62" spans="3:9" x14ac:dyDescent="0.25">
      <c r="C62" s="8" t="str">
        <f t="shared" si="0"/>
        <v>Poland</v>
      </c>
      <c r="D62" s="8" t="str">
        <f t="shared" si="0"/>
        <v>Krakow</v>
      </c>
      <c r="E62" s="51">
        <f>'Verbrauch je Träger 2050 var.'!E140-'Energiebedarf Sek.stahl var.'!E61-('Verbrauch je Träger 2019'!F141-'Energiebedarf Sek.stahl 2019'!E25)</f>
        <v>-1588.0425831069488</v>
      </c>
      <c r="F62" s="55">
        <f>'Verbrauch je Träger 2050 var.'!F140-'Energiebedarf Sek.stahl var.'!F61-('Verbrauch je Träger 2019'!G141-'Energiebedarf Sek.stahl 2019'!F25)</f>
        <v>-1880.4804070665396</v>
      </c>
      <c r="G62" s="52">
        <f>'Verbrauch je Träger 2050 var.'!G140-'Energiebedarf Sek.stahl var.'!G61-('Verbrauch je Träger 2019'!H141-'Energiebedarf Sek.stahl 2019'!G25)</f>
        <v>-609.70160268623749</v>
      </c>
      <c r="H62" s="54">
        <f>'Verbrauch je Träger 2050 var.'!H140-'Energiebedarf Sek.stahl var.'!H61-('Verbrauch je Träger 2019'!I141-'Energiebedarf Sek.stahl 2019'!H25)</f>
        <v>224.33418959695246</v>
      </c>
      <c r="I62" s="53">
        <f>'Verbrauch je Träger 2050 var.'!I140-'Energiebedarf Sek.stahl var.'!I61-('Verbrauch je Träger 2019'!J141-'Energiebedarf Sek.stahl 2019'!I25)</f>
        <v>4.7104874634187581</v>
      </c>
    </row>
    <row r="63" spans="3:9" x14ac:dyDescent="0.25">
      <c r="C63" s="8" t="str">
        <f t="shared" si="0"/>
        <v>Poland</v>
      </c>
      <c r="D63" s="8" t="str">
        <f t="shared" si="0"/>
        <v>Dabrowa Gornicza</v>
      </c>
      <c r="E63" s="51">
        <f>'Verbrauch je Träger 2050 var.'!E141-'Energiebedarf Sek.stahl var.'!E62-('Verbrauch je Träger 2019'!F142-'Energiebedarf Sek.stahl 2019'!E26)</f>
        <v>-1588.0425831069488</v>
      </c>
      <c r="F63" s="55">
        <f>'Verbrauch je Träger 2050 var.'!F141-'Energiebedarf Sek.stahl var.'!F62-('Verbrauch je Träger 2019'!G142-'Energiebedarf Sek.stahl 2019'!F26)</f>
        <v>-1880.4804070665396</v>
      </c>
      <c r="G63" s="52">
        <f>'Verbrauch je Träger 2050 var.'!G141-'Energiebedarf Sek.stahl var.'!G62-('Verbrauch je Träger 2019'!H142-'Energiebedarf Sek.stahl 2019'!G26)</f>
        <v>-609.70160268623749</v>
      </c>
      <c r="H63" s="54">
        <f>'Verbrauch je Träger 2050 var.'!H141-'Energiebedarf Sek.stahl var.'!H62-('Verbrauch je Träger 2019'!I142-'Energiebedarf Sek.stahl 2019'!H26)</f>
        <v>224.33418959695246</v>
      </c>
      <c r="I63" s="53">
        <f>'Verbrauch je Träger 2050 var.'!I141-'Energiebedarf Sek.stahl var.'!I62-('Verbrauch je Träger 2019'!J142-'Energiebedarf Sek.stahl 2019'!I26)</f>
        <v>4.7104874634187581</v>
      </c>
    </row>
    <row r="64" spans="3:9" x14ac:dyDescent="0.25">
      <c r="C64" s="8" t="str">
        <f t="shared" si="0"/>
        <v>Romania</v>
      </c>
      <c r="D64" s="8" t="str">
        <f t="shared" si="0"/>
        <v>Galati</v>
      </c>
      <c r="E64" s="51">
        <f>'Verbrauch je Träger 2050 var.'!E142-'Energiebedarf Sek.stahl var.'!E63-('Verbrauch je Träger 2019'!F143-'Energiebedarf Sek.stahl 2019'!E27)</f>
        <v>-1194.6742368327509</v>
      </c>
      <c r="F64" s="55">
        <f>'Verbrauch je Träger 2050 var.'!F142-'Energiebedarf Sek.stahl var.'!F63-('Verbrauch je Träger 2019'!G143-'Energiebedarf Sek.stahl 2019'!F27)</f>
        <v>-1414.6733337564792</v>
      </c>
      <c r="G64" s="52">
        <f>'Verbrauch je Träger 2050 var.'!G142-'Energiebedarf Sek.stahl var.'!G63-('Verbrauch je Träger 2019'!H143-'Energiebedarf Sek.stahl 2019'!G27)</f>
        <v>-458.67460018597785</v>
      </c>
      <c r="H64" s="54">
        <f>'Verbrauch je Träger 2050 var.'!H142-'Energiebedarf Sek.stahl var.'!H63-('Verbrauch je Träger 2019'!I143-'Energiebedarf Sek.stahl 2019'!H27)</f>
        <v>168.76517015550598</v>
      </c>
      <c r="I64" s="53">
        <f>'Verbrauch je Träger 2050 var.'!I142-'Energiebedarf Sek.stahl var.'!I63-('Verbrauch je Träger 2019'!J143-'Energiebedarf Sek.stahl 2019'!I27)</f>
        <v>3.5436694678933236</v>
      </c>
    </row>
    <row r="65" spans="3:9" x14ac:dyDescent="0.25">
      <c r="C65" s="8" t="str">
        <f t="shared" si="0"/>
        <v>Slovakia</v>
      </c>
      <c r="D65" s="8" t="str">
        <f t="shared" si="0"/>
        <v>Kosice</v>
      </c>
      <c r="E65" s="51">
        <f>'Verbrauch je Träger 2050 var.'!E143-'Energiebedarf Sek.stahl var.'!E64-('Verbrauch je Träger 2019'!F144-'Energiebedarf Sek.stahl 2019'!E28)</f>
        <v>-2622.4556418279881</v>
      </c>
      <c r="F65" s="55">
        <f>'Verbrauch je Träger 2050 var.'!F143-'Energiebedarf Sek.stahl var.'!F64-('Verbrauch je Träger 2019'!G144-'Energiebedarf Sek.stahl 2019'!F28)</f>
        <v>-3105.3804887337337</v>
      </c>
      <c r="G65" s="52">
        <f>'Verbrauch je Träger 2050 var.'!G143-'Energiebedarf Sek.stahl var.'!G64-('Verbrauch je Träger 2019'!H144-'Energiebedarf Sek.stahl 2019'!G28)</f>
        <v>-1006.846683335074</v>
      </c>
      <c r="H65" s="54">
        <f>'Verbrauch je Träger 2050 var.'!H143-'Energiebedarf Sek.stahl var.'!H64-('Verbrauch je Träger 2019'!I144-'Energiebedarf Sek.stahl 2019'!H28)</f>
        <v>370.46012960964799</v>
      </c>
      <c r="I65" s="53">
        <f>'Verbrauch je Träger 2050 var.'!I143-'Energiebedarf Sek.stahl var.'!I64-('Verbrauch je Träger 2019'!J144-'Energiebedarf Sek.stahl 2019'!I28)</f>
        <v>7.7787866368389587</v>
      </c>
    </row>
    <row r="66" spans="3:9" x14ac:dyDescent="0.25">
      <c r="C66" s="8" t="str">
        <f t="shared" si="0"/>
        <v>Spain</v>
      </c>
      <c r="D66" s="8" t="str">
        <f t="shared" si="0"/>
        <v>Gijon</v>
      </c>
      <c r="E66" s="51">
        <f>'Verbrauch je Träger 2050 var.'!E144-'Energiebedarf Sek.stahl var.'!E65-('Verbrauch je Träger 2019'!F145-'Energiebedarf Sek.stahl 2019'!E29)</f>
        <v>-1384.0738109647727</v>
      </c>
      <c r="F66" s="55">
        <f>'Verbrauch je Träger 2050 var.'!F144-'Energiebedarf Sek.stahl var.'!F65-('Verbrauch je Träger 2019'!G145-'Energiebedarf Sek.stahl 2019'!F29)</f>
        <v>-1638.9508134983589</v>
      </c>
      <c r="G66" s="52">
        <f>'Verbrauch je Träger 2050 var.'!G144-'Energiebedarf Sek.stahl var.'!G65-('Verbrauch je Träger 2019'!H145-'Energiebedarf Sek.stahl 2019'!G29)</f>
        <v>-531.3913050935098</v>
      </c>
      <c r="H66" s="54">
        <f>'Verbrauch je Träger 2050 var.'!H144-'Energiebedarf Sek.stahl var.'!H65-('Verbrauch je Träger 2019'!I145-'Energiebedarf Sek.stahl 2019'!H29)</f>
        <v>195.52062396064684</v>
      </c>
      <c r="I66" s="53">
        <f>'Verbrauch je Träger 2050 var.'!I144-'Energiebedarf Sek.stahl var.'!I65-('Verbrauch je Träger 2019'!J145-'Energiebedarf Sek.stahl 2019'!I29)</f>
        <v>4.1054707249977582</v>
      </c>
    </row>
    <row r="67" spans="3:9" x14ac:dyDescent="0.25">
      <c r="C67" s="8" t="str">
        <f t="shared" si="0"/>
        <v>Spain</v>
      </c>
      <c r="D67" s="8" t="str">
        <f t="shared" si="0"/>
        <v>Aviles</v>
      </c>
      <c r="E67" s="51">
        <f>'Verbrauch je Träger 2050 var.'!E145-'Energiebedarf Sek.stahl var.'!E66-('Verbrauch je Träger 2019'!F146-'Energiebedarf Sek.stahl 2019'!E30)</f>
        <v>-1384.0738109647727</v>
      </c>
      <c r="F67" s="55">
        <f>'Verbrauch je Träger 2050 var.'!F145-'Energiebedarf Sek.stahl var.'!F66-('Verbrauch je Träger 2019'!G146-'Energiebedarf Sek.stahl 2019'!F30)</f>
        <v>-1638.9508134983589</v>
      </c>
      <c r="G67" s="52">
        <f>'Verbrauch je Träger 2050 var.'!G145-'Energiebedarf Sek.stahl var.'!G66-('Verbrauch je Träger 2019'!H146-'Energiebedarf Sek.stahl 2019'!G30)</f>
        <v>-531.3913050935098</v>
      </c>
      <c r="H67" s="54">
        <f>'Verbrauch je Träger 2050 var.'!H145-'Energiebedarf Sek.stahl var.'!H66-('Verbrauch je Träger 2019'!I146-'Energiebedarf Sek.stahl 2019'!H30)</f>
        <v>195.52062396064684</v>
      </c>
      <c r="I67" s="53">
        <f>'Verbrauch je Träger 2050 var.'!I145-'Energiebedarf Sek.stahl var.'!I66-('Verbrauch je Träger 2019'!J146-'Energiebedarf Sek.stahl 2019'!I30)</f>
        <v>4.1054707249977582</v>
      </c>
    </row>
    <row r="68" spans="3:9" x14ac:dyDescent="0.25">
      <c r="C68" s="8" t="str">
        <f t="shared" si="0"/>
        <v>Sweden</v>
      </c>
      <c r="D68" s="8" t="str">
        <f t="shared" si="0"/>
        <v>Lulea</v>
      </c>
      <c r="E68" s="51">
        <f>'Verbrauch je Träger 2050 var.'!E146-'Energiebedarf Sek.stahl var.'!E67-('Verbrauch je Träger 2019'!F147-'Energiebedarf Sek.stahl 2019'!E31)</f>
        <v>-1340.3662169343061</v>
      </c>
      <c r="F68" s="55">
        <f>'Verbrauch je Träger 2050 var.'!F146-'Energiebedarf Sek.stahl var.'!F67-('Verbrauch je Träger 2019'!G147-'Energiebedarf Sek.stahl 2019'!F31)</f>
        <v>-1587.1944720194642</v>
      </c>
      <c r="G68" s="52">
        <f>'Verbrauch je Träger 2050 var.'!G146-'Energiebedarf Sek.stahl var.'!G67-('Verbrauch je Träger 2019'!H147-'Energiebedarf Sek.stahl 2019'!G31)</f>
        <v>-514.61052703792575</v>
      </c>
      <c r="H68" s="54">
        <f>'Verbrauch je Träger 2050 var.'!H146-'Energiebedarf Sek.stahl var.'!H67-('Verbrauch je Träger 2019'!I147-'Energiebedarf Sek.stahl 2019'!H31)</f>
        <v>189.3462884671535</v>
      </c>
      <c r="I68" s="53">
        <f>'Verbrauch je Träger 2050 var.'!I146-'Energiebedarf Sek.stahl var.'!I67-('Verbrauch je Träger 2019'!J147-'Energiebedarf Sek.stahl 2019'!I31)</f>
        <v>3.9758242810512456</v>
      </c>
    </row>
    <row r="69" spans="3:9" x14ac:dyDescent="0.25">
      <c r="C69" s="8" t="str">
        <f t="shared" si="0"/>
        <v>Sweden</v>
      </c>
      <c r="D69" s="8" t="str">
        <f t="shared" si="0"/>
        <v>Oxeloesund</v>
      </c>
      <c r="E69" s="51">
        <f>'Verbrauch je Träger 2050 var.'!E147-'Energiebedarf Sek.stahl var.'!E68-('Verbrauch je Träger 2019'!F148-'Energiebedarf Sek.stahl 2019'!E32)</f>
        <v>-874.15188060932996</v>
      </c>
      <c r="F69" s="55">
        <f>'Verbrauch je Träger 2050 var.'!F147-'Energiebedarf Sek.stahl var.'!F68-('Verbrauch je Träger 2019'!G148-'Energiebedarf Sek.stahl 2019'!F32)</f>
        <v>-1035.1268295779109</v>
      </c>
      <c r="G69" s="52">
        <f>'Verbrauch je Träger 2050 var.'!G147-'Energiebedarf Sek.stahl var.'!G68-('Verbrauch je Träger 2019'!H148-'Energiebedarf Sek.stahl 2019'!G32)</f>
        <v>-335.61556111169057</v>
      </c>
      <c r="H69" s="54">
        <f>'Verbrauch je Träger 2050 var.'!H147-'Energiebedarf Sek.stahl var.'!H68-('Verbrauch je Träger 2019'!I148-'Energiebedarf Sek.stahl 2019'!H32)</f>
        <v>123.48670986988236</v>
      </c>
      <c r="I69" s="53">
        <f>'Verbrauch je Träger 2050 var.'!I147-'Energiebedarf Sek.stahl var.'!I68-('Verbrauch je Träger 2019'!J148-'Energiebedarf Sek.stahl 2019'!I32)</f>
        <v>2.5929288789466227</v>
      </c>
    </row>
    <row r="70" spans="3:9" x14ac:dyDescent="0.25">
      <c r="C70" s="8" t="str">
        <f t="shared" si="0"/>
        <v>United Kingdom</v>
      </c>
      <c r="D70" s="8" t="str">
        <f t="shared" si="0"/>
        <v>Port Talbot</v>
      </c>
      <c r="E70" s="51">
        <f>'Verbrauch je Träger 2050 var.'!E148-'Energiebedarf Sek.stahl var.'!E69-('Verbrauch je Träger 2019'!F149-'Energiebedarf Sek.stahl 2019'!E33)</f>
        <v>-2205.776578737542</v>
      </c>
      <c r="F70" s="55">
        <f>'Verbrauch je Träger 2050 var.'!F148-'Energiebedarf Sek.stahl var.'!F69-('Verbrauch je Träger 2019'!G149-'Energiebedarf Sek.stahl 2019'!F33)</f>
        <v>-2611.9700333015971</v>
      </c>
      <c r="G70" s="52">
        <f>'Verbrauch je Träger 2050 var.'!G148-'Energiebedarf Sek.stahl var.'!G69-('Verbrauch je Träger 2019'!H149-'Energiebedarf Sek.stahl 2019'!G33)</f>
        <v>-846.86993253849869</v>
      </c>
      <c r="H70" s="54">
        <f>'Verbrauch je Träger 2050 var.'!H148-'Energiebedarf Sek.stahl var.'!H69-('Verbrauch je Träger 2019'!I149-'Energiebedarf Sek.stahl 2019'!H33)</f>
        <v>311.59813123833555</v>
      </c>
      <c r="I70" s="53">
        <f>'Verbrauch je Träger 2050 var.'!I148-'Energiebedarf Sek.stahl var.'!I69-('Verbrauch je Träger 2019'!J149-'Energiebedarf Sek.stahl 2019'!I33)</f>
        <v>6.5428238712065649</v>
      </c>
    </row>
    <row r="71" spans="3:9" x14ac:dyDescent="0.25">
      <c r="C71" s="8" t="str">
        <f t="shared" si="0"/>
        <v>United Kingdom</v>
      </c>
      <c r="D71" s="8" t="str">
        <f t="shared" si="0"/>
        <v>Scunthorpe</v>
      </c>
      <c r="E71" s="51">
        <f>'Verbrauch je Träger 2050 var.'!E149-'Energiebedarf Sek.stahl var.'!E70-('Verbrauch je Träger 2019'!F150-'Energiebedarf Sek.stahl 2019'!E34)</f>
        <v>-1631.7501771374154</v>
      </c>
      <c r="F71" s="55">
        <f>'Verbrauch je Träger 2050 var.'!F149-'Energiebedarf Sek.stahl var.'!F70-('Verbrauch je Träger 2019'!G150-'Energiebedarf Sek.stahl 2019'!F34)</f>
        <v>-1932.2367485454342</v>
      </c>
      <c r="G71" s="52">
        <f>'Verbrauch je Träger 2050 var.'!G149-'Energiebedarf Sek.stahl var.'!G70-('Verbrauch je Träger 2019'!H150-'Energiebedarf Sek.stahl 2019'!G34)</f>
        <v>-626.48238074182245</v>
      </c>
      <c r="H71" s="54">
        <f>'Verbrauch je Träger 2050 var.'!H149-'Energiebedarf Sek.stahl var.'!H70-('Verbrauch je Träger 2019'!I150-'Energiebedarf Sek.stahl 2019'!H34)</f>
        <v>230.50852509044671</v>
      </c>
      <c r="I71" s="53">
        <f>'Verbrauch je Träger 2050 var.'!I149-'Energiebedarf Sek.stahl var.'!I70-('Verbrauch je Träger 2019'!J150-'Energiebedarf Sek.stahl 2019'!I34)</f>
        <v>4.8401339073670897</v>
      </c>
    </row>
    <row r="72" spans="3:9" x14ac:dyDescent="0.25">
      <c r="G72" t="s">
        <v>119</v>
      </c>
    </row>
    <row r="74" spans="3:9" ht="42" customHeight="1" x14ac:dyDescent="0.35">
      <c r="C74" s="79" t="s">
        <v>126</v>
      </c>
      <c r="D74" s="79"/>
      <c r="E74" s="79"/>
      <c r="F74" s="79"/>
      <c r="G74" s="79"/>
      <c r="H74" s="79"/>
      <c r="I74" s="79"/>
    </row>
    <row r="76" spans="3:9" ht="15.75" x14ac:dyDescent="0.25">
      <c r="E76" s="87" t="s">
        <v>46</v>
      </c>
      <c r="F76" s="87"/>
      <c r="G76" s="87" t="s">
        <v>42</v>
      </c>
      <c r="H76" s="87"/>
      <c r="I76" s="87"/>
    </row>
    <row r="77" spans="3:9" x14ac:dyDescent="0.25">
      <c r="C77" s="15" t="s">
        <v>52</v>
      </c>
      <c r="D77" s="15" t="s">
        <v>53</v>
      </c>
      <c r="E77" s="63" t="str">
        <f>Studienliste!$F$17</f>
        <v>ISI-05 13</v>
      </c>
      <c r="F77" s="64" t="s">
        <v>132</v>
      </c>
      <c r="G77" s="65" t="str">
        <f>Studienliste!$F$10</f>
        <v>OTTO-01 17</v>
      </c>
      <c r="H77" s="66" t="str">
        <f>Studienliste!$F$8</f>
        <v>TUD-02 20</v>
      </c>
      <c r="I77" s="67" t="str">
        <f>F77</f>
        <v>ENWI</v>
      </c>
    </row>
    <row r="78" spans="3:9" x14ac:dyDescent="0.25">
      <c r="C78" s="8" t="str">
        <f t="shared" ref="C78:D106" si="1">C7</f>
        <v>Austria</v>
      </c>
      <c r="D78" s="8" t="str">
        <f t="shared" si="1"/>
        <v>Donawitz</v>
      </c>
      <c r="E78" s="51">
        <f>'Verbrauch je Träger 2050 var.'!E121-'Energiebedarf Sek.stahl var.'!E77-('Verbrauch je Träger 2019'!F122-'Energiebedarf Sek.stahl 2019'!E6)</f>
        <v>-2795.2838425706113</v>
      </c>
      <c r="F78" s="55">
        <f>'Verbrauch je Träger 2050 var.'!F121-'Energiebedarf Sek.stahl var.'!F77-('Verbrauch je Träger 2019'!G122-'Energiebedarf Sek.stahl 2019'!F6)</f>
        <v>-3310.0349789484808</v>
      </c>
      <c r="G78" s="52">
        <f>'Verbrauch je Träger 2050 var.'!G121-'Energiebedarf Sek.stahl var.'!G77-('Verbrauch je Träger 2019'!H122-'Energiebedarf Sek.stahl 2019'!G6)</f>
        <v>-1427.788883431389</v>
      </c>
      <c r="H78" s="54">
        <f>'Verbrauch je Träger 2050 var.'!H121-'Energiebedarf Sek.stahl var.'!H77-('Verbrauch je Träger 2019'!I122-'Energiebedarf Sek.stahl 2019'!H6)</f>
        <v>-143.50652797207385</v>
      </c>
      <c r="I78" s="53">
        <f>'Verbrauch je Träger 2050 var.'!I121-'Energiebedarf Sek.stahl var.'!I77-('Verbrauch je Träger 2019'!J122-'Energiebedarf Sek.stahl 2019'!I6)</f>
        <v>-401.7545691851692</v>
      </c>
    </row>
    <row r="79" spans="3:9" x14ac:dyDescent="0.25">
      <c r="C79" s="8" t="str">
        <f t="shared" si="1"/>
        <v>Austria</v>
      </c>
      <c r="D79" s="8" t="str">
        <f t="shared" si="1"/>
        <v>Linz</v>
      </c>
      <c r="E79" s="51">
        <f>'Verbrauch je Träger 2050 var.'!E122-'Energiebedarf Sek.stahl var.'!E78-('Verbrauch je Träger 2019'!F123-'Energiebedarf Sek.stahl 2019'!E7)</f>
        <v>-2795.2838425706113</v>
      </c>
      <c r="F79" s="55">
        <f>'Verbrauch je Träger 2050 var.'!F122-'Energiebedarf Sek.stahl var.'!F78-('Verbrauch je Träger 2019'!G123-'Energiebedarf Sek.stahl 2019'!F7)</f>
        <v>-3310.0349789484808</v>
      </c>
      <c r="G79" s="52">
        <f>'Verbrauch je Träger 2050 var.'!G122-'Energiebedarf Sek.stahl var.'!G78-('Verbrauch je Träger 2019'!H123-'Energiebedarf Sek.stahl 2019'!G7)</f>
        <v>-1427.788883431389</v>
      </c>
      <c r="H79" s="54">
        <f>'Verbrauch je Träger 2050 var.'!H122-'Energiebedarf Sek.stahl var.'!H78-('Verbrauch je Träger 2019'!I123-'Energiebedarf Sek.stahl 2019'!H7)</f>
        <v>-143.50652797207385</v>
      </c>
      <c r="I79" s="53">
        <f>'Verbrauch je Träger 2050 var.'!I122-'Energiebedarf Sek.stahl var.'!I78-('Verbrauch je Träger 2019'!J123-'Energiebedarf Sek.stahl 2019'!I7)</f>
        <v>-401.7545691851692</v>
      </c>
    </row>
    <row r="80" spans="3:9" x14ac:dyDescent="0.25">
      <c r="C80" s="8" t="str">
        <f t="shared" si="1"/>
        <v>Belgium</v>
      </c>
      <c r="D80" s="8" t="str">
        <f t="shared" si="1"/>
        <v>Ghent</v>
      </c>
      <c r="E80" s="51">
        <f>'Verbrauch je Träger 2050 var.'!E123-'Energiebedarf Sek.stahl var.'!E79-('Verbrauch je Träger 2019'!F124-'Energiebedarf Sek.stahl 2019'!E8)</f>
        <v>-4037.7145353855904</v>
      </c>
      <c r="F80" s="55">
        <f>'Verbrauch je Träger 2050 var.'!F123-'Energiebedarf Sek.stahl var.'!F79-('Verbrauch je Träger 2019'!G124-'Energiebedarf Sek.stahl 2019'!F8)</f>
        <v>-4781.2591135089388</v>
      </c>
      <c r="G80" s="52">
        <f>'Verbrauch je Träger 2050 var.'!G123-'Energiebedarf Sek.stahl var.'!G79-('Verbrauch je Träger 2019'!H124-'Energiebedarf Sek.stahl 2019'!G8)</f>
        <v>-2062.4037674797437</v>
      </c>
      <c r="H80" s="54">
        <f>'Verbrauch je Träger 2050 var.'!H123-'Energiebedarf Sek.stahl var.'!H79-('Verbrauch je Träger 2019'!I124-'Energiebedarf Sek.stahl 2019'!H8)</f>
        <v>-207.29143319581271</v>
      </c>
      <c r="I80" s="53">
        <f>'Verbrauch je Träger 2050 var.'!I123-'Energiebedarf Sek.stahl var.'!I79-('Verbrauch je Träger 2019'!J124-'Energiebedarf Sek.stahl 2019'!I8)</f>
        <v>-580.32398676363118</v>
      </c>
    </row>
    <row r="81" spans="3:9" x14ac:dyDescent="0.25">
      <c r="C81" s="8" t="str">
        <f t="shared" si="1"/>
        <v>Czech Republic</v>
      </c>
      <c r="D81" s="8" t="str">
        <f t="shared" si="1"/>
        <v>Trinec</v>
      </c>
      <c r="E81" s="51">
        <f>'Verbrauch je Träger 2050 var.'!E124-'Energiebedarf Sek.stahl var.'!E80-('Verbrauch je Träger 2019'!F125-'Energiebedarf Sek.stahl 2019'!E9)</f>
        <v>-1913.654430257061</v>
      </c>
      <c r="F81" s="55">
        <f>'Verbrauch je Träger 2050 var.'!F124-'Energiebedarf Sek.stahl var.'!F80-('Verbrauch je Träger 2019'!G125-'Energiebedarf Sek.stahl 2019'!F9)</f>
        <v>-2266.053631228182</v>
      </c>
      <c r="G81" s="52">
        <f>'Verbrauch je Träger 2050 var.'!G124-'Energiebedarf Sek.stahl var.'!G80-('Verbrauch je Träger 2019'!H125-'Energiebedarf Sek.stahl 2019'!G9)</f>
        <v>-977.46585897251043</v>
      </c>
      <c r="H81" s="54">
        <f>'Verbrauch je Träger 2050 var.'!H124-'Energiebedarf Sek.stahl var.'!H80-('Verbrauch je Träger 2019'!I125-'Energiebedarf Sek.stahl 2019'!H9)</f>
        <v>-98.244728797208154</v>
      </c>
      <c r="I81" s="53">
        <f>'Verbrauch je Träger 2050 var.'!I124-'Energiebedarf Sek.stahl var.'!I80-('Verbrauch je Träger 2019'!J125-'Energiebedarf Sek.stahl 2019'!I9)</f>
        <v>-275.04162528632241</v>
      </c>
    </row>
    <row r="82" spans="3:9" x14ac:dyDescent="0.25">
      <c r="C82" s="8" t="str">
        <f t="shared" si="1"/>
        <v>Finland</v>
      </c>
      <c r="D82" s="8" t="str">
        <f t="shared" si="1"/>
        <v>Raahe</v>
      </c>
      <c r="E82" s="51">
        <f>'Verbrauch je Träger 2050 var.'!E125-'Energiebedarf Sek.stahl var.'!E81-('Verbrauch je Träger 2019'!F126-'Energiebedarf Sek.stahl 2019'!E10)</f>
        <v>-1926.2491361472539</v>
      </c>
      <c r="F82" s="55">
        <f>'Verbrauch je Träger 2050 var.'!F125-'Energiebedarf Sek.stahl var.'!F81-('Verbrauch je Träger 2019'!G126-'Energiebedarf Sek.stahl 2019'!F10)</f>
        <v>-2280.9676504813287</v>
      </c>
      <c r="G82" s="52">
        <f>'Verbrauch je Träger 2050 var.'!G125-'Energiebedarf Sek.stahl var.'!G81-('Verbrauch je Träger 2019'!H126-'Energiebedarf Sek.stahl 2019'!G10)</f>
        <v>-983.89904503620892</v>
      </c>
      <c r="H82" s="54">
        <f>'Verbrauch je Träger 2050 var.'!H125-'Energiebedarf Sek.stahl var.'!H81-('Verbrauch je Träger 2019'!I126-'Energiebedarf Sek.stahl 2019'!H10)</f>
        <v>-98.891325928278093</v>
      </c>
      <c r="I82" s="53">
        <f>'Verbrauch je Träger 2050 var.'!I125-'Energiebedarf Sek.stahl var.'!I81-('Verbrauch je Träger 2019'!J126-'Energiebedarf Sek.stahl 2019'!I10)</f>
        <v>-276.85181019916308</v>
      </c>
    </row>
    <row r="83" spans="3:9" x14ac:dyDescent="0.25">
      <c r="C83" s="8" t="str">
        <f t="shared" si="1"/>
        <v>France</v>
      </c>
      <c r="D83" s="8" t="str">
        <f t="shared" si="1"/>
        <v>Fos-Sur-Mer</v>
      </c>
      <c r="E83" s="51">
        <f>'Verbrauch je Träger 2050 var.'!E126-'Energiebedarf Sek.stahl var.'!E82-('Verbrauch je Träger 2019'!F127-'Energiebedarf Sek.stahl 2019'!E11)</f>
        <v>-2778.2439463662322</v>
      </c>
      <c r="F83" s="55">
        <f>'Verbrauch je Träger 2050 var.'!F126-'Energiebedarf Sek.stahl var.'!F82-('Verbrauch je Träger 2019'!G127-'Energiebedarf Sek.stahl 2019'!F11)</f>
        <v>-3289.8571881942244</v>
      </c>
      <c r="G83" s="52">
        <f>'Verbrauch je Träger 2050 var.'!G126-'Energiebedarf Sek.stahl var.'!G82-('Verbrauch je Träger 2019'!H127-'Energiebedarf Sek.stahl 2019'!G11)</f>
        <v>-1419.085161109916</v>
      </c>
      <c r="H83" s="54">
        <f>'Verbrauch je Träger 2050 var.'!H126-'Energiebedarf Sek.stahl var.'!H82-('Verbrauch je Träger 2019'!I127-'Energiebedarf Sek.stahl 2019'!H11)</f>
        <v>-142.63172008886249</v>
      </c>
      <c r="I83" s="53">
        <f>'Verbrauch je Träger 2050 var.'!I126-'Energiebedarf Sek.stahl var.'!I82-('Verbrauch je Träger 2019'!J127-'Energiebedarf Sek.stahl 2019'!I11)</f>
        <v>-399.30549547956161</v>
      </c>
    </row>
    <row r="84" spans="3:9" x14ac:dyDescent="0.25">
      <c r="C84" s="8" t="str">
        <f t="shared" si="1"/>
        <v>France</v>
      </c>
      <c r="D84" s="8" t="str">
        <f t="shared" si="1"/>
        <v>Dunkerque</v>
      </c>
      <c r="E84" s="51">
        <f>'Verbrauch je Träger 2050 var.'!E127-'Energiebedarf Sek.stahl var.'!E83-('Verbrauch je Träger 2019'!F128-'Energiebedarf Sek.stahl 2019'!E12)</f>
        <v>-5074.9256086956502</v>
      </c>
      <c r="F84" s="55">
        <f>'Verbrauch je Träger 2050 var.'!F127-'Energiebedarf Sek.stahl var.'!F83-('Verbrauch je Träger 2019'!G128-'Energiebedarf Sek.stahl 2019'!F12)</f>
        <v>-6009.4724637681156</v>
      </c>
      <c r="G84" s="52">
        <f>'Verbrauch je Träger 2050 var.'!G127-'Energiebedarf Sek.stahl var.'!G83-('Verbrauch je Träger 2019'!H128-'Energiebedarf Sek.stahl 2019'!G12)</f>
        <v>-2592.1955609607794</v>
      </c>
      <c r="H84" s="54">
        <f>'Verbrauch je Träger 2050 var.'!H127-'Energiebedarf Sek.stahl var.'!H83-('Verbrauch je Träger 2019'!I128-'Energiebedarf Sek.stahl 2019'!H12)</f>
        <v>-260.54060869565546</v>
      </c>
      <c r="I84" s="53">
        <f>'Verbrauch je Träger 2050 var.'!I127-'Energiebedarf Sek.stahl var.'!I83-('Verbrauch je Träger 2019'!J128-'Energiebedarf Sek.stahl 2019'!I12)</f>
        <v>-729.39803840933382</v>
      </c>
    </row>
    <row r="85" spans="3:9" x14ac:dyDescent="0.25">
      <c r="C85" s="8" t="str">
        <f t="shared" si="1"/>
        <v>Germany</v>
      </c>
      <c r="D85" s="8" t="str">
        <f t="shared" si="1"/>
        <v>Bremen</v>
      </c>
      <c r="E85" s="51">
        <f>'Verbrauch je Träger 2050 var.'!E128-'Energiebedarf Sek.stahl var.'!E84-('Verbrauch je Träger 2019'!F129-'Energiebedarf Sek.stahl 2019'!E13)</f>
        <v>-2444.8546728022839</v>
      </c>
      <c r="F85" s="55">
        <f>'Verbrauch je Träger 2050 var.'!F128-'Energiebedarf Sek.stahl var.'!F84-('Verbrauch je Träger 2019'!G129-'Energiebedarf Sek.stahl 2019'!F13)</f>
        <v>-2895.0743256109163</v>
      </c>
      <c r="G85" s="52">
        <f>'Verbrauch je Träger 2050 var.'!G128-'Energiebedarf Sek.stahl var.'!G84-('Verbrauch je Träger 2019'!H129-'Energiebedarf Sek.stahl 2019'!G13)</f>
        <v>-1248.7949417767259</v>
      </c>
      <c r="H85" s="54">
        <f>'Verbrauch je Träger 2050 var.'!H128-'Energiebedarf Sek.stahl var.'!H84-('Verbrauch je Träger 2019'!I129-'Energiebedarf Sek.stahl 2019'!H13)</f>
        <v>-125.51591367819856</v>
      </c>
      <c r="I85" s="53">
        <f>'Verbrauch je Träger 2050 var.'!I128-'Energiebedarf Sek.stahl var.'!I84-('Verbrauch je Träger 2019'!J129-'Energiebedarf Sek.stahl 2019'!I13)</f>
        <v>-351.38883602201349</v>
      </c>
    </row>
    <row r="86" spans="3:9" x14ac:dyDescent="0.25">
      <c r="C86" s="8" t="str">
        <f t="shared" si="1"/>
        <v>Germany</v>
      </c>
      <c r="D86" s="8" t="str">
        <f t="shared" si="1"/>
        <v>Voelklingen</v>
      </c>
      <c r="E86" s="51">
        <f>'Verbrauch je Träger 2050 var.'!E129-'Energiebedarf Sek.stahl var.'!E85-('Verbrauch je Träger 2019'!F130-'Energiebedarf Sek.stahl 2019'!E14)</f>
        <v>-2061.086575677562</v>
      </c>
      <c r="F86" s="55">
        <f>'Verbrauch je Träger 2050 var.'!F129-'Energiebedarf Sek.stahl var.'!F85-('Verbrauch je Träger 2019'!G130-'Energiebedarf Sek.stahl 2019'!F14)</f>
        <v>-2440.635386015022</v>
      </c>
      <c r="G86" s="52">
        <f>'Verbrauch je Träger 2050 var.'!G129-'Energiebedarf Sek.stahl var.'!G85-('Verbrauch je Träger 2019'!H130-'Energiebedarf Sek.stahl 2019'!G14)</f>
        <v>-1052.7719781887427</v>
      </c>
      <c r="H86" s="54">
        <f>'Verbrauch je Träger 2050 var.'!H129-'Energiebedarf Sek.stahl var.'!H85-('Verbrauch je Träger 2019'!I130-'Energiebedarf Sek.stahl 2019'!H14)</f>
        <v>-105.81371874325669</v>
      </c>
      <c r="I86" s="53">
        <f>'Verbrauch je Träger 2050 var.'!I129-'Energiebedarf Sek.stahl var.'!I85-('Verbrauch je Träger 2019'!J130-'Energiebedarf Sek.stahl 2019'!I14)</f>
        <v>-296.23143691310497</v>
      </c>
    </row>
    <row r="87" spans="3:9" x14ac:dyDescent="0.25">
      <c r="C87" s="8" t="str">
        <f t="shared" si="1"/>
        <v>Germany</v>
      </c>
      <c r="D87" s="8" t="str">
        <f t="shared" si="1"/>
        <v>Eisenhuettenstadt</v>
      </c>
      <c r="E87" s="51">
        <f>'Verbrauch je Träger 2050 var.'!E130-'Energiebedarf Sek.stahl var.'!E86-('Verbrauch je Träger 2019'!F131-'Energiebedarf Sek.stahl 2019'!E15)</f>
        <v>-1592.859862583306</v>
      </c>
      <c r="F87" s="55">
        <f>'Verbrauch je Träger 2050 var.'!F130-'Energiebedarf Sek.stahl var.'!F86-('Verbrauch je Träger 2019'!G131-'Energiebedarf Sek.stahl 2019'!F15)</f>
        <v>-1886.1847878980216</v>
      </c>
      <c r="G87" s="52">
        <f>'Verbrauch je Träger 2050 var.'!G130-'Energiebedarf Sek.stahl var.'!G86-('Verbrauch je Träger 2019'!H131-'Energiebedarf Sek.stahl 2019'!G15)</f>
        <v>-813.60882570301874</v>
      </c>
      <c r="H87" s="54">
        <f>'Verbrauch je Träger 2050 var.'!H130-'Energiebedarf Sek.stahl var.'!H86-('Verbrauch je Träger 2019'!I131-'Energiebedarf Sek.stahl 2019'!H15)</f>
        <v>-81.775519517614157</v>
      </c>
      <c r="I87" s="53">
        <f>'Verbrauch je Träger 2050 var.'!I130-'Energiebedarf Sek.stahl var.'!I86-('Verbrauch je Träger 2019'!J131-'Energiebedarf Sek.stahl 2019'!I15)</f>
        <v>-228.93515074161633</v>
      </c>
    </row>
    <row r="88" spans="3:9" x14ac:dyDescent="0.25">
      <c r="C88" s="8" t="str">
        <f t="shared" si="1"/>
        <v>Germany</v>
      </c>
      <c r="D88" s="8" t="str">
        <f t="shared" si="1"/>
        <v>Duisburg-Huckingen</v>
      </c>
      <c r="E88" s="51">
        <f>'Verbrauch je Träger 2050 var.'!E131-'Energiebedarf Sek.stahl var.'!E87-('Verbrauch je Träger 2019'!F132-'Energiebedarf Sek.stahl 2019'!E16)</f>
        <v>-3704.3252618216429</v>
      </c>
      <c r="F88" s="55">
        <f>'Verbrauch je Träger 2050 var.'!F131-'Energiebedarf Sek.stahl var.'!F87-('Verbrauch je Träger 2019'!G132-'Energiebedarf Sek.stahl 2019'!F16)</f>
        <v>-4386.4762509256307</v>
      </c>
      <c r="G88" s="52">
        <f>'Verbrauch je Träger 2050 var.'!G131-'Energiebedarf Sek.stahl var.'!G87-('Verbrauch je Träger 2019'!H132-'Energiebedarf Sek.stahl 2019'!G16)</f>
        <v>-1892.1135481465535</v>
      </c>
      <c r="H88" s="54">
        <f>'Verbrauch je Träger 2050 var.'!H131-'Energiebedarf Sek.stahl var.'!H87-('Verbrauch je Träger 2019'!I132-'Energiebedarf Sek.stahl 2019'!H16)</f>
        <v>-190.17562678514878</v>
      </c>
      <c r="I88" s="53">
        <f>'Verbrauch je Träger 2050 var.'!I131-'Energiebedarf Sek.stahl var.'!I87-('Verbrauch je Träger 2019'!J132-'Energiebedarf Sek.stahl 2019'!I16)</f>
        <v>-532.40732730608306</v>
      </c>
    </row>
    <row r="89" spans="3:9" x14ac:dyDescent="0.25">
      <c r="C89" s="8" t="str">
        <f t="shared" si="1"/>
        <v>Germany</v>
      </c>
      <c r="D89" s="8" t="str">
        <f t="shared" si="1"/>
        <v>Duisburg-Beeckerwerth</v>
      </c>
      <c r="E89" s="51">
        <f>'Verbrauch je Träger 2050 var.'!E132-'Energiebedarf Sek.stahl var.'!E88-('Verbrauch je Träger 2019'!F133-'Energiebedarf Sek.stahl 2019'!E17)</f>
        <v>-4445.1903141859711</v>
      </c>
      <c r="F89" s="55">
        <f>'Verbrauch je Träger 2050 var.'!F132-'Energiebedarf Sek.stahl var.'!F88-('Verbrauch je Träger 2019'!G133-'Energiebedarf Sek.stahl 2019'!F17)</f>
        <v>-5263.7715011107575</v>
      </c>
      <c r="G89" s="52">
        <f>'Verbrauch je Träger 2050 var.'!G132-'Energiebedarf Sek.stahl var.'!G88-('Verbrauch je Träger 2019'!H133-'Energiebedarf Sek.stahl 2019'!G17)</f>
        <v>-2270.5362577758642</v>
      </c>
      <c r="H89" s="54">
        <f>'Verbrauch je Träger 2050 var.'!H132-'Energiebedarf Sek.stahl var.'!H88-('Verbrauch je Träger 2019'!I133-'Energiebedarf Sek.stahl 2019'!H17)</f>
        <v>-228.21075214217853</v>
      </c>
      <c r="I89" s="53">
        <f>'Verbrauch je Träger 2050 var.'!I132-'Energiebedarf Sek.stahl var.'!I88-('Verbrauch je Träger 2019'!J133-'Energiebedarf Sek.stahl 2019'!I17)</f>
        <v>-638.88879276729858</v>
      </c>
    </row>
    <row r="90" spans="3:9" x14ac:dyDescent="0.25">
      <c r="C90" s="8" t="str">
        <f t="shared" si="1"/>
        <v>Germany</v>
      </c>
      <c r="D90" s="8" t="str">
        <f t="shared" si="1"/>
        <v>Salzgitter</v>
      </c>
      <c r="E90" s="51">
        <f>'Verbrauch je Träger 2050 var.'!E133-'Energiebedarf Sek.stahl var.'!E89-('Verbrauch je Träger 2019'!F134-'Energiebedarf Sek.stahl 2019'!E18)</f>
        <v>-3407.9792408759113</v>
      </c>
      <c r="F90" s="55">
        <f>'Verbrauch je Träger 2050 var.'!F133-'Energiebedarf Sek.stahl var.'!F89-('Verbrauch je Träger 2019'!G134-'Energiebedarf Sek.stahl 2019'!F18)</f>
        <v>-4035.5581508515806</v>
      </c>
      <c r="G90" s="52">
        <f>'Verbrauch je Träger 2050 var.'!G133-'Energiebedarf Sek.stahl var.'!G89-('Verbrauch je Träger 2019'!H134-'Energiebedarf Sek.stahl 2019'!G18)</f>
        <v>-1740.7444642948303</v>
      </c>
      <c r="H90" s="54">
        <f>'Verbrauch je Träger 2050 var.'!H133-'Energiebedarf Sek.stahl var.'!H89-('Verbrauch je Träger 2019'!I134-'Energiebedarf Sek.stahl 2019'!H18)</f>
        <v>-174.96157664233579</v>
      </c>
      <c r="I90" s="53">
        <f>'Verbrauch je Träger 2050 var.'!I133-'Energiebedarf Sek.stahl var.'!I89-('Verbrauch je Träger 2019'!J134-'Energiebedarf Sek.stahl 2019'!I18)</f>
        <v>-489.81474112159594</v>
      </c>
    </row>
    <row r="91" spans="3:9" x14ac:dyDescent="0.25">
      <c r="C91" s="8" t="str">
        <f t="shared" si="1"/>
        <v>Germany</v>
      </c>
      <c r="D91" s="8" t="str">
        <f t="shared" si="1"/>
        <v>Dillingen</v>
      </c>
      <c r="E91" s="51">
        <f>'Verbrauch je Träger 2050 var.'!E134-'Energiebedarf Sek.stahl var.'!E90-('Verbrauch je Träger 2019'!F135-'Energiebedarf Sek.stahl 2019'!E19)</f>
        <v>-1729.1790322183424</v>
      </c>
      <c r="F91" s="55">
        <f>'Verbrauch je Träger 2050 var.'!F134-'Energiebedarf Sek.stahl var.'!F90-('Verbrauch je Träger 2019'!G135-'Energiebedarf Sek.stahl 2019'!F19)</f>
        <v>-2047.6071139320857</v>
      </c>
      <c r="G91" s="52">
        <f>'Verbrauch je Träger 2050 var.'!G134-'Energiebedarf Sek.stahl var.'!G90-('Verbrauch je Träger 2019'!H135-'Energiebedarf Sek.stahl 2019'!G19)</f>
        <v>-883.23860427481213</v>
      </c>
      <c r="H91" s="54">
        <f>'Verbrauch je Träger 2050 var.'!H134-'Energiebedarf Sek.stahl var.'!H90-('Verbrauch je Träger 2019'!I135-'Energiebedarf Sek.stahl 2019'!H19)</f>
        <v>-88.77398258330777</v>
      </c>
      <c r="I91" s="53">
        <f>'Verbrauch je Träger 2050 var.'!I134-'Energiebedarf Sek.stahl var.'!I90-('Verbrauch je Träger 2019'!J135-'Energiebedarf Sek.stahl 2019'!I19)</f>
        <v>-248.52774038647976</v>
      </c>
    </row>
    <row r="92" spans="3:9" x14ac:dyDescent="0.25">
      <c r="C92" s="8" t="str">
        <f t="shared" si="1"/>
        <v>Germany</v>
      </c>
      <c r="D92" s="8" t="str">
        <f t="shared" si="1"/>
        <v>Duisburg</v>
      </c>
      <c r="E92" s="51">
        <f>'Verbrauch je Träger 2050 var.'!E135-'Energiebedarf Sek.stahl var.'!E91-('Verbrauch je Träger 2019'!F136-'Energiebedarf Sek.stahl 2019'!E20)</f>
        <v>-829.76885864804808</v>
      </c>
      <c r="F92" s="55">
        <f>'Verbrauch je Träger 2050 var.'!F135-'Energiebedarf Sek.stahl var.'!F91-('Verbrauch je Träger 2019'!G136-'Energiebedarf Sek.stahl 2019'!F20)</f>
        <v>-982.57068020734187</v>
      </c>
      <c r="G92" s="52">
        <f>'Verbrauch je Träger 2050 var.'!G135-'Energiebedarf Sek.stahl var.'!G91-('Verbrauch je Träger 2019'!H136-'Energiebedarf Sek.stahl 2019'!G20)</f>
        <v>-423.83343478482766</v>
      </c>
      <c r="H92" s="54">
        <f>'Verbrauch je Träger 2050 var.'!H135-'Energiebedarf Sek.stahl var.'!H91-('Verbrauch je Träger 2019'!I136-'Energiebedarf Sek.stahl 2019'!H20)</f>
        <v>-42.599340399873199</v>
      </c>
      <c r="I92" s="53">
        <f>'Verbrauch je Träger 2050 var.'!I135-'Energiebedarf Sek.stahl var.'!I91-('Verbrauch je Träger 2019'!J136-'Energiebedarf Sek.stahl 2019'!I20)</f>
        <v>-119.25924131656302</v>
      </c>
    </row>
    <row r="93" spans="3:9" x14ac:dyDescent="0.25">
      <c r="C93" s="8" t="str">
        <f t="shared" si="1"/>
        <v>Germany</v>
      </c>
      <c r="D93" s="8" t="str">
        <f t="shared" si="1"/>
        <v>Duisburg-Bruckhausen</v>
      </c>
      <c r="E93" s="51">
        <f>'Verbrauch je Träger 2050 var.'!E136-'Energiebedarf Sek.stahl var.'!E92-('Verbrauch je Träger 2019'!F137-'Energiebedarf Sek.stahl 2019'!E21)</f>
        <v>-4445.1903141859711</v>
      </c>
      <c r="F93" s="55">
        <f>'Verbrauch je Träger 2050 var.'!F136-'Energiebedarf Sek.stahl var.'!F92-('Verbrauch je Träger 2019'!G137-'Energiebedarf Sek.stahl 2019'!F21)</f>
        <v>-5263.7715011107575</v>
      </c>
      <c r="G93" s="52">
        <f>'Verbrauch je Träger 2050 var.'!G136-'Energiebedarf Sek.stahl var.'!G92-('Verbrauch je Träger 2019'!H137-'Energiebedarf Sek.stahl 2019'!G21)</f>
        <v>-2270.5362577758642</v>
      </c>
      <c r="H93" s="54">
        <f>'Verbrauch je Träger 2050 var.'!H136-'Energiebedarf Sek.stahl var.'!H92-('Verbrauch je Träger 2019'!I137-'Energiebedarf Sek.stahl 2019'!H21)</f>
        <v>-228.21075214217853</v>
      </c>
      <c r="I93" s="53">
        <f>'Verbrauch je Träger 2050 var.'!I136-'Energiebedarf Sek.stahl var.'!I92-('Verbrauch je Träger 2019'!J137-'Energiebedarf Sek.stahl 2019'!I21)</f>
        <v>-638.88879276729858</v>
      </c>
    </row>
    <row r="94" spans="3:9" x14ac:dyDescent="0.25">
      <c r="C94" s="8" t="str">
        <f t="shared" si="1"/>
        <v>Hungaria</v>
      </c>
      <c r="D94" s="8" t="str">
        <f t="shared" si="1"/>
        <v>Dunauijvaros</v>
      </c>
      <c r="E94" s="51">
        <f>'Verbrauch je Träger 2050 var.'!E137-'Energiebedarf Sek.stahl var.'!E93-('Verbrauch je Träger 2019'!F138-'Energiebedarf Sek.stahl 2019'!E22)</f>
        <v>-1185.3840837829257</v>
      </c>
      <c r="F94" s="55">
        <f>'Verbrauch je Träger 2050 var.'!F137-'Energiebedarf Sek.stahl var.'!F93-('Verbrauch je Träger 2019'!G138-'Energiebedarf Sek.stahl 2019'!F22)</f>
        <v>-1403.6724002962019</v>
      </c>
      <c r="G94" s="52">
        <f>'Verbrauch je Träger 2050 var.'!G137-'Energiebedarf Sek.stahl var.'!G93-('Verbrauch je Träger 2019'!H138-'Energiebedarf Sek.stahl 2019'!G22)</f>
        <v>-605.47633540689731</v>
      </c>
      <c r="H94" s="54">
        <f>'Verbrauch je Träger 2050 var.'!H137-'Energiebedarf Sek.stahl var.'!H93-('Verbrauch je Träger 2019'!I138-'Energiebedarf Sek.stahl 2019'!H22)</f>
        <v>-60.856200571247882</v>
      </c>
      <c r="I94" s="53">
        <f>'Verbrauch je Träger 2050 var.'!I137-'Energiebedarf Sek.stahl var.'!I93-('Verbrauch je Träger 2019'!J138-'Energiebedarf Sek.stahl 2019'!I22)</f>
        <v>-170.37034473794665</v>
      </c>
    </row>
    <row r="95" spans="3:9" x14ac:dyDescent="0.25">
      <c r="C95" s="8" t="str">
        <f t="shared" si="1"/>
        <v>Italy</v>
      </c>
      <c r="D95" s="8" t="str">
        <f t="shared" si="1"/>
        <v>Taranto</v>
      </c>
      <c r="E95" s="51">
        <f>'Verbrauch je Träger 2050 var.'!E138-'Energiebedarf Sek.stahl var.'!E94-('Verbrauch je Träger 2019'!F139-'Energiebedarf Sek.stahl 2019'!E23)</f>
        <v>-6297.3529450967944</v>
      </c>
      <c r="F95" s="55">
        <f>'Verbrauch je Träger 2050 var.'!F138-'Energiebedarf Sek.stahl var.'!F94-('Verbrauch je Träger 2019'!G139-'Energiebedarf Sek.stahl 2019'!F23)</f>
        <v>-7457.0096265735738</v>
      </c>
      <c r="G95" s="52">
        <f>'Verbrauch je Träger 2050 var.'!G138-'Energiebedarf Sek.stahl var.'!G94-('Verbrauch je Träger 2019'!H139-'Energiebedarf Sek.stahl 2019'!G23)</f>
        <v>-3216.5930318491446</v>
      </c>
      <c r="H95" s="54">
        <f>'Verbrauch je Träger 2050 var.'!H138-'Energiebedarf Sek.stahl var.'!H94-('Verbrauch je Träger 2019'!I139-'Energiebedarf Sek.stahl 2019'!H23)</f>
        <v>-323.29856553475111</v>
      </c>
      <c r="I95" s="53">
        <f>'Verbrauch je Träger 2050 var.'!I138-'Energiebedarf Sek.stahl var.'!I94-('Verbrauch je Träger 2019'!J139-'Energiebedarf Sek.stahl 2019'!I23)</f>
        <v>-905.0924564203433</v>
      </c>
    </row>
    <row r="96" spans="3:9" x14ac:dyDescent="0.25">
      <c r="C96" s="8" t="str">
        <f t="shared" si="1"/>
        <v>Netherlands</v>
      </c>
      <c r="D96" s="8" t="str">
        <f t="shared" si="1"/>
        <v>Ijmuiden</v>
      </c>
      <c r="E96" s="51">
        <f>'Verbrauch je Träger 2050 var.'!E139-'Energiebedarf Sek.stahl var.'!E95-('Verbrauch je Träger 2019'!F140-'Energiebedarf Sek.stahl 2019'!E24)</f>
        <v>-5048.9953318628995</v>
      </c>
      <c r="F96" s="55">
        <f>'Verbrauch je Träger 2050 var.'!F139-'Energiebedarf Sek.stahl var.'!F95-('Verbrauch je Träger 2019'!G140-'Energiebedarf Sek.stahl 2019'!F24)</f>
        <v>-5978.7671300116344</v>
      </c>
      <c r="G96" s="52">
        <f>'Verbrauch je Träger 2050 var.'!G139-'Energiebedarf Sek.stahl var.'!G95-('Verbrauch je Träger 2019'!H140-'Energiebedarf Sek.stahl 2019'!G24)</f>
        <v>-2578.9507661237549</v>
      </c>
      <c r="H96" s="54">
        <f>'Verbrauch je Träger 2050 var.'!H139-'Energiebedarf Sek.stahl var.'!H95-('Verbrauch je Träger 2019'!I140-'Energiebedarf Sek.stahl 2019'!H24)</f>
        <v>-259.20937930815853</v>
      </c>
      <c r="I96" s="53">
        <f>'Verbrauch je Träger 2050 var.'!I139-'Energiebedarf Sek.stahl var.'!I95-('Verbrauch je Träger 2019'!J140-'Energiebedarf Sek.stahl 2019'!I24)</f>
        <v>-725.67118711819421</v>
      </c>
    </row>
    <row r="97" spans="3:9" x14ac:dyDescent="0.25">
      <c r="C97" s="8" t="str">
        <f t="shared" si="1"/>
        <v>Poland</v>
      </c>
      <c r="D97" s="8" t="str">
        <f t="shared" si="1"/>
        <v>Krakow</v>
      </c>
      <c r="E97" s="51">
        <f>'Verbrauch je Träger 2050 var.'!E140-'Energiebedarf Sek.stahl var.'!E96-('Verbrauch je Träger 2019'!F141-'Energiebedarf Sek.stahl 2019'!E25)</f>
        <v>-2018.8572676927952</v>
      </c>
      <c r="F97" s="55">
        <f>'Verbrauch je Träger 2050 var.'!F140-'Energiebedarf Sek.stahl var.'!F96-('Verbrauch je Träger 2019'!G141-'Energiebedarf Sek.stahl 2019'!F25)</f>
        <v>-2390.6295567544694</v>
      </c>
      <c r="G97" s="52">
        <f>'Verbrauch je Träger 2050 var.'!G140-'Energiebedarf Sek.stahl var.'!G96-('Verbrauch je Träger 2019'!H141-'Energiebedarf Sek.stahl 2019'!G25)</f>
        <v>-1031.2018837398718</v>
      </c>
      <c r="H97" s="54">
        <f>'Verbrauch je Träger 2050 var.'!H140-'Energiebedarf Sek.stahl var.'!H96-('Verbrauch je Träger 2019'!I141-'Energiebedarf Sek.stahl 2019'!H25)</f>
        <v>-103.64571659790636</v>
      </c>
      <c r="I97" s="53">
        <f>'Verbrauch je Träger 2050 var.'!I140-'Energiebedarf Sek.stahl var.'!I96-('Verbrauch je Träger 2019'!J141-'Energiebedarf Sek.stahl 2019'!I25)</f>
        <v>-290.16199338181559</v>
      </c>
    </row>
    <row r="98" spans="3:9" x14ac:dyDescent="0.25">
      <c r="C98" s="8" t="str">
        <f t="shared" si="1"/>
        <v>Poland</v>
      </c>
      <c r="D98" s="8" t="str">
        <f t="shared" si="1"/>
        <v>Dabrowa Gornicza</v>
      </c>
      <c r="E98" s="51">
        <f>'Verbrauch je Träger 2050 var.'!E141-'Energiebedarf Sek.stahl var.'!E97-('Verbrauch je Träger 2019'!F142-'Energiebedarf Sek.stahl 2019'!E26)</f>
        <v>-2018.8572676927952</v>
      </c>
      <c r="F98" s="55">
        <f>'Verbrauch je Träger 2050 var.'!F141-'Energiebedarf Sek.stahl var.'!F97-('Verbrauch je Träger 2019'!G142-'Energiebedarf Sek.stahl 2019'!F26)</f>
        <v>-2390.6295567544694</v>
      </c>
      <c r="G98" s="52">
        <f>'Verbrauch je Träger 2050 var.'!G141-'Energiebedarf Sek.stahl var.'!G97-('Verbrauch je Träger 2019'!H142-'Energiebedarf Sek.stahl 2019'!G26)</f>
        <v>-1031.2018837398718</v>
      </c>
      <c r="H98" s="54">
        <f>'Verbrauch je Träger 2050 var.'!H141-'Energiebedarf Sek.stahl var.'!H97-('Verbrauch je Träger 2019'!I142-'Energiebedarf Sek.stahl 2019'!H26)</f>
        <v>-103.64571659790636</v>
      </c>
      <c r="I98" s="53">
        <f>'Verbrauch je Träger 2050 var.'!I141-'Energiebedarf Sek.stahl var.'!I97-('Verbrauch je Träger 2019'!J142-'Energiebedarf Sek.stahl 2019'!I26)</f>
        <v>-290.16199338181559</v>
      </c>
    </row>
    <row r="99" spans="3:9" x14ac:dyDescent="0.25">
      <c r="C99" s="8" t="str">
        <f t="shared" si="1"/>
        <v>Romania</v>
      </c>
      <c r="D99" s="8" t="str">
        <f t="shared" si="1"/>
        <v>Galati</v>
      </c>
      <c r="E99" s="51">
        <f>'Verbrauch je Träger 2050 var.'!E142-'Energiebedarf Sek.stahl var.'!E98-('Verbrauch je Träger 2019'!F143-'Energiebedarf Sek.stahl 2019'!E27)</f>
        <v>-1518.7733573468736</v>
      </c>
      <c r="F99" s="55">
        <f>'Verbrauch je Träger 2050 var.'!F142-'Energiebedarf Sek.stahl var.'!F98-('Verbrauch je Träger 2019'!G143-'Energiebedarf Sek.stahl 2019'!F27)</f>
        <v>-1798.4552628795091</v>
      </c>
      <c r="G99" s="52">
        <f>'Verbrauch je Träger 2050 var.'!G142-'Energiebedarf Sek.stahl var.'!G98-('Verbrauch je Träger 2019'!H143-'Energiebedarf Sek.stahl 2019'!G27)</f>
        <v>-775.76655474008794</v>
      </c>
      <c r="H99" s="54">
        <f>'Verbrauch je Träger 2050 var.'!H142-'Energiebedarf Sek.stahl var.'!H98-('Verbrauch je Träger 2019'!I143-'Energiebedarf Sek.stahl 2019'!H27)</f>
        <v>-77.972006981910454</v>
      </c>
      <c r="I99" s="53">
        <f>'Verbrauch je Träger 2050 var.'!I142-'Energiebedarf Sek.stahl var.'!I98-('Verbrauch je Träger 2019'!J143-'Energiebedarf Sek.stahl 2019'!I27)</f>
        <v>-218.28700419549432</v>
      </c>
    </row>
    <row r="100" spans="3:9" x14ac:dyDescent="0.25">
      <c r="C100" s="8" t="str">
        <f t="shared" si="1"/>
        <v>Slovakia</v>
      </c>
      <c r="D100" s="8" t="str">
        <f t="shared" si="1"/>
        <v>Kosice</v>
      </c>
      <c r="E100" s="51">
        <f>'Verbrauch je Träger 2050 var.'!E143-'Energiebedarf Sek.stahl var.'!E99-('Verbrauch je Träger 2019'!F144-'Energiebedarf Sek.stahl 2019'!E28)</f>
        <v>-3333.8927356394779</v>
      </c>
      <c r="F100" s="55">
        <f>'Verbrauch je Träger 2050 var.'!F143-'Energiebedarf Sek.stahl var.'!F99-('Verbrauch je Träger 2019'!G144-'Energiebedarf Sek.stahl 2019'!F28)</f>
        <v>-3947.8286258330681</v>
      </c>
      <c r="G100" s="52">
        <f>'Verbrauch je Träger 2050 var.'!G143-'Energiebedarf Sek.stahl var.'!G99-('Verbrauch je Träger 2019'!H144-'Energiebedarf Sek.stahl 2019'!G28)</f>
        <v>-1702.9021933319</v>
      </c>
      <c r="H100" s="54">
        <f>'Verbrauch je Träger 2050 var.'!H143-'Energiebedarf Sek.stahl var.'!H99-('Verbrauch je Träger 2019'!I144-'Energiebedarf Sek.stahl 2019'!H28)</f>
        <v>-171.1580641066339</v>
      </c>
      <c r="I100" s="53">
        <f>'Verbrauch je Träger 2050 var.'!I143-'Energiebedarf Sek.stahl var.'!I99-('Verbrauch je Träger 2019'!J144-'Energiebedarf Sek.stahl 2019'!I28)</f>
        <v>-479.16659457547485</v>
      </c>
    </row>
    <row r="101" spans="3:9" x14ac:dyDescent="0.25">
      <c r="C101" s="8" t="str">
        <f t="shared" si="1"/>
        <v>Spain</v>
      </c>
      <c r="D101" s="8" t="str">
        <f t="shared" si="1"/>
        <v>Gijon</v>
      </c>
      <c r="E101" s="51">
        <f>'Verbrauch je Träger 2050 var.'!E144-'Energiebedarf Sek.stahl var.'!E100-('Verbrauch je Träger 2019'!F145-'Energiebedarf Sek.stahl 2019'!E29)</f>
        <v>-1759.5544993652811</v>
      </c>
      <c r="F101" s="55">
        <f>'Verbrauch je Träger 2050 var.'!F144-'Energiebedarf Sek.stahl var.'!F100-('Verbrauch je Träger 2019'!G145-'Energiebedarf Sek.stahl 2019'!F29)</f>
        <v>-2083.5762191896747</v>
      </c>
      <c r="G101" s="52">
        <f>'Verbrauch je Träger 2050 var.'!G144-'Energiebedarf Sek.stahl var.'!G100-('Verbrauch je Träger 2019'!H145-'Energiebedarf Sek.stahl 2019'!G29)</f>
        <v>-898.75393536961292</v>
      </c>
      <c r="H101" s="54">
        <f>'Verbrauch je Träger 2050 var.'!H144-'Energiebedarf Sek.stahl var.'!H100-('Verbrauch je Träger 2019'!I145-'Energiebedarf Sek.stahl 2019'!H29)</f>
        <v>-90.333422722946125</v>
      </c>
      <c r="I101" s="53">
        <f>'Verbrauch je Träger 2050 var.'!I144-'Energiebedarf Sek.stahl var.'!I100-('Verbrauch je Träger 2019'!J145-'Energiebedarf Sek.stahl 2019'!I29)</f>
        <v>-252.89348047038993</v>
      </c>
    </row>
    <row r="102" spans="3:9" x14ac:dyDescent="0.25">
      <c r="C102" s="8" t="str">
        <f t="shared" si="1"/>
        <v>Spain</v>
      </c>
      <c r="D102" s="8" t="str">
        <f t="shared" si="1"/>
        <v>Aviles</v>
      </c>
      <c r="E102" s="51">
        <f>'Verbrauch je Träger 2050 var.'!E145-'Energiebedarf Sek.stahl var.'!E101-('Verbrauch je Träger 2019'!F146-'Energiebedarf Sek.stahl 2019'!E30)</f>
        <v>-1759.5544993652811</v>
      </c>
      <c r="F102" s="55">
        <f>'Verbrauch je Träger 2050 var.'!F145-'Energiebedarf Sek.stahl var.'!F101-('Verbrauch je Träger 2019'!G146-'Energiebedarf Sek.stahl 2019'!F30)</f>
        <v>-2083.5762191896747</v>
      </c>
      <c r="G102" s="52">
        <f>'Verbrauch je Träger 2050 var.'!G145-'Energiebedarf Sek.stahl var.'!G101-('Verbrauch je Träger 2019'!H146-'Energiebedarf Sek.stahl 2019'!G30)</f>
        <v>-898.75393536961292</v>
      </c>
      <c r="H102" s="54">
        <f>'Verbrauch je Träger 2050 var.'!H145-'Energiebedarf Sek.stahl var.'!H101-('Verbrauch je Träger 2019'!I146-'Energiebedarf Sek.stahl 2019'!H30)</f>
        <v>-90.333422722946125</v>
      </c>
      <c r="I102" s="53">
        <f>'Verbrauch je Träger 2050 var.'!I145-'Energiebedarf Sek.stahl var.'!I101-('Verbrauch je Träger 2019'!J146-'Energiebedarf Sek.stahl 2019'!I30)</f>
        <v>-252.89348047038993</v>
      </c>
    </row>
    <row r="103" spans="3:9" x14ac:dyDescent="0.25">
      <c r="C103" s="8" t="str">
        <f t="shared" si="1"/>
        <v>Sweden</v>
      </c>
      <c r="D103" s="8" t="str">
        <f t="shared" si="1"/>
        <v>Lulea</v>
      </c>
      <c r="E103" s="51">
        <f>'Verbrauch je Träger 2050 var.'!E146-'Energiebedarf Sek.stahl var.'!E102-('Verbrauch je Träger 2019'!F147-'Energiebedarf Sek.stahl 2019'!E31)</f>
        <v>-1703.9896204379556</v>
      </c>
      <c r="F103" s="55">
        <f>'Verbrauch je Träger 2050 var.'!F146-'Energiebedarf Sek.stahl var.'!F102-('Verbrauch je Träger 2019'!G147-'Energiebedarf Sek.stahl 2019'!F31)</f>
        <v>-2017.7790754257903</v>
      </c>
      <c r="G103" s="52">
        <f>'Verbrauch je Träger 2050 var.'!G146-'Energiebedarf Sek.stahl var.'!G102-('Verbrauch je Träger 2019'!H147-'Energiebedarf Sek.stahl 2019'!G31)</f>
        <v>-870.37223214741516</v>
      </c>
      <c r="H103" s="54">
        <f>'Verbrauch je Träger 2050 var.'!H146-'Energiebedarf Sek.stahl var.'!H102-('Verbrauch je Träger 2019'!I147-'Energiebedarf Sek.stahl 2019'!H31)</f>
        <v>-87.480788321167893</v>
      </c>
      <c r="I103" s="53">
        <f>'Verbrauch je Träger 2050 var.'!I146-'Energiebedarf Sek.stahl var.'!I102-('Verbrauch je Träger 2019'!J147-'Energiebedarf Sek.stahl 2019'!I31)</f>
        <v>-244.90737056079797</v>
      </c>
    </row>
    <row r="104" spans="3:9" x14ac:dyDescent="0.25">
      <c r="C104" s="8" t="str">
        <f t="shared" si="1"/>
        <v>Sweden</v>
      </c>
      <c r="D104" s="8" t="str">
        <f t="shared" si="1"/>
        <v>Oxeloesund</v>
      </c>
      <c r="E104" s="51">
        <f>'Verbrauch je Träger 2050 var.'!E147-'Energiebedarf Sek.stahl var.'!E103-('Verbrauch je Träger 2019'!F148-'Energiebedarf Sek.stahl 2019'!E32)</f>
        <v>-1111.2975785464928</v>
      </c>
      <c r="F104" s="55">
        <f>'Verbrauch je Träger 2050 var.'!F147-'Energiebedarf Sek.stahl var.'!F103-('Verbrauch je Träger 2019'!G148-'Energiebedarf Sek.stahl 2019'!F32)</f>
        <v>-1315.9428752776894</v>
      </c>
      <c r="G104" s="52">
        <f>'Verbrauch je Träger 2050 var.'!G147-'Energiebedarf Sek.stahl var.'!G103-('Verbrauch je Träger 2019'!H148-'Energiebedarf Sek.stahl 2019'!G32)</f>
        <v>-567.63406444396605</v>
      </c>
      <c r="H104" s="54">
        <f>'Verbrauch je Träger 2050 var.'!H147-'Energiebedarf Sek.stahl var.'!H103-('Verbrauch je Träger 2019'!I148-'Energiebedarf Sek.stahl 2019'!H32)</f>
        <v>-57.052688035544634</v>
      </c>
      <c r="I104" s="53">
        <f>'Verbrauch je Träger 2050 var.'!I147-'Energiebedarf Sek.stahl var.'!I103-('Verbrauch je Träger 2019'!J148-'Energiebedarf Sek.stahl 2019'!I32)</f>
        <v>-159.72219819182465</v>
      </c>
    </row>
    <row r="105" spans="3:9" x14ac:dyDescent="0.25">
      <c r="C105" s="8" t="str">
        <f t="shared" si="1"/>
        <v>United Kingdom</v>
      </c>
      <c r="D105" s="8" t="str">
        <f t="shared" si="1"/>
        <v>Port Talbot</v>
      </c>
      <c r="E105" s="51">
        <f>'Verbrauch je Träger 2050 var.'!E148-'Energiebedarf Sek.stahl var.'!E104-('Verbrauch je Träger 2019'!F149-'Energiebedarf Sek.stahl 2019'!E33)</f>
        <v>-2804.1742231989838</v>
      </c>
      <c r="F105" s="55">
        <f>'Verbrauch je Träger 2050 var.'!F148-'Energiebedarf Sek.stahl var.'!F104-('Verbrauch je Träger 2019'!G149-'Energiebedarf Sek.stahl 2019'!F33)</f>
        <v>-3320.5625219507037</v>
      </c>
      <c r="G105" s="52">
        <f>'Verbrauch je Träger 2050 var.'!G148-'Energiebedarf Sek.stahl var.'!G104-('Verbrauch je Träger 2019'!H149-'Energiebedarf Sek.stahl 2019'!G33)</f>
        <v>-1432.3299559469415</v>
      </c>
      <c r="H105" s="54">
        <f>'Verbrauch je Träger 2050 var.'!H148-'Energiebedarf Sek.stahl var.'!H104-('Verbrauch je Träger 2019'!I149-'Energiebedarf Sek.stahl 2019'!H33)</f>
        <v>-143.96294947635852</v>
      </c>
      <c r="I105" s="53">
        <f>'Verbrauch je Träger 2050 var.'!I148-'Energiebedarf Sek.stahl var.'!I104-('Verbrauch je Träger 2019'!J149-'Energiebedarf Sek.stahl 2019'!I33)</f>
        <v>-403.03234677070668</v>
      </c>
    </row>
    <row r="106" spans="3:9" x14ac:dyDescent="0.25">
      <c r="C106" s="8" t="str">
        <f t="shared" si="1"/>
        <v>United Kingdom</v>
      </c>
      <c r="D106" s="8" t="str">
        <f t="shared" si="1"/>
        <v>Scunthorpe</v>
      </c>
      <c r="E106" s="51">
        <f>'Verbrauch je Träger 2050 var.'!E149-'Energiebedarf Sek.stahl var.'!E105-('Verbrauch je Träger 2019'!F150-'Energiebedarf Sek.stahl 2019'!E34)</f>
        <v>-2074.4221466201197</v>
      </c>
      <c r="F106" s="55">
        <f>'Verbrauch je Träger 2050 var.'!F149-'Energiebedarf Sek.stahl var.'!F105-('Verbrauch je Träger 2019'!G150-'Energiebedarf Sek.stahl 2019'!F34)</f>
        <v>-2456.4267005183538</v>
      </c>
      <c r="G106" s="52">
        <f>'Verbrauch je Träger 2050 var.'!G149-'Energiebedarf Sek.stahl var.'!G105-('Verbrauch je Träger 2019'!H150-'Energiebedarf Sek.stahl 2019'!G34)</f>
        <v>-1059.5835869620705</v>
      </c>
      <c r="H106" s="54">
        <f>'Verbrauch je Träger 2050 var.'!H149-'Energiebedarf Sek.stahl var.'!H105-('Verbrauch je Träger 2019'!I150-'Energiebedarf Sek.stahl 2019'!H34)</f>
        <v>-106.49835099968368</v>
      </c>
      <c r="I106" s="53">
        <f>'Verbrauch je Träger 2050 var.'!I149-'Energiebedarf Sek.stahl var.'!I105-('Verbrauch je Träger 2019'!J150-'Energiebedarf Sek.stahl 2019'!I34)</f>
        <v>-298.14810329140619</v>
      </c>
    </row>
    <row r="107" spans="3:9" x14ac:dyDescent="0.25">
      <c r="G107" t="s">
        <v>119</v>
      </c>
    </row>
    <row r="110" spans="3:9" x14ac:dyDescent="0.25">
      <c r="C110" s="61" t="s">
        <v>117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K32" sqref="K32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78" t="s">
        <v>110</v>
      </c>
      <c r="D2" s="78"/>
      <c r="E2" s="78"/>
      <c r="F2" s="78"/>
      <c r="G2" s="78"/>
      <c r="H2" s="78"/>
      <c r="I2" s="78"/>
    </row>
    <row r="4" spans="3:9" ht="15.75" x14ac:dyDescent="0.25">
      <c r="E4" s="87" t="s">
        <v>46</v>
      </c>
      <c r="F4" s="87"/>
      <c r="G4" s="87" t="s">
        <v>42</v>
      </c>
      <c r="H4" s="87"/>
      <c r="I4" s="87"/>
    </row>
    <row r="5" spans="3:9" s="1" customFormat="1" x14ac:dyDescent="0.25">
      <c r="C5" s="15" t="s">
        <v>52</v>
      </c>
      <c r="D5" s="49" t="s">
        <v>53</v>
      </c>
      <c r="E5" s="63" t="str">
        <f>Studienliste!$F$17</f>
        <v>ISI-05 13</v>
      </c>
      <c r="F5" s="64" t="s">
        <v>132</v>
      </c>
      <c r="G5" s="65" t="str">
        <f>Studienliste!$F$10</f>
        <v>OTTO-01 17</v>
      </c>
      <c r="H5" s="66" t="str">
        <f>Studienliste!$F$8</f>
        <v>TUD-02 20</v>
      </c>
      <c r="I5" s="67" t="str">
        <f>F5</f>
        <v>ENWI</v>
      </c>
    </row>
    <row r="6" spans="3:9" x14ac:dyDescent="0.25">
      <c r="C6" s="8" t="str">
        <f>'Produktion je Standort'!C6</f>
        <v>Austria</v>
      </c>
      <c r="D6" s="8" t="str">
        <f>'Produktion je Standort'!D6</f>
        <v>Donawitz</v>
      </c>
      <c r="E6" s="51">
        <f>Sekundäranteil!$C$13*'Gesamtenergie 2019'!E7</f>
        <v>7146.3908053951118</v>
      </c>
      <c r="F6" s="55">
        <f>Sekundäranteil!$C$13*'Gesamtenergie 2019'!F7</f>
        <v>8462.3976924433173</v>
      </c>
      <c r="G6" s="52">
        <f>Sekundäranteil!$C$13*'Gesamtenergie 2019'!G7</f>
        <v>6991.8826835925083</v>
      </c>
      <c r="H6" s="54">
        <f>Sekundäranteil!$C$13*'Gesamtenergie 2019'!H7</f>
        <v>5440.5587131704215</v>
      </c>
      <c r="I6" s="53">
        <f>Sekundäranteil!$C$13*'Gesamtenergie 2019'!I7</f>
        <v>4891.3699121055033</v>
      </c>
    </row>
    <row r="7" spans="3:9" x14ac:dyDescent="0.25">
      <c r="C7" s="8" t="str">
        <f>'Produktion je Standort'!C7</f>
        <v>Austria</v>
      </c>
      <c r="D7" s="8" t="str">
        <f>'Produktion je Standort'!D7</f>
        <v>Linz</v>
      </c>
      <c r="E7" s="51">
        <f>Sekundäranteil!$C$13*'Gesamtenergie 2019'!E8</f>
        <v>7146.3908053951118</v>
      </c>
      <c r="F7" s="55">
        <f>Sekundäranteil!$C$13*'Gesamtenergie 2019'!F8</f>
        <v>8462.3976924433173</v>
      </c>
      <c r="G7" s="52">
        <f>Sekundäranteil!$C$13*'Gesamtenergie 2019'!G8</f>
        <v>6991.8826835925083</v>
      </c>
      <c r="H7" s="54">
        <f>Sekundäranteil!$C$13*'Gesamtenergie 2019'!H8</f>
        <v>5440.5587131704215</v>
      </c>
      <c r="I7" s="53">
        <f>Sekundäranteil!$C$13*'Gesamtenergie 2019'!I8</f>
        <v>4891.3699121055033</v>
      </c>
    </row>
    <row r="8" spans="3:9" x14ac:dyDescent="0.25">
      <c r="C8" s="8" t="str">
        <f>'Produktion je Standort'!C8</f>
        <v>Belgium</v>
      </c>
      <c r="D8" s="8" t="str">
        <f>'Produktion je Standort'!D8</f>
        <v>Ghent</v>
      </c>
      <c r="E8" s="51">
        <f>Sekundäranteil!$C$13*'Gesamtenergie 2019'!E9</f>
        <v>10322.774950809266</v>
      </c>
      <c r="F8" s="55">
        <f>Sekundäranteil!$C$13*'Gesamtenergie 2019'!F9</f>
        <v>12223.712542755387</v>
      </c>
      <c r="G8" s="52">
        <f>Sekundäranteil!$C$13*'Gesamtenergie 2019'!G9</f>
        <v>10099.592002538875</v>
      </c>
      <c r="H8" s="54">
        <f>Sekundäranteil!$C$13*'Gesamtenergie 2019'!H9</f>
        <v>7858.7450269755627</v>
      </c>
      <c r="I8" s="53">
        <f>Sekundäranteil!$C$13*'Gesamtenergie 2019'!I9</f>
        <v>7065.4561412602689</v>
      </c>
    </row>
    <row r="9" spans="3:9" x14ac:dyDescent="0.25">
      <c r="C9" s="8" t="str">
        <f>'Produktion je Standort'!C9</f>
        <v>Czech Republic</v>
      </c>
      <c r="D9" s="8" t="str">
        <f>'Produktion je Standort'!D9</f>
        <v>Trinec</v>
      </c>
      <c r="E9" s="51">
        <f>Sekundäranteil!$C$13*'Gesamtenergie 2019'!E10</f>
        <v>4892.4271005395103</v>
      </c>
      <c r="F9" s="55">
        <f>Sekundäranteil!$C$13*'Gesamtenergie 2019'!F10</f>
        <v>5793.3668803554428</v>
      </c>
      <c r="G9" s="52">
        <f>Sekundäranteil!$C$13*'Gesamtenergie 2019'!G10</f>
        <v>4786.6506683592497</v>
      </c>
      <c r="H9" s="54">
        <f>Sekundäranteil!$C$13*'Gesamtenergie 2019'!H10</f>
        <v>3724.6125513170418</v>
      </c>
      <c r="I9" s="53">
        <f>Sekundäranteil!$C$13*'Gesamtenergie 2019'!I10</f>
        <v>3348.6372867661057</v>
      </c>
    </row>
    <row r="10" spans="3:9" x14ac:dyDescent="0.25">
      <c r="C10" s="8" t="str">
        <f>'Produktion je Standort'!C10</f>
        <v>Finland</v>
      </c>
      <c r="D10" s="8" t="str">
        <f>'Produktion je Standort'!D10</f>
        <v>Raahe</v>
      </c>
      <c r="E10" s="51">
        <f>Sekundäranteil!$C$13*'Gesamtenergie 2019'!E11</f>
        <v>4924.6265820374483</v>
      </c>
      <c r="F10" s="55">
        <f>Sekundäranteil!$C$13*'Gesamtenergie 2019'!F11</f>
        <v>5831.4958919566989</v>
      </c>
      <c r="G10" s="52">
        <f>Sekundäranteil!$C$13*'Gesamtenergie 2019'!G11</f>
        <v>4818.1539828625819</v>
      </c>
      <c r="H10" s="54">
        <f>Sekundäranteil!$C$13*'Gesamtenergie 2019'!H11</f>
        <v>3749.1260679149473</v>
      </c>
      <c r="I10" s="53">
        <f>Sekundäranteil!$C$13*'Gesamtenergie 2019'!I11</f>
        <v>3370.676324270954</v>
      </c>
    </row>
    <row r="11" spans="3:9" x14ac:dyDescent="0.25">
      <c r="C11" s="8" t="str">
        <f>'Produktion je Standort'!C11</f>
        <v>France</v>
      </c>
      <c r="D11" s="8" t="str">
        <f>'Produktion je Standort'!D11</f>
        <v>Fos-Sur-Mer</v>
      </c>
      <c r="E11" s="51">
        <f>Sekundäranteil!$C$13*'Gesamtenergie 2019'!E12</f>
        <v>7102.8268010155498</v>
      </c>
      <c r="F11" s="55">
        <f>Sekundäranteil!$C$13*'Gesamtenergie 2019'!F12</f>
        <v>8410.8113826298541</v>
      </c>
      <c r="G11" s="52">
        <f>Sekundäranteil!$C$13*'Gesamtenergie 2019'!G12</f>
        <v>6949.2605522056483</v>
      </c>
      <c r="H11" s="54">
        <f>Sekundäranteil!$C$13*'Gesamtenergie 2019'!H12</f>
        <v>5407.39336718502</v>
      </c>
      <c r="I11" s="53">
        <f>Sekundäranteil!$C$13*'Gesamtenergie 2019'!I12</f>
        <v>4861.552390775415</v>
      </c>
    </row>
    <row r="12" spans="3:9" x14ac:dyDescent="0.25">
      <c r="C12" s="8" t="str">
        <f>'Produktion je Standort'!C12</f>
        <v>France</v>
      </c>
      <c r="D12" s="8" t="str">
        <f>'Produktion je Standort'!D12</f>
        <v>Dunkerque</v>
      </c>
      <c r="E12" s="51">
        <f>Sekundäranteil!$C$13*'Gesamtenergie 2019'!E13</f>
        <v>12974.496956521738</v>
      </c>
      <c r="F12" s="55">
        <f>Sekundäranteil!$C$13*'Gesamtenergie 2019'!F13</f>
        <v>15363.748792270535</v>
      </c>
      <c r="G12" s="52">
        <f>Sekundäranteil!$C$13*'Gesamtenergie 2019'!G13</f>
        <v>12693.982608695649</v>
      </c>
      <c r="H12" s="54">
        <f>Sekundäranteil!$C$13*'Gesamtenergie 2019'!H13</f>
        <v>9877.5052173913045</v>
      </c>
      <c r="I12" s="53">
        <f>Sekundäranteil!$C$13*'Gesamtenergie 2019'!I13</f>
        <v>8880.4357004830908</v>
      </c>
    </row>
    <row r="13" spans="3:9" x14ac:dyDescent="0.25">
      <c r="C13" s="8" t="str">
        <f>'Produktion je Standort'!C13</f>
        <v>Germany</v>
      </c>
      <c r="D13" s="8" t="str">
        <f>'Produktion je Standort'!D13</f>
        <v>Bremen</v>
      </c>
      <c r="E13" s="51">
        <f>Sekundäranteil!$C$13*'Gesamtenergie 2019'!E14</f>
        <v>6250.4875848936836</v>
      </c>
      <c r="F13" s="55">
        <f>Sekundäranteil!$C$13*'Gesamtenergie 2019'!F14</f>
        <v>7401.5140167142708</v>
      </c>
      <c r="G13" s="52">
        <f>Sekundäranteil!$C$13*'Gesamtenergie 2019'!G14</f>
        <v>6115.3492859409698</v>
      </c>
      <c r="H13" s="54">
        <f>Sekundäranteil!$C$13*'Gesamtenergie 2019'!H14</f>
        <v>4758.5061631228182</v>
      </c>
      <c r="I13" s="53">
        <f>Sekundäranteil!$C$13*'Gesamtenergie 2019'!I14</f>
        <v>4278.166103882365</v>
      </c>
    </row>
    <row r="14" spans="3:9" x14ac:dyDescent="0.25">
      <c r="C14" s="8" t="str">
        <f>'Produktion je Standort'!C14</f>
        <v>Germany</v>
      </c>
      <c r="D14" s="8" t="str">
        <f>'Produktion je Standort'!D14</f>
        <v>Voelklingen</v>
      </c>
      <c r="E14" s="51">
        <f>Sekundäranteil!$C$13*'Gesamtenergie 2019'!E15</f>
        <v>5269.350442780069</v>
      </c>
      <c r="F14" s="55">
        <f>Sekundäranteil!$C$13*'Gesamtenergie 2019'!F15</f>
        <v>6239.7006043936681</v>
      </c>
      <c r="G14" s="52">
        <f>Sekundäranteil!$C$13*'Gesamtenergie 2019'!G15</f>
        <v>5155.4247616629636</v>
      </c>
      <c r="H14" s="54">
        <f>Sekundäranteil!$C$13*'Gesamtenergie 2019'!H15</f>
        <v>4011.5648926689937</v>
      </c>
      <c r="I14" s="53">
        <f>Sekundäranteil!$C$13*'Gesamtenergie 2019'!I15</f>
        <v>3606.6236669699206</v>
      </c>
    </row>
    <row r="15" spans="3:9" x14ac:dyDescent="0.25">
      <c r="C15" s="8" t="str">
        <f>'Produktion je Standort'!C15</f>
        <v>Germany</v>
      </c>
      <c r="D15" s="8" t="str">
        <f>'Produktion je Standort'!D15</f>
        <v>Eisenhuettenstadt</v>
      </c>
      <c r="E15" s="51">
        <f>Sekundäranteil!$C$13*'Gesamtenergie 2019'!E16</f>
        <v>4072.2873659155816</v>
      </c>
      <c r="F15" s="55">
        <f>Sekundäranteil!$C$13*'Gesamtenergie 2019'!F16</f>
        <v>4822.1985260411166</v>
      </c>
      <c r="G15" s="52">
        <f>Sekundäranteil!$C$13*'Gesamtenergie 2019'!G16</f>
        <v>3984.2427165979043</v>
      </c>
      <c r="H15" s="54">
        <f>Sekundäranteil!$C$13*'Gesamtenergie 2019'!H16</f>
        <v>3100.238863852745</v>
      </c>
      <c r="I15" s="53">
        <f>Sekundäranteil!$C$13*'Gesamtenergie 2019'!I16</f>
        <v>2787.2900373779044</v>
      </c>
    </row>
    <row r="16" spans="3:9" x14ac:dyDescent="0.25">
      <c r="C16" s="8" t="str">
        <f>'Produktion je Standort'!C16</f>
        <v>Germany</v>
      </c>
      <c r="D16" s="8" t="str">
        <f>'Produktion je Standort'!D16</f>
        <v>Duisburg-Huckingen</v>
      </c>
      <c r="E16" s="51">
        <f>Sekundäranteil!$C$13*'Gesamtenergie 2019'!E17</f>
        <v>9470.4357346874003</v>
      </c>
      <c r="F16" s="55">
        <f>Sekundäranteil!$C$13*'Gesamtenergie 2019'!F17</f>
        <v>11214.415176839806</v>
      </c>
      <c r="G16" s="52">
        <f>Sekundäranteil!$C$13*'Gesamtenergie 2019'!G17</f>
        <v>9265.6807362741965</v>
      </c>
      <c r="H16" s="54">
        <f>Sekundäranteil!$C$13*'Gesamtenergie 2019'!H17</f>
        <v>7209.85782291336</v>
      </c>
      <c r="I16" s="53">
        <f>Sekundäranteil!$C$13*'Gesamtenergie 2019'!I17</f>
        <v>6482.0698543672197</v>
      </c>
    </row>
    <row r="17" spans="3:9" x14ac:dyDescent="0.25">
      <c r="C17" s="8" t="str">
        <f>'Produktion je Standort'!C17</f>
        <v>Germany</v>
      </c>
      <c r="D17" s="8" t="str">
        <f>'Produktion je Standort'!D17</f>
        <v>Duisburg-Beeckerwerth</v>
      </c>
      <c r="E17" s="51">
        <f>Sekundäranteil!$C$13*'Gesamtenergie 2019'!E18</f>
        <v>11364.52288162488</v>
      </c>
      <c r="F17" s="55">
        <f>Sekundäranteil!$C$13*'Gesamtenergie 2019'!F18</f>
        <v>13457.298212207766</v>
      </c>
      <c r="G17" s="52">
        <f>Sekundäranteil!$C$13*'Gesamtenergie 2019'!G18</f>
        <v>11118.816883529036</v>
      </c>
      <c r="H17" s="54">
        <f>Sekundäranteil!$C$13*'Gesamtenergie 2019'!H18</f>
        <v>8651.8293874960327</v>
      </c>
      <c r="I17" s="53">
        <f>Sekundäranteil!$C$13*'Gesamtenergie 2019'!I18</f>
        <v>7778.4838252406626</v>
      </c>
    </row>
    <row r="18" spans="3:9" x14ac:dyDescent="0.25">
      <c r="C18" s="8" t="str">
        <f>'Produktion je Standort'!C18</f>
        <v>Germany</v>
      </c>
      <c r="D18" s="8" t="str">
        <f>'Produktion je Standort'!D18</f>
        <v>Salzgitter</v>
      </c>
      <c r="E18" s="51">
        <f>Sekundäranteil!$C$13*'Gesamtenergie 2019'!E19</f>
        <v>8712.8008759124077</v>
      </c>
      <c r="F18" s="55">
        <f>Sekundäranteil!$C$13*'Gesamtenergie 2019'!F19</f>
        <v>10317.261962692621</v>
      </c>
      <c r="G18" s="52">
        <f>Sekundäranteil!$C$13*'Gesamtenergie 2019'!G19</f>
        <v>8524.4262773722603</v>
      </c>
      <c r="H18" s="54">
        <f>Sekundäranteil!$C$13*'Gesamtenergie 2019'!H19</f>
        <v>6633.0691970802918</v>
      </c>
      <c r="I18" s="53">
        <f>Sekundäranteil!$C$13*'Gesamtenergie 2019'!I19</f>
        <v>5963.5042660178424</v>
      </c>
    </row>
    <row r="19" spans="3:9" x14ac:dyDescent="0.25">
      <c r="C19" s="8" t="str">
        <f>'Produktion je Standort'!C19</f>
        <v>Germany</v>
      </c>
      <c r="D19" s="8" t="str">
        <f>'Produktion je Standort'!D19</f>
        <v>Dillingen</v>
      </c>
      <c r="E19" s="51">
        <f>Sekundäranteil!$C$13*'Gesamtenergie 2019'!E20</f>
        <v>4420.799400952078</v>
      </c>
      <c r="F19" s="55">
        <f>Sekundäranteil!$C$13*'Gesamtenergie 2019'!F20</f>
        <v>5234.8890045488206</v>
      </c>
      <c r="G19" s="52">
        <f>Sekundäranteil!$C$13*'Gesamtenergie 2019'!G20</f>
        <v>4325.2197676927954</v>
      </c>
      <c r="H19" s="54">
        <f>Sekundäranteil!$C$13*'Gesamtenergie 2019'!H20</f>
        <v>3365.5616317359568</v>
      </c>
      <c r="I19" s="53">
        <f>Sekundäranteil!$C$13*'Gesamtenergie 2019'!I20</f>
        <v>3025.8302080186181</v>
      </c>
    </row>
    <row r="20" spans="3:9" x14ac:dyDescent="0.25">
      <c r="C20" s="8" t="str">
        <f>'Produktion je Standort'!C20</f>
        <v>Germany</v>
      </c>
      <c r="D20" s="8" t="str">
        <f>'Produktion je Standort'!D20</f>
        <v>Duisburg</v>
      </c>
      <c r="E20" s="51">
        <f>Sekundäranteil!$C$13*'Gesamtenergie 2019'!E21</f>
        <v>2121.3776045699774</v>
      </c>
      <c r="F20" s="55">
        <f>Sekundäranteil!$C$13*'Gesamtenergie 2019'!F21</f>
        <v>2512.0289996121164</v>
      </c>
      <c r="G20" s="52">
        <f>Sekundäranteil!$C$13*'Gesamtenergie 2019'!G21</f>
        <v>2075.5124849254203</v>
      </c>
      <c r="H20" s="54">
        <f>Sekundäranteil!$C$13*'Gesamtenergie 2019'!H21</f>
        <v>1615.0081523325928</v>
      </c>
      <c r="I20" s="53">
        <f>Sekundäranteil!$C$13*'Gesamtenergie 2019'!I21</f>
        <v>1451.983647378257</v>
      </c>
    </row>
    <row r="21" spans="3:9" x14ac:dyDescent="0.25">
      <c r="C21" s="8" t="str">
        <f>'Produktion je Standort'!C21</f>
        <v>Germany</v>
      </c>
      <c r="D21" s="8" t="str">
        <f>'Produktion je Standort'!D21</f>
        <v>Duisburg-Bruckhausen</v>
      </c>
      <c r="E21" s="51">
        <f>Sekundäranteil!$C$13*'Gesamtenergie 2019'!E22</f>
        <v>11364.52288162488</v>
      </c>
      <c r="F21" s="55">
        <f>Sekundäranteil!$C$13*'Gesamtenergie 2019'!F22</f>
        <v>13457.298212207766</v>
      </c>
      <c r="G21" s="52">
        <f>Sekundäranteil!$C$13*'Gesamtenergie 2019'!G22</f>
        <v>11118.816883529036</v>
      </c>
      <c r="H21" s="54">
        <f>Sekundäranteil!$C$13*'Gesamtenergie 2019'!H22</f>
        <v>8651.8293874960327</v>
      </c>
      <c r="I21" s="53">
        <f>Sekundäranteil!$C$13*'Gesamtenergie 2019'!I22</f>
        <v>7778.4838252406626</v>
      </c>
    </row>
    <row r="22" spans="3:9" x14ac:dyDescent="0.25">
      <c r="C22" s="8" t="str">
        <f>'Produktion je Standort'!C22</f>
        <v>Hungaria</v>
      </c>
      <c r="D22" s="8" t="str">
        <f>'Produktion je Standort'!D22</f>
        <v>Dunauijvaros</v>
      </c>
      <c r="E22" s="51">
        <f>Sekundäranteil!$C$13*'Gesamtenergie 2019'!E23</f>
        <v>3030.5394350999677</v>
      </c>
      <c r="F22" s="55">
        <f>Sekundäranteil!$C$13*'Gesamtenergie 2019'!F23</f>
        <v>3588.6128565887375</v>
      </c>
      <c r="G22" s="52">
        <f>Sekundäranteil!$C$13*'Gesamtenergie 2019'!G23</f>
        <v>2965.0178356077431</v>
      </c>
      <c r="H22" s="54">
        <f>Sekundäranteil!$C$13*'Gesamtenergie 2019'!H23</f>
        <v>2307.1545033322755</v>
      </c>
      <c r="I22" s="53">
        <f>Sekundäranteil!$C$13*'Gesamtenergie 2019'!I23</f>
        <v>2074.2623533975102</v>
      </c>
    </row>
    <row r="23" spans="3:9" x14ac:dyDescent="0.25">
      <c r="C23" s="8" t="str">
        <f>'Produktion je Standort'!C23</f>
        <v>Italy</v>
      </c>
      <c r="D23" s="8" t="str">
        <f>'Produktion je Standort'!D23</f>
        <v>Taranto</v>
      </c>
      <c r="E23" s="51">
        <f>Sekundäranteil!$C$13*'Gesamtenergie 2019'!E24</f>
        <v>16099.740748968579</v>
      </c>
      <c r="F23" s="55">
        <f>Sekundäranteil!$C$13*'Gesamtenergie 2019'!F24</f>
        <v>19064.50580062767</v>
      </c>
      <c r="G23" s="52">
        <f>Sekundäranteil!$C$13*'Gesamtenergie 2019'!G24</f>
        <v>15751.657251666133</v>
      </c>
      <c r="H23" s="54">
        <f>Sekundäranteil!$C$13*'Gesamtenergie 2019'!H24</f>
        <v>12256.758298952713</v>
      </c>
      <c r="I23" s="53">
        <f>Sekundäranteil!$C$13*'Gesamtenergie 2019'!I24</f>
        <v>11019.518752424272</v>
      </c>
    </row>
    <row r="24" spans="3:9" x14ac:dyDescent="0.25">
      <c r="C24" s="8" t="str">
        <f>'Produktion je Standort'!C24</f>
        <v>Netherlands</v>
      </c>
      <c r="D24" s="8" t="str">
        <f>'Produktion je Standort'!D24</f>
        <v>Ijmuiden</v>
      </c>
      <c r="E24" s="51">
        <f>Sekundäranteil!$C$13*'Gesamtenergie 2019'!E25</f>
        <v>12908.203906378925</v>
      </c>
      <c r="F24" s="55">
        <f>Sekundäranteil!$C$13*'Gesamtenergie 2019'!F25</f>
        <v>15285.247886032656</v>
      </c>
      <c r="G24" s="52">
        <f>Sekundäranteil!$C$13*'Gesamtenergie 2019'!G25</f>
        <v>12629.122843541731</v>
      </c>
      <c r="H24" s="54">
        <f>Sekundäranteil!$C$13*'Gesamtenergie 2019'!H25</f>
        <v>9827.0362126309101</v>
      </c>
      <c r="I24" s="53">
        <f>Sekundäranteil!$C$13*'Gesamtenergie 2019'!I25</f>
        <v>8835.0612115025197</v>
      </c>
    </row>
    <row r="25" spans="3:9" x14ac:dyDescent="0.25">
      <c r="C25" s="8" t="str">
        <f>'Produktion je Standort'!C25</f>
        <v>Poland</v>
      </c>
      <c r="D25" s="8" t="str">
        <f>'Produktion je Standort'!D25</f>
        <v>Krakow</v>
      </c>
      <c r="E25" s="51">
        <f>Sekundäranteil!$C$13*'Gesamtenergie 2019'!E26</f>
        <v>5161.3874754046328</v>
      </c>
      <c r="F25" s="55">
        <f>Sekundäranteil!$C$13*'Gesamtenergie 2019'!F26</f>
        <v>6111.8562713776937</v>
      </c>
      <c r="G25" s="52">
        <f>Sekundäranteil!$C$13*'Gesamtenergie 2019'!G26</f>
        <v>5049.7960012694375</v>
      </c>
      <c r="H25" s="54">
        <f>Sekundäranteil!$C$13*'Gesamtenergie 2019'!H26</f>
        <v>3929.3725134877814</v>
      </c>
      <c r="I25" s="53">
        <f>Sekundäranteil!$C$13*'Gesamtenergie 2019'!I26</f>
        <v>3532.7280706301344</v>
      </c>
    </row>
    <row r="26" spans="3:9" x14ac:dyDescent="0.25">
      <c r="C26" s="8" t="str">
        <f>'Produktion je Standort'!C26</f>
        <v>Poland</v>
      </c>
      <c r="D26" s="8" t="str">
        <f>'Produktion je Standort'!D26</f>
        <v>Dabrowa Gornicza</v>
      </c>
      <c r="E26" s="51">
        <f>Sekundäranteil!$C$13*'Gesamtenergie 2019'!E27</f>
        <v>5161.3874754046328</v>
      </c>
      <c r="F26" s="55">
        <f>Sekundäranteil!$C$13*'Gesamtenergie 2019'!F27</f>
        <v>6111.8562713776937</v>
      </c>
      <c r="G26" s="52">
        <f>Sekundäranteil!$C$13*'Gesamtenergie 2019'!G27</f>
        <v>5049.7960012694375</v>
      </c>
      <c r="H26" s="54">
        <f>Sekundäranteil!$C$13*'Gesamtenergie 2019'!H27</f>
        <v>3929.3725134877814</v>
      </c>
      <c r="I26" s="53">
        <f>Sekundäranteil!$C$13*'Gesamtenergie 2019'!I27</f>
        <v>3532.7280706301344</v>
      </c>
    </row>
    <row r="27" spans="3:9" x14ac:dyDescent="0.25">
      <c r="C27" s="8" t="str">
        <f>'Produktion je Standort'!C27</f>
        <v>Romania</v>
      </c>
      <c r="D27" s="8" t="str">
        <f>'Produktion je Standort'!D27</f>
        <v>Galati</v>
      </c>
      <c r="E27" s="51">
        <f>Sekundäranteil!$C$13*'Gesamtenergie 2019'!E28</f>
        <v>3882.8786512218335</v>
      </c>
      <c r="F27" s="55">
        <f>Sekundäranteil!$C$13*'Gesamtenergie 2019'!F28</f>
        <v>4597.9102225043207</v>
      </c>
      <c r="G27" s="52">
        <f>Sekundäranteil!$C$13*'Gesamtenergie 2019'!G28</f>
        <v>3798.9291018724202</v>
      </c>
      <c r="H27" s="54">
        <f>Sekundäranteil!$C$13*'Gesamtenergie 2019'!H28</f>
        <v>2956.0417073944777</v>
      </c>
      <c r="I27" s="53">
        <f>Sekundäranteil!$C$13*'Gesamtenergie 2019'!I28</f>
        <v>2657.6486402905598</v>
      </c>
    </row>
    <row r="28" spans="3:9" x14ac:dyDescent="0.25">
      <c r="C28" s="8" t="str">
        <f>'Produktion je Standort'!C28</f>
        <v>Slovakia</v>
      </c>
      <c r="D28" s="8" t="str">
        <f>'Produktion je Standort'!D28</f>
        <v>Kosice</v>
      </c>
      <c r="E28" s="51">
        <f>Sekundäranteil!$C$13*'Gesamtenergie 2019'!E29</f>
        <v>8523.3921612186605</v>
      </c>
      <c r="F28" s="55">
        <f>Sekundäranteil!$C$13*'Gesamtenergie 2019'!F29</f>
        <v>10092.973659155825</v>
      </c>
      <c r="G28" s="52">
        <f>Sekundäranteil!$C$13*'Gesamtenergie 2019'!G29</f>
        <v>8339.1126626467758</v>
      </c>
      <c r="H28" s="54">
        <f>Sekundäranteil!$C$13*'Gesamtenergie 2019'!H29</f>
        <v>6488.8720406220245</v>
      </c>
      <c r="I28" s="53">
        <f>Sekundäranteil!$C$13*'Gesamtenergie 2019'!I29</f>
        <v>5833.8628689304969</v>
      </c>
    </row>
    <row r="29" spans="3:9" x14ac:dyDescent="0.25">
      <c r="C29" s="8" t="str">
        <f>'Produktion je Standort'!C29</f>
        <v>Spain</v>
      </c>
      <c r="D29" s="8" t="str">
        <f>'Produktion je Standort'!D29</f>
        <v>Gijon</v>
      </c>
      <c r="E29" s="51">
        <f>Sekundäranteil!$C$13*'Gesamtenergie 2019'!E30</f>
        <v>4498.4569739765147</v>
      </c>
      <c r="F29" s="55">
        <f>Sekundäranteil!$C$13*'Gesamtenergie 2019'!F30</f>
        <v>5326.8472089989082</v>
      </c>
      <c r="G29" s="52">
        <f>Sekundäranteil!$C$13*'Gesamtenergie 2019'!G30</f>
        <v>4401.1983497302435</v>
      </c>
      <c r="H29" s="54">
        <f>Sekundäranteil!$C$13*'Gesamtenergie 2019'!H30</f>
        <v>3424.6824658838459</v>
      </c>
      <c r="I29" s="53">
        <f>Sekundäranteil!$C$13*'Gesamtenergie 2019'!I30</f>
        <v>3078.9831808244294</v>
      </c>
    </row>
    <row r="30" spans="3:9" x14ac:dyDescent="0.25">
      <c r="C30" s="8" t="str">
        <f>'Produktion je Standort'!C30</f>
        <v>Spain</v>
      </c>
      <c r="D30" s="8" t="str">
        <f>'Produktion je Standort'!D30</f>
        <v>Aviles</v>
      </c>
      <c r="E30" s="51">
        <f>Sekundäranteil!$C$13*'Gesamtenergie 2019'!E31</f>
        <v>4498.4569739765147</v>
      </c>
      <c r="F30" s="55">
        <f>Sekundäranteil!$C$13*'Gesamtenergie 2019'!F31</f>
        <v>5326.8472089989082</v>
      </c>
      <c r="G30" s="52">
        <f>Sekundäranteil!$C$13*'Gesamtenergie 2019'!G31</f>
        <v>4401.1983497302435</v>
      </c>
      <c r="H30" s="54">
        <f>Sekundäranteil!$C$13*'Gesamtenergie 2019'!H31</f>
        <v>3424.6824658838459</v>
      </c>
      <c r="I30" s="53">
        <f>Sekundäranteil!$C$13*'Gesamtenergie 2019'!I31</f>
        <v>3078.9831808244294</v>
      </c>
    </row>
    <row r="31" spans="3:9" x14ac:dyDescent="0.25">
      <c r="C31" s="8" t="str">
        <f>'Produktion je Standort'!C31</f>
        <v>Sweden</v>
      </c>
      <c r="D31" s="8" t="str">
        <f>'Produktion je Standort'!D31</f>
        <v>Lulea</v>
      </c>
      <c r="E31" s="51">
        <f>Sekundäranteil!$C$13*'Gesamtenergie 2019'!E32</f>
        <v>4356.4004379562039</v>
      </c>
      <c r="F31" s="55">
        <f>Sekundäranteil!$C$13*'Gesamtenergie 2019'!F32</f>
        <v>5158.6309813463104</v>
      </c>
      <c r="G31" s="52">
        <f>Sekundäranteil!$C$13*'Gesamtenergie 2019'!G32</f>
        <v>4262.2131386861302</v>
      </c>
      <c r="H31" s="54">
        <f>Sekundäranteil!$C$13*'Gesamtenergie 2019'!H32</f>
        <v>3316.5345985401459</v>
      </c>
      <c r="I31" s="53">
        <f>Sekundäranteil!$C$13*'Gesamtenergie 2019'!I32</f>
        <v>2981.7521330089212</v>
      </c>
    </row>
    <row r="32" spans="3:9" x14ac:dyDescent="0.25">
      <c r="C32" s="8" t="str">
        <f>'Produktion je Standort'!C32</f>
        <v>Sweden</v>
      </c>
      <c r="D32" s="8" t="str">
        <f>'Produktion je Standort'!D32</f>
        <v>Oxeloesund</v>
      </c>
      <c r="E32" s="51">
        <f>Sekundäranteil!$C$13*'Gesamtenergie 2019'!E33</f>
        <v>2841.13072040622</v>
      </c>
      <c r="F32" s="55">
        <f>Sekundäranteil!$C$13*'Gesamtenergie 2019'!F33</f>
        <v>3364.3245530519416</v>
      </c>
      <c r="G32" s="52">
        <f>Sekundäranteil!$C$13*'Gesamtenergie 2019'!G33</f>
        <v>2779.7042208822591</v>
      </c>
      <c r="H32" s="54">
        <f>Sekundäranteil!$C$13*'Gesamtenergie 2019'!H33</f>
        <v>2162.9573468740082</v>
      </c>
      <c r="I32" s="53">
        <f>Sekundäranteil!$C$13*'Gesamtenergie 2019'!I33</f>
        <v>1944.6209563101656</v>
      </c>
    </row>
    <row r="33" spans="3:9" x14ac:dyDescent="0.25">
      <c r="C33" s="8" t="str">
        <f>'Produktion je Standort'!C33</f>
        <v>United Kingdom</v>
      </c>
      <c r="D33" s="8" t="str">
        <f>'Produktion je Standort'!D33</f>
        <v>Port Talbot</v>
      </c>
      <c r="E33" s="51">
        <f>Sekundäranteil!$C$13*'Gesamtenergie 2019'!E34</f>
        <v>7169.1198511583616</v>
      </c>
      <c r="F33" s="55">
        <f>Sekundäranteil!$C$13*'Gesamtenergie 2019'!F34</f>
        <v>8489.3122888677335</v>
      </c>
      <c r="G33" s="52">
        <f>Sekundäranteil!$C$13*'Gesamtenergie 2019'!G34</f>
        <v>7014.1203173595677</v>
      </c>
      <c r="H33" s="54">
        <f>Sekundäranteil!$C$13*'Gesamtenergie 2019'!H34</f>
        <v>5457.8623719454135</v>
      </c>
      <c r="I33" s="53">
        <f>Sekundäranteil!$C$13*'Gesamtenergie 2019'!I34</f>
        <v>4906.9268797559853</v>
      </c>
    </row>
    <row r="34" spans="3:9" x14ac:dyDescent="0.25">
      <c r="C34" s="8" t="str">
        <f>'Produktion je Standort'!C34</f>
        <v>United Kingdom</v>
      </c>
      <c r="D34" s="8" t="str">
        <f>'Produktion je Standort'!D34</f>
        <v>Scunthorpe</v>
      </c>
      <c r="E34" s="51">
        <f>Sekundäranteil!$C$13*'Gesamtenergie 2019'!E35</f>
        <v>5303.4440114249437</v>
      </c>
      <c r="F34" s="55">
        <f>Sekundäranteil!$C$13*'Gesamtenergie 2019'!F35</f>
        <v>6280.0724990302915</v>
      </c>
      <c r="G34" s="52">
        <f>Sekundäranteil!$C$13*'Gesamtenergie 2019'!G35</f>
        <v>5188.78121231355</v>
      </c>
      <c r="H34" s="54">
        <f>Sekundäranteil!$C$13*'Gesamtenergie 2019'!H35</f>
        <v>4037.5203808314823</v>
      </c>
      <c r="I34" s="53">
        <f>Sekundäranteil!$C$13*'Gesamtenergie 2019'!I35</f>
        <v>3629.9591184456431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78" t="s">
        <v>120</v>
      </c>
      <c r="D3" s="78"/>
      <c r="E3" s="78"/>
      <c r="F3" s="78"/>
      <c r="G3" s="78"/>
      <c r="H3" s="78"/>
      <c r="I3" s="78"/>
    </row>
    <row r="5" spans="3:9" ht="15.75" x14ac:dyDescent="0.25">
      <c r="E5" s="87" t="s">
        <v>46</v>
      </c>
      <c r="F5" s="87"/>
      <c r="G5" s="87" t="s">
        <v>42</v>
      </c>
      <c r="H5" s="87"/>
      <c r="I5" s="87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5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2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4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3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5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2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4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3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5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2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4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3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5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2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4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3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5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2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4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3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5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2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4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3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5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2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4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3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5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2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4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3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5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2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4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3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5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2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4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3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5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2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4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3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5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2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4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3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5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2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4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3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5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2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4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3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5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2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4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3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5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2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4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3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5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2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4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3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5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2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4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3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5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2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4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3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5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2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4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3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5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2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4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3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5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2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4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3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5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2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4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3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5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2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4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3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5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2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4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3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5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2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4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3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5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2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4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3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5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2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4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3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5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2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4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3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4" workbookViewId="0">
      <selection activeCell="K141" sqref="K14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78" t="s">
        <v>118</v>
      </c>
      <c r="E5" s="78"/>
      <c r="F5" s="78"/>
      <c r="G5" s="78"/>
      <c r="H5" s="78"/>
      <c r="I5" s="78"/>
      <c r="J5" s="78"/>
      <c r="K5" s="56"/>
      <c r="L5" s="56"/>
      <c r="M5" s="56"/>
    </row>
    <row r="7" spans="4:13" ht="15.75" x14ac:dyDescent="0.25">
      <c r="F7" s="87" t="s">
        <v>46</v>
      </c>
      <c r="G7" s="87"/>
      <c r="H7" s="87" t="s">
        <v>42</v>
      </c>
      <c r="I7" s="87"/>
      <c r="J7" s="87"/>
    </row>
    <row r="8" spans="4:13" x14ac:dyDescent="0.25">
      <c r="D8" s="15" t="s">
        <v>52</v>
      </c>
      <c r="E8" s="15" t="s">
        <v>53</v>
      </c>
      <c r="F8" s="63" t="str">
        <f>Studienliste!$F$17</f>
        <v>ISI-05 13</v>
      </c>
      <c r="G8" s="64" t="s">
        <v>132</v>
      </c>
      <c r="H8" s="65" t="str">
        <f>Studienliste!$F$10</f>
        <v>OTTO-01 17</v>
      </c>
      <c r="I8" s="66" t="str">
        <f>Studienliste!$F$8</f>
        <v>TUD-02 20</v>
      </c>
      <c r="J8" s="67" t="str">
        <f>G8</f>
        <v>ENWI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1">
        <f>'Gesamtenergie 2019'!E7*'Energie pro Energieträger'!D$43</f>
        <v>17276.566999999999</v>
      </c>
      <c r="G9" s="55">
        <f>'Gesamtenergie 2019'!F7*'Energie pro Energieträger'!D$41</f>
        <v>19476.729783927043</v>
      </c>
      <c r="H9" s="52">
        <f>'Gesamtenergie 2019'!G7*'Energie pro Energieträger'!E$42</f>
        <v>0</v>
      </c>
      <c r="I9" s="54">
        <f>'Gesamtenergie 2019'!H7*'Energie pro Energieträger'!E$44</f>
        <v>0</v>
      </c>
      <c r="J9" s="53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1">
        <f>'Gesamtenergie 2019'!E8*'Energie pro Energieträger'!D$43</f>
        <v>17276.566999999999</v>
      </c>
      <c r="G10" s="55">
        <f>'Gesamtenergie 2019'!F8*'Energie pro Energieträger'!D$41</f>
        <v>19476.729783927043</v>
      </c>
      <c r="H10" s="52">
        <f>'Gesamtenergie 2019'!G8*'Energie pro Energieträger'!E$42</f>
        <v>0</v>
      </c>
      <c r="I10" s="54">
        <f>'Gesamtenergie 2019'!H8*'Energie pro Energieträger'!E$44</f>
        <v>0</v>
      </c>
      <c r="J10" s="53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1">
        <f>'Gesamtenergie 2019'!E9*'Energie pro Energieträger'!D$43</f>
        <v>24955.55</v>
      </c>
      <c r="G11" s="55">
        <f>'Gesamtenergie 2019'!F9*'Energie pro Energieträger'!D$41</f>
        <v>28133.627702730559</v>
      </c>
      <c r="H11" s="52">
        <f>'Gesamtenergie 2019'!G9*'Energie pro Energieträger'!E$42</f>
        <v>0</v>
      </c>
      <c r="I11" s="54">
        <f>'Gesamtenergie 2019'!H9*'Energie pro Energieträger'!E$44</f>
        <v>0</v>
      </c>
      <c r="J11" s="53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1">
        <f>'Gesamtenergie 2019'!E10*'Energie pro Energieträger'!D$43</f>
        <v>11827.556999999999</v>
      </c>
      <c r="G12" s="55">
        <f>'Gesamtenergie 2019'!F10*'Energie pro Energieträger'!D$41</f>
        <v>13333.790891037253</v>
      </c>
      <c r="H12" s="52">
        <f>'Gesamtenergie 2019'!G10*'Energie pro Energieträger'!E$42</f>
        <v>0</v>
      </c>
      <c r="I12" s="54">
        <f>'Gesamtenergie 2019'!H10*'Energie pro Energieträger'!E$44</f>
        <v>0</v>
      </c>
      <c r="J12" s="53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1">
        <f>'Gesamtenergie 2019'!E11*'Energie pro Energieträger'!D$43</f>
        <v>11905.4</v>
      </c>
      <c r="G13" s="55">
        <f>'Gesamtenergie 2019'!F11*'Energie pro Energieträger'!D$41</f>
        <v>13421.547160935679</v>
      </c>
      <c r="H13" s="52">
        <f>'Gesamtenergie 2019'!G11*'Energie pro Energieträger'!E$42</f>
        <v>0</v>
      </c>
      <c r="I13" s="54">
        <f>'Gesamtenergie 2019'!H11*'Energie pro Energieträger'!E$44</f>
        <v>0</v>
      </c>
      <c r="J13" s="53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1">
        <f>'Gesamtenergie 2019'!E12*'Energie pro Energieträger'!D$43</f>
        <v>17171.25</v>
      </c>
      <c r="G14" s="55">
        <f>'Gesamtenergie 2019'!F12*'Energie pro Energieträger'!D$41</f>
        <v>19358.000712888002</v>
      </c>
      <c r="H14" s="52">
        <f>'Gesamtenergie 2019'!G12*'Energie pro Energieträger'!E$42</f>
        <v>0</v>
      </c>
      <c r="I14" s="54">
        <f>'Gesamtenergie 2019'!H12*'Energie pro Energieträger'!E$44</f>
        <v>0</v>
      </c>
      <c r="J14" s="53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1">
        <f>'Gesamtenergie 2019'!E13*'Energie pro Energieträger'!D$43</f>
        <v>31366.149999999998</v>
      </c>
      <c r="G15" s="55">
        <f>'Gesamtenergie 2019'!F13*'Energie pro Energieträger'!D$41</f>
        <v>35360.614635542079</v>
      </c>
      <c r="H15" s="52">
        <f>'Gesamtenergie 2019'!G13*'Energie pro Energieträger'!E$42</f>
        <v>0</v>
      </c>
      <c r="I15" s="54">
        <f>'Gesamtenergie 2019'!H13*'Energie pro Energieträger'!E$44</f>
        <v>0</v>
      </c>
      <c r="J15" s="53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1">
        <f>'Gesamtenergie 2019'!E14*'Energie pro Energieträger'!D$43</f>
        <v>15110.699999999999</v>
      </c>
      <c r="G16" s="55">
        <f>'Gesamtenergie 2019'!F14*'Energie pro Energieträger'!D$41</f>
        <v>17035.040627341437</v>
      </c>
      <c r="H16" s="52">
        <f>'Gesamtenergie 2019'!G14*'Energie pro Energieträger'!E$42</f>
        <v>0</v>
      </c>
      <c r="I16" s="54">
        <f>'Gesamtenergie 2019'!H14*'Energie pro Energieträger'!E$44</f>
        <v>0</v>
      </c>
      <c r="J16" s="53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1">
        <f>'Gesamtenergie 2019'!E15*'Energie pro Energieträger'!D$43</f>
        <v>12738.777999999998</v>
      </c>
      <c r="G17" s="55">
        <f>'Gesamtenergie 2019'!F15*'Energie pro Energieträger'!D$41</f>
        <v>14361.055462201177</v>
      </c>
      <c r="H17" s="52">
        <f>'Gesamtenergie 2019'!G15*'Energie pro Energieträger'!E$42</f>
        <v>0</v>
      </c>
      <c r="I17" s="54">
        <f>'Gesamtenergie 2019'!H15*'Energie pro Energieträger'!E$44</f>
        <v>0</v>
      </c>
      <c r="J17" s="53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1">
        <f>'Gesamtenergie 2019'!E16*'Energie pro Energieträger'!D$43</f>
        <v>9844.8499999999985</v>
      </c>
      <c r="G18" s="55">
        <f>'Gesamtenergie 2019'!F16*'Energie pro Energieträger'!D$41</f>
        <v>11098.587075389121</v>
      </c>
      <c r="H18" s="52">
        <f>'Gesamtenergie 2019'!G16*'Energie pro Energieträger'!E$42</f>
        <v>0</v>
      </c>
      <c r="I18" s="54">
        <f>'Gesamtenergie 2019'!H16*'Energie pro Energieträger'!E$44</f>
        <v>0</v>
      </c>
      <c r="J18" s="53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1">
        <f>'Gesamtenergie 2019'!E17*'Energie pro Energieträger'!D$43</f>
        <v>22895</v>
      </c>
      <c r="G19" s="55">
        <f>'Gesamtenergie 2019'!F17*'Energie pro Energieträger'!D$41</f>
        <v>25810.667617184001</v>
      </c>
      <c r="H19" s="52">
        <f>'Gesamtenergie 2019'!G17*'Energie pro Energieträger'!E$42</f>
        <v>0</v>
      </c>
      <c r="I19" s="54">
        <f>'Gesamtenergie 2019'!H17*'Energie pro Energieträger'!E$44</f>
        <v>0</v>
      </c>
      <c r="J19" s="53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1">
        <f>'Gesamtenergie 2019'!E18*'Energie pro Energieträger'!D$43</f>
        <v>27474</v>
      </c>
      <c r="G20" s="55">
        <f>'Gesamtenergie 2019'!F18*'Energie pro Energieträger'!D$41</f>
        <v>30972.801140620799</v>
      </c>
      <c r="H20" s="52">
        <f>'Gesamtenergie 2019'!G18*'Energie pro Energieträger'!E$42</f>
        <v>0</v>
      </c>
      <c r="I20" s="54">
        <f>'Gesamtenergie 2019'!H18*'Energie pro Energieträger'!E$44</f>
        <v>0</v>
      </c>
      <c r="J20" s="53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1">
        <f>'Gesamtenergie 2019'!E19*'Energie pro Energieträger'!D$43</f>
        <v>21063.399999999998</v>
      </c>
      <c r="G21" s="55">
        <f>'Gesamtenergie 2019'!F19*'Energie pro Energieträger'!D$41</f>
        <v>23745.814207809279</v>
      </c>
      <c r="H21" s="52">
        <f>'Gesamtenergie 2019'!G19*'Energie pro Energieträger'!E$42</f>
        <v>0</v>
      </c>
      <c r="I21" s="54">
        <f>'Gesamtenergie 2019'!H19*'Energie pro Energieträger'!E$44</f>
        <v>0</v>
      </c>
      <c r="J21" s="53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1">
        <f>'Gesamtenergie 2019'!E20*'Energie pro Energieträger'!D$43</f>
        <v>10687.385999999999</v>
      </c>
      <c r="G22" s="55">
        <f>'Gesamtenergie 2019'!F20*'Energie pro Energieträger'!D$41</f>
        <v>12048.419643701491</v>
      </c>
      <c r="H22" s="52">
        <f>'Gesamtenergie 2019'!G20*'Energie pro Energieträger'!E$42</f>
        <v>0</v>
      </c>
      <c r="I22" s="54">
        <f>'Gesamtenergie 2019'!H20*'Energie pro Energieträger'!E$44</f>
        <v>0</v>
      </c>
      <c r="J22" s="53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1">
        <f>'Gesamtenergie 2019'!E21*'Energie pro Energieträger'!D$43</f>
        <v>5128.4799999999996</v>
      </c>
      <c r="G23" s="55">
        <f>'Gesamtenergie 2019'!F21*'Energie pro Energieträger'!D$41</f>
        <v>5781.5895462492163</v>
      </c>
      <c r="H23" s="52">
        <f>'Gesamtenergie 2019'!G21*'Energie pro Energieträger'!E$42</f>
        <v>0</v>
      </c>
      <c r="I23" s="54">
        <f>'Gesamtenergie 2019'!H21*'Energie pro Energieträger'!E$44</f>
        <v>0</v>
      </c>
      <c r="J23" s="53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1">
        <f>'Gesamtenergie 2019'!E22*'Energie pro Energieträger'!D$43</f>
        <v>27474</v>
      </c>
      <c r="G24" s="55">
        <f>'Gesamtenergie 2019'!F22*'Energie pro Energieträger'!D$41</f>
        <v>30972.801140620799</v>
      </c>
      <c r="H24" s="52">
        <f>'Gesamtenergie 2019'!G22*'Energie pro Energieträger'!E$42</f>
        <v>0</v>
      </c>
      <c r="I24" s="54">
        <f>'Gesamtenergie 2019'!H22*'Energie pro Energieträger'!E$44</f>
        <v>0</v>
      </c>
      <c r="J24" s="53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1">
        <f>'Gesamtenergie 2019'!E23*'Energie pro Energieträger'!D$43</f>
        <v>7326.4</v>
      </c>
      <c r="G25" s="55">
        <f>'Gesamtenergie 2019'!F23*'Energie pro Energieträger'!D$41</f>
        <v>8259.4136374988793</v>
      </c>
      <c r="H25" s="52">
        <f>'Gesamtenergie 2019'!G23*'Energie pro Energieträger'!E$42</f>
        <v>0</v>
      </c>
      <c r="I25" s="54">
        <f>'Gesamtenergie 2019'!H23*'Energie pro Energieträger'!E$44</f>
        <v>0</v>
      </c>
      <c r="J25" s="53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1">
        <f>'Gesamtenergie 2019'!E24*'Energie pro Energieträger'!D$43</f>
        <v>38921.5</v>
      </c>
      <c r="G26" s="55">
        <f>'Gesamtenergie 2019'!F24*'Energie pro Energieträger'!D$41</f>
        <v>43878.134949212799</v>
      </c>
      <c r="H26" s="52">
        <f>'Gesamtenergie 2019'!G24*'Energie pro Energieträger'!E$42</f>
        <v>0</v>
      </c>
      <c r="I26" s="54">
        <f>'Gesamtenergie 2019'!H24*'Energie pro Energieträger'!E$44</f>
        <v>0</v>
      </c>
      <c r="J26" s="53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1">
        <f>'Gesamtenergie 2019'!E25*'Energie pro Energieträger'!D$43</f>
        <v>31205.884999999998</v>
      </c>
      <c r="G27" s="55">
        <f>'Gesamtenergie 2019'!F25*'Energie pro Energieträger'!D$41</f>
        <v>35179.93996222179</v>
      </c>
      <c r="H27" s="52">
        <f>'Gesamtenergie 2019'!G25*'Energie pro Energieträger'!E$42</f>
        <v>0</v>
      </c>
      <c r="I27" s="54">
        <f>'Gesamtenergie 2019'!H25*'Energie pro Energieträger'!E$44</f>
        <v>0</v>
      </c>
      <c r="J27" s="53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1">
        <f>'Gesamtenergie 2019'!E26*'Energie pro Energieträger'!D$43</f>
        <v>12477.775</v>
      </c>
      <c r="G28" s="55">
        <f>'Gesamtenergie 2019'!F26*'Energie pro Energieträger'!D$41</f>
        <v>14066.813851365279</v>
      </c>
      <c r="H28" s="52">
        <f>'Gesamtenergie 2019'!G26*'Energie pro Energieträger'!E$42</f>
        <v>0</v>
      </c>
      <c r="I28" s="54">
        <f>'Gesamtenergie 2019'!H26*'Energie pro Energieträger'!E$44</f>
        <v>0</v>
      </c>
      <c r="J28" s="53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1">
        <f>'Gesamtenergie 2019'!E27*'Energie pro Energieträger'!D$43</f>
        <v>12477.775</v>
      </c>
      <c r="G29" s="55">
        <f>'Gesamtenergie 2019'!F27*'Energie pro Energieträger'!D$41</f>
        <v>14066.813851365279</v>
      </c>
      <c r="H29" s="52">
        <f>'Gesamtenergie 2019'!G27*'Energie pro Energieträger'!E$42</f>
        <v>0</v>
      </c>
      <c r="I29" s="54">
        <f>'Gesamtenergie 2019'!H27*'Energie pro Energieträger'!E$44</f>
        <v>0</v>
      </c>
      <c r="J29" s="53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1">
        <f>'Gesamtenergie 2019'!E28*'Energie pro Energieträger'!D$43</f>
        <v>9386.9499999999989</v>
      </c>
      <c r="G30" s="55">
        <f>'Gesamtenergie 2019'!F28*'Energie pro Energieträger'!D$41</f>
        <v>10582.373723045441</v>
      </c>
      <c r="H30" s="52">
        <f>'Gesamtenergie 2019'!G28*'Energie pro Energieträger'!E$42</f>
        <v>0</v>
      </c>
      <c r="I30" s="54">
        <f>'Gesamtenergie 2019'!H28*'Energie pro Energieträger'!E$44</f>
        <v>0</v>
      </c>
      <c r="J30" s="53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1">
        <f>'Gesamtenergie 2019'!E29*'Energie pro Energieträger'!D$43</f>
        <v>20605.5</v>
      </c>
      <c r="G31" s="55">
        <f>'Gesamtenergie 2019'!F29*'Energie pro Energieträger'!D$41</f>
        <v>23229.600855465596</v>
      </c>
      <c r="H31" s="52">
        <f>'Gesamtenergie 2019'!G29*'Energie pro Energieträger'!E$42</f>
        <v>0</v>
      </c>
      <c r="I31" s="54">
        <f>'Gesamtenergie 2019'!H29*'Energie pro Energieträger'!E$44</f>
        <v>0</v>
      </c>
      <c r="J31" s="53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1">
        <f>'Gesamtenergie 2019'!E30*'Energie pro Energieträger'!D$43</f>
        <v>10875.125</v>
      </c>
      <c r="G32" s="55">
        <f>'Gesamtenergie 2019'!F30*'Energie pro Energieträger'!D$41</f>
        <v>12260.0671181624</v>
      </c>
      <c r="H32" s="52">
        <f>'Gesamtenergie 2019'!G30*'Energie pro Energieträger'!E$42</f>
        <v>0</v>
      </c>
      <c r="I32" s="54">
        <f>'Gesamtenergie 2019'!H30*'Energie pro Energieträger'!E$44</f>
        <v>0</v>
      </c>
      <c r="J32" s="53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1">
        <f>'Gesamtenergie 2019'!E31*'Energie pro Energieträger'!D$43</f>
        <v>10875.125</v>
      </c>
      <c r="G33" s="55">
        <f>'Gesamtenergie 2019'!F31*'Energie pro Energieträger'!D$41</f>
        <v>12260.0671181624</v>
      </c>
      <c r="H33" s="52">
        <f>'Gesamtenergie 2019'!G31*'Energie pro Energieträger'!E$42</f>
        <v>0</v>
      </c>
      <c r="I33" s="54">
        <f>'Gesamtenergie 2019'!H31*'Energie pro Energieträger'!E$44</f>
        <v>0</v>
      </c>
      <c r="J33" s="53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1">
        <f>'Gesamtenergie 2019'!E32*'Energie pro Energieträger'!D$43</f>
        <v>10531.699999999999</v>
      </c>
      <c r="G34" s="55">
        <f>'Gesamtenergie 2019'!F32*'Energie pro Energieträger'!D$41</f>
        <v>11872.907103904639</v>
      </c>
      <c r="H34" s="52">
        <f>'Gesamtenergie 2019'!G32*'Energie pro Energieträger'!E$42</f>
        <v>0</v>
      </c>
      <c r="I34" s="54">
        <f>'Gesamtenergie 2019'!H32*'Energie pro Energieträger'!E$44</f>
        <v>0</v>
      </c>
      <c r="J34" s="53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1">
        <f>'Gesamtenergie 2019'!E33*'Energie pro Energieträger'!D$43</f>
        <v>6868.5</v>
      </c>
      <c r="G35" s="55">
        <f>'Gesamtenergie 2019'!F33*'Energie pro Energieträger'!D$41</f>
        <v>7743.2002851551997</v>
      </c>
      <c r="H35" s="52">
        <f>'Gesamtenergie 2019'!G33*'Energie pro Energieträger'!E$42</f>
        <v>0</v>
      </c>
      <c r="I35" s="54">
        <f>'Gesamtenergie 2019'!H33*'Energie pro Energieträger'!E$44</f>
        <v>0</v>
      </c>
      <c r="J35" s="53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1">
        <f>'Gesamtenergie 2019'!E34*'Energie pro Energieträger'!D$43</f>
        <v>17331.514999999999</v>
      </c>
      <c r="G36" s="55">
        <f>'Gesamtenergie 2019'!F34*'Energie pro Energieträger'!D$41</f>
        <v>19538.675386208288</v>
      </c>
      <c r="H36" s="52">
        <f>'Gesamtenergie 2019'!G34*'Energie pro Energieträger'!E$42</f>
        <v>0</v>
      </c>
      <c r="I36" s="54">
        <f>'Gesamtenergie 2019'!H34*'Energie pro Energieträger'!E$44</f>
        <v>0</v>
      </c>
      <c r="J36" s="53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1">
        <f>'Gesamtenergie 2019'!E35*'Energie pro Energieträger'!D$43</f>
        <v>12821.199999999999</v>
      </c>
      <c r="G37" s="55">
        <f>'Gesamtenergie 2019'!F35*'Energie pro Energieträger'!D$41</f>
        <v>14453.97386562304</v>
      </c>
      <c r="H37" s="52">
        <f>'Gesamtenergie 2019'!G35*'Energie pro Energieträger'!E$42</f>
        <v>0</v>
      </c>
      <c r="I37" s="54">
        <f>'Gesamtenergie 2019'!H35*'Energie pro Energieträger'!E$44</f>
        <v>0</v>
      </c>
      <c r="J37" s="53">
        <f>'Gesamtenergie 2019'!I35*'Energie pro Energieträger'!E$41</f>
        <v>232.56859315255133</v>
      </c>
    </row>
    <row r="42" spans="4:12" ht="21" x14ac:dyDescent="0.35">
      <c r="D42" s="78" t="s">
        <v>57</v>
      </c>
      <c r="E42" s="78"/>
      <c r="F42" s="78"/>
      <c r="G42" s="78"/>
      <c r="H42" s="78"/>
      <c r="I42" s="78"/>
      <c r="J42" s="78"/>
      <c r="K42" s="56"/>
      <c r="L42" s="56"/>
    </row>
    <row r="44" spans="4:12" ht="15.75" x14ac:dyDescent="0.25">
      <c r="F44" s="87" t="s">
        <v>46</v>
      </c>
      <c r="G44" s="87"/>
      <c r="H44" s="87" t="s">
        <v>42</v>
      </c>
      <c r="I44" s="87"/>
      <c r="J44" s="87"/>
    </row>
    <row r="45" spans="4:12" x14ac:dyDescent="0.25">
      <c r="D45" s="15" t="s">
        <v>52</v>
      </c>
      <c r="E45" s="15" t="s">
        <v>53</v>
      </c>
      <c r="F45" s="63" t="str">
        <f>Studienliste!$F$17</f>
        <v>ISI-05 13</v>
      </c>
      <c r="G45" s="64" t="s">
        <v>132</v>
      </c>
      <c r="H45" s="65" t="str">
        <f>Studienliste!$F$10</f>
        <v>OTTO-01 17</v>
      </c>
      <c r="I45" s="66" t="str">
        <f>Studienliste!$F$8</f>
        <v>TUD-02 20</v>
      </c>
      <c r="J45" s="67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1">
        <f>'Gesamtenergie 2019'!E7*'Energie pro Energieträger'!D$47</f>
        <v>0</v>
      </c>
      <c r="G46" s="55">
        <f>'Gesamtenergie 2019'!F7*'Energie pro Energieträger'!D$45</f>
        <v>590.6639198655696</v>
      </c>
      <c r="H46" s="52">
        <f>'Gesamtenergie 2019'!G7*'Energie pro Energieträger'!E$46</f>
        <v>6973.9815384615367</v>
      </c>
      <c r="I46" s="54">
        <f>'Gesamtenergie 2019'!H7*'Energie pro Energieträger'!E$48</f>
        <v>0</v>
      </c>
      <c r="J46" s="53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1">
        <f>'Gesamtenergie 2019'!E8*'Energie pro Energieträger'!D$47</f>
        <v>0</v>
      </c>
      <c r="G47" s="55">
        <f>'Gesamtenergie 2019'!F8*'Energie pro Energieträger'!D$45</f>
        <v>590.6639198655696</v>
      </c>
      <c r="H47" s="52">
        <f>'Gesamtenergie 2019'!G8*'Energie pro Energieträger'!E$46</f>
        <v>6973.9815384615367</v>
      </c>
      <c r="I47" s="54">
        <f>'Gesamtenergie 2019'!H8*'Energie pro Energieträger'!E$48</f>
        <v>0</v>
      </c>
      <c r="J47" s="53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1">
        <f>'Gesamtenergie 2019'!E9*'Energie pro Energieträger'!D$47</f>
        <v>0</v>
      </c>
      <c r="G48" s="55">
        <f>'Gesamtenergie 2019'!F9*'Energie pro Energieträger'!D$45</f>
        <v>853.19861205071675</v>
      </c>
      <c r="H48" s="52">
        <f>'Gesamtenergie 2019'!G9*'Energie pro Energieträger'!E$46</f>
        <v>10073.734265734263</v>
      </c>
      <c r="I48" s="54">
        <f>'Gesamtenergie 2019'!H9*'Energie pro Energieträger'!E$48</f>
        <v>0</v>
      </c>
      <c r="J48" s="53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1">
        <f>'Gesamtenergie 2019'!E10*'Energie pro Energieträger'!D$47</f>
        <v>0</v>
      </c>
      <c r="G49" s="55">
        <f>'Gesamtenergie 2019'!F10*'Energie pro Energieträger'!D$45</f>
        <v>404.36917705082595</v>
      </c>
      <c r="H49" s="52">
        <f>'Gesamtenergie 2019'!G10*'Energie pro Energieträger'!E$46</f>
        <v>4774.3955244755234</v>
      </c>
      <c r="I49" s="54">
        <f>'Gesamtenergie 2019'!H10*'Energie pro Energieträger'!E$48</f>
        <v>0</v>
      </c>
      <c r="J49" s="53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1">
        <f>'Gesamtenergie 2019'!E11*'Energie pro Energieträger'!D$47</f>
        <v>0</v>
      </c>
      <c r="G50" s="55">
        <f>'Gesamtenergie 2019'!F11*'Energie pro Energieträger'!D$45</f>
        <v>407.03053051960802</v>
      </c>
      <c r="H50" s="52">
        <f>'Gesamtenergie 2019'!G11*'Energie pro Energieträger'!E$46</f>
        <v>4805.8181818181811</v>
      </c>
      <c r="I50" s="54">
        <f>'Gesamtenergie 2019'!H11*'Energie pro Energieträger'!E$48</f>
        <v>0</v>
      </c>
      <c r="J50" s="53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1">
        <f>'Gesamtenergie 2019'!E12*'Energie pro Energieträger'!D$47</f>
        <v>0</v>
      </c>
      <c r="G51" s="55">
        <f>'Gesamtenergie 2019'!F12*'Energie pro Energieträger'!D$45</f>
        <v>587.06326517251159</v>
      </c>
      <c r="H51" s="52">
        <f>'Gesamtenergie 2019'!G12*'Energie pro Energieträger'!E$46</f>
        <v>6931.4685314685312</v>
      </c>
      <c r="I51" s="54">
        <f>'Gesamtenergie 2019'!H12*'Energie pro Energieträger'!E$48</f>
        <v>0</v>
      </c>
      <c r="J51" s="53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1">
        <f>'Gesamtenergie 2019'!E13*'Energie pro Energieträger'!D$47</f>
        <v>0</v>
      </c>
      <c r="G52" s="55">
        <f>'Gesamtenergie 2019'!F13*'Energie pro Energieträger'!D$45</f>
        <v>1072.3688977151212</v>
      </c>
      <c r="H52" s="52">
        <f>'Gesamtenergie 2019'!G13*'Energie pro Energieträger'!E$46</f>
        <v>12661.482517482515</v>
      </c>
      <c r="I52" s="54">
        <f>'Gesamtenergie 2019'!H13*'Energie pro Energieträger'!E$48</f>
        <v>0</v>
      </c>
      <c r="J52" s="53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1">
        <f>'Gesamtenergie 2019'!E14*'Energie pro Energieträger'!D$47</f>
        <v>0</v>
      </c>
      <c r="G53" s="55">
        <f>'Gesamtenergie 2019'!F14*'Energie pro Energieträger'!D$45</f>
        <v>516.61567335181019</v>
      </c>
      <c r="H53" s="52">
        <f>'Gesamtenergie 2019'!G14*'Energie pro Energieträger'!E$46</f>
        <v>6099.6923076923067</v>
      </c>
      <c r="I53" s="54">
        <f>'Gesamtenergie 2019'!H14*'Energie pro Energieträger'!E$48</f>
        <v>0</v>
      </c>
      <c r="J53" s="53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1">
        <f>'Gesamtenergie 2019'!E15*'Energie pro Energieträger'!D$47</f>
        <v>0</v>
      </c>
      <c r="G54" s="55">
        <f>'Gesamtenergie 2019'!F15*'Energie pro Energieträger'!D$45</f>
        <v>435.52266765598057</v>
      </c>
      <c r="H54" s="52">
        <f>'Gesamtenergie 2019'!G15*'Energie pro Energieträger'!E$46</f>
        <v>5142.2254545454534</v>
      </c>
      <c r="I54" s="54">
        <f>'Gesamtenergie 2019'!H15*'Energie pro Energieträger'!E$48</f>
        <v>0</v>
      </c>
      <c r="J54" s="53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1">
        <f>'Gesamtenergie 2019'!E16*'Energie pro Energieträger'!D$47</f>
        <v>0</v>
      </c>
      <c r="G55" s="55">
        <f>'Gesamtenergie 2019'!F16*'Energie pro Energieträger'!D$45</f>
        <v>336.58293869890667</v>
      </c>
      <c r="H55" s="52">
        <f>'Gesamtenergie 2019'!G16*'Energie pro Energieträger'!E$46</f>
        <v>3974.0419580419571</v>
      </c>
      <c r="I55" s="54">
        <f>'Gesamtenergie 2019'!H16*'Energie pro Energieträger'!E$48</f>
        <v>0</v>
      </c>
      <c r="J55" s="53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1">
        <f>'Gesamtenergie 2019'!E17*'Energie pro Energieträger'!D$47</f>
        <v>0</v>
      </c>
      <c r="G56" s="55">
        <f>'Gesamtenergie 2019'!F17*'Energie pro Energieträger'!D$45</f>
        <v>782.75102023001546</v>
      </c>
      <c r="H56" s="52">
        <f>'Gesamtenergie 2019'!G17*'Energie pro Energieträger'!E$46</f>
        <v>9241.9580419580398</v>
      </c>
      <c r="I56" s="54">
        <f>'Gesamtenergie 2019'!H17*'Energie pro Energieträger'!E$48</f>
        <v>0</v>
      </c>
      <c r="J56" s="53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1">
        <f>'Gesamtenergie 2019'!E18*'Energie pro Energieträger'!D$47</f>
        <v>0</v>
      </c>
      <c r="G57" s="55">
        <f>'Gesamtenergie 2019'!F18*'Energie pro Energieträger'!D$45</f>
        <v>939.3012242760185</v>
      </c>
      <c r="H57" s="52">
        <f>'Gesamtenergie 2019'!G18*'Energie pro Energieträger'!E$46</f>
        <v>11090.349650349648</v>
      </c>
      <c r="I57" s="54">
        <f>'Gesamtenergie 2019'!H18*'Energie pro Energieträger'!E$48</f>
        <v>0</v>
      </c>
      <c r="J57" s="53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1">
        <f>'Gesamtenergie 2019'!E19*'Energie pro Energieträger'!D$47</f>
        <v>0</v>
      </c>
      <c r="G58" s="55">
        <f>'Gesamtenergie 2019'!F19*'Energie pro Energieträger'!D$45</f>
        <v>720.13093861161417</v>
      </c>
      <c r="H58" s="52">
        <f>'Gesamtenergie 2019'!G19*'Energie pro Energieträger'!E$46</f>
        <v>8502.6013986013968</v>
      </c>
      <c r="I58" s="54">
        <f>'Gesamtenergie 2019'!H19*'Energie pro Energieträger'!E$48</f>
        <v>0</v>
      </c>
      <c r="J58" s="53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1">
        <f>'Gesamtenergie 2019'!E20*'Energie pro Energieträger'!D$47</f>
        <v>0</v>
      </c>
      <c r="G59" s="55">
        <f>'Gesamtenergie 2019'!F20*'Energie pro Energieträger'!D$45</f>
        <v>365.38817624337116</v>
      </c>
      <c r="H59" s="52">
        <f>'Gesamtenergie 2019'!G20*'Energie pro Energieträger'!E$46</f>
        <v>4314.1460139860137</v>
      </c>
      <c r="I59" s="54">
        <f>'Gesamtenergie 2019'!H20*'Energie pro Energieträger'!E$48</f>
        <v>0</v>
      </c>
      <c r="J59" s="53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1">
        <f>'Gesamtenergie 2019'!E21*'Energie pro Energieträger'!D$47</f>
        <v>0</v>
      </c>
      <c r="G60" s="55">
        <f>'Gesamtenergie 2019'!F21*'Energie pro Energieträger'!D$45</f>
        <v>175.33622853152346</v>
      </c>
      <c r="H60" s="52">
        <f>'Gesamtenergie 2019'!G21*'Energie pro Energieträger'!E$46</f>
        <v>2070.1986013986011</v>
      </c>
      <c r="I60" s="54">
        <f>'Gesamtenergie 2019'!H21*'Energie pro Energieträger'!E$48</f>
        <v>0</v>
      </c>
      <c r="J60" s="53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1">
        <f>'Gesamtenergie 2019'!E22*'Energie pro Energieträger'!D$47</f>
        <v>0</v>
      </c>
      <c r="G61" s="55">
        <f>'Gesamtenergie 2019'!F22*'Energie pro Energieträger'!D$45</f>
        <v>939.3012242760185</v>
      </c>
      <c r="H61" s="52">
        <f>'Gesamtenergie 2019'!G22*'Energie pro Energieträger'!E$46</f>
        <v>11090.349650349648</v>
      </c>
      <c r="I61" s="54">
        <f>'Gesamtenergie 2019'!H22*'Energie pro Energieträger'!E$48</f>
        <v>0</v>
      </c>
      <c r="J61" s="53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1">
        <f>'Gesamtenergie 2019'!E23*'Energie pro Energieträger'!D$47</f>
        <v>0</v>
      </c>
      <c r="G62" s="55">
        <f>'Gesamtenergie 2019'!F23*'Energie pro Energieträger'!D$45</f>
        <v>250.48032647360492</v>
      </c>
      <c r="H62" s="52">
        <f>'Gesamtenergie 2019'!G23*'Energie pro Energieträger'!E$46</f>
        <v>2957.4265734265728</v>
      </c>
      <c r="I62" s="54">
        <f>'Gesamtenergie 2019'!H23*'Energie pro Energieträger'!E$48</f>
        <v>0</v>
      </c>
      <c r="J62" s="53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1">
        <f>'Gesamtenergie 2019'!E24*'Energie pro Energieträger'!D$47</f>
        <v>0</v>
      </c>
      <c r="G63" s="55">
        <f>'Gesamtenergie 2019'!F24*'Energie pro Energieträger'!D$45</f>
        <v>1330.6767343910262</v>
      </c>
      <c r="H63" s="52">
        <f>'Gesamtenergie 2019'!G24*'Energie pro Energieträger'!E$46</f>
        <v>15711.328671328667</v>
      </c>
      <c r="I63" s="54">
        <f>'Gesamtenergie 2019'!H24*'Energie pro Energieträger'!E$48</f>
        <v>0</v>
      </c>
      <c r="J63" s="53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1">
        <f>'Gesamtenergie 2019'!E25*'Energie pro Energieträger'!D$47</f>
        <v>0</v>
      </c>
      <c r="G64" s="55">
        <f>'Gesamtenergie 2019'!F25*'Energie pro Energieträger'!D$45</f>
        <v>1066.8896405735111</v>
      </c>
      <c r="H64" s="52">
        <f>'Gesamtenergie 2019'!G25*'Energie pro Energieträger'!E$46</f>
        <v>12596.78881118881</v>
      </c>
      <c r="I64" s="54">
        <f>'Gesamtenergie 2019'!H25*'Energie pro Energieträger'!E$48</f>
        <v>0</v>
      </c>
      <c r="J64" s="53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1">
        <f>'Gesamtenergie 2019'!E26*'Energie pro Energieträger'!D$47</f>
        <v>0</v>
      </c>
      <c r="G65" s="55">
        <f>'Gesamtenergie 2019'!F26*'Energie pro Energieträger'!D$45</f>
        <v>426.59930602535837</v>
      </c>
      <c r="H65" s="52">
        <f>'Gesamtenergie 2019'!G26*'Energie pro Energieträger'!E$46</f>
        <v>5036.8671328671317</v>
      </c>
      <c r="I65" s="54">
        <f>'Gesamtenergie 2019'!H26*'Energie pro Energieträger'!E$48</f>
        <v>0</v>
      </c>
      <c r="J65" s="53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1">
        <f>'Gesamtenergie 2019'!E27*'Energie pro Energieträger'!D$47</f>
        <v>0</v>
      </c>
      <c r="G66" s="55">
        <f>'Gesamtenergie 2019'!F27*'Energie pro Energieträger'!D$45</f>
        <v>426.59930602535837</v>
      </c>
      <c r="H66" s="52">
        <f>'Gesamtenergie 2019'!G27*'Energie pro Energieträger'!E$46</f>
        <v>5036.8671328671317</v>
      </c>
      <c r="I66" s="54">
        <f>'Gesamtenergie 2019'!H27*'Energie pro Energieträger'!E$48</f>
        <v>0</v>
      </c>
      <c r="J66" s="53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1">
        <f>'Gesamtenergie 2019'!E28*'Energie pro Energieträger'!D$47</f>
        <v>0</v>
      </c>
      <c r="G67" s="55">
        <f>'Gesamtenergie 2019'!F28*'Energie pro Energieträger'!D$45</f>
        <v>320.92791829430632</v>
      </c>
      <c r="H67" s="52">
        <f>'Gesamtenergie 2019'!G28*'Energie pro Energieträger'!E$46</f>
        <v>3789.2027972027963</v>
      </c>
      <c r="I67" s="54">
        <f>'Gesamtenergie 2019'!H28*'Energie pro Energieträger'!E$48</f>
        <v>0</v>
      </c>
      <c r="J67" s="53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1">
        <f>'Gesamtenergie 2019'!E29*'Energie pro Energieträger'!D$47</f>
        <v>0</v>
      </c>
      <c r="G68" s="55">
        <f>'Gesamtenergie 2019'!F29*'Energie pro Energieträger'!D$45</f>
        <v>704.47591820701382</v>
      </c>
      <c r="H68" s="52">
        <f>'Gesamtenergie 2019'!G29*'Energie pro Energieträger'!E$46</f>
        <v>8317.7622377622356</v>
      </c>
      <c r="I68" s="54">
        <f>'Gesamtenergie 2019'!H29*'Energie pro Energieträger'!E$48</f>
        <v>0</v>
      </c>
      <c r="J68" s="53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1">
        <f>'Gesamtenergie 2019'!E30*'Energie pro Energieträger'!D$47</f>
        <v>0</v>
      </c>
      <c r="G69" s="55">
        <f>'Gesamtenergie 2019'!F30*'Energie pro Energieträger'!D$45</f>
        <v>371.80673460925732</v>
      </c>
      <c r="H69" s="52">
        <f>'Gesamtenergie 2019'!G30*'Energie pro Energieträger'!E$46</f>
        <v>4389.9300699300684</v>
      </c>
      <c r="I69" s="54">
        <f>'Gesamtenergie 2019'!H30*'Energie pro Energieträger'!E$48</f>
        <v>0</v>
      </c>
      <c r="J69" s="53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1">
        <f>'Gesamtenergie 2019'!E31*'Energie pro Energieträger'!D$47</f>
        <v>0</v>
      </c>
      <c r="G70" s="55">
        <f>'Gesamtenergie 2019'!F31*'Energie pro Energieträger'!D$45</f>
        <v>371.80673460925732</v>
      </c>
      <c r="H70" s="52">
        <f>'Gesamtenergie 2019'!G31*'Energie pro Energieträger'!E$46</f>
        <v>4389.9300699300684</v>
      </c>
      <c r="I70" s="54">
        <f>'Gesamtenergie 2019'!H31*'Energie pro Energieträger'!E$48</f>
        <v>0</v>
      </c>
      <c r="J70" s="53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1">
        <f>'Gesamtenergie 2019'!E32*'Energie pro Energieträger'!D$47</f>
        <v>0</v>
      </c>
      <c r="G71" s="55">
        <f>'Gesamtenergie 2019'!F32*'Energie pro Energieträger'!D$45</f>
        <v>360.06546930580708</v>
      </c>
      <c r="H71" s="52">
        <f>'Gesamtenergie 2019'!G32*'Energie pro Energieträger'!E$46</f>
        <v>4251.3006993006984</v>
      </c>
      <c r="I71" s="54">
        <f>'Gesamtenergie 2019'!H32*'Energie pro Energieträger'!E$48</f>
        <v>0</v>
      </c>
      <c r="J71" s="53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1">
        <f>'Gesamtenergie 2019'!E33*'Energie pro Energieträger'!D$47</f>
        <v>0</v>
      </c>
      <c r="G72" s="55">
        <f>'Gesamtenergie 2019'!F33*'Energie pro Energieträger'!D$45</f>
        <v>234.82530606900463</v>
      </c>
      <c r="H72" s="52">
        <f>'Gesamtenergie 2019'!G33*'Energie pro Energieträger'!E$46</f>
        <v>2772.587412587412</v>
      </c>
      <c r="I72" s="54">
        <f>'Gesamtenergie 2019'!H33*'Energie pro Energieträger'!E$48</f>
        <v>0</v>
      </c>
      <c r="J72" s="53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1">
        <f>'Gesamtenergie 2019'!E34*'Energie pro Energieträger'!D$47</f>
        <v>0</v>
      </c>
      <c r="G73" s="55">
        <f>'Gesamtenergie 2019'!F34*'Energie pro Energieträger'!D$45</f>
        <v>592.5425223141217</v>
      </c>
      <c r="H73" s="52">
        <f>'Gesamtenergie 2019'!G34*'Energie pro Energieträger'!E$46</f>
        <v>6996.1622377622371</v>
      </c>
      <c r="I73" s="54">
        <f>'Gesamtenergie 2019'!H34*'Energie pro Energieträger'!E$48</f>
        <v>0</v>
      </c>
      <c r="J73" s="53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1">
        <f>'Gesamtenergie 2019'!E35*'Energie pro Energieträger'!D$47</f>
        <v>0</v>
      </c>
      <c r="G74" s="55">
        <f>'Gesamtenergie 2019'!F35*'Energie pro Energieträger'!D$45</f>
        <v>438.34057132880866</v>
      </c>
      <c r="H74" s="52">
        <f>'Gesamtenergie 2019'!G35*'Energie pro Energieträger'!E$46</f>
        <v>5175.4965034965026</v>
      </c>
      <c r="I74" s="54">
        <f>'Gesamtenergie 2019'!H35*'Energie pro Energieträger'!E$48</f>
        <v>0</v>
      </c>
      <c r="J74" s="53">
        <f>'Gesamtenergie 2019'!I35*'Energie pro Energieträger'!E$45</f>
        <v>1108.8469408185488</v>
      </c>
    </row>
    <row r="81" spans="4:12" ht="21" x14ac:dyDescent="0.35">
      <c r="D81" s="78" t="s">
        <v>58</v>
      </c>
      <c r="E81" s="78"/>
      <c r="F81" s="78"/>
      <c r="G81" s="78"/>
      <c r="H81" s="78"/>
      <c r="I81" s="78"/>
      <c r="J81" s="78"/>
      <c r="K81" s="56"/>
      <c r="L81" s="56"/>
    </row>
    <row r="83" spans="4:12" ht="15.75" x14ac:dyDescent="0.25">
      <c r="F83" s="87" t="s">
        <v>46</v>
      </c>
      <c r="G83" s="87"/>
      <c r="H83" s="87" t="s">
        <v>42</v>
      </c>
      <c r="I83" s="87"/>
      <c r="J83" s="87"/>
    </row>
    <row r="84" spans="4:12" x14ac:dyDescent="0.25">
      <c r="D84" s="15" t="s">
        <v>52</v>
      </c>
      <c r="E84" s="15" t="s">
        <v>53</v>
      </c>
      <c r="F84" s="63" t="str">
        <f>Studienliste!$F$17</f>
        <v>ISI-05 13</v>
      </c>
      <c r="G84" s="64" t="s">
        <v>132</v>
      </c>
      <c r="H84" s="65" t="str">
        <f>Studienliste!$F$10</f>
        <v>OTTO-01 17</v>
      </c>
      <c r="I84" s="66" t="str">
        <f>Studienliste!$F$8</f>
        <v>TUD-02 20</v>
      </c>
      <c r="J84" s="67" t="str">
        <f>G84</f>
        <v>ENWI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1">
        <f>'Gesamtenergie 2019'!E7*'Energie pro Energieträger'!D$51</f>
        <v>17276.566999999999</v>
      </c>
      <c r="G85" s="55">
        <f>'Gesamtenergie 2019'!F7*'Energie pro Energieträger'!D$49</f>
        <v>20458.044444444447</v>
      </c>
      <c r="H85" s="52">
        <f>'Gesamtenergie 2019'!G7*'Energie pro Energieträger'!E$50</f>
        <v>16903.039999999997</v>
      </c>
      <c r="I85" s="54">
        <f>'Gesamtenergie 2019'!H7*'Energie pro Energieträger'!E$52</f>
        <v>13152.678</v>
      </c>
      <c r="J85" s="53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1">
        <f>'Gesamtenergie 2019'!E8*'Energie pro Energieträger'!D$51</f>
        <v>17276.566999999999</v>
      </c>
      <c r="G86" s="55">
        <f>'Gesamtenergie 2019'!F8*'Energie pro Energieträger'!D$49</f>
        <v>20458.044444444447</v>
      </c>
      <c r="H86" s="52">
        <f>'Gesamtenergie 2019'!G8*'Energie pro Energieträger'!E$50</f>
        <v>16903.039999999997</v>
      </c>
      <c r="I86" s="54">
        <f>'Gesamtenergie 2019'!H8*'Energie pro Energieträger'!E$52</f>
        <v>13152.678</v>
      </c>
      <c r="J86" s="53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1">
        <f>'Gesamtenergie 2019'!E9*'Energie pro Energieträger'!D$51</f>
        <v>24955.55</v>
      </c>
      <c r="G87" s="55">
        <f>'Gesamtenergie 2019'!F9*'Energie pro Energieträger'!D$49</f>
        <v>29551.111111111117</v>
      </c>
      <c r="H87" s="52">
        <f>'Gesamtenergie 2019'!G9*'Energie pro Energieträger'!E$50</f>
        <v>24415.999999999996</v>
      </c>
      <c r="I87" s="54">
        <f>'Gesamtenergie 2019'!H9*'Energie pro Energieträger'!E$52</f>
        <v>18998.7</v>
      </c>
      <c r="J87" s="53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1">
        <f>'Gesamtenergie 2019'!E10*'Energie pro Energieträger'!D$51</f>
        <v>11827.556999999999</v>
      </c>
      <c r="G88" s="55">
        <f>'Gesamtenergie 2019'!F10*'Energie pro Energieträger'!D$49</f>
        <v>14005.600000000002</v>
      </c>
      <c r="H88" s="52">
        <f>'Gesamtenergie 2019'!G10*'Energie pro Energieträger'!E$50</f>
        <v>11571.839999999998</v>
      </c>
      <c r="I88" s="54">
        <f>'Gesamtenergie 2019'!H10*'Energie pro Energieträger'!E$52</f>
        <v>9004.3379999999997</v>
      </c>
      <c r="J88" s="53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1">
        <f>'Gesamtenergie 2019'!E11*'Energie pro Energieträger'!D$51</f>
        <v>11905.4</v>
      </c>
      <c r="G89" s="55">
        <f>'Gesamtenergie 2019'!F11*'Energie pro Energieträger'!D$49</f>
        <v>14097.777777777781</v>
      </c>
      <c r="H89" s="52">
        <f>'Gesamtenergie 2019'!G11*'Energie pro Energieträger'!E$50</f>
        <v>11647.999999999998</v>
      </c>
      <c r="I89" s="54">
        <f>'Gesamtenergie 2019'!H11*'Energie pro Energieträger'!E$52</f>
        <v>9063.6</v>
      </c>
      <c r="J89" s="53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1">
        <f>'Gesamtenergie 2019'!E12*'Energie pro Energieträger'!D$51</f>
        <v>17171.25</v>
      </c>
      <c r="G90" s="55">
        <f>'Gesamtenergie 2019'!F12*'Energie pro Energieträger'!D$49</f>
        <v>20333.333333333339</v>
      </c>
      <c r="H90" s="52">
        <f>'Gesamtenergie 2019'!G12*'Energie pro Energieträger'!E$50</f>
        <v>16800</v>
      </c>
      <c r="I90" s="54">
        <f>'Gesamtenergie 2019'!H12*'Energie pro Energieträger'!E$52</f>
        <v>13072.5</v>
      </c>
      <c r="J90" s="53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1">
        <f>'Gesamtenergie 2019'!E13*'Energie pro Energieträger'!D$51</f>
        <v>31366.149999999998</v>
      </c>
      <c r="G91" s="55">
        <f>'Gesamtenergie 2019'!F13*'Energie pro Energieträger'!D$49</f>
        <v>37142.222222222234</v>
      </c>
      <c r="H91" s="52">
        <f>'Gesamtenergie 2019'!G13*'Energie pro Energieträger'!E$50</f>
        <v>30687.999999999996</v>
      </c>
      <c r="I91" s="54">
        <f>'Gesamtenergie 2019'!H13*'Energie pro Energieträger'!E$52</f>
        <v>23879.100000000002</v>
      </c>
      <c r="J91" s="53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1">
        <f>'Gesamtenergie 2019'!E14*'Energie pro Energieträger'!D$51</f>
        <v>15110.699999999999</v>
      </c>
      <c r="G92" s="55">
        <f>'Gesamtenergie 2019'!F14*'Energie pro Energieträger'!D$49</f>
        <v>17893.333333333336</v>
      </c>
      <c r="H92" s="52">
        <f>'Gesamtenergie 2019'!G14*'Energie pro Energieträger'!E$50</f>
        <v>14783.999999999998</v>
      </c>
      <c r="I92" s="54">
        <f>'Gesamtenergie 2019'!H14*'Energie pro Energieträger'!E$52</f>
        <v>11503.800000000001</v>
      </c>
      <c r="J92" s="53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1">
        <f>'Gesamtenergie 2019'!E15*'Energie pro Energieträger'!D$51</f>
        <v>12738.777999999998</v>
      </c>
      <c r="G93" s="55">
        <f>'Gesamtenergie 2019'!F15*'Energie pro Energieträger'!D$49</f>
        <v>15084.622222222226</v>
      </c>
      <c r="H93" s="52">
        <f>'Gesamtenergie 2019'!G15*'Energie pro Energieträger'!E$50</f>
        <v>12463.359999999999</v>
      </c>
      <c r="I93" s="54">
        <f>'Gesamtenergie 2019'!H15*'Energie pro Energieträger'!E$52</f>
        <v>9698.0519999999997</v>
      </c>
      <c r="J93" s="53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1">
        <f>'Gesamtenergie 2019'!E16*'Energie pro Energieträger'!D$51</f>
        <v>9844.8499999999985</v>
      </c>
      <c r="G94" s="55">
        <f>'Gesamtenergie 2019'!F16*'Energie pro Energieträger'!D$49</f>
        <v>11657.777777777781</v>
      </c>
      <c r="H94" s="52">
        <f>'Gesamtenergie 2019'!G16*'Energie pro Energieträger'!E$50</f>
        <v>9631.9999999999982</v>
      </c>
      <c r="I94" s="54">
        <f>'Gesamtenergie 2019'!H16*'Energie pro Energieträger'!E$52</f>
        <v>7494.9000000000005</v>
      </c>
      <c r="J94" s="53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1">
        <f>'Gesamtenergie 2019'!E17*'Energie pro Energieträger'!D$51</f>
        <v>22895</v>
      </c>
      <c r="G95" s="55">
        <f>'Gesamtenergie 2019'!F17*'Energie pro Energieträger'!D$49</f>
        <v>27111.111111111117</v>
      </c>
      <c r="H95" s="52">
        <f>'Gesamtenergie 2019'!G17*'Energie pro Energieträger'!E$50</f>
        <v>22399.999999999996</v>
      </c>
      <c r="I95" s="54">
        <f>'Gesamtenergie 2019'!H17*'Energie pro Energieträger'!E$52</f>
        <v>17430</v>
      </c>
      <c r="J95" s="53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1">
        <f>'Gesamtenergie 2019'!E18*'Energie pro Energieträger'!D$51</f>
        <v>27474</v>
      </c>
      <c r="G96" s="55">
        <f>'Gesamtenergie 2019'!F18*'Energie pro Energieträger'!D$49</f>
        <v>32533.333333333339</v>
      </c>
      <c r="H96" s="52">
        <f>'Gesamtenergie 2019'!G18*'Energie pro Energieträger'!E$50</f>
        <v>26879.999999999996</v>
      </c>
      <c r="I96" s="54">
        <f>'Gesamtenergie 2019'!H18*'Energie pro Energieträger'!E$52</f>
        <v>20916</v>
      </c>
      <c r="J96" s="53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1">
        <f>'Gesamtenergie 2019'!E19*'Energie pro Energieträger'!D$51</f>
        <v>21063.399999999998</v>
      </c>
      <c r="G97" s="55">
        <f>'Gesamtenergie 2019'!F19*'Energie pro Energieträger'!D$49</f>
        <v>24942.222222222226</v>
      </c>
      <c r="H97" s="52">
        <f>'Gesamtenergie 2019'!G19*'Energie pro Energieträger'!E$50</f>
        <v>20607.999999999996</v>
      </c>
      <c r="I97" s="54">
        <f>'Gesamtenergie 2019'!H19*'Energie pro Energieträger'!E$52</f>
        <v>16035.6</v>
      </c>
      <c r="J97" s="53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1">
        <f>'Gesamtenergie 2019'!E20*'Energie pro Energieträger'!D$51</f>
        <v>10687.385999999999</v>
      </c>
      <c r="G98" s="55">
        <f>'Gesamtenergie 2019'!F20*'Energie pro Energieträger'!D$49</f>
        <v>12655.466666666669</v>
      </c>
      <c r="H98" s="52">
        <f>'Gesamtenergie 2019'!G20*'Energie pro Energieträger'!E$50</f>
        <v>10456.32</v>
      </c>
      <c r="I98" s="54">
        <f>'Gesamtenergie 2019'!H20*'Energie pro Energieträger'!E$52</f>
        <v>8136.3240000000005</v>
      </c>
      <c r="J98" s="53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1">
        <f>'Gesamtenergie 2019'!E21*'Energie pro Energieträger'!D$51</f>
        <v>5128.4799999999996</v>
      </c>
      <c r="G99" s="55">
        <f>'Gesamtenergie 2019'!F21*'Energie pro Energieträger'!D$49</f>
        <v>6072.8888888888905</v>
      </c>
      <c r="H99" s="52">
        <f>'Gesamtenergie 2019'!G21*'Energie pro Energieträger'!E$50</f>
        <v>5017.5999999999995</v>
      </c>
      <c r="I99" s="54">
        <f>'Gesamtenergie 2019'!H21*'Energie pro Energieträger'!E$52</f>
        <v>3904.32</v>
      </c>
      <c r="J99" s="53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1">
        <f>'Gesamtenergie 2019'!E22*'Energie pro Energieträger'!D$51</f>
        <v>27474</v>
      </c>
      <c r="G100" s="55">
        <f>'Gesamtenergie 2019'!F22*'Energie pro Energieträger'!D$49</f>
        <v>32533.333333333339</v>
      </c>
      <c r="H100" s="52">
        <f>'Gesamtenergie 2019'!G22*'Energie pro Energieträger'!E$50</f>
        <v>26879.999999999996</v>
      </c>
      <c r="I100" s="54">
        <f>'Gesamtenergie 2019'!H22*'Energie pro Energieträger'!E$52</f>
        <v>20916</v>
      </c>
      <c r="J100" s="53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1">
        <f>'Gesamtenergie 2019'!E23*'Energie pro Energieträger'!D$51</f>
        <v>7326.4</v>
      </c>
      <c r="G101" s="55">
        <f>'Gesamtenergie 2019'!F23*'Energie pro Energieträger'!D$49</f>
        <v>8675.5555555555566</v>
      </c>
      <c r="H101" s="52">
        <f>'Gesamtenergie 2019'!G23*'Energie pro Energieträger'!E$50</f>
        <v>7167.9999999999991</v>
      </c>
      <c r="I101" s="54">
        <f>'Gesamtenergie 2019'!H23*'Energie pro Energieträger'!E$52</f>
        <v>5577.6</v>
      </c>
      <c r="J101" s="53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1">
        <f>'Gesamtenergie 2019'!E24*'Energie pro Energieträger'!D$51</f>
        <v>38921.5</v>
      </c>
      <c r="G102" s="55">
        <f>'Gesamtenergie 2019'!F24*'Energie pro Energieträger'!D$49</f>
        <v>46088.888888888898</v>
      </c>
      <c r="H102" s="52">
        <f>'Gesamtenergie 2019'!G24*'Energie pro Energieträger'!E$50</f>
        <v>38079.999999999993</v>
      </c>
      <c r="I102" s="54">
        <f>'Gesamtenergie 2019'!H24*'Energie pro Energieträger'!E$52</f>
        <v>29631</v>
      </c>
      <c r="J102" s="53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1">
        <f>'Gesamtenergie 2019'!E25*'Energie pro Energieträger'!D$51</f>
        <v>31205.884999999998</v>
      </c>
      <c r="G103" s="55">
        <f>'Gesamtenergie 2019'!F25*'Energie pro Energieträger'!D$49</f>
        <v>36952.444444444453</v>
      </c>
      <c r="H103" s="52">
        <f>'Gesamtenergie 2019'!G25*'Energie pro Energieträger'!E$50</f>
        <v>30531.199999999997</v>
      </c>
      <c r="I103" s="54">
        <f>'Gesamtenergie 2019'!H25*'Energie pro Energieträger'!E$52</f>
        <v>23757.09</v>
      </c>
      <c r="J103" s="53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1">
        <f>'Gesamtenergie 2019'!E26*'Energie pro Energieträger'!D$51</f>
        <v>12477.775</v>
      </c>
      <c r="G104" s="55">
        <f>'Gesamtenergie 2019'!F26*'Energie pro Energieträger'!D$49</f>
        <v>14775.555555555558</v>
      </c>
      <c r="H104" s="52">
        <f>'Gesamtenergie 2019'!G26*'Energie pro Energieträger'!E$50</f>
        <v>12207.999999999998</v>
      </c>
      <c r="I104" s="54">
        <f>'Gesamtenergie 2019'!H26*'Energie pro Energieträger'!E$52</f>
        <v>9499.35</v>
      </c>
      <c r="J104" s="53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1">
        <f>'Gesamtenergie 2019'!E27*'Energie pro Energieträger'!D$51</f>
        <v>12477.775</v>
      </c>
      <c r="G105" s="55">
        <f>'Gesamtenergie 2019'!F27*'Energie pro Energieträger'!D$49</f>
        <v>14775.555555555558</v>
      </c>
      <c r="H105" s="52">
        <f>'Gesamtenergie 2019'!G27*'Energie pro Energieträger'!E$50</f>
        <v>12207.999999999998</v>
      </c>
      <c r="I105" s="54">
        <f>'Gesamtenergie 2019'!H27*'Energie pro Energieträger'!E$52</f>
        <v>9499.35</v>
      </c>
      <c r="J105" s="53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1">
        <f>'Gesamtenergie 2019'!E28*'Energie pro Energieträger'!D$51</f>
        <v>9386.9499999999989</v>
      </c>
      <c r="G106" s="55">
        <f>'Gesamtenergie 2019'!F28*'Energie pro Energieträger'!D$49</f>
        <v>11115.555555555558</v>
      </c>
      <c r="H106" s="52">
        <f>'Gesamtenergie 2019'!G28*'Energie pro Energieträger'!E$50</f>
        <v>9183.9999999999982</v>
      </c>
      <c r="I106" s="54">
        <f>'Gesamtenergie 2019'!H28*'Energie pro Energieträger'!E$52</f>
        <v>7146.3</v>
      </c>
      <c r="J106" s="53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1">
        <f>'Gesamtenergie 2019'!E29*'Energie pro Energieträger'!D$51</f>
        <v>20605.5</v>
      </c>
      <c r="G107" s="55">
        <f>'Gesamtenergie 2019'!F29*'Energie pro Energieträger'!D$49</f>
        <v>24400.000000000004</v>
      </c>
      <c r="H107" s="52">
        <f>'Gesamtenergie 2019'!G29*'Energie pro Energieträger'!E$50</f>
        <v>20159.999999999996</v>
      </c>
      <c r="I107" s="54">
        <f>'Gesamtenergie 2019'!H29*'Energie pro Energieträger'!E$52</f>
        <v>15687.000000000002</v>
      </c>
      <c r="J107" s="53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1">
        <f>'Gesamtenergie 2019'!E30*'Energie pro Energieträger'!D$51</f>
        <v>10875.125</v>
      </c>
      <c r="G108" s="55">
        <f>'Gesamtenergie 2019'!F30*'Energie pro Energieträger'!D$49</f>
        <v>12877.777777777781</v>
      </c>
      <c r="H108" s="52">
        <f>'Gesamtenergie 2019'!G30*'Energie pro Energieträger'!E$50</f>
        <v>10639.999999999998</v>
      </c>
      <c r="I108" s="54">
        <f>'Gesamtenergie 2019'!H30*'Energie pro Energieträger'!E$52</f>
        <v>8279.25</v>
      </c>
      <c r="J108" s="53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1">
        <f>'Gesamtenergie 2019'!E31*'Energie pro Energieträger'!D$51</f>
        <v>10875.125</v>
      </c>
      <c r="G109" s="55">
        <f>'Gesamtenergie 2019'!F31*'Energie pro Energieträger'!D$49</f>
        <v>12877.777777777781</v>
      </c>
      <c r="H109" s="52">
        <f>'Gesamtenergie 2019'!G31*'Energie pro Energieträger'!E$50</f>
        <v>10639.999999999998</v>
      </c>
      <c r="I109" s="54">
        <f>'Gesamtenergie 2019'!H31*'Energie pro Energieträger'!E$52</f>
        <v>8279.25</v>
      </c>
      <c r="J109" s="53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1">
        <f>'Gesamtenergie 2019'!E32*'Energie pro Energieträger'!D$51</f>
        <v>10531.699999999999</v>
      </c>
      <c r="G110" s="55">
        <f>'Gesamtenergie 2019'!F32*'Energie pro Energieträger'!D$49</f>
        <v>12471.111111111113</v>
      </c>
      <c r="H110" s="52">
        <f>'Gesamtenergie 2019'!G32*'Energie pro Energieträger'!E$50</f>
        <v>10303.999999999998</v>
      </c>
      <c r="I110" s="54">
        <f>'Gesamtenergie 2019'!H32*'Energie pro Energieträger'!E$52</f>
        <v>8017.8</v>
      </c>
      <c r="J110" s="53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1">
        <f>'Gesamtenergie 2019'!E33*'Energie pro Energieträger'!D$51</f>
        <v>6868.5</v>
      </c>
      <c r="G111" s="55">
        <f>'Gesamtenergie 2019'!F33*'Energie pro Energieträger'!D$49</f>
        <v>8133.3333333333348</v>
      </c>
      <c r="H111" s="52">
        <f>'Gesamtenergie 2019'!G33*'Energie pro Energieträger'!E$50</f>
        <v>6719.9999999999991</v>
      </c>
      <c r="I111" s="54">
        <f>'Gesamtenergie 2019'!H33*'Energie pro Energieträger'!E$52</f>
        <v>5229</v>
      </c>
      <c r="J111" s="53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1">
        <f>'Gesamtenergie 2019'!E34*'Energie pro Energieträger'!D$51</f>
        <v>17331.514999999999</v>
      </c>
      <c r="G112" s="55">
        <f>'Gesamtenergie 2019'!F34*'Energie pro Energieträger'!D$49</f>
        <v>20523.111111111117</v>
      </c>
      <c r="H112" s="52">
        <f>'Gesamtenergie 2019'!G34*'Energie pro Energieträger'!E$50</f>
        <v>16956.8</v>
      </c>
      <c r="I112" s="54">
        <f>'Gesamtenergie 2019'!H34*'Energie pro Energieträger'!E$52</f>
        <v>13194.51</v>
      </c>
      <c r="J112" s="53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1">
        <f>'Gesamtenergie 2019'!E35*'Energie pro Energieträger'!D$51</f>
        <v>12821.199999999999</v>
      </c>
      <c r="G113" s="55">
        <f>'Gesamtenergie 2019'!F35*'Energie pro Energieträger'!D$49</f>
        <v>15182.222222222226</v>
      </c>
      <c r="H113" s="52">
        <f>'Gesamtenergie 2019'!G35*'Energie pro Energieträger'!E$50</f>
        <v>12543.999999999998</v>
      </c>
      <c r="I113" s="54">
        <f>'Gesamtenergie 2019'!H35*'Energie pro Energieträger'!E$52</f>
        <v>9760.8000000000011</v>
      </c>
      <c r="J113" s="53">
        <f>'Gesamtenergie 2019'!I35*'Energie pro Energieträger'!E$49</f>
        <v>8775.5111111111109</v>
      </c>
    </row>
    <row r="118" spans="4:12" ht="21" x14ac:dyDescent="0.35">
      <c r="D118" s="78" t="s">
        <v>59</v>
      </c>
      <c r="E118" s="78"/>
      <c r="F118" s="78"/>
      <c r="G118" s="78"/>
      <c r="H118" s="78"/>
      <c r="I118" s="78"/>
      <c r="J118" s="78"/>
      <c r="K118" s="56"/>
      <c r="L118" s="56"/>
    </row>
    <row r="120" spans="4:12" ht="15.75" x14ac:dyDescent="0.25">
      <c r="F120" s="87" t="s">
        <v>46</v>
      </c>
      <c r="G120" s="87"/>
      <c r="H120" s="87" t="s">
        <v>42</v>
      </c>
      <c r="I120" s="87"/>
      <c r="J120" s="87"/>
    </row>
    <row r="121" spans="4:12" x14ac:dyDescent="0.25">
      <c r="D121" s="15" t="s">
        <v>52</v>
      </c>
      <c r="E121" s="15" t="s">
        <v>53</v>
      </c>
      <c r="F121" s="63" t="str">
        <f>Studienliste!$F$17</f>
        <v>ISI-05 13</v>
      </c>
      <c r="G121" s="64" t="s">
        <v>132</v>
      </c>
      <c r="H121" s="65" t="str">
        <f>Studienliste!$F$10</f>
        <v>OTTO-01 17</v>
      </c>
      <c r="I121" s="66" t="str">
        <f>Studienliste!$F$8</f>
        <v>TUD-02 20</v>
      </c>
      <c r="J121" s="67" t="str">
        <f>G121</f>
        <v>ENWI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1">
        <f>'Gesamtenergie 2019'!E7*'Energie pro Energieträger'!D$55</f>
        <v>0</v>
      </c>
      <c r="G122" s="55">
        <f>'Gesamtenergie 2019'!F7*'Energie pro Energieträger'!D$53</f>
        <v>0</v>
      </c>
      <c r="H122" s="52">
        <f>'Gesamtenergie 2019'!G7*'Energie pro Energieträger'!E$54</f>
        <v>8662.5969230769206</v>
      </c>
      <c r="I122" s="54">
        <f>'Gesamtenergie 2019'!H7*'Energie pro Energieträger'!E$56</f>
        <v>13152.678</v>
      </c>
      <c r="J122" s="53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1">
        <f>'Gesamtenergie 2019'!E8*'Energie pro Energieträger'!D$55</f>
        <v>0</v>
      </c>
      <c r="G123" s="55">
        <f>'Gesamtenergie 2019'!F8*'Energie pro Energieträger'!D$53</f>
        <v>0</v>
      </c>
      <c r="H123" s="52">
        <f>'Gesamtenergie 2019'!G8*'Energie pro Energieträger'!E$54</f>
        <v>8662.5969230769206</v>
      </c>
      <c r="I123" s="54">
        <f>'Gesamtenergie 2019'!H8*'Energie pro Energieträger'!E$56</f>
        <v>13152.678</v>
      </c>
      <c r="J123" s="53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1">
        <f>'Gesamtenergie 2019'!E9*'Energie pro Energieträger'!D$55</f>
        <v>0</v>
      </c>
      <c r="G124" s="55">
        <f>'Gesamtenergie 2019'!F9*'Energie pro Energieträger'!D$53</f>
        <v>0</v>
      </c>
      <c r="H124" s="52">
        <f>'Gesamtenergie 2019'!G9*'Energie pro Energieträger'!E$54</f>
        <v>12512.895104895102</v>
      </c>
      <c r="I124" s="54">
        <f>'Gesamtenergie 2019'!H9*'Energie pro Energieträger'!E$56</f>
        <v>18998.7</v>
      </c>
      <c r="J124" s="53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1">
        <f>'Gesamtenergie 2019'!E10*'Energie pro Energieträger'!D$55</f>
        <v>0</v>
      </c>
      <c r="G125" s="55">
        <f>'Gesamtenergie 2019'!F10*'Energie pro Energieträger'!D$53</f>
        <v>0</v>
      </c>
      <c r="H125" s="52">
        <f>'Gesamtenergie 2019'!G10*'Energie pro Energieträger'!E$54</f>
        <v>5930.4234965034957</v>
      </c>
      <c r="I125" s="54">
        <f>'Gesamtenergie 2019'!H10*'Energie pro Energieträger'!E$56</f>
        <v>9004.3379999999997</v>
      </c>
      <c r="J125" s="53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1">
        <f>'Gesamtenergie 2019'!E11*'Energie pro Energieträger'!D$55</f>
        <v>0</v>
      </c>
      <c r="G126" s="55">
        <f>'Gesamtenergie 2019'!F11*'Energie pro Energieträger'!D$53</f>
        <v>0</v>
      </c>
      <c r="H126" s="52">
        <f>'Gesamtenergie 2019'!G11*'Energie pro Energieträger'!E$54</f>
        <v>5969.4545454545441</v>
      </c>
      <c r="I126" s="54">
        <f>'Gesamtenergie 2019'!H11*'Energie pro Energieträger'!E$56</f>
        <v>9063.6</v>
      </c>
      <c r="J126" s="53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1">
        <f>'Gesamtenergie 2019'!E12*'Energie pro Energieträger'!D$55</f>
        <v>0</v>
      </c>
      <c r="G127" s="55">
        <f>'Gesamtenergie 2019'!F12*'Energie pro Energieträger'!D$53</f>
        <v>0</v>
      </c>
      <c r="H127" s="52">
        <f>'Gesamtenergie 2019'!G12*'Energie pro Energieträger'!E$54</f>
        <v>8609.7902097902097</v>
      </c>
      <c r="I127" s="54">
        <f>'Gesamtenergie 2019'!H12*'Energie pro Energieträger'!E$56</f>
        <v>13072.5</v>
      </c>
      <c r="J127" s="53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1">
        <f>'Gesamtenergie 2019'!E13*'Energie pro Energieträger'!D$55</f>
        <v>0</v>
      </c>
      <c r="G128" s="55">
        <f>'Gesamtenergie 2019'!F13*'Energie pro Energieträger'!D$53</f>
        <v>0</v>
      </c>
      <c r="H128" s="52">
        <f>'Gesamtenergie 2019'!G13*'Energie pro Energieträger'!E$54</f>
        <v>15727.21678321678</v>
      </c>
      <c r="I128" s="54">
        <f>'Gesamtenergie 2019'!H13*'Energie pro Energieträger'!E$56</f>
        <v>23879.100000000002</v>
      </c>
      <c r="J128" s="53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1">
        <f>'Gesamtenergie 2019'!E14*'Energie pro Energieträger'!D$55</f>
        <v>0</v>
      </c>
      <c r="G129" s="55">
        <f>'Gesamtenergie 2019'!F14*'Energie pro Energieträger'!D$53</f>
        <v>0</v>
      </c>
      <c r="H129" s="52">
        <f>'Gesamtenergie 2019'!G14*'Energie pro Energieträger'!E$54</f>
        <v>7576.6153846153829</v>
      </c>
      <c r="I129" s="54">
        <f>'Gesamtenergie 2019'!H14*'Energie pro Energieträger'!E$56</f>
        <v>11503.800000000001</v>
      </c>
      <c r="J129" s="53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1">
        <f>'Gesamtenergie 2019'!E15*'Energie pro Energieträger'!D$55</f>
        <v>0</v>
      </c>
      <c r="G130" s="55">
        <f>'Gesamtenergie 2019'!F15*'Energie pro Energieträger'!D$53</f>
        <v>0</v>
      </c>
      <c r="H130" s="52">
        <f>'Gesamtenergie 2019'!G15*'Energie pro Energieträger'!E$54</f>
        <v>6387.3163636363624</v>
      </c>
      <c r="I130" s="54">
        <f>'Gesamtenergie 2019'!H15*'Energie pro Energieträger'!E$56</f>
        <v>9698.0519999999997</v>
      </c>
      <c r="J130" s="53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1">
        <f>'Gesamtenergie 2019'!E16*'Energie pro Energieträger'!D$55</f>
        <v>0</v>
      </c>
      <c r="G131" s="55">
        <f>'Gesamtenergie 2019'!F16*'Energie pro Energieträger'!D$53</f>
        <v>0</v>
      </c>
      <c r="H131" s="52">
        <f>'Gesamtenergie 2019'!G16*'Energie pro Energieträger'!E$54</f>
        <v>4936.2797202797192</v>
      </c>
      <c r="I131" s="54">
        <f>'Gesamtenergie 2019'!H16*'Energie pro Energieträger'!E$56</f>
        <v>7494.9000000000005</v>
      </c>
      <c r="J131" s="53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1">
        <f>'Gesamtenergie 2019'!E17*'Energie pro Energieträger'!D$55</f>
        <v>0</v>
      </c>
      <c r="G132" s="55">
        <f>'Gesamtenergie 2019'!F17*'Energie pro Energieträger'!D$53</f>
        <v>0</v>
      </c>
      <c r="H132" s="52">
        <f>'Gesamtenergie 2019'!G17*'Energie pro Energieträger'!E$54</f>
        <v>11479.720279720277</v>
      </c>
      <c r="I132" s="54">
        <f>'Gesamtenergie 2019'!H17*'Energie pro Energieträger'!E$56</f>
        <v>17430</v>
      </c>
      <c r="J132" s="53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1">
        <f>'Gesamtenergie 2019'!E18*'Energie pro Energieträger'!D$55</f>
        <v>0</v>
      </c>
      <c r="G133" s="55">
        <f>'Gesamtenergie 2019'!F18*'Energie pro Energieträger'!D$53</f>
        <v>0</v>
      </c>
      <c r="H133" s="52">
        <f>'Gesamtenergie 2019'!G18*'Energie pro Energieträger'!E$54</f>
        <v>13775.664335664333</v>
      </c>
      <c r="I133" s="54">
        <f>'Gesamtenergie 2019'!H18*'Energie pro Energieträger'!E$56</f>
        <v>20916</v>
      </c>
      <c r="J133" s="53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1">
        <f>'Gesamtenergie 2019'!E19*'Energie pro Energieträger'!D$55</f>
        <v>0</v>
      </c>
      <c r="G134" s="55">
        <f>'Gesamtenergie 2019'!F19*'Energie pro Energieträger'!D$53</f>
        <v>0</v>
      </c>
      <c r="H134" s="52">
        <f>'Gesamtenergie 2019'!G19*'Energie pro Energieträger'!E$54</f>
        <v>10561.342657342655</v>
      </c>
      <c r="I134" s="54">
        <f>'Gesamtenergie 2019'!H19*'Energie pro Energieträger'!E$56</f>
        <v>16035.6</v>
      </c>
      <c r="J134" s="53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1">
        <f>'Gesamtenergie 2019'!E20*'Energie pro Energieträger'!D$55</f>
        <v>0</v>
      </c>
      <c r="G135" s="55">
        <f>'Gesamtenergie 2019'!F20*'Energie pro Energieträger'!D$53</f>
        <v>0</v>
      </c>
      <c r="H135" s="52">
        <f>'Gesamtenergie 2019'!G20*'Energie pro Energieträger'!E$54</f>
        <v>5358.7334265734262</v>
      </c>
      <c r="I135" s="54">
        <f>'Gesamtenergie 2019'!H20*'Energie pro Energieträger'!E$56</f>
        <v>8136.3240000000005</v>
      </c>
      <c r="J135" s="53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1">
        <f>'Gesamtenergie 2019'!E21*'Energie pro Energieträger'!D$55</f>
        <v>0</v>
      </c>
      <c r="G136" s="55">
        <f>'Gesamtenergie 2019'!F21*'Energie pro Energieträger'!D$53</f>
        <v>0</v>
      </c>
      <c r="H136" s="52">
        <f>'Gesamtenergie 2019'!G21*'Energie pro Energieträger'!E$54</f>
        <v>2571.457342657342</v>
      </c>
      <c r="I136" s="54">
        <f>'Gesamtenergie 2019'!H21*'Energie pro Energieträger'!E$56</f>
        <v>3904.32</v>
      </c>
      <c r="J136" s="53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1">
        <f>'Gesamtenergie 2019'!E22*'Energie pro Energieträger'!D$55</f>
        <v>0</v>
      </c>
      <c r="G137" s="55">
        <f>'Gesamtenergie 2019'!F22*'Energie pro Energieträger'!D$53</f>
        <v>0</v>
      </c>
      <c r="H137" s="52">
        <f>'Gesamtenergie 2019'!G22*'Energie pro Energieträger'!E$54</f>
        <v>13775.664335664333</v>
      </c>
      <c r="I137" s="54">
        <f>'Gesamtenergie 2019'!H22*'Energie pro Energieträger'!E$56</f>
        <v>20916</v>
      </c>
      <c r="J137" s="53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1">
        <f>'Gesamtenergie 2019'!E23*'Energie pro Energieträger'!D$55</f>
        <v>0</v>
      </c>
      <c r="G138" s="55">
        <f>'Gesamtenergie 2019'!F23*'Energie pro Energieträger'!D$53</f>
        <v>0</v>
      </c>
      <c r="H138" s="52">
        <f>'Gesamtenergie 2019'!G23*'Energie pro Energieträger'!E$54</f>
        <v>3673.5104895104887</v>
      </c>
      <c r="I138" s="54">
        <f>'Gesamtenergie 2019'!H23*'Energie pro Energieträger'!E$56</f>
        <v>5577.6</v>
      </c>
      <c r="J138" s="53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1">
        <f>'Gesamtenergie 2019'!E24*'Energie pro Energieträger'!D$55</f>
        <v>0</v>
      </c>
      <c r="G139" s="55">
        <f>'Gesamtenergie 2019'!F24*'Energie pro Energieträger'!D$53</f>
        <v>0</v>
      </c>
      <c r="H139" s="52">
        <f>'Gesamtenergie 2019'!G24*'Energie pro Energieträger'!E$54</f>
        <v>19515.524475524471</v>
      </c>
      <c r="I139" s="54">
        <f>'Gesamtenergie 2019'!H24*'Energie pro Energieträger'!E$56</f>
        <v>29631</v>
      </c>
      <c r="J139" s="53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1">
        <f>'Gesamtenergie 2019'!E25*'Energie pro Energieträger'!D$55</f>
        <v>0</v>
      </c>
      <c r="G140" s="55">
        <f>'Gesamtenergie 2019'!F25*'Energie pro Energieträger'!D$53</f>
        <v>0</v>
      </c>
      <c r="H140" s="52">
        <f>'Gesamtenergie 2019'!G25*'Energie pro Energieträger'!E$54</f>
        <v>15646.858741258739</v>
      </c>
      <c r="I140" s="54">
        <f>'Gesamtenergie 2019'!H25*'Energie pro Energieträger'!E$56</f>
        <v>23757.09</v>
      </c>
      <c r="J140" s="53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1">
        <f>'Gesamtenergie 2019'!E26*'Energie pro Energieträger'!D$55</f>
        <v>0</v>
      </c>
      <c r="G141" s="55">
        <f>'Gesamtenergie 2019'!F26*'Energie pro Energieträger'!D$53</f>
        <v>0</v>
      </c>
      <c r="H141" s="52">
        <f>'Gesamtenergie 2019'!G26*'Energie pro Energieträger'!E$54</f>
        <v>6256.4475524475511</v>
      </c>
      <c r="I141" s="54">
        <f>'Gesamtenergie 2019'!H26*'Energie pro Energieträger'!E$56</f>
        <v>9499.35</v>
      </c>
      <c r="J141" s="53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1">
        <f>'Gesamtenergie 2019'!E27*'Energie pro Energieträger'!D$55</f>
        <v>0</v>
      </c>
      <c r="G142" s="55">
        <f>'Gesamtenergie 2019'!F27*'Energie pro Energieträger'!D$53</f>
        <v>0</v>
      </c>
      <c r="H142" s="52">
        <f>'Gesamtenergie 2019'!G27*'Energie pro Energieträger'!E$54</f>
        <v>6256.4475524475511</v>
      </c>
      <c r="I142" s="54">
        <f>'Gesamtenergie 2019'!H27*'Energie pro Energieträger'!E$56</f>
        <v>9499.35</v>
      </c>
      <c r="J142" s="53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1">
        <f>'Gesamtenergie 2019'!E28*'Energie pro Energieträger'!D$55</f>
        <v>0</v>
      </c>
      <c r="G143" s="55">
        <f>'Gesamtenergie 2019'!F28*'Energie pro Energieträger'!D$53</f>
        <v>0</v>
      </c>
      <c r="H143" s="52">
        <f>'Gesamtenergie 2019'!G28*'Energie pro Energieträger'!E$54</f>
        <v>4706.6853146853136</v>
      </c>
      <c r="I143" s="54">
        <f>'Gesamtenergie 2019'!H28*'Energie pro Energieträger'!E$56</f>
        <v>7146.3</v>
      </c>
      <c r="J143" s="53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1">
        <f>'Gesamtenergie 2019'!E29*'Energie pro Energieträger'!D$55</f>
        <v>0</v>
      </c>
      <c r="G144" s="55">
        <f>'Gesamtenergie 2019'!F29*'Energie pro Energieträger'!D$53</f>
        <v>0</v>
      </c>
      <c r="H144" s="52">
        <f>'Gesamtenergie 2019'!G29*'Energie pro Energieträger'!E$54</f>
        <v>10331.748251748249</v>
      </c>
      <c r="I144" s="54">
        <f>'Gesamtenergie 2019'!H29*'Energie pro Energieträger'!E$56</f>
        <v>15687.000000000002</v>
      </c>
      <c r="J144" s="53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1">
        <f>'Gesamtenergie 2019'!E30*'Energie pro Energieträger'!D$55</f>
        <v>0</v>
      </c>
      <c r="G145" s="55">
        <f>'Gesamtenergie 2019'!F30*'Energie pro Energieträger'!D$53</f>
        <v>0</v>
      </c>
      <c r="H145" s="52">
        <f>'Gesamtenergie 2019'!G30*'Energie pro Energieträger'!E$54</f>
        <v>5452.8671328671317</v>
      </c>
      <c r="I145" s="54">
        <f>'Gesamtenergie 2019'!H30*'Energie pro Energieträger'!E$56</f>
        <v>8279.25</v>
      </c>
      <c r="J145" s="53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1">
        <f>'Gesamtenergie 2019'!E31*'Energie pro Energieträger'!D$55</f>
        <v>0</v>
      </c>
      <c r="G146" s="55">
        <f>'Gesamtenergie 2019'!F31*'Energie pro Energieträger'!D$53</f>
        <v>0</v>
      </c>
      <c r="H146" s="52">
        <f>'Gesamtenergie 2019'!G31*'Energie pro Energieträger'!E$54</f>
        <v>5452.8671328671317</v>
      </c>
      <c r="I146" s="54">
        <f>'Gesamtenergie 2019'!H31*'Energie pro Energieträger'!E$56</f>
        <v>8279.25</v>
      </c>
      <c r="J146" s="53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1">
        <f>'Gesamtenergie 2019'!E32*'Energie pro Energieträger'!D$55</f>
        <v>0</v>
      </c>
      <c r="G147" s="55">
        <f>'Gesamtenergie 2019'!F32*'Energie pro Energieträger'!D$53</f>
        <v>0</v>
      </c>
      <c r="H147" s="52">
        <f>'Gesamtenergie 2019'!G32*'Energie pro Energieträger'!E$54</f>
        <v>5280.6713286713275</v>
      </c>
      <c r="I147" s="54">
        <f>'Gesamtenergie 2019'!H32*'Energie pro Energieträger'!E$56</f>
        <v>8017.8</v>
      </c>
      <c r="J147" s="53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1">
        <f>'Gesamtenergie 2019'!E33*'Energie pro Energieträger'!D$55</f>
        <v>0</v>
      </c>
      <c r="G148" s="55">
        <f>'Gesamtenergie 2019'!F33*'Energie pro Energieträger'!D$53</f>
        <v>0</v>
      </c>
      <c r="H148" s="52">
        <f>'Gesamtenergie 2019'!G33*'Energie pro Energieträger'!E$54</f>
        <v>3443.9160839160832</v>
      </c>
      <c r="I148" s="54">
        <f>'Gesamtenergie 2019'!H33*'Energie pro Energieträger'!E$56</f>
        <v>5229</v>
      </c>
      <c r="J148" s="53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1">
        <f>'Gesamtenergie 2019'!E34*'Energie pro Energieträger'!D$55</f>
        <v>0</v>
      </c>
      <c r="G149" s="55">
        <f>'Gesamtenergie 2019'!F34*'Energie pro Energieträger'!D$53</f>
        <v>0</v>
      </c>
      <c r="H149" s="52">
        <f>'Gesamtenergie 2019'!G34*'Energie pro Energieträger'!E$54</f>
        <v>8690.1482517482509</v>
      </c>
      <c r="I149" s="54">
        <f>'Gesamtenergie 2019'!H34*'Energie pro Energieträger'!E$56</f>
        <v>13194.51</v>
      </c>
      <c r="J149" s="53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1">
        <f>'Gesamtenergie 2019'!E35*'Energie pro Energieträger'!D$55</f>
        <v>0</v>
      </c>
      <c r="G150" s="55">
        <f>'Gesamtenergie 2019'!F35*'Energie pro Energieträger'!D$53</f>
        <v>0</v>
      </c>
      <c r="H150" s="52">
        <f>'Gesamtenergie 2019'!G35*'Energie pro Energieträger'!E$54</f>
        <v>6428.6433566433552</v>
      </c>
      <c r="I150" s="54">
        <f>'Gesamtenergie 2019'!H35*'Energie pro Energieträger'!E$56</f>
        <v>9760.8000000000011</v>
      </c>
      <c r="J150" s="53">
        <f>'Gesamtenergie 2019'!I35*'Energie pro Energieträger'!E$53</f>
        <v>7434.0955771400104</v>
      </c>
    </row>
  </sheetData>
  <mergeCells count="12">
    <mergeCell ref="D81:J81"/>
    <mergeCell ref="F83:G83"/>
    <mergeCell ref="H83:J83"/>
    <mergeCell ref="D118:J118"/>
    <mergeCell ref="F120:G120"/>
    <mergeCell ref="H120:J120"/>
    <mergeCell ref="D5:J5"/>
    <mergeCell ref="F7:G7"/>
    <mergeCell ref="H7:J7"/>
    <mergeCell ref="D42:J42"/>
    <mergeCell ref="F44:G44"/>
    <mergeCell ref="H44:J44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J95" sqref="J95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88" t="s">
        <v>114</v>
      </c>
      <c r="D3" s="88"/>
      <c r="E3" s="88"/>
      <c r="F3" s="88"/>
      <c r="G3" s="88"/>
      <c r="H3" s="88"/>
      <c r="I3" s="88"/>
    </row>
    <row r="4" spans="3:9" ht="15.75" customHeight="1" x14ac:dyDescent="0.35">
      <c r="C4" s="60"/>
      <c r="D4" s="60"/>
      <c r="E4" s="60"/>
      <c r="F4" s="60"/>
      <c r="G4" s="60"/>
      <c r="H4" s="60"/>
      <c r="I4" s="60"/>
    </row>
    <row r="5" spans="3:9" ht="15.75" x14ac:dyDescent="0.25">
      <c r="E5" s="87" t="s">
        <v>46</v>
      </c>
      <c r="F5" s="87"/>
      <c r="G5" s="87" t="s">
        <v>42</v>
      </c>
      <c r="H5" s="87"/>
      <c r="I5" s="87"/>
    </row>
    <row r="6" spans="3:9" x14ac:dyDescent="0.25">
      <c r="C6" s="15" t="s">
        <v>52</v>
      </c>
      <c r="D6" s="49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Sekundäranteil!$D$7*'Gesamtenergie 2019'!E7</f>
        <v>7601.68948</v>
      </c>
      <c r="F7" s="55">
        <f>Sekundäranteil!$D$7*'Gesamtenergie 2019'!F7</f>
        <v>9001.5395555555569</v>
      </c>
      <c r="G7" s="52">
        <f>Sekundäranteil!$D$7*'Gesamtenergie 2019'!G7</f>
        <v>7437.3375999999989</v>
      </c>
      <c r="H7" s="54">
        <f>Sekundäranteil!$D$7*'Gesamtenergie 2019'!H7</f>
        <v>5787.17832</v>
      </c>
      <c r="I7" s="53">
        <f>Sekundäranteil!$D$7*'Gesamtenergie 2019'!I7</f>
        <v>5203.000537777777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Sekundäranteil!$D$7*'Gesamtenergie 2019'!E8</f>
        <v>7601.68948</v>
      </c>
      <c r="F8" s="55">
        <f>Sekundäranteil!$D$7*'Gesamtenergie 2019'!F8</f>
        <v>9001.5395555555569</v>
      </c>
      <c r="G8" s="52">
        <f>Sekundäranteil!$D$7*'Gesamtenergie 2019'!G8</f>
        <v>7437.3375999999989</v>
      </c>
      <c r="H8" s="54">
        <f>Sekundäranteil!$D$7*'Gesamtenergie 2019'!H8</f>
        <v>5787.17832</v>
      </c>
      <c r="I8" s="53">
        <f>Sekundäranteil!$D$7*'Gesamtenergie 2019'!I8</f>
        <v>5203.000537777777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Sekundäranteil!$D$7*'Gesamtenergie 2019'!E9</f>
        <v>10980.441999999999</v>
      </c>
      <c r="F9" s="55">
        <f>Sekundäranteil!$D$7*'Gesamtenergie 2019'!F9</f>
        <v>13002.488888888891</v>
      </c>
      <c r="G9" s="52">
        <f>Sekundäranteil!$D$7*'Gesamtenergie 2019'!G9</f>
        <v>10743.039999999999</v>
      </c>
      <c r="H9" s="54">
        <f>Sekundäranteil!$D$7*'Gesamtenergie 2019'!H9</f>
        <v>8359.4279999999999</v>
      </c>
      <c r="I9" s="53">
        <f>Sekundäranteil!$D$7*'Gesamtenergie 2019'!I9</f>
        <v>7515.5984444444439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Sekundäranteil!$D$7*'Gesamtenergie 2019'!E10</f>
        <v>5204.1250799999998</v>
      </c>
      <c r="F10" s="55">
        <f>Sekundäranteil!$D$7*'Gesamtenergie 2019'!F10</f>
        <v>6162.4640000000009</v>
      </c>
      <c r="G10" s="52">
        <f>Sekundäranteil!$D$7*'Gesamtenergie 2019'!G10</f>
        <v>5091.6095999999989</v>
      </c>
      <c r="H10" s="54">
        <f>Sekundäranteil!$D$7*'Gesamtenergie 2019'!H10</f>
        <v>3961.9087199999999</v>
      </c>
      <c r="I10" s="53">
        <f>Sekundäranteil!$D$7*'Gesamtenergie 2019'!I10</f>
        <v>3561.9799599999997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Sekundäranteil!$D$7*'Gesamtenergie 2019'!E11</f>
        <v>5238.3760000000002</v>
      </c>
      <c r="F11" s="55">
        <f>Sekundäranteil!$D$7*'Gesamtenergie 2019'!F11</f>
        <v>6203.0222222222237</v>
      </c>
      <c r="G11" s="52">
        <f>Sekundäranteil!$D$7*'Gesamtenergie 2019'!G11</f>
        <v>5125.119999999999</v>
      </c>
      <c r="H11" s="54">
        <f>Sekundäranteil!$D$7*'Gesamtenergie 2019'!H11</f>
        <v>3987.9840000000004</v>
      </c>
      <c r="I11" s="53">
        <f>Sekundäranteil!$D$7*'Gesamtenergie 2019'!I11</f>
        <v>3585.4231111111108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Sekundäranteil!$D$7*'Gesamtenergie 2019'!E12</f>
        <v>7555.35</v>
      </c>
      <c r="F12" s="55">
        <f>Sekundäranteil!$D$7*'Gesamtenergie 2019'!F12</f>
        <v>8946.6666666666697</v>
      </c>
      <c r="G12" s="52">
        <f>Sekundäranteil!$D$7*'Gesamtenergie 2019'!G12</f>
        <v>7392</v>
      </c>
      <c r="H12" s="54">
        <f>Sekundäranteil!$D$7*'Gesamtenergie 2019'!H12</f>
        <v>5751.9</v>
      </c>
      <c r="I12" s="53">
        <f>Sekundäranteil!$D$7*'Gesamtenergie 2019'!I12</f>
        <v>5171.2833333333328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Sekundäranteil!$D$7*'Gesamtenergie 2019'!E13</f>
        <v>13801.106</v>
      </c>
      <c r="F13" s="55">
        <f>Sekundäranteil!$D$7*'Gesamtenergie 2019'!F13</f>
        <v>16342.577777777782</v>
      </c>
      <c r="G13" s="52">
        <f>Sekundäranteil!$D$7*'Gesamtenergie 2019'!G13</f>
        <v>13502.72</v>
      </c>
      <c r="H13" s="54">
        <f>Sekundäranteil!$D$7*'Gesamtenergie 2019'!H13</f>
        <v>10506.804000000002</v>
      </c>
      <c r="I13" s="53">
        <f>Sekundäranteil!$D$7*'Gesamtenergie 2019'!I13</f>
        <v>9446.2108888888888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Sekundäranteil!$D$7*'Gesamtenergie 2019'!E14</f>
        <v>6648.7079999999996</v>
      </c>
      <c r="F14" s="55">
        <f>Sekundäranteil!$D$7*'Gesamtenergie 2019'!F14</f>
        <v>7873.0666666666675</v>
      </c>
      <c r="G14" s="52">
        <f>Sekundäranteil!$D$7*'Gesamtenergie 2019'!G14</f>
        <v>6504.9599999999991</v>
      </c>
      <c r="H14" s="54">
        <f>Sekundäranteil!$D$7*'Gesamtenergie 2019'!H14</f>
        <v>5061.6720000000005</v>
      </c>
      <c r="I14" s="53">
        <f>Sekundäranteil!$D$7*'Gesamtenergie 2019'!I14</f>
        <v>4550.7293333333328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Sekundäranteil!$D$7*'Gesamtenergie 2019'!E15</f>
        <v>5605.0623199999991</v>
      </c>
      <c r="F15" s="55">
        <f>Sekundäranteil!$D$7*'Gesamtenergie 2019'!F15</f>
        <v>6637.2337777777793</v>
      </c>
      <c r="G15" s="52">
        <f>Sekundäranteil!$D$7*'Gesamtenergie 2019'!G15</f>
        <v>5483.8783999999996</v>
      </c>
      <c r="H15" s="54">
        <f>Sekundäranteil!$D$7*'Gesamtenergie 2019'!H15</f>
        <v>4267.1428800000003</v>
      </c>
      <c r="I15" s="53">
        <f>Sekundäranteil!$D$7*'Gesamtenergie 2019'!I15</f>
        <v>3836.4027288888888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Sekundäranteil!$D$7*'Gesamtenergie 2019'!E16</f>
        <v>4331.7339999999995</v>
      </c>
      <c r="F16" s="55">
        <f>Sekundäranteil!$D$7*'Gesamtenergie 2019'!F16</f>
        <v>5129.4222222222234</v>
      </c>
      <c r="G16" s="52">
        <f>Sekundäranteil!$D$7*'Gesamtenergie 2019'!G16</f>
        <v>4238.079999999999</v>
      </c>
      <c r="H16" s="54">
        <f>Sekundäranteil!$D$7*'Gesamtenergie 2019'!H16</f>
        <v>3297.7560000000003</v>
      </c>
      <c r="I16" s="53">
        <f>Sekundäranteil!$D$7*'Gesamtenergie 2019'!I16</f>
        <v>2964.8691111111111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Sekundäranteil!$D$7*'Gesamtenergie 2019'!E17</f>
        <v>10073.799999999999</v>
      </c>
      <c r="F17" s="55">
        <f>Sekundäranteil!$D$7*'Gesamtenergie 2019'!F17</f>
        <v>11928.888888888892</v>
      </c>
      <c r="G17" s="52">
        <f>Sekundäranteil!$D$7*'Gesamtenergie 2019'!G17</f>
        <v>9855.9999999999982</v>
      </c>
      <c r="H17" s="54">
        <f>Sekundäranteil!$D$7*'Gesamtenergie 2019'!H17</f>
        <v>7669.2</v>
      </c>
      <c r="I17" s="53">
        <f>Sekundäranteil!$D$7*'Gesamtenergie 2019'!I17</f>
        <v>6895.0444444444438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Sekundäranteil!$D$7*'Gesamtenergie 2019'!E18</f>
        <v>12088.56</v>
      </c>
      <c r="F18" s="55">
        <f>Sekundäranteil!$D$7*'Gesamtenergie 2019'!F18</f>
        <v>14314.66666666667</v>
      </c>
      <c r="G18" s="52">
        <f>Sekundäranteil!$D$7*'Gesamtenergie 2019'!G18</f>
        <v>11827.199999999999</v>
      </c>
      <c r="H18" s="54">
        <f>Sekundäranteil!$D$7*'Gesamtenergie 2019'!H18</f>
        <v>9203.0400000000009</v>
      </c>
      <c r="I18" s="53">
        <f>Sekundäranteil!$D$7*'Gesamtenergie 2019'!I18</f>
        <v>8274.0533333333315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Sekundäranteil!$D$7*'Gesamtenergie 2019'!E19</f>
        <v>9267.8959999999988</v>
      </c>
      <c r="F19" s="55">
        <f>Sekundäranteil!$D$7*'Gesamtenergie 2019'!F19</f>
        <v>10974.57777777778</v>
      </c>
      <c r="G19" s="52">
        <f>Sekundäranteil!$D$7*'Gesamtenergie 2019'!G19</f>
        <v>9067.5199999999986</v>
      </c>
      <c r="H19" s="54">
        <f>Sekundäranteil!$D$7*'Gesamtenergie 2019'!H19</f>
        <v>7055.6639999999998</v>
      </c>
      <c r="I19" s="53">
        <f>Sekundäranteil!$D$7*'Gesamtenergie 2019'!I19</f>
        <v>6343.4408888888884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Sekundäranteil!$D$7*'Gesamtenergie 2019'!E20</f>
        <v>4702.4498399999993</v>
      </c>
      <c r="F20" s="55">
        <f>Sekundäranteil!$D$7*'Gesamtenergie 2019'!F20</f>
        <v>5568.4053333333341</v>
      </c>
      <c r="G20" s="52">
        <f>Sekundäranteil!$D$7*'Gesamtenergie 2019'!G20</f>
        <v>4600.7807999999995</v>
      </c>
      <c r="H20" s="54">
        <f>Sekundäranteil!$D$7*'Gesamtenergie 2019'!H20</f>
        <v>3579.9825600000004</v>
      </c>
      <c r="I20" s="53">
        <f>Sekundäranteil!$D$7*'Gesamtenergie 2019'!I20</f>
        <v>3218.6067466666664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Sekundäranteil!$D$7*'Gesamtenergie 2019'!E21</f>
        <v>2256.5311999999999</v>
      </c>
      <c r="F21" s="55">
        <f>Sekundäranteil!$D$7*'Gesamtenergie 2019'!F21</f>
        <v>2672.0711111111118</v>
      </c>
      <c r="G21" s="52">
        <f>Sekundäranteil!$D$7*'Gesamtenergie 2019'!G21</f>
        <v>2207.7439999999997</v>
      </c>
      <c r="H21" s="54">
        <f>Sekundäranteil!$D$7*'Gesamtenergie 2019'!H21</f>
        <v>1717.9008000000001</v>
      </c>
      <c r="I21" s="53">
        <f>Sekundäranteil!$D$7*'Gesamtenergie 2019'!I21</f>
        <v>1544.4899555555555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Sekundäranteil!$D$7*'Gesamtenergie 2019'!E22</f>
        <v>12088.56</v>
      </c>
      <c r="F22" s="55">
        <f>Sekundäranteil!$D$7*'Gesamtenergie 2019'!F22</f>
        <v>14314.66666666667</v>
      </c>
      <c r="G22" s="52">
        <f>Sekundäranteil!$D$7*'Gesamtenergie 2019'!G22</f>
        <v>11827.199999999999</v>
      </c>
      <c r="H22" s="54">
        <f>Sekundäranteil!$D$7*'Gesamtenergie 2019'!H22</f>
        <v>9203.0400000000009</v>
      </c>
      <c r="I22" s="53">
        <f>Sekundäranteil!$D$7*'Gesamtenergie 2019'!I22</f>
        <v>8274.0533333333315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Sekundäranteil!$D$7*'Gesamtenergie 2019'!E23</f>
        <v>3223.616</v>
      </c>
      <c r="F23" s="55">
        <f>Sekundäranteil!$D$7*'Gesamtenergie 2019'!F23</f>
        <v>3817.244444444445</v>
      </c>
      <c r="G23" s="52">
        <f>Sekundäranteil!$D$7*'Gesamtenergie 2019'!G23</f>
        <v>3153.9199999999996</v>
      </c>
      <c r="H23" s="54">
        <f>Sekundäranteil!$D$7*'Gesamtenergie 2019'!H23</f>
        <v>2454.1440000000002</v>
      </c>
      <c r="I23" s="53">
        <f>Sekundäranteil!$D$7*'Gesamtenergie 2019'!I23</f>
        <v>2206.4142222222222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Sekundäranteil!$D$7*'Gesamtenergie 2019'!E24</f>
        <v>17125.46</v>
      </c>
      <c r="F24" s="55">
        <f>Sekundäranteil!$D$7*'Gesamtenergie 2019'!F24</f>
        <v>20279.111111111117</v>
      </c>
      <c r="G24" s="52">
        <f>Sekundäranteil!$D$7*'Gesamtenergie 2019'!G24</f>
        <v>16755.199999999997</v>
      </c>
      <c r="H24" s="54">
        <f>Sekundäranteil!$D$7*'Gesamtenergie 2019'!H24</f>
        <v>13037.64</v>
      </c>
      <c r="I24" s="53">
        <f>Sekundäranteil!$D$7*'Gesamtenergie 2019'!I24</f>
        <v>11721.575555555555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Sekundäranteil!$D$7*'Gesamtenergie 2019'!E25</f>
        <v>13730.589399999999</v>
      </c>
      <c r="F25" s="55">
        <f>Sekundäranteil!$D$7*'Gesamtenergie 2019'!F25</f>
        <v>16259.075555555559</v>
      </c>
      <c r="G25" s="52">
        <f>Sekundäranteil!$D$7*'Gesamtenergie 2019'!G25</f>
        <v>13433.727999999999</v>
      </c>
      <c r="H25" s="54">
        <f>Sekundäranteil!$D$7*'Gesamtenergie 2019'!H25</f>
        <v>10453.1196</v>
      </c>
      <c r="I25" s="53">
        <f>Sekundäranteil!$D$7*'Gesamtenergie 2019'!I25</f>
        <v>9397.9455777777785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Sekundäranteil!$D$7*'Gesamtenergie 2019'!E26</f>
        <v>5490.2209999999995</v>
      </c>
      <c r="F26" s="55">
        <f>Sekundäranteil!$D$7*'Gesamtenergie 2019'!F26</f>
        <v>6501.2444444444454</v>
      </c>
      <c r="G26" s="52">
        <f>Sekundäranteil!$D$7*'Gesamtenergie 2019'!G26</f>
        <v>5371.5199999999995</v>
      </c>
      <c r="H26" s="54">
        <f>Sekundäranteil!$D$7*'Gesamtenergie 2019'!H26</f>
        <v>4179.7139999999999</v>
      </c>
      <c r="I26" s="53">
        <f>Sekundäranteil!$D$7*'Gesamtenergie 2019'!I26</f>
        <v>3757.7992222222219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Sekundäranteil!$D$7*'Gesamtenergie 2019'!E27</f>
        <v>5490.2209999999995</v>
      </c>
      <c r="F27" s="55">
        <f>Sekundäranteil!$D$7*'Gesamtenergie 2019'!F27</f>
        <v>6501.2444444444454</v>
      </c>
      <c r="G27" s="52">
        <f>Sekundäranteil!$D$7*'Gesamtenergie 2019'!G27</f>
        <v>5371.5199999999995</v>
      </c>
      <c r="H27" s="54">
        <f>Sekundäranteil!$D$7*'Gesamtenergie 2019'!H27</f>
        <v>4179.7139999999999</v>
      </c>
      <c r="I27" s="53">
        <f>Sekundäranteil!$D$7*'Gesamtenergie 2019'!I27</f>
        <v>3757.7992222222219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Sekundäranteil!$D$7*'Gesamtenergie 2019'!E28</f>
        <v>4130.2579999999998</v>
      </c>
      <c r="F28" s="55">
        <f>Sekundäranteil!$D$7*'Gesamtenergie 2019'!F28</f>
        <v>4890.8444444444458</v>
      </c>
      <c r="G28" s="52">
        <f>Sekundäranteil!$D$7*'Gesamtenergie 2019'!G28</f>
        <v>4040.9599999999991</v>
      </c>
      <c r="H28" s="54">
        <f>Sekundäranteil!$D$7*'Gesamtenergie 2019'!H28</f>
        <v>3144.3720000000003</v>
      </c>
      <c r="I28" s="53">
        <f>Sekundäranteil!$D$7*'Gesamtenergie 2019'!I28</f>
        <v>2826.9682222222218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Sekundäranteil!$D$7*'Gesamtenergie 2019'!E29</f>
        <v>9066.42</v>
      </c>
      <c r="F29" s="55">
        <f>Sekundäranteil!$D$7*'Gesamtenergie 2019'!F29</f>
        <v>10736.000000000002</v>
      </c>
      <c r="G29" s="52">
        <f>Sekundäranteil!$D$7*'Gesamtenergie 2019'!G29</f>
        <v>8870.3999999999978</v>
      </c>
      <c r="H29" s="54">
        <f>Sekundäranteil!$D$7*'Gesamtenergie 2019'!H29</f>
        <v>6902.2800000000007</v>
      </c>
      <c r="I29" s="53">
        <f>Sekundäranteil!$D$7*'Gesamtenergie 2019'!I29</f>
        <v>6205.5399999999991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Sekundäranteil!$D$7*'Gesamtenergie 2019'!E30</f>
        <v>4785.0550000000003</v>
      </c>
      <c r="F30" s="55">
        <f>Sekundäranteil!$D$7*'Gesamtenergie 2019'!F30</f>
        <v>5666.2222222222235</v>
      </c>
      <c r="G30" s="52">
        <f>Sekundäranteil!$D$7*'Gesamtenergie 2019'!G30</f>
        <v>4681.5999999999995</v>
      </c>
      <c r="H30" s="54">
        <f>Sekundäranteil!$D$7*'Gesamtenergie 2019'!H30</f>
        <v>3642.87</v>
      </c>
      <c r="I30" s="53">
        <f>Sekundäranteil!$D$7*'Gesamtenergie 2019'!I30</f>
        <v>3275.1461111111112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Sekundäranteil!$D$7*'Gesamtenergie 2019'!E31</f>
        <v>4785.0550000000003</v>
      </c>
      <c r="F31" s="55">
        <f>Sekundäranteil!$D$7*'Gesamtenergie 2019'!F31</f>
        <v>5666.2222222222235</v>
      </c>
      <c r="G31" s="52">
        <f>Sekundäranteil!$D$7*'Gesamtenergie 2019'!G31</f>
        <v>4681.5999999999995</v>
      </c>
      <c r="H31" s="54">
        <f>Sekundäranteil!$D$7*'Gesamtenergie 2019'!H31</f>
        <v>3642.87</v>
      </c>
      <c r="I31" s="53">
        <f>Sekundäranteil!$D$7*'Gesamtenergie 2019'!I31</f>
        <v>3275.1461111111112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Sekundäranteil!$D$7*'Gesamtenergie 2019'!E32</f>
        <v>4633.9479999999994</v>
      </c>
      <c r="F32" s="55">
        <f>Sekundäranteil!$D$7*'Gesamtenergie 2019'!F32</f>
        <v>5487.2888888888901</v>
      </c>
      <c r="G32" s="52">
        <f>Sekundäranteil!$D$7*'Gesamtenergie 2019'!G32</f>
        <v>4533.7599999999993</v>
      </c>
      <c r="H32" s="54">
        <f>Sekundäranteil!$D$7*'Gesamtenergie 2019'!H32</f>
        <v>3527.8319999999999</v>
      </c>
      <c r="I32" s="53">
        <f>Sekundäranteil!$D$7*'Gesamtenergie 2019'!I32</f>
        <v>3171.7204444444442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Sekundäranteil!$D$7*'Gesamtenergie 2019'!E33</f>
        <v>3022.14</v>
      </c>
      <c r="F33" s="55">
        <f>Sekundäranteil!$D$7*'Gesamtenergie 2019'!F33</f>
        <v>3578.6666666666674</v>
      </c>
      <c r="G33" s="52">
        <f>Sekundäranteil!$D$7*'Gesamtenergie 2019'!G33</f>
        <v>2956.7999999999997</v>
      </c>
      <c r="H33" s="54">
        <f>Sekundäranteil!$D$7*'Gesamtenergie 2019'!H33</f>
        <v>2300.7600000000002</v>
      </c>
      <c r="I33" s="53">
        <f>Sekundäranteil!$D$7*'Gesamtenergie 2019'!I33</f>
        <v>2068.5133333333329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Sekundäranteil!$D$7*'Gesamtenergie 2019'!E34</f>
        <v>7625.8665999999994</v>
      </c>
      <c r="F34" s="55">
        <f>Sekundäranteil!$D$7*'Gesamtenergie 2019'!F34</f>
        <v>9030.1688888888912</v>
      </c>
      <c r="G34" s="52">
        <f>Sekundäranteil!$D$7*'Gesamtenergie 2019'!G34</f>
        <v>7460.9919999999993</v>
      </c>
      <c r="H34" s="54">
        <f>Sekundäranteil!$D$7*'Gesamtenergie 2019'!H34</f>
        <v>5805.5843999999997</v>
      </c>
      <c r="I34" s="53">
        <f>Sekundäranteil!$D$7*'Gesamtenergie 2019'!I34</f>
        <v>5219.5486444444441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Sekundäranteil!$D$7*'Gesamtenergie 2019'!E35</f>
        <v>5641.3279999999995</v>
      </c>
      <c r="F35" s="55">
        <f>Sekundäranteil!$D$7*'Gesamtenergie 2019'!F35</f>
        <v>6680.1777777777797</v>
      </c>
      <c r="G35" s="52">
        <f>Sekundäranteil!$D$7*'Gesamtenergie 2019'!G35</f>
        <v>5519.36</v>
      </c>
      <c r="H35" s="54">
        <f>Sekundäranteil!$D$7*'Gesamtenergie 2019'!H35</f>
        <v>4294.7520000000004</v>
      </c>
      <c r="I35" s="53">
        <f>Sekundäranteil!$D$7*'Gesamtenergie 2019'!I35</f>
        <v>3861.2248888888889</v>
      </c>
    </row>
    <row r="38" spans="3:9" ht="42.75" customHeight="1" x14ac:dyDescent="0.35">
      <c r="C38" s="88" t="s">
        <v>115</v>
      </c>
      <c r="D38" s="88"/>
      <c r="E38" s="88"/>
      <c r="F38" s="88"/>
      <c r="G38" s="88"/>
      <c r="H38" s="88"/>
      <c r="I38" s="88"/>
    </row>
    <row r="39" spans="3:9" ht="15.75" customHeight="1" x14ac:dyDescent="0.35">
      <c r="C39" s="60"/>
      <c r="D39" s="60"/>
      <c r="E39" s="60"/>
      <c r="F39" s="60"/>
      <c r="G39" s="60"/>
      <c r="H39" s="60"/>
      <c r="I39" s="60"/>
    </row>
    <row r="40" spans="3:9" ht="15.75" x14ac:dyDescent="0.25">
      <c r="E40" s="87" t="s">
        <v>46</v>
      </c>
      <c r="F40" s="87"/>
      <c r="G40" s="87" t="s">
        <v>42</v>
      </c>
      <c r="H40" s="87"/>
      <c r="I40" s="87"/>
    </row>
    <row r="41" spans="3:9" x14ac:dyDescent="0.25">
      <c r="C41" s="15" t="s">
        <v>52</v>
      </c>
      <c r="D41" s="49" t="s">
        <v>53</v>
      </c>
      <c r="E41" s="63" t="str">
        <f>Studienliste!$F$17</f>
        <v>ISI-05 13</v>
      </c>
      <c r="F41" s="64" t="s">
        <v>132</v>
      </c>
      <c r="G41" s="65" t="str">
        <f>Studienliste!$F$10</f>
        <v>OTTO-01 17</v>
      </c>
      <c r="H41" s="66" t="str">
        <f>Studienliste!$F$8</f>
        <v>TUD-02 20</v>
      </c>
      <c r="I41" s="67" t="str">
        <f>F41</f>
        <v>ENWI</v>
      </c>
    </row>
    <row r="42" spans="3:9" x14ac:dyDescent="0.25">
      <c r="C42" s="8" t="str">
        <f>C7</f>
        <v>Austria</v>
      </c>
      <c r="D42" s="8" t="str">
        <f>D7</f>
        <v>Donawitz</v>
      </c>
      <c r="E42" s="51">
        <f>Sekundäranteil!$D$10*'Gesamtenergie 2019'!E7</f>
        <v>8119.9864899999993</v>
      </c>
      <c r="F42" s="55">
        <f>Sekundäranteil!$D$10*'Gesamtenergie 2019'!F7</f>
        <v>9615.2808888888903</v>
      </c>
      <c r="G42" s="52">
        <f>Sekundäranteil!$D$10*'Gesamtenergie 2019'!G7</f>
        <v>7944.4287999999979</v>
      </c>
      <c r="H42" s="54">
        <f>Sekundäranteil!$D$10*'Gesamtenergie 2019'!H7</f>
        <v>6181.7586599999995</v>
      </c>
      <c r="I42" s="53">
        <f>Sekundäranteil!$D$10*'Gesamtenergie 2019'!I7</f>
        <v>5557.7505744444434</v>
      </c>
    </row>
    <row r="43" spans="3:9" x14ac:dyDescent="0.25">
      <c r="C43" s="8" t="str">
        <f t="shared" ref="C43:D43" si="0">C8</f>
        <v>Austria</v>
      </c>
      <c r="D43" s="8" t="str">
        <f t="shared" si="0"/>
        <v>Linz</v>
      </c>
      <c r="E43" s="51">
        <f>Sekundäranteil!$D$10*'Gesamtenergie 2019'!E8</f>
        <v>8119.9864899999993</v>
      </c>
      <c r="F43" s="55">
        <f>Sekundäranteil!$D$10*'Gesamtenergie 2019'!F8</f>
        <v>9615.2808888888903</v>
      </c>
      <c r="G43" s="52">
        <f>Sekundäranteil!$D$10*'Gesamtenergie 2019'!G8</f>
        <v>7944.4287999999979</v>
      </c>
      <c r="H43" s="54">
        <f>Sekundäranteil!$D$10*'Gesamtenergie 2019'!H8</f>
        <v>6181.7586599999995</v>
      </c>
      <c r="I43" s="53">
        <f>Sekundäranteil!$D$10*'Gesamtenergie 2019'!I8</f>
        <v>5557.7505744444434</v>
      </c>
    </row>
    <row r="44" spans="3:9" x14ac:dyDescent="0.25">
      <c r="C44" s="8" t="str">
        <f t="shared" ref="C44:D44" si="1">C9</f>
        <v>Belgium</v>
      </c>
      <c r="D44" s="8" t="str">
        <f t="shared" si="1"/>
        <v>Ghent</v>
      </c>
      <c r="E44" s="51">
        <f>Sekundäranteil!$D$10*'Gesamtenergie 2019'!E9</f>
        <v>11729.108499999998</v>
      </c>
      <c r="F44" s="55">
        <f>Sekundäranteil!$D$10*'Gesamtenergie 2019'!F9</f>
        <v>13889.022222222224</v>
      </c>
      <c r="G44" s="52">
        <f>Sekundäranteil!$D$10*'Gesamtenergie 2019'!G9</f>
        <v>11475.519999999997</v>
      </c>
      <c r="H44" s="54">
        <f>Sekundäranteil!$D$10*'Gesamtenergie 2019'!H9</f>
        <v>8929.3889999999992</v>
      </c>
      <c r="I44" s="53">
        <f>Sekundäranteil!$D$10*'Gesamtenergie 2019'!I9</f>
        <v>8028.0256111111094</v>
      </c>
    </row>
    <row r="45" spans="3:9" x14ac:dyDescent="0.25">
      <c r="C45" s="8" t="str">
        <f t="shared" ref="C45:D45" si="2">C10</f>
        <v>Czech Republic</v>
      </c>
      <c r="D45" s="8" t="str">
        <f t="shared" si="2"/>
        <v>Trinec</v>
      </c>
      <c r="E45" s="51">
        <f>Sekundäranteil!$D$10*'Gesamtenergie 2019'!E10</f>
        <v>5558.9517899999992</v>
      </c>
      <c r="F45" s="55">
        <f>Sekundäranteil!$D$10*'Gesamtenergie 2019'!F10</f>
        <v>6582.6320000000005</v>
      </c>
      <c r="G45" s="52">
        <f>Sekundäranteil!$D$10*'Gesamtenergie 2019'!G10</f>
        <v>5438.764799999999</v>
      </c>
      <c r="H45" s="54">
        <f>Sekundäranteil!$D$10*'Gesamtenergie 2019'!H10</f>
        <v>4232.0388599999997</v>
      </c>
      <c r="I45" s="53">
        <f>Sekundäranteil!$D$10*'Gesamtenergie 2019'!I10</f>
        <v>3804.8422299999997</v>
      </c>
    </row>
    <row r="46" spans="3:9" x14ac:dyDescent="0.25">
      <c r="C46" s="8" t="str">
        <f t="shared" ref="C46:D46" si="3">C11</f>
        <v>Finland</v>
      </c>
      <c r="D46" s="8" t="str">
        <f t="shared" si="3"/>
        <v>Raahe</v>
      </c>
      <c r="E46" s="51">
        <f>Sekundäranteil!$D$10*'Gesamtenergie 2019'!E11</f>
        <v>5595.5379999999996</v>
      </c>
      <c r="F46" s="55">
        <f>Sekundäranteil!$D$10*'Gesamtenergie 2019'!F11</f>
        <v>6625.9555555555571</v>
      </c>
      <c r="G46" s="52">
        <f>Sekundäranteil!$D$10*'Gesamtenergie 2019'!G11</f>
        <v>5474.5599999999986</v>
      </c>
      <c r="H46" s="54">
        <f>Sekundäranteil!$D$10*'Gesamtenergie 2019'!H11</f>
        <v>4259.8919999999998</v>
      </c>
      <c r="I46" s="53">
        <f>Sekundäranteil!$D$10*'Gesamtenergie 2019'!I11</f>
        <v>3829.8837777777771</v>
      </c>
    </row>
    <row r="47" spans="3:9" x14ac:dyDescent="0.25">
      <c r="C47" s="8" t="str">
        <f t="shared" ref="C47:D47" si="4">C12</f>
        <v>France</v>
      </c>
      <c r="D47" s="8" t="str">
        <f t="shared" si="4"/>
        <v>Fos-Sur-Mer</v>
      </c>
      <c r="E47" s="51">
        <f>Sekundäranteil!$D$10*'Gesamtenergie 2019'!E12</f>
        <v>8070.4874999999993</v>
      </c>
      <c r="F47" s="55">
        <f>Sekundäranteil!$D$10*'Gesamtenergie 2019'!F12</f>
        <v>9556.6666666666697</v>
      </c>
      <c r="G47" s="52">
        <f>Sekundäranteil!$D$10*'Gesamtenergie 2019'!G12</f>
        <v>7896</v>
      </c>
      <c r="H47" s="54">
        <f>Sekundäranteil!$D$10*'Gesamtenergie 2019'!H12</f>
        <v>6144.0749999999998</v>
      </c>
      <c r="I47" s="53">
        <f>Sekundäranteil!$D$10*'Gesamtenergie 2019'!I12</f>
        <v>5523.8708333333325</v>
      </c>
    </row>
    <row r="48" spans="3:9" x14ac:dyDescent="0.25">
      <c r="C48" s="8" t="str">
        <f t="shared" ref="C48:D48" si="5">C13</f>
        <v>France</v>
      </c>
      <c r="D48" s="8" t="str">
        <f t="shared" si="5"/>
        <v>Dunkerque</v>
      </c>
      <c r="E48" s="51">
        <f>Sekundäranteil!$D$10*'Gesamtenergie 2019'!E13</f>
        <v>14742.090499999998</v>
      </c>
      <c r="F48" s="55">
        <f>Sekundäranteil!$D$10*'Gesamtenergie 2019'!F13</f>
        <v>17456.84444444445</v>
      </c>
      <c r="G48" s="52">
        <f>Sekundäranteil!$D$10*'Gesamtenergie 2019'!G13</f>
        <v>14423.359999999997</v>
      </c>
      <c r="H48" s="54">
        <f>Sekundäranteil!$D$10*'Gesamtenergie 2019'!H13</f>
        <v>11223.177</v>
      </c>
      <c r="I48" s="53">
        <f>Sekundäranteil!$D$10*'Gesamtenergie 2019'!I13</f>
        <v>10090.27072222222</v>
      </c>
    </row>
    <row r="49" spans="3:9" x14ac:dyDescent="0.25">
      <c r="C49" s="8" t="str">
        <f t="shared" ref="C49:D49" si="6">C14</f>
        <v>Germany</v>
      </c>
      <c r="D49" s="8" t="str">
        <f t="shared" si="6"/>
        <v>Bremen</v>
      </c>
      <c r="E49" s="51">
        <f>Sekundäranteil!$D$10*'Gesamtenergie 2019'!E14</f>
        <v>7102.0289999999986</v>
      </c>
      <c r="F49" s="55">
        <f>Sekundäranteil!$D$10*'Gesamtenergie 2019'!F14</f>
        <v>8409.8666666666668</v>
      </c>
      <c r="G49" s="52">
        <f>Sekundäranteil!$D$10*'Gesamtenergie 2019'!G14</f>
        <v>6948.4799999999987</v>
      </c>
      <c r="H49" s="54">
        <f>Sekundäranteil!$D$10*'Gesamtenergie 2019'!H14</f>
        <v>5406.7860000000001</v>
      </c>
      <c r="I49" s="53">
        <f>Sekundäranteil!$D$10*'Gesamtenergie 2019'!I14</f>
        <v>4861.0063333333328</v>
      </c>
    </row>
    <row r="50" spans="3:9" x14ac:dyDescent="0.25">
      <c r="C50" s="8" t="str">
        <f t="shared" ref="C50:D50" si="7">C15</f>
        <v>Germany</v>
      </c>
      <c r="D50" s="8" t="str">
        <f t="shared" si="7"/>
        <v>Voelklingen</v>
      </c>
      <c r="E50" s="51">
        <f>Sekundäranteil!$D$10*'Gesamtenergie 2019'!E15</f>
        <v>5987.2256599999992</v>
      </c>
      <c r="F50" s="55">
        <f>Sekundäranteil!$D$10*'Gesamtenergie 2019'!F15</f>
        <v>7089.7724444444457</v>
      </c>
      <c r="G50" s="52">
        <f>Sekundäranteil!$D$10*'Gesamtenergie 2019'!G15</f>
        <v>5857.779199999999</v>
      </c>
      <c r="H50" s="54">
        <f>Sekundäranteil!$D$10*'Gesamtenergie 2019'!H15</f>
        <v>4558.0844399999996</v>
      </c>
      <c r="I50" s="53">
        <f>Sekundäranteil!$D$10*'Gesamtenergie 2019'!I15</f>
        <v>4097.9756422222217</v>
      </c>
    </row>
    <row r="51" spans="3:9" x14ac:dyDescent="0.25">
      <c r="C51" s="8" t="str">
        <f t="shared" ref="C51:D51" si="8">C16</f>
        <v>Germany</v>
      </c>
      <c r="D51" s="8" t="str">
        <f t="shared" si="8"/>
        <v>Eisenhuettenstadt</v>
      </c>
      <c r="E51" s="51">
        <f>Sekundäranteil!$D$10*'Gesamtenergie 2019'!E16</f>
        <v>4627.0794999999989</v>
      </c>
      <c r="F51" s="55">
        <f>Sekundäranteil!$D$10*'Gesamtenergie 2019'!F16</f>
        <v>5479.1555555555569</v>
      </c>
      <c r="G51" s="52">
        <f>Sekundäranteil!$D$10*'Gesamtenergie 2019'!G16</f>
        <v>4527.0399999999991</v>
      </c>
      <c r="H51" s="54">
        <f>Sekundäranteil!$D$10*'Gesamtenergie 2019'!H16</f>
        <v>3522.6030000000001</v>
      </c>
      <c r="I51" s="53">
        <f>Sekundäranteil!$D$10*'Gesamtenergie 2019'!I16</f>
        <v>3167.0192777777775</v>
      </c>
    </row>
    <row r="52" spans="3:9" x14ac:dyDescent="0.25">
      <c r="C52" s="8" t="str">
        <f t="shared" ref="C52:D52" si="9">C17</f>
        <v>Germany</v>
      </c>
      <c r="D52" s="8" t="str">
        <f t="shared" si="9"/>
        <v>Duisburg-Huckingen</v>
      </c>
      <c r="E52" s="51">
        <f>Sekundäranteil!$D$10*'Gesamtenergie 2019'!E17</f>
        <v>10760.65</v>
      </c>
      <c r="F52" s="55">
        <f>Sekundäranteil!$D$10*'Gesamtenergie 2019'!F17</f>
        <v>12742.222222222224</v>
      </c>
      <c r="G52" s="52">
        <f>Sekundäranteil!$D$10*'Gesamtenergie 2019'!G17</f>
        <v>10527.999999999998</v>
      </c>
      <c r="H52" s="54">
        <f>Sekundäranteil!$D$10*'Gesamtenergie 2019'!H17</f>
        <v>8192.1</v>
      </c>
      <c r="I52" s="53">
        <f>Sekundäranteil!$D$10*'Gesamtenergie 2019'!I17</f>
        <v>7365.1611111111106</v>
      </c>
    </row>
    <row r="53" spans="3:9" x14ac:dyDescent="0.25">
      <c r="C53" s="8" t="str">
        <f t="shared" ref="C53:D53" si="10">C18</f>
        <v>Germany</v>
      </c>
      <c r="D53" s="8" t="str">
        <f t="shared" si="10"/>
        <v>Duisburg-Beeckerwerth</v>
      </c>
      <c r="E53" s="51">
        <f>Sekundäranteil!$D$10*'Gesamtenergie 2019'!E18</f>
        <v>12912.779999999999</v>
      </c>
      <c r="F53" s="55">
        <f>Sekundäranteil!$D$10*'Gesamtenergie 2019'!F18</f>
        <v>15290.666666666668</v>
      </c>
      <c r="G53" s="52">
        <f>Sekundäranteil!$D$10*'Gesamtenergie 2019'!G18</f>
        <v>12633.599999999997</v>
      </c>
      <c r="H53" s="54">
        <f>Sekundäranteil!$D$10*'Gesamtenergie 2019'!H18</f>
        <v>9830.5199999999986</v>
      </c>
      <c r="I53" s="53">
        <f>Sekundäranteil!$D$10*'Gesamtenergie 2019'!I18</f>
        <v>8838.1933333333309</v>
      </c>
    </row>
    <row r="54" spans="3:9" x14ac:dyDescent="0.25">
      <c r="C54" s="8" t="str">
        <f t="shared" ref="C54:D54" si="11">C19</f>
        <v>Germany</v>
      </c>
      <c r="D54" s="8" t="str">
        <f t="shared" si="11"/>
        <v>Salzgitter</v>
      </c>
      <c r="E54" s="51">
        <f>Sekundäranteil!$D$10*'Gesamtenergie 2019'!E19</f>
        <v>9899.7979999999989</v>
      </c>
      <c r="F54" s="55">
        <f>Sekundäranteil!$D$10*'Gesamtenergie 2019'!F19</f>
        <v>11722.844444444445</v>
      </c>
      <c r="G54" s="52">
        <f>Sekundäranteil!$D$10*'Gesamtenergie 2019'!G19</f>
        <v>9685.7599999999984</v>
      </c>
      <c r="H54" s="54">
        <f>Sekundäranteil!$D$10*'Gesamtenergie 2019'!H19</f>
        <v>7536.732</v>
      </c>
      <c r="I54" s="53">
        <f>Sekundäranteil!$D$10*'Gesamtenergie 2019'!I19</f>
        <v>6775.9482222222214</v>
      </c>
    </row>
    <row r="55" spans="3:9" x14ac:dyDescent="0.25">
      <c r="C55" s="8" t="str">
        <f t="shared" ref="C55:D55" si="12">C20</f>
        <v>Germany</v>
      </c>
      <c r="D55" s="8" t="str">
        <f t="shared" si="12"/>
        <v>Dillingen</v>
      </c>
      <c r="E55" s="51">
        <f>Sekundäranteil!$D$10*'Gesamtenergie 2019'!E20</f>
        <v>5023.0714199999993</v>
      </c>
      <c r="F55" s="55">
        <f>Sekundäranteil!$D$10*'Gesamtenergie 2019'!F20</f>
        <v>5948.0693333333338</v>
      </c>
      <c r="G55" s="52">
        <f>Sekundäranteil!$D$10*'Gesamtenergie 2019'!G20</f>
        <v>4914.4703999999992</v>
      </c>
      <c r="H55" s="54">
        <f>Sekundäranteil!$D$10*'Gesamtenergie 2019'!H20</f>
        <v>3824.0722799999999</v>
      </c>
      <c r="I55" s="53">
        <f>Sekundäranteil!$D$10*'Gesamtenergie 2019'!I20</f>
        <v>3438.0572066666664</v>
      </c>
    </row>
    <row r="56" spans="3:9" x14ac:dyDescent="0.25">
      <c r="C56" s="8" t="str">
        <f t="shared" ref="C56:D56" si="13">C21</f>
        <v>Germany</v>
      </c>
      <c r="D56" s="8" t="str">
        <f t="shared" si="13"/>
        <v>Duisburg</v>
      </c>
      <c r="E56" s="51">
        <f>Sekundäranteil!$D$10*'Gesamtenergie 2019'!E21</f>
        <v>2410.3855999999996</v>
      </c>
      <c r="F56" s="55">
        <f>Sekundäranteil!$D$10*'Gesamtenergie 2019'!F21</f>
        <v>2854.2577777777783</v>
      </c>
      <c r="G56" s="52">
        <f>Sekundäranteil!$D$10*'Gesamtenergie 2019'!G21</f>
        <v>2358.2719999999995</v>
      </c>
      <c r="H56" s="54">
        <f>Sekundäranteil!$D$10*'Gesamtenergie 2019'!H21</f>
        <v>1835.0303999999999</v>
      </c>
      <c r="I56" s="53">
        <f>Sekundäranteil!$D$10*'Gesamtenergie 2019'!I21</f>
        <v>1649.7960888888886</v>
      </c>
    </row>
    <row r="57" spans="3:9" x14ac:dyDescent="0.25">
      <c r="C57" s="8" t="str">
        <f t="shared" ref="C57:D57" si="14">C22</f>
        <v>Germany</v>
      </c>
      <c r="D57" s="8" t="str">
        <f t="shared" si="14"/>
        <v>Duisburg-Bruckhausen</v>
      </c>
      <c r="E57" s="51">
        <f>Sekundäranteil!$D$10*'Gesamtenergie 2019'!E22</f>
        <v>12912.779999999999</v>
      </c>
      <c r="F57" s="55">
        <f>Sekundäranteil!$D$10*'Gesamtenergie 2019'!F22</f>
        <v>15290.666666666668</v>
      </c>
      <c r="G57" s="52">
        <f>Sekundäranteil!$D$10*'Gesamtenergie 2019'!G22</f>
        <v>12633.599999999997</v>
      </c>
      <c r="H57" s="54">
        <f>Sekundäranteil!$D$10*'Gesamtenergie 2019'!H22</f>
        <v>9830.5199999999986</v>
      </c>
      <c r="I57" s="53">
        <f>Sekundäranteil!$D$10*'Gesamtenergie 2019'!I22</f>
        <v>8838.1933333333309</v>
      </c>
    </row>
    <row r="58" spans="3:9" x14ac:dyDescent="0.25">
      <c r="C58" s="8" t="str">
        <f t="shared" ref="C58:D58" si="15">C23</f>
        <v>Hungaria</v>
      </c>
      <c r="D58" s="8" t="str">
        <f t="shared" si="15"/>
        <v>Dunauijvaros</v>
      </c>
      <c r="E58" s="51">
        <f>Sekundäranteil!$D$10*'Gesamtenergie 2019'!E23</f>
        <v>3443.4079999999994</v>
      </c>
      <c r="F58" s="55">
        <f>Sekundäranteil!$D$10*'Gesamtenergie 2019'!F23</f>
        <v>4077.5111111111114</v>
      </c>
      <c r="G58" s="52">
        <f>Sekundäranteil!$D$10*'Gesamtenergie 2019'!G23</f>
        <v>3368.9599999999996</v>
      </c>
      <c r="H58" s="54">
        <f>Sekundäranteil!$D$10*'Gesamtenergie 2019'!H23</f>
        <v>2621.4720000000002</v>
      </c>
      <c r="I58" s="53">
        <f>Sekundäranteil!$D$10*'Gesamtenergie 2019'!I23</f>
        <v>2356.8515555555555</v>
      </c>
    </row>
    <row r="59" spans="3:9" x14ac:dyDescent="0.25">
      <c r="C59" s="8" t="str">
        <f t="shared" ref="C59:D59" si="16">C24</f>
        <v>Italy</v>
      </c>
      <c r="D59" s="8" t="str">
        <f t="shared" si="16"/>
        <v>Taranto</v>
      </c>
      <c r="E59" s="51">
        <f>Sekundäranteil!$D$10*'Gesamtenergie 2019'!E24</f>
        <v>18293.105</v>
      </c>
      <c r="F59" s="55">
        <f>Sekundäranteil!$D$10*'Gesamtenergie 2019'!F24</f>
        <v>21661.777777777781</v>
      </c>
      <c r="G59" s="52">
        <f>Sekundäranteil!$D$10*'Gesamtenergie 2019'!G24</f>
        <v>17897.599999999995</v>
      </c>
      <c r="H59" s="54">
        <f>Sekundäranteil!$D$10*'Gesamtenergie 2019'!H24</f>
        <v>13926.57</v>
      </c>
      <c r="I59" s="53">
        <f>Sekundäranteil!$D$10*'Gesamtenergie 2019'!I24</f>
        <v>12520.773888888887</v>
      </c>
    </row>
    <row r="60" spans="3:9" x14ac:dyDescent="0.25">
      <c r="C60" s="8" t="str">
        <f t="shared" ref="C60:D60" si="17">C25</f>
        <v>Netherlands</v>
      </c>
      <c r="D60" s="8" t="str">
        <f t="shared" si="17"/>
        <v>Ijmuiden</v>
      </c>
      <c r="E60" s="51">
        <f>Sekundäranteil!$D$10*'Gesamtenergie 2019'!E25</f>
        <v>14666.765949999999</v>
      </c>
      <c r="F60" s="55">
        <f>Sekundäranteil!$D$10*'Gesamtenergie 2019'!F25</f>
        <v>17367.648888888893</v>
      </c>
      <c r="G60" s="52">
        <f>Sekundäranteil!$D$10*'Gesamtenergie 2019'!G25</f>
        <v>14349.663999999997</v>
      </c>
      <c r="H60" s="54">
        <f>Sekundäranteil!$D$10*'Gesamtenergie 2019'!H25</f>
        <v>11165.8323</v>
      </c>
      <c r="I60" s="53">
        <f>Sekundäranteil!$D$10*'Gesamtenergie 2019'!I25</f>
        <v>10038.714594444444</v>
      </c>
    </row>
    <row r="61" spans="3:9" x14ac:dyDescent="0.25">
      <c r="C61" s="8" t="str">
        <f t="shared" ref="C61:D61" si="18">C26</f>
        <v>Poland</v>
      </c>
      <c r="D61" s="8" t="str">
        <f t="shared" si="18"/>
        <v>Krakow</v>
      </c>
      <c r="E61" s="51">
        <f>Sekundäranteil!$D$10*'Gesamtenergie 2019'!E26</f>
        <v>5864.5542499999992</v>
      </c>
      <c r="F61" s="55">
        <f>Sekundäranteil!$D$10*'Gesamtenergie 2019'!F26</f>
        <v>6944.5111111111119</v>
      </c>
      <c r="G61" s="52">
        <f>Sekundäranteil!$D$10*'Gesamtenergie 2019'!G26</f>
        <v>5737.7599999999984</v>
      </c>
      <c r="H61" s="54">
        <f>Sekundäranteil!$D$10*'Gesamtenergie 2019'!H26</f>
        <v>4464.6944999999996</v>
      </c>
      <c r="I61" s="53">
        <f>Sekundäranteil!$D$10*'Gesamtenergie 2019'!I26</f>
        <v>4014.0128055555547</v>
      </c>
    </row>
    <row r="62" spans="3:9" x14ac:dyDescent="0.25">
      <c r="C62" s="8" t="str">
        <f t="shared" ref="C62:D62" si="19">C27</f>
        <v>Poland</v>
      </c>
      <c r="D62" s="8" t="str">
        <f t="shared" si="19"/>
        <v>Dabrowa Gornicza</v>
      </c>
      <c r="E62" s="51">
        <f>Sekundäranteil!$D$10*'Gesamtenergie 2019'!E27</f>
        <v>5864.5542499999992</v>
      </c>
      <c r="F62" s="55">
        <f>Sekundäranteil!$D$10*'Gesamtenergie 2019'!F27</f>
        <v>6944.5111111111119</v>
      </c>
      <c r="G62" s="52">
        <f>Sekundäranteil!$D$10*'Gesamtenergie 2019'!G27</f>
        <v>5737.7599999999984</v>
      </c>
      <c r="H62" s="54">
        <f>Sekundäranteil!$D$10*'Gesamtenergie 2019'!H27</f>
        <v>4464.6944999999996</v>
      </c>
      <c r="I62" s="53">
        <f>Sekundäranteil!$D$10*'Gesamtenergie 2019'!I27</f>
        <v>4014.0128055555547</v>
      </c>
    </row>
    <row r="63" spans="3:9" x14ac:dyDescent="0.25">
      <c r="C63" s="8" t="str">
        <f t="shared" ref="C63:D63" si="20">C28</f>
        <v>Romania</v>
      </c>
      <c r="D63" s="8" t="str">
        <f t="shared" si="20"/>
        <v>Galati</v>
      </c>
      <c r="E63" s="51">
        <f>Sekundäranteil!$D$10*'Gesamtenergie 2019'!E28</f>
        <v>4411.8664999999992</v>
      </c>
      <c r="F63" s="55">
        <f>Sekundäranteil!$D$10*'Gesamtenergie 2019'!F28</f>
        <v>5224.311111111112</v>
      </c>
      <c r="G63" s="52">
        <f>Sekundäranteil!$D$10*'Gesamtenergie 2019'!G28</f>
        <v>4316.4799999999987</v>
      </c>
      <c r="H63" s="54">
        <f>Sekundäranteil!$D$10*'Gesamtenergie 2019'!H28</f>
        <v>3358.761</v>
      </c>
      <c r="I63" s="53">
        <f>Sekundäranteil!$D$10*'Gesamtenergie 2019'!I28</f>
        <v>3019.7160555555552</v>
      </c>
    </row>
    <row r="64" spans="3:9" x14ac:dyDescent="0.25">
      <c r="C64" s="8" t="str">
        <f t="shared" ref="C64:D64" si="21">C29</f>
        <v>Slovakia</v>
      </c>
      <c r="D64" s="8" t="str">
        <f t="shared" si="21"/>
        <v>Kosice</v>
      </c>
      <c r="E64" s="51">
        <f>Sekundäranteil!$D$10*'Gesamtenergie 2019'!E29</f>
        <v>9684.5849999999991</v>
      </c>
      <c r="F64" s="55">
        <f>Sekundäranteil!$D$10*'Gesamtenergie 2019'!F29</f>
        <v>11468.000000000002</v>
      </c>
      <c r="G64" s="52">
        <f>Sekundäranteil!$D$10*'Gesamtenergie 2019'!G29</f>
        <v>9475.1999999999971</v>
      </c>
      <c r="H64" s="54">
        <f>Sekundäranteil!$D$10*'Gesamtenergie 2019'!H29</f>
        <v>7372.89</v>
      </c>
      <c r="I64" s="53">
        <f>Sekundäranteil!$D$10*'Gesamtenergie 2019'!I29</f>
        <v>6628.6449999999986</v>
      </c>
    </row>
    <row r="65" spans="3:9" x14ac:dyDescent="0.25">
      <c r="C65" s="8" t="str">
        <f t="shared" ref="C65:D65" si="22">C30</f>
        <v>Spain</v>
      </c>
      <c r="D65" s="8" t="str">
        <f t="shared" si="22"/>
        <v>Gijon</v>
      </c>
      <c r="E65" s="51">
        <f>Sekundäranteil!$D$10*'Gesamtenergie 2019'!E30</f>
        <v>5111.3087500000001</v>
      </c>
      <c r="F65" s="55">
        <f>Sekundäranteil!$D$10*'Gesamtenergie 2019'!F30</f>
        <v>6052.5555555555566</v>
      </c>
      <c r="G65" s="52">
        <f>Sekundäranteil!$D$10*'Gesamtenergie 2019'!G30</f>
        <v>5000.7999999999993</v>
      </c>
      <c r="H65" s="54">
        <f>Sekundäranteil!$D$10*'Gesamtenergie 2019'!H30</f>
        <v>3891.2474999999999</v>
      </c>
      <c r="I65" s="53">
        <f>Sekundäranteil!$D$10*'Gesamtenergie 2019'!I30</f>
        <v>3498.4515277777773</v>
      </c>
    </row>
    <row r="66" spans="3:9" x14ac:dyDescent="0.25">
      <c r="C66" s="8" t="str">
        <f t="shared" ref="C66:D66" si="23">C31</f>
        <v>Spain</v>
      </c>
      <c r="D66" s="8" t="str">
        <f t="shared" si="23"/>
        <v>Aviles</v>
      </c>
      <c r="E66" s="51">
        <f>Sekundäranteil!$D$10*'Gesamtenergie 2019'!E31</f>
        <v>5111.3087500000001</v>
      </c>
      <c r="F66" s="55">
        <f>Sekundäranteil!$D$10*'Gesamtenergie 2019'!F31</f>
        <v>6052.5555555555566</v>
      </c>
      <c r="G66" s="52">
        <f>Sekundäranteil!$D$10*'Gesamtenergie 2019'!G31</f>
        <v>5000.7999999999993</v>
      </c>
      <c r="H66" s="54">
        <f>Sekundäranteil!$D$10*'Gesamtenergie 2019'!H31</f>
        <v>3891.2474999999999</v>
      </c>
      <c r="I66" s="53">
        <f>Sekundäranteil!$D$10*'Gesamtenergie 2019'!I31</f>
        <v>3498.4515277777773</v>
      </c>
    </row>
    <row r="67" spans="3:9" x14ac:dyDescent="0.25">
      <c r="C67" s="8" t="str">
        <f t="shared" ref="C67:D67" si="24">C32</f>
        <v>Sweden</v>
      </c>
      <c r="D67" s="8" t="str">
        <f t="shared" si="24"/>
        <v>Lulea</v>
      </c>
      <c r="E67" s="51">
        <f>Sekundäranteil!$D$10*'Gesamtenergie 2019'!E32</f>
        <v>4949.8989999999994</v>
      </c>
      <c r="F67" s="55">
        <f>Sekundäranteil!$D$10*'Gesamtenergie 2019'!F32</f>
        <v>5861.4222222222224</v>
      </c>
      <c r="G67" s="52">
        <f>Sekundäranteil!$D$10*'Gesamtenergie 2019'!G32</f>
        <v>4842.8799999999992</v>
      </c>
      <c r="H67" s="54">
        <f>Sekundäranteil!$D$10*'Gesamtenergie 2019'!H32</f>
        <v>3768.366</v>
      </c>
      <c r="I67" s="53">
        <f>Sekundäranteil!$D$10*'Gesamtenergie 2019'!I32</f>
        <v>3387.9741111111107</v>
      </c>
    </row>
    <row r="68" spans="3:9" x14ac:dyDescent="0.25">
      <c r="C68" s="8" t="str">
        <f t="shared" ref="C68:D68" si="25">C33</f>
        <v>Sweden</v>
      </c>
      <c r="D68" s="8" t="str">
        <f t="shared" si="25"/>
        <v>Oxeloesund</v>
      </c>
      <c r="E68" s="51">
        <f>Sekundäranteil!$D$10*'Gesamtenergie 2019'!E33</f>
        <v>3228.1949999999997</v>
      </c>
      <c r="F68" s="55">
        <f>Sekundäranteil!$D$10*'Gesamtenergie 2019'!F33</f>
        <v>3822.666666666667</v>
      </c>
      <c r="G68" s="52">
        <f>Sekundäranteil!$D$10*'Gesamtenergie 2019'!G33</f>
        <v>3158.3999999999992</v>
      </c>
      <c r="H68" s="54">
        <f>Sekundäranteil!$D$10*'Gesamtenergie 2019'!H33</f>
        <v>2457.6299999999997</v>
      </c>
      <c r="I68" s="53">
        <f>Sekundäranteil!$D$10*'Gesamtenergie 2019'!I33</f>
        <v>2209.5483333333327</v>
      </c>
    </row>
    <row r="69" spans="3:9" x14ac:dyDescent="0.25">
      <c r="C69" s="8" t="str">
        <f t="shared" ref="C69:D69" si="26">C34</f>
        <v>United Kingdom</v>
      </c>
      <c r="D69" s="8" t="str">
        <f t="shared" si="26"/>
        <v>Port Talbot</v>
      </c>
      <c r="E69" s="51">
        <f>Sekundäranteil!$D$10*'Gesamtenergie 2019'!E34</f>
        <v>8145.8120499999995</v>
      </c>
      <c r="F69" s="55">
        <f>Sekundäranteil!$D$10*'Gesamtenergie 2019'!F34</f>
        <v>9645.8622222222239</v>
      </c>
      <c r="G69" s="52">
        <f>Sekundäranteil!$D$10*'Gesamtenergie 2019'!G34</f>
        <v>7969.695999999999</v>
      </c>
      <c r="H69" s="54">
        <f>Sekundäranteil!$D$10*'Gesamtenergie 2019'!H34</f>
        <v>6201.4196999999995</v>
      </c>
      <c r="I69" s="53">
        <f>Sekundäranteil!$D$10*'Gesamtenergie 2019'!I34</f>
        <v>5575.4269611111104</v>
      </c>
    </row>
    <row r="70" spans="3:9" x14ac:dyDescent="0.25">
      <c r="C70" s="8" t="str">
        <f t="shared" ref="C70:D70" si="27">C35</f>
        <v>United Kingdom</v>
      </c>
      <c r="D70" s="8" t="str">
        <f t="shared" si="27"/>
        <v>Scunthorpe</v>
      </c>
      <c r="E70" s="51">
        <f>Sekundäranteil!$D$10*'Gesamtenergie 2019'!E35</f>
        <v>6025.963999999999</v>
      </c>
      <c r="F70" s="55">
        <f>Sekundäranteil!$D$10*'Gesamtenergie 2019'!F35</f>
        <v>7135.644444444446</v>
      </c>
      <c r="G70" s="52">
        <f>Sekundäranteil!$D$10*'Gesamtenergie 2019'!G35</f>
        <v>5895.6799999999985</v>
      </c>
      <c r="H70" s="54">
        <f>Sekundäranteil!$D$10*'Gesamtenergie 2019'!H35</f>
        <v>4587.576</v>
      </c>
      <c r="I70" s="53">
        <f>Sekundäranteil!$D$10*'Gesamtenergie 2019'!I35</f>
        <v>4124.4902222222217</v>
      </c>
    </row>
    <row r="73" spans="3:9" ht="42" customHeight="1" x14ac:dyDescent="0.35">
      <c r="C73" s="88" t="s">
        <v>116</v>
      </c>
      <c r="D73" s="88"/>
      <c r="E73" s="88"/>
      <c r="F73" s="88"/>
      <c r="G73" s="88"/>
      <c r="H73" s="88"/>
      <c r="I73" s="88"/>
    </row>
    <row r="74" spans="3:9" ht="15.75" customHeight="1" x14ac:dyDescent="0.35">
      <c r="C74" s="60"/>
      <c r="D74" s="60"/>
      <c r="E74" s="60"/>
      <c r="F74" s="60"/>
      <c r="G74" s="60"/>
      <c r="H74" s="60"/>
      <c r="I74" s="60"/>
    </row>
    <row r="75" spans="3:9" ht="15.75" x14ac:dyDescent="0.25">
      <c r="E75" s="87" t="s">
        <v>46</v>
      </c>
      <c r="F75" s="87"/>
      <c r="G75" s="87" t="s">
        <v>42</v>
      </c>
      <c r="H75" s="87"/>
      <c r="I75" s="87"/>
    </row>
    <row r="76" spans="3:9" x14ac:dyDescent="0.25">
      <c r="C76" s="15" t="s">
        <v>52</v>
      </c>
      <c r="D76" s="49" t="s">
        <v>53</v>
      </c>
      <c r="E76" s="63" t="str">
        <f>Studienliste!$F$17</f>
        <v>ISI-05 13</v>
      </c>
      <c r="F76" s="64" t="s">
        <v>132</v>
      </c>
      <c r="G76" s="65" t="str">
        <f>Studienliste!$F$10</f>
        <v>OTTO-01 17</v>
      </c>
      <c r="H76" s="66" t="str">
        <f>Studienliste!$F$8</f>
        <v>TUD-02 20</v>
      </c>
      <c r="I76" s="67" t="str">
        <f>F76</f>
        <v>ENWI</v>
      </c>
    </row>
    <row r="77" spans="3:9" x14ac:dyDescent="0.25">
      <c r="C77" s="8" t="str">
        <f>C42</f>
        <v>Austria</v>
      </c>
      <c r="D77" s="8" t="str">
        <f>D42</f>
        <v>Donawitz</v>
      </c>
      <c r="E77" s="51">
        <f>Sekundäranteil!$D$9*'Gesamtenergie 2019'!E7</f>
        <v>8638.2834999999995</v>
      </c>
      <c r="F77" s="55">
        <f>Sekundäranteil!$D$9*'Gesamtenergie 2019'!F7</f>
        <v>10229.022222222224</v>
      </c>
      <c r="G77" s="52">
        <f>Sekundäranteil!$D$9*'Gesamtenergie 2019'!G7</f>
        <v>8451.5199999999986</v>
      </c>
      <c r="H77" s="54">
        <f>Sekundäranteil!$D$9*'Gesamtenergie 2019'!H7</f>
        <v>6576.3389999999999</v>
      </c>
      <c r="I77" s="53">
        <f>Sekundäranteil!$D$9*'Gesamtenergie 2019'!I7</f>
        <v>5912.5006111111106</v>
      </c>
    </row>
    <row r="78" spans="3:9" x14ac:dyDescent="0.25">
      <c r="C78" s="8" t="str">
        <f t="shared" ref="C78:D78" si="28">C43</f>
        <v>Austria</v>
      </c>
      <c r="D78" s="8" t="str">
        <f t="shared" si="28"/>
        <v>Linz</v>
      </c>
      <c r="E78" s="51">
        <f>Sekundäranteil!$D$9*'Gesamtenergie 2019'!E8</f>
        <v>8638.2834999999995</v>
      </c>
      <c r="F78" s="55">
        <f>Sekundäranteil!$D$9*'Gesamtenergie 2019'!F8</f>
        <v>10229.022222222224</v>
      </c>
      <c r="G78" s="52">
        <f>Sekundäranteil!$D$9*'Gesamtenergie 2019'!G8</f>
        <v>8451.5199999999986</v>
      </c>
      <c r="H78" s="54">
        <f>Sekundäranteil!$D$9*'Gesamtenergie 2019'!H8</f>
        <v>6576.3389999999999</v>
      </c>
      <c r="I78" s="53">
        <f>Sekundäranteil!$D$9*'Gesamtenergie 2019'!I8</f>
        <v>5912.5006111111106</v>
      </c>
    </row>
    <row r="79" spans="3:9" x14ac:dyDescent="0.25">
      <c r="C79" s="8" t="str">
        <f t="shared" ref="C79:D79" si="29">C44</f>
        <v>Belgium</v>
      </c>
      <c r="D79" s="8" t="str">
        <f t="shared" si="29"/>
        <v>Ghent</v>
      </c>
      <c r="E79" s="51">
        <f>Sekundäranteil!$D$9*'Gesamtenergie 2019'!E9</f>
        <v>12477.775</v>
      </c>
      <c r="F79" s="55">
        <f>Sekundäranteil!$D$9*'Gesamtenergie 2019'!F9</f>
        <v>14775.555555555558</v>
      </c>
      <c r="G79" s="52">
        <f>Sekundäranteil!$D$9*'Gesamtenergie 2019'!G9</f>
        <v>12207.999999999998</v>
      </c>
      <c r="H79" s="54">
        <f>Sekundäranteil!$D$9*'Gesamtenergie 2019'!H9</f>
        <v>9499.35</v>
      </c>
      <c r="I79" s="53">
        <f>Sekundäranteil!$D$9*'Gesamtenergie 2019'!I9</f>
        <v>8540.4527777777766</v>
      </c>
    </row>
    <row r="80" spans="3:9" x14ac:dyDescent="0.25">
      <c r="C80" s="8" t="str">
        <f t="shared" ref="C80:D80" si="30">C45</f>
        <v>Czech Republic</v>
      </c>
      <c r="D80" s="8" t="str">
        <f t="shared" si="30"/>
        <v>Trinec</v>
      </c>
      <c r="E80" s="51">
        <f>Sekundäranteil!$D$9*'Gesamtenergie 2019'!E10</f>
        <v>5913.7784999999994</v>
      </c>
      <c r="F80" s="55">
        <f>Sekundäranteil!$D$9*'Gesamtenergie 2019'!F10</f>
        <v>7002.8000000000011</v>
      </c>
      <c r="G80" s="52">
        <f>Sekundäranteil!$D$9*'Gesamtenergie 2019'!G10</f>
        <v>5785.9199999999992</v>
      </c>
      <c r="H80" s="54">
        <f>Sekundäranteil!$D$9*'Gesamtenergie 2019'!H10</f>
        <v>4502.1689999999999</v>
      </c>
      <c r="I80" s="53">
        <f>Sekundäranteil!$D$9*'Gesamtenergie 2019'!I10</f>
        <v>4047.7044999999998</v>
      </c>
    </row>
    <row r="81" spans="3:9" x14ac:dyDescent="0.25">
      <c r="C81" s="8" t="str">
        <f t="shared" ref="C81:D81" si="31">C46</f>
        <v>Finland</v>
      </c>
      <c r="D81" s="8" t="str">
        <f t="shared" si="31"/>
        <v>Raahe</v>
      </c>
      <c r="E81" s="51">
        <f>Sekundäranteil!$D$9*'Gesamtenergie 2019'!E11</f>
        <v>5952.7</v>
      </c>
      <c r="F81" s="55">
        <f>Sekundäranteil!$D$9*'Gesamtenergie 2019'!F11</f>
        <v>7048.8888888888905</v>
      </c>
      <c r="G81" s="52">
        <f>Sekundäranteil!$D$9*'Gesamtenergie 2019'!G11</f>
        <v>5823.9999999999991</v>
      </c>
      <c r="H81" s="54">
        <f>Sekundäranteil!$D$9*'Gesamtenergie 2019'!H11</f>
        <v>4531.8</v>
      </c>
      <c r="I81" s="53">
        <f>Sekundäranteil!$D$9*'Gesamtenergie 2019'!I11</f>
        <v>4074.344444444444</v>
      </c>
    </row>
    <row r="82" spans="3:9" x14ac:dyDescent="0.25">
      <c r="C82" s="8" t="str">
        <f t="shared" ref="C82:D82" si="32">C47</f>
        <v>France</v>
      </c>
      <c r="D82" s="8" t="str">
        <f t="shared" si="32"/>
        <v>Fos-Sur-Mer</v>
      </c>
      <c r="E82" s="51">
        <f>Sekundäranteil!$D$9*'Gesamtenergie 2019'!E12</f>
        <v>8585.625</v>
      </c>
      <c r="F82" s="55">
        <f>Sekundäranteil!$D$9*'Gesamtenergie 2019'!F12</f>
        <v>10166.66666666667</v>
      </c>
      <c r="G82" s="52">
        <f>Sekundäranteil!$D$9*'Gesamtenergie 2019'!G12</f>
        <v>8400</v>
      </c>
      <c r="H82" s="54">
        <f>Sekundäranteil!$D$9*'Gesamtenergie 2019'!H12</f>
        <v>6536.25</v>
      </c>
      <c r="I82" s="53">
        <f>Sekundäranteil!$D$9*'Gesamtenergie 2019'!I12</f>
        <v>5876.458333333333</v>
      </c>
    </row>
    <row r="83" spans="3:9" x14ac:dyDescent="0.25">
      <c r="C83" s="8" t="str">
        <f t="shared" ref="C83:D83" si="33">C48</f>
        <v>France</v>
      </c>
      <c r="D83" s="8" t="str">
        <f t="shared" si="33"/>
        <v>Dunkerque</v>
      </c>
      <c r="E83" s="51">
        <f>Sekundäranteil!$D$9*'Gesamtenergie 2019'!E13</f>
        <v>15683.074999999999</v>
      </c>
      <c r="F83" s="55">
        <f>Sekundäranteil!$D$9*'Gesamtenergie 2019'!F13</f>
        <v>18571.111111111117</v>
      </c>
      <c r="G83" s="52">
        <f>Sekundäranteil!$D$9*'Gesamtenergie 2019'!G13</f>
        <v>15343.999999999998</v>
      </c>
      <c r="H83" s="54">
        <f>Sekundäranteil!$D$9*'Gesamtenergie 2019'!H13</f>
        <v>11939.550000000001</v>
      </c>
      <c r="I83" s="53">
        <f>Sekundäranteil!$D$9*'Gesamtenergie 2019'!I13</f>
        <v>10734.330555555554</v>
      </c>
    </row>
    <row r="84" spans="3:9" x14ac:dyDescent="0.25">
      <c r="C84" s="8" t="str">
        <f t="shared" ref="C84:D84" si="34">C49</f>
        <v>Germany</v>
      </c>
      <c r="D84" s="8" t="str">
        <f t="shared" si="34"/>
        <v>Bremen</v>
      </c>
      <c r="E84" s="51">
        <f>Sekundäranteil!$D$9*'Gesamtenergie 2019'!E14</f>
        <v>7555.3499999999995</v>
      </c>
      <c r="F84" s="55">
        <f>Sekundäranteil!$D$9*'Gesamtenergie 2019'!F14</f>
        <v>8946.6666666666679</v>
      </c>
      <c r="G84" s="52">
        <f>Sekundäranteil!$D$9*'Gesamtenergie 2019'!G14</f>
        <v>7391.9999999999991</v>
      </c>
      <c r="H84" s="54">
        <f>Sekundäranteil!$D$9*'Gesamtenergie 2019'!H14</f>
        <v>5751.9000000000005</v>
      </c>
      <c r="I84" s="53">
        <f>Sekundäranteil!$D$9*'Gesamtenergie 2019'!I14</f>
        <v>5171.2833333333328</v>
      </c>
    </row>
    <row r="85" spans="3:9" x14ac:dyDescent="0.25">
      <c r="C85" s="8" t="str">
        <f t="shared" ref="C85:D85" si="35">C50</f>
        <v>Germany</v>
      </c>
      <c r="D85" s="8" t="str">
        <f t="shared" si="35"/>
        <v>Voelklingen</v>
      </c>
      <c r="E85" s="51">
        <f>Sekundäranteil!$D$9*'Gesamtenergie 2019'!E15</f>
        <v>6369.3889999999992</v>
      </c>
      <c r="F85" s="55">
        <f>Sekundäranteil!$D$9*'Gesamtenergie 2019'!F15</f>
        <v>7542.311111111113</v>
      </c>
      <c r="G85" s="52">
        <f>Sekundäranteil!$D$9*'Gesamtenergie 2019'!G15</f>
        <v>6231.6799999999994</v>
      </c>
      <c r="H85" s="54">
        <f>Sekundäranteil!$D$9*'Gesamtenergie 2019'!H15</f>
        <v>4849.0259999999998</v>
      </c>
      <c r="I85" s="53">
        <f>Sekundäranteil!$D$9*'Gesamtenergie 2019'!I15</f>
        <v>4359.5485555555551</v>
      </c>
    </row>
    <row r="86" spans="3:9" x14ac:dyDescent="0.25">
      <c r="C86" s="8" t="str">
        <f t="shared" ref="C86:D86" si="36">C51</f>
        <v>Germany</v>
      </c>
      <c r="D86" s="8" t="str">
        <f t="shared" si="36"/>
        <v>Eisenhuettenstadt</v>
      </c>
      <c r="E86" s="51">
        <f>Sekundäranteil!$D$9*'Gesamtenergie 2019'!E16</f>
        <v>4922.4249999999993</v>
      </c>
      <c r="F86" s="55">
        <f>Sekundäranteil!$D$9*'Gesamtenergie 2019'!F16</f>
        <v>5828.8888888888905</v>
      </c>
      <c r="G86" s="52">
        <f>Sekundäranteil!$D$9*'Gesamtenergie 2019'!G16</f>
        <v>4815.9999999999991</v>
      </c>
      <c r="H86" s="54">
        <f>Sekundäranteil!$D$9*'Gesamtenergie 2019'!H16</f>
        <v>3747.4500000000003</v>
      </c>
      <c r="I86" s="53">
        <f>Sekundäranteil!$D$9*'Gesamtenergie 2019'!I16</f>
        <v>3369.1694444444443</v>
      </c>
    </row>
    <row r="87" spans="3:9" x14ac:dyDescent="0.25">
      <c r="C87" s="8" t="str">
        <f t="shared" ref="C87:D87" si="37">C52</f>
        <v>Germany</v>
      </c>
      <c r="D87" s="8" t="str">
        <f t="shared" si="37"/>
        <v>Duisburg-Huckingen</v>
      </c>
      <c r="E87" s="51">
        <f>Sekundäranteil!$D$9*'Gesamtenergie 2019'!E17</f>
        <v>11447.5</v>
      </c>
      <c r="F87" s="55">
        <f>Sekundäranteil!$D$9*'Gesamtenergie 2019'!F17</f>
        <v>13555.555555555558</v>
      </c>
      <c r="G87" s="52">
        <f>Sekundäranteil!$D$9*'Gesamtenergie 2019'!G17</f>
        <v>11199.999999999998</v>
      </c>
      <c r="H87" s="54">
        <f>Sekundäranteil!$D$9*'Gesamtenergie 2019'!H17</f>
        <v>8715</v>
      </c>
      <c r="I87" s="53">
        <f>Sekundäranteil!$D$9*'Gesamtenergie 2019'!I17</f>
        <v>7835.2777777777774</v>
      </c>
    </row>
    <row r="88" spans="3:9" x14ac:dyDescent="0.25">
      <c r="C88" s="8" t="str">
        <f t="shared" ref="C88:D88" si="38">C53</f>
        <v>Germany</v>
      </c>
      <c r="D88" s="8" t="str">
        <f t="shared" si="38"/>
        <v>Duisburg-Beeckerwerth</v>
      </c>
      <c r="E88" s="51">
        <f>Sekundäranteil!$D$9*'Gesamtenergie 2019'!E18</f>
        <v>13737</v>
      </c>
      <c r="F88" s="55">
        <f>Sekundäranteil!$D$9*'Gesamtenergie 2019'!F18</f>
        <v>16266.66666666667</v>
      </c>
      <c r="G88" s="52">
        <f>Sekundäranteil!$D$9*'Gesamtenergie 2019'!G18</f>
        <v>13439.999999999998</v>
      </c>
      <c r="H88" s="54">
        <f>Sekundäranteil!$D$9*'Gesamtenergie 2019'!H18</f>
        <v>10458</v>
      </c>
      <c r="I88" s="53">
        <f>Sekundäranteil!$D$9*'Gesamtenergie 2019'!I18</f>
        <v>9402.3333333333321</v>
      </c>
    </row>
    <row r="89" spans="3:9" x14ac:dyDescent="0.25">
      <c r="C89" s="8" t="str">
        <f t="shared" ref="C89:D89" si="39">C54</f>
        <v>Germany</v>
      </c>
      <c r="D89" s="8" t="str">
        <f t="shared" si="39"/>
        <v>Salzgitter</v>
      </c>
      <c r="E89" s="51">
        <f>Sekundäranteil!$D$9*'Gesamtenergie 2019'!E19</f>
        <v>10531.699999999999</v>
      </c>
      <c r="F89" s="55">
        <f>Sekundäranteil!$D$9*'Gesamtenergie 2019'!F19</f>
        <v>12471.111111111113</v>
      </c>
      <c r="G89" s="52">
        <f>Sekundäranteil!$D$9*'Gesamtenergie 2019'!G19</f>
        <v>10303.999999999998</v>
      </c>
      <c r="H89" s="54">
        <f>Sekundäranteil!$D$9*'Gesamtenergie 2019'!H19</f>
        <v>8017.8</v>
      </c>
      <c r="I89" s="53">
        <f>Sekundäranteil!$D$9*'Gesamtenergie 2019'!I19</f>
        <v>7208.4555555555553</v>
      </c>
    </row>
    <row r="90" spans="3:9" x14ac:dyDescent="0.25">
      <c r="C90" s="8" t="str">
        <f t="shared" ref="C90:D90" si="40">C55</f>
        <v>Germany</v>
      </c>
      <c r="D90" s="8" t="str">
        <f t="shared" si="40"/>
        <v>Dillingen</v>
      </c>
      <c r="E90" s="51">
        <f>Sekundäranteil!$D$9*'Gesamtenergie 2019'!E20</f>
        <v>5343.6929999999993</v>
      </c>
      <c r="F90" s="55">
        <f>Sekundäranteil!$D$9*'Gesamtenergie 2019'!F20</f>
        <v>6327.7333333333345</v>
      </c>
      <c r="G90" s="52">
        <f>Sekundäranteil!$D$9*'Gesamtenergie 2019'!G20</f>
        <v>5228.16</v>
      </c>
      <c r="H90" s="54">
        <f>Sekundäranteil!$D$9*'Gesamtenergie 2019'!H20</f>
        <v>4068.1620000000003</v>
      </c>
      <c r="I90" s="53">
        <f>Sekundäranteil!$D$9*'Gesamtenergie 2019'!I20</f>
        <v>3657.5076666666664</v>
      </c>
    </row>
    <row r="91" spans="3:9" x14ac:dyDescent="0.25">
      <c r="C91" s="8" t="str">
        <f t="shared" ref="C91:D91" si="41">C56</f>
        <v>Germany</v>
      </c>
      <c r="D91" s="8" t="str">
        <f t="shared" si="41"/>
        <v>Duisburg</v>
      </c>
      <c r="E91" s="51">
        <f>Sekundäranteil!$D$9*'Gesamtenergie 2019'!E21</f>
        <v>2564.2399999999998</v>
      </c>
      <c r="F91" s="55">
        <f>Sekundäranteil!$D$9*'Gesamtenergie 2019'!F21</f>
        <v>3036.4444444444453</v>
      </c>
      <c r="G91" s="52">
        <f>Sekundäranteil!$D$9*'Gesamtenergie 2019'!G21</f>
        <v>2508.7999999999997</v>
      </c>
      <c r="H91" s="54">
        <f>Sekundäranteil!$D$9*'Gesamtenergie 2019'!H21</f>
        <v>1952.16</v>
      </c>
      <c r="I91" s="53">
        <f>Sekundäranteil!$D$9*'Gesamtenergie 2019'!I21</f>
        <v>1755.1022222222221</v>
      </c>
    </row>
    <row r="92" spans="3:9" x14ac:dyDescent="0.25">
      <c r="C92" s="8" t="str">
        <f t="shared" ref="C92:D92" si="42">C57</f>
        <v>Germany</v>
      </c>
      <c r="D92" s="8" t="str">
        <f t="shared" si="42"/>
        <v>Duisburg-Bruckhausen</v>
      </c>
      <c r="E92" s="51">
        <f>Sekundäranteil!$D$9*'Gesamtenergie 2019'!E22</f>
        <v>13737</v>
      </c>
      <c r="F92" s="55">
        <f>Sekundäranteil!$D$9*'Gesamtenergie 2019'!F22</f>
        <v>16266.66666666667</v>
      </c>
      <c r="G92" s="52">
        <f>Sekundäranteil!$D$9*'Gesamtenergie 2019'!G22</f>
        <v>13439.999999999998</v>
      </c>
      <c r="H92" s="54">
        <f>Sekundäranteil!$D$9*'Gesamtenergie 2019'!H22</f>
        <v>10458</v>
      </c>
      <c r="I92" s="53">
        <f>Sekundäranteil!$D$9*'Gesamtenergie 2019'!I22</f>
        <v>9402.3333333333321</v>
      </c>
    </row>
    <row r="93" spans="3:9" x14ac:dyDescent="0.25">
      <c r="C93" s="8" t="str">
        <f t="shared" ref="C93:D93" si="43">C58</f>
        <v>Hungaria</v>
      </c>
      <c r="D93" s="8" t="str">
        <f t="shared" si="43"/>
        <v>Dunauijvaros</v>
      </c>
      <c r="E93" s="51">
        <f>Sekundäranteil!$D$9*'Gesamtenergie 2019'!E23</f>
        <v>3663.2</v>
      </c>
      <c r="F93" s="55">
        <f>Sekundäranteil!$D$9*'Gesamtenergie 2019'!F23</f>
        <v>4337.7777777777783</v>
      </c>
      <c r="G93" s="52">
        <f>Sekundäranteil!$D$9*'Gesamtenergie 2019'!G23</f>
        <v>3583.9999999999995</v>
      </c>
      <c r="H93" s="54">
        <f>Sekundäranteil!$D$9*'Gesamtenergie 2019'!H23</f>
        <v>2788.8</v>
      </c>
      <c r="I93" s="53">
        <f>Sekundäranteil!$D$9*'Gesamtenergie 2019'!I23</f>
        <v>2507.2888888888888</v>
      </c>
    </row>
    <row r="94" spans="3:9" x14ac:dyDescent="0.25">
      <c r="C94" s="8" t="str">
        <f t="shared" ref="C94:D94" si="44">C59</f>
        <v>Italy</v>
      </c>
      <c r="D94" s="8" t="str">
        <f t="shared" si="44"/>
        <v>Taranto</v>
      </c>
      <c r="E94" s="51">
        <f>Sekundäranteil!$D$9*'Gesamtenergie 2019'!E24</f>
        <v>19460.75</v>
      </c>
      <c r="F94" s="55">
        <f>Sekundäranteil!$D$9*'Gesamtenergie 2019'!F24</f>
        <v>23044.444444444449</v>
      </c>
      <c r="G94" s="52">
        <f>Sekundäranteil!$D$9*'Gesamtenergie 2019'!G24</f>
        <v>19039.999999999996</v>
      </c>
      <c r="H94" s="54">
        <f>Sekundäranteil!$D$9*'Gesamtenergie 2019'!H24</f>
        <v>14815.5</v>
      </c>
      <c r="I94" s="53">
        <f>Sekundäranteil!$D$9*'Gesamtenergie 2019'!I24</f>
        <v>13319.972222222221</v>
      </c>
    </row>
    <row r="95" spans="3:9" x14ac:dyDescent="0.25">
      <c r="C95" s="8" t="str">
        <f t="shared" ref="C95:D95" si="45">C60</f>
        <v>Netherlands</v>
      </c>
      <c r="D95" s="8" t="str">
        <f t="shared" si="45"/>
        <v>Ijmuiden</v>
      </c>
      <c r="E95" s="51">
        <f>Sekundäranteil!$D$9*'Gesamtenergie 2019'!E25</f>
        <v>15602.942499999999</v>
      </c>
      <c r="F95" s="55">
        <f>Sekundäranteil!$D$9*'Gesamtenergie 2019'!F25</f>
        <v>18476.222222222226</v>
      </c>
      <c r="G95" s="52">
        <f>Sekundäranteil!$D$9*'Gesamtenergie 2019'!G25</f>
        <v>15265.599999999999</v>
      </c>
      <c r="H95" s="54">
        <f>Sekundäranteil!$D$9*'Gesamtenergie 2019'!H25</f>
        <v>11878.545</v>
      </c>
      <c r="I95" s="53">
        <f>Sekundäranteil!$D$9*'Gesamtenergie 2019'!I25</f>
        <v>10679.483611111111</v>
      </c>
    </row>
    <row r="96" spans="3:9" x14ac:dyDescent="0.25">
      <c r="C96" s="8" t="str">
        <f t="shared" ref="C96:D96" si="46">C61</f>
        <v>Poland</v>
      </c>
      <c r="D96" s="8" t="str">
        <f t="shared" si="46"/>
        <v>Krakow</v>
      </c>
      <c r="E96" s="51">
        <f>Sekundäranteil!$D$9*'Gesamtenergie 2019'!E26</f>
        <v>6238.8874999999998</v>
      </c>
      <c r="F96" s="55">
        <f>Sekundäranteil!$D$9*'Gesamtenergie 2019'!F26</f>
        <v>7387.7777777777792</v>
      </c>
      <c r="G96" s="52">
        <f>Sekundäranteil!$D$9*'Gesamtenergie 2019'!G26</f>
        <v>6103.9999999999991</v>
      </c>
      <c r="H96" s="54">
        <f>Sekundäranteil!$D$9*'Gesamtenergie 2019'!H26</f>
        <v>4749.6750000000002</v>
      </c>
      <c r="I96" s="53">
        <f>Sekundäranteil!$D$9*'Gesamtenergie 2019'!I26</f>
        <v>4270.2263888888883</v>
      </c>
    </row>
    <row r="97" spans="3:9" x14ac:dyDescent="0.25">
      <c r="C97" s="8" t="str">
        <f t="shared" ref="C97:D97" si="47">C62</f>
        <v>Poland</v>
      </c>
      <c r="D97" s="8" t="str">
        <f t="shared" si="47"/>
        <v>Dabrowa Gornicza</v>
      </c>
      <c r="E97" s="51">
        <f>Sekundäranteil!$D$9*'Gesamtenergie 2019'!E27</f>
        <v>6238.8874999999998</v>
      </c>
      <c r="F97" s="55">
        <f>Sekundäranteil!$D$9*'Gesamtenergie 2019'!F27</f>
        <v>7387.7777777777792</v>
      </c>
      <c r="G97" s="52">
        <f>Sekundäranteil!$D$9*'Gesamtenergie 2019'!G27</f>
        <v>6103.9999999999991</v>
      </c>
      <c r="H97" s="54">
        <f>Sekundäranteil!$D$9*'Gesamtenergie 2019'!H27</f>
        <v>4749.6750000000002</v>
      </c>
      <c r="I97" s="53">
        <f>Sekundäranteil!$D$9*'Gesamtenergie 2019'!I27</f>
        <v>4270.2263888888883</v>
      </c>
    </row>
    <row r="98" spans="3:9" x14ac:dyDescent="0.25">
      <c r="C98" s="8" t="str">
        <f t="shared" ref="C98:D98" si="48">C63</f>
        <v>Romania</v>
      </c>
      <c r="D98" s="8" t="str">
        <f t="shared" si="48"/>
        <v>Galati</v>
      </c>
      <c r="E98" s="51">
        <f>Sekundäranteil!$D$9*'Gesamtenergie 2019'!E28</f>
        <v>4693.4749999999995</v>
      </c>
      <c r="F98" s="55">
        <f>Sekundäranteil!$D$9*'Gesamtenergie 2019'!F28</f>
        <v>5557.7777777777792</v>
      </c>
      <c r="G98" s="52">
        <f>Sekundäranteil!$D$9*'Gesamtenergie 2019'!G28</f>
        <v>4591.9999999999991</v>
      </c>
      <c r="H98" s="54">
        <f>Sekundäranteil!$D$9*'Gesamtenergie 2019'!H28</f>
        <v>3573.15</v>
      </c>
      <c r="I98" s="53">
        <f>Sekundäranteil!$D$9*'Gesamtenergie 2019'!I28</f>
        <v>3212.4638888888885</v>
      </c>
    </row>
    <row r="99" spans="3:9" x14ac:dyDescent="0.25">
      <c r="C99" s="8" t="str">
        <f t="shared" ref="C99:D99" si="49">C64</f>
        <v>Slovakia</v>
      </c>
      <c r="D99" s="8" t="str">
        <f t="shared" si="49"/>
        <v>Kosice</v>
      </c>
      <c r="E99" s="51">
        <f>Sekundäranteil!$D$9*'Gesamtenergie 2019'!E29</f>
        <v>10302.75</v>
      </c>
      <c r="F99" s="55">
        <f>Sekundäranteil!$D$9*'Gesamtenergie 2019'!F29</f>
        <v>12200.000000000002</v>
      </c>
      <c r="G99" s="52">
        <f>Sekundäranteil!$D$9*'Gesamtenergie 2019'!G29</f>
        <v>10079.999999999998</v>
      </c>
      <c r="H99" s="54">
        <f>Sekundäranteil!$D$9*'Gesamtenergie 2019'!H29</f>
        <v>7843.5000000000009</v>
      </c>
      <c r="I99" s="53">
        <f>Sekundäranteil!$D$9*'Gesamtenergie 2019'!I29</f>
        <v>7051.7499999999991</v>
      </c>
    </row>
    <row r="100" spans="3:9" x14ac:dyDescent="0.25">
      <c r="C100" s="8" t="str">
        <f t="shared" ref="C100:D100" si="50">C65</f>
        <v>Spain</v>
      </c>
      <c r="D100" s="8" t="str">
        <f t="shared" si="50"/>
        <v>Gijon</v>
      </c>
      <c r="E100" s="51">
        <f>Sekundäranteil!$D$9*'Gesamtenergie 2019'!E30</f>
        <v>5437.5625</v>
      </c>
      <c r="F100" s="55">
        <f>Sekundäranteil!$D$9*'Gesamtenergie 2019'!F30</f>
        <v>6438.8888888888905</v>
      </c>
      <c r="G100" s="52">
        <f>Sekundäranteil!$D$9*'Gesamtenergie 2019'!G30</f>
        <v>5319.9999999999991</v>
      </c>
      <c r="H100" s="54">
        <f>Sekundäranteil!$D$9*'Gesamtenergie 2019'!H30</f>
        <v>4139.625</v>
      </c>
      <c r="I100" s="53">
        <f>Sekundäranteil!$D$9*'Gesamtenergie 2019'!I30</f>
        <v>3721.7569444444443</v>
      </c>
    </row>
    <row r="101" spans="3:9" x14ac:dyDescent="0.25">
      <c r="C101" s="8" t="str">
        <f t="shared" ref="C101:D101" si="51">C66</f>
        <v>Spain</v>
      </c>
      <c r="D101" s="8" t="str">
        <f t="shared" si="51"/>
        <v>Aviles</v>
      </c>
      <c r="E101" s="51">
        <f>Sekundäranteil!$D$9*'Gesamtenergie 2019'!E31</f>
        <v>5437.5625</v>
      </c>
      <c r="F101" s="55">
        <f>Sekundäranteil!$D$9*'Gesamtenergie 2019'!F31</f>
        <v>6438.8888888888905</v>
      </c>
      <c r="G101" s="52">
        <f>Sekundäranteil!$D$9*'Gesamtenergie 2019'!G31</f>
        <v>5319.9999999999991</v>
      </c>
      <c r="H101" s="54">
        <f>Sekundäranteil!$D$9*'Gesamtenergie 2019'!H31</f>
        <v>4139.625</v>
      </c>
      <c r="I101" s="53">
        <f>Sekundäranteil!$D$9*'Gesamtenergie 2019'!I31</f>
        <v>3721.7569444444443</v>
      </c>
    </row>
    <row r="102" spans="3:9" x14ac:dyDescent="0.25">
      <c r="C102" s="8" t="str">
        <f t="shared" ref="C102:D102" si="52">C67</f>
        <v>Sweden</v>
      </c>
      <c r="D102" s="8" t="str">
        <f t="shared" si="52"/>
        <v>Lulea</v>
      </c>
      <c r="E102" s="51">
        <f>Sekundäranteil!$D$9*'Gesamtenergie 2019'!E32</f>
        <v>5265.8499999999995</v>
      </c>
      <c r="F102" s="55">
        <f>Sekundäranteil!$D$9*'Gesamtenergie 2019'!F32</f>
        <v>6235.5555555555566</v>
      </c>
      <c r="G102" s="52">
        <f>Sekundäranteil!$D$9*'Gesamtenergie 2019'!G32</f>
        <v>5151.9999999999991</v>
      </c>
      <c r="H102" s="54">
        <f>Sekundäranteil!$D$9*'Gesamtenergie 2019'!H32</f>
        <v>4008.9</v>
      </c>
      <c r="I102" s="53">
        <f>Sekundäranteil!$D$9*'Gesamtenergie 2019'!I32</f>
        <v>3604.2277777777776</v>
      </c>
    </row>
    <row r="103" spans="3:9" x14ac:dyDescent="0.25">
      <c r="C103" s="8" t="str">
        <f t="shared" ref="C103:D103" si="53">C68</f>
        <v>Sweden</v>
      </c>
      <c r="D103" s="8" t="str">
        <f t="shared" si="53"/>
        <v>Oxeloesund</v>
      </c>
      <c r="E103" s="51">
        <f>Sekundäranteil!$D$9*'Gesamtenergie 2019'!E33</f>
        <v>3434.25</v>
      </c>
      <c r="F103" s="55">
        <f>Sekundäranteil!$D$9*'Gesamtenergie 2019'!F33</f>
        <v>4066.6666666666674</v>
      </c>
      <c r="G103" s="52">
        <f>Sekundäranteil!$D$9*'Gesamtenergie 2019'!G33</f>
        <v>3359.9999999999995</v>
      </c>
      <c r="H103" s="54">
        <f>Sekundäranteil!$D$9*'Gesamtenergie 2019'!H33</f>
        <v>2614.5</v>
      </c>
      <c r="I103" s="53">
        <f>Sekundäranteil!$D$9*'Gesamtenergie 2019'!I33</f>
        <v>2350.583333333333</v>
      </c>
    </row>
    <row r="104" spans="3:9" x14ac:dyDescent="0.25">
      <c r="C104" s="8" t="str">
        <f t="shared" ref="C104:D104" si="54">C69</f>
        <v>United Kingdom</v>
      </c>
      <c r="D104" s="8" t="str">
        <f t="shared" si="54"/>
        <v>Port Talbot</v>
      </c>
      <c r="E104" s="51">
        <f>Sekundäranteil!$D$9*'Gesamtenergie 2019'!E34</f>
        <v>8665.7574999999997</v>
      </c>
      <c r="F104" s="55">
        <f>Sekundäranteil!$D$9*'Gesamtenergie 2019'!F34</f>
        <v>10261.555555555558</v>
      </c>
      <c r="G104" s="52">
        <f>Sekundäranteil!$D$9*'Gesamtenergie 2019'!G34</f>
        <v>8478.4</v>
      </c>
      <c r="H104" s="54">
        <f>Sekundäranteil!$D$9*'Gesamtenergie 2019'!H34</f>
        <v>6597.2550000000001</v>
      </c>
      <c r="I104" s="53">
        <f>Sekundäranteil!$D$9*'Gesamtenergie 2019'!I34</f>
        <v>5931.3052777777775</v>
      </c>
    </row>
    <row r="105" spans="3:9" x14ac:dyDescent="0.25">
      <c r="C105" s="8" t="str">
        <f t="shared" ref="C105:D105" si="55">C70</f>
        <v>United Kingdom</v>
      </c>
      <c r="D105" s="8" t="str">
        <f t="shared" si="55"/>
        <v>Scunthorpe</v>
      </c>
      <c r="E105" s="51">
        <f>Sekundäranteil!$D$9*'Gesamtenergie 2019'!E35</f>
        <v>6410.5999999999995</v>
      </c>
      <c r="F105" s="55">
        <f>Sekundäranteil!$D$9*'Gesamtenergie 2019'!F35</f>
        <v>7591.1111111111131</v>
      </c>
      <c r="G105" s="52">
        <f>Sekundäranteil!$D$9*'Gesamtenergie 2019'!G35</f>
        <v>6271.9999999999991</v>
      </c>
      <c r="H105" s="54">
        <f>Sekundäranteil!$D$9*'Gesamtenergie 2019'!H35</f>
        <v>4880.4000000000005</v>
      </c>
      <c r="I105" s="53">
        <f>Sekundäranteil!$D$9*'Gesamtenergie 2019'!I35</f>
        <v>4387.7555555555555</v>
      </c>
    </row>
    <row r="109" spans="3:9" ht="15.75" x14ac:dyDescent="0.25">
      <c r="C109" s="59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topLeftCell="A4"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79" t="s">
        <v>111</v>
      </c>
      <c r="D3" s="79"/>
      <c r="E3" s="79"/>
      <c r="F3" s="79"/>
      <c r="G3" s="79"/>
      <c r="H3" s="79"/>
      <c r="I3" s="79"/>
    </row>
    <row r="5" spans="3:9" ht="15.75" x14ac:dyDescent="0.25">
      <c r="E5" s="87" t="s">
        <v>46</v>
      </c>
      <c r="F5" s="87"/>
      <c r="G5" s="87" t="s">
        <v>42</v>
      </c>
      <c r="H5" s="87"/>
      <c r="I5" s="87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'Verbrauch je Träger 2019'!F122-'Energiebedarf Sek.Stahl 2050'!E7-('Verbrauch je Träger 2019'!F122-'Energiebedarf Sek.stahl 2019'!E6)</f>
        <v>-455.29867460488822</v>
      </c>
      <c r="F7" s="55">
        <f>'Verbrauch je Träger 2019'!G122-'Energiebedarf Sek.Stahl 2050'!F7-('Verbrauch je Träger 2019'!G122-'Energiebedarf Sek.stahl 2019'!F6)</f>
        <v>-539.14186311223966</v>
      </c>
      <c r="G7" s="52">
        <f>'Verbrauch je Träger 2019'!H122-'Energiebedarf Sek.Stahl 2050'!G7-('Verbrauch je Träger 2019'!H122-'Energiebedarf Sek.stahl 2019'!G6)</f>
        <v>-445.4549164074906</v>
      </c>
      <c r="H7" s="54">
        <f>'Verbrauch je Träger 2019'!I122-'Energiebedarf Sek.Stahl 2050'!H7-('Verbrauch je Träger 2019'!I122-'Energiebedarf Sek.stahl 2019'!H6)</f>
        <v>-346.61960682957852</v>
      </c>
      <c r="I7" s="53">
        <f>'Verbrauch je Träger 2019'!J122-'Energiebedarf Sek.Stahl 2050'!I7-('Verbrauch je Träger 2019'!J122-'Energiebedarf Sek.stahl 2019'!I6)</f>
        <v>-311.63062567227371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'Verbrauch je Träger 2019'!F123-'Energiebedarf Sek.Stahl 2050'!E8-('Verbrauch je Träger 2019'!F123-'Energiebedarf Sek.stahl 2019'!E7)</f>
        <v>-455.29867460488822</v>
      </c>
      <c r="F8" s="55">
        <f>'Verbrauch je Träger 2019'!G123-'Energiebedarf Sek.Stahl 2050'!F8-('Verbrauch je Träger 2019'!G123-'Energiebedarf Sek.stahl 2019'!F7)</f>
        <v>-539.14186311223966</v>
      </c>
      <c r="G8" s="52">
        <f>'Verbrauch je Träger 2019'!H123-'Energiebedarf Sek.Stahl 2050'!G8-('Verbrauch je Träger 2019'!H123-'Energiebedarf Sek.stahl 2019'!G7)</f>
        <v>-445.4549164074906</v>
      </c>
      <c r="H8" s="54">
        <f>'Verbrauch je Träger 2019'!I123-'Energiebedarf Sek.Stahl 2050'!H8-('Verbrauch je Träger 2019'!I123-'Energiebedarf Sek.stahl 2019'!H7)</f>
        <v>-346.61960682957852</v>
      </c>
      <c r="I8" s="53">
        <f>'Verbrauch je Träger 2019'!J123-'Energiebedarf Sek.Stahl 2050'!I8-('Verbrauch je Träger 2019'!J123-'Energiebedarf Sek.stahl 2019'!I7)</f>
        <v>-311.63062567227371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'Verbrauch je Träger 2019'!F124-'Energiebedarf Sek.Stahl 2050'!E9-('Verbrauch je Träger 2019'!F124-'Energiebedarf Sek.stahl 2019'!E8)</f>
        <v>-657.66704919073345</v>
      </c>
      <c r="F9" s="55">
        <f>'Verbrauch je Träger 2019'!G124-'Energiebedarf Sek.Stahl 2050'!F9-('Verbrauch je Träger 2019'!G124-'Energiebedarf Sek.stahl 2019'!F8)</f>
        <v>-778.77634613350347</v>
      </c>
      <c r="G9" s="52">
        <f>'Verbrauch je Träger 2019'!H124-'Energiebedarf Sek.Stahl 2050'!G9-('Verbrauch je Träger 2019'!H124-'Energiebedarf Sek.stahl 2019'!G8)</f>
        <v>-643.44799746112403</v>
      </c>
      <c r="H9" s="54">
        <f>'Verbrauch je Träger 2019'!I124-'Energiebedarf Sek.Stahl 2050'!H9-('Verbrauch je Träger 2019'!I124-'Energiebedarf Sek.stahl 2019'!H8)</f>
        <v>-500.68297302443716</v>
      </c>
      <c r="I9" s="53">
        <f>'Verbrauch je Träger 2019'!J124-'Energiebedarf Sek.Stahl 2050'!I9-('Verbrauch je Träger 2019'!J124-'Energiebedarf Sek.stahl 2019'!I8)</f>
        <v>-450.14230318417503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'Verbrauch je Träger 2019'!F125-'Energiebedarf Sek.Stahl 2050'!E10-('Verbrauch je Träger 2019'!F125-'Energiebedarf Sek.stahl 2019'!E9)</f>
        <v>-311.69797946048948</v>
      </c>
      <c r="F10" s="55">
        <f>'Verbrauch je Träger 2019'!G125-'Energiebedarf Sek.Stahl 2050'!F10-('Verbrauch je Träger 2019'!G125-'Energiebedarf Sek.stahl 2019'!F9)</f>
        <v>-369.09711964455801</v>
      </c>
      <c r="G10" s="52">
        <f>'Verbrauch je Träger 2019'!H125-'Energiebedarf Sek.Stahl 2050'!G10-('Verbrauch je Träger 2019'!H125-'Energiebedarf Sek.stahl 2019'!G9)</f>
        <v>-304.95893164074914</v>
      </c>
      <c r="H10" s="54">
        <f>'Verbrauch je Träger 2019'!I125-'Energiebedarf Sek.Stahl 2050'!H10-('Verbrauch je Träger 2019'!I125-'Energiebedarf Sek.stahl 2019'!H9)</f>
        <v>-237.29616868295761</v>
      </c>
      <c r="I10" s="53">
        <f>'Verbrauch je Träger 2019'!J125-'Energiebedarf Sek.Stahl 2050'!I10-('Verbrauch je Träger 2019'!J125-'Energiebedarf Sek.stahl 2019'!I9)</f>
        <v>-213.34267323389395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'Verbrauch je Träger 2019'!F126-'Energiebedarf Sek.Stahl 2050'!E11-('Verbrauch je Träger 2019'!F126-'Energiebedarf Sek.stahl 2019'!E10)</f>
        <v>-313.74941796255189</v>
      </c>
      <c r="F11" s="55">
        <f>'Verbrauch je Träger 2019'!G126-'Energiebedarf Sek.Stahl 2050'!F11-('Verbrauch je Träger 2019'!G126-'Energiebedarf Sek.stahl 2019'!F10)</f>
        <v>-371.52633026552485</v>
      </c>
      <c r="G11" s="52">
        <f>'Verbrauch je Träger 2019'!H126-'Energiebedarf Sek.Stahl 2050'!G11-('Verbrauch je Träger 2019'!H126-'Energiebedarf Sek.stahl 2019'!G10)</f>
        <v>-306.96601713741711</v>
      </c>
      <c r="H11" s="54">
        <f>'Verbrauch je Träger 2019'!I126-'Energiebedarf Sek.Stahl 2050'!H11-('Verbrauch je Träger 2019'!I126-'Energiebedarf Sek.stahl 2019'!H10)</f>
        <v>-238.85793208505311</v>
      </c>
      <c r="I11" s="53">
        <f>'Verbrauch je Träger 2019'!J126-'Energiebedarf Sek.Stahl 2050'!I11-('Verbrauch je Träger 2019'!J126-'Energiebedarf Sek.stahl 2019'!I10)</f>
        <v>-214.7467868401568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'Verbrauch je Träger 2019'!F127-'Energiebedarf Sek.Stahl 2050'!E12-('Verbrauch je Träger 2019'!F127-'Energiebedarf Sek.stahl 2019'!E11)</f>
        <v>-452.52319898445057</v>
      </c>
      <c r="F12" s="55">
        <f>'Verbrauch je Träger 2019'!G127-'Energiebedarf Sek.Stahl 2050'!F12-('Verbrauch je Träger 2019'!G127-'Energiebedarf Sek.stahl 2019'!F11)</f>
        <v>-535.85528403681565</v>
      </c>
      <c r="G12" s="52">
        <f>'Verbrauch je Träger 2019'!H127-'Energiebedarf Sek.Stahl 2050'!G12-('Verbrauch je Träger 2019'!H127-'Energiebedarf Sek.stahl 2019'!G11)</f>
        <v>-442.73944779435169</v>
      </c>
      <c r="H12" s="54">
        <f>'Verbrauch je Träger 2019'!I127-'Energiebedarf Sek.Stahl 2050'!H12-('Verbrauch je Träger 2019'!I127-'Energiebedarf Sek.stahl 2019'!H11)</f>
        <v>-344.50663281497964</v>
      </c>
      <c r="I12" s="53">
        <f>'Verbrauch je Träger 2019'!J127-'Energiebedarf Sek.Stahl 2050'!I12-('Verbrauch je Träger 2019'!J127-'Energiebedarf Sek.stahl 2019'!I11)</f>
        <v>-309.73094255791784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'Verbrauch je Träger 2019'!F128-'Energiebedarf Sek.Stahl 2050'!E13-('Verbrauch je Träger 2019'!F128-'Energiebedarf Sek.stahl 2019'!E12)</f>
        <v>-826.60904347826181</v>
      </c>
      <c r="F13" s="55">
        <f>'Verbrauch je Träger 2019'!G128-'Energiebedarf Sek.Stahl 2050'!F13-('Verbrauch je Träger 2019'!G128-'Energiebedarf Sek.stahl 2019'!F12)</f>
        <v>-978.82898550724713</v>
      </c>
      <c r="G13" s="52">
        <f>'Verbrauch je Träger 2019'!H128-'Energiebedarf Sek.Stahl 2050'!G13-('Verbrauch je Träger 2019'!H128-'Energiebedarf Sek.stahl 2019'!G12)</f>
        <v>-808.73739130435024</v>
      </c>
      <c r="H13" s="54">
        <f>'Verbrauch je Träger 2019'!I128-'Energiebedarf Sek.Stahl 2050'!H13-('Verbrauch je Träger 2019'!I128-'Energiebedarf Sek.stahl 2019'!H12)</f>
        <v>-629.29878260869737</v>
      </c>
      <c r="I13" s="53">
        <f>'Verbrauch je Träger 2019'!J128-'Energiebedarf Sek.Stahl 2050'!I13-('Verbrauch je Träger 2019'!J128-'Energiebedarf Sek.stahl 2019'!I12)</f>
        <v>-565.77518840579796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'Verbrauch je Träger 2019'!F129-'Energiebedarf Sek.Stahl 2050'!E14-('Verbrauch je Träger 2019'!F129-'Energiebedarf Sek.stahl 2019'!E13)</f>
        <v>-398.22041510631607</v>
      </c>
      <c r="F14" s="55">
        <f>'Verbrauch je Träger 2019'!G129-'Energiebedarf Sek.Stahl 2050'!F14-('Verbrauch je Träger 2019'!G129-'Energiebedarf Sek.stahl 2019'!F13)</f>
        <v>-471.55264995239668</v>
      </c>
      <c r="G14" s="52">
        <f>'Verbrauch je Träger 2019'!H129-'Energiebedarf Sek.Stahl 2050'!G14-('Verbrauch je Träger 2019'!H129-'Energiebedarf Sek.stahl 2019'!G13)</f>
        <v>-389.61071405902931</v>
      </c>
      <c r="H14" s="54">
        <f>'Verbrauch je Träger 2019'!I129-'Energiebedarf Sek.Stahl 2050'!H14-('Verbrauch je Träger 2019'!I129-'Energiebedarf Sek.stahl 2019'!H13)</f>
        <v>-303.1658368771823</v>
      </c>
      <c r="I14" s="53">
        <f>'Verbrauch je Träger 2019'!J129-'Energiebedarf Sek.Stahl 2050'!I14-('Verbrauch je Träger 2019'!J129-'Energiebedarf Sek.stahl 2019'!I13)</f>
        <v>-272.56322945096781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'Verbrauch je Träger 2019'!F130-'Energiebedarf Sek.Stahl 2050'!E15-('Verbrauch je Träger 2019'!F130-'Energiebedarf Sek.stahl 2019'!E14)</f>
        <v>-335.7118772199301</v>
      </c>
      <c r="F15" s="55">
        <f>'Verbrauch je Träger 2019'!G130-'Energiebedarf Sek.Stahl 2050'!F15-('Verbrauch je Träger 2019'!G130-'Energiebedarf Sek.stahl 2019'!F14)</f>
        <v>-397.53317338411125</v>
      </c>
      <c r="G15" s="52">
        <f>'Verbrauch je Träger 2019'!H130-'Energiebedarf Sek.Stahl 2050'!G15-('Verbrauch je Träger 2019'!H130-'Energiebedarf Sek.stahl 2019'!G14)</f>
        <v>-328.45363833703595</v>
      </c>
      <c r="H15" s="54">
        <f>'Verbrauch je Träger 2019'!I130-'Energiebedarf Sek.Stahl 2050'!H15-('Verbrauch je Träger 2019'!I130-'Energiebedarf Sek.stahl 2019'!H14)</f>
        <v>-255.57798733100663</v>
      </c>
      <c r="I15" s="53">
        <f>'Verbrauch je Träger 2019'!J130-'Energiebedarf Sek.Stahl 2050'!I15-('Verbrauch je Träger 2019'!J130-'Energiebedarf Sek.stahl 2019'!I14)</f>
        <v>-229.77906191896818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'Verbrauch je Träger 2019'!F131-'Energiebedarf Sek.Stahl 2050'!E16-('Verbrauch je Träger 2019'!F131-'Energiebedarf Sek.stahl 2019'!E15)</f>
        <v>-259.44663408441784</v>
      </c>
      <c r="F16" s="55">
        <f>'Verbrauch je Träger 2019'!G131-'Energiebedarf Sek.Stahl 2050'!F16-('Verbrauch je Träger 2019'!G131-'Energiebedarf Sek.stahl 2019'!F15)</f>
        <v>-307.22369618110679</v>
      </c>
      <c r="G16" s="52">
        <f>'Verbrauch je Träger 2019'!H131-'Energiebedarf Sek.Stahl 2050'!G16-('Verbrauch je Träger 2019'!H131-'Energiebedarf Sek.stahl 2019'!G15)</f>
        <v>-253.83728340209473</v>
      </c>
      <c r="H16" s="54">
        <f>'Verbrauch je Träger 2019'!I131-'Energiebedarf Sek.Stahl 2050'!H16-('Verbrauch je Träger 2019'!I131-'Energiebedarf Sek.stahl 2019'!H15)</f>
        <v>-197.51713614725486</v>
      </c>
      <c r="I16" s="53">
        <f>'Verbrauch je Träger 2019'!J131-'Energiebedarf Sek.Stahl 2050'!I16-('Verbrauch je Träger 2019'!J131-'Energiebedarf Sek.stahl 2019'!I15)</f>
        <v>-177.57907373320677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'Verbrauch je Träger 2019'!F132-'Energiebedarf Sek.Stahl 2050'!E17-('Verbrauch je Träger 2019'!F132-'Energiebedarf Sek.stahl 2019'!E16)</f>
        <v>-603.36426531259895</v>
      </c>
      <c r="F17" s="55">
        <f>'Verbrauch je Träger 2019'!G132-'Energiebedarf Sek.Stahl 2050'!F17-('Verbrauch je Träger 2019'!G132-'Energiebedarf Sek.stahl 2019'!F16)</f>
        <v>-714.47371204908632</v>
      </c>
      <c r="G17" s="52">
        <f>'Verbrauch je Träger 2019'!H132-'Energiebedarf Sek.Stahl 2050'!G17-('Verbrauch je Träger 2019'!H132-'Energiebedarf Sek.stahl 2019'!G16)</f>
        <v>-590.31926372580165</v>
      </c>
      <c r="H17" s="54">
        <f>'Verbrauch je Träger 2019'!I132-'Energiebedarf Sek.Stahl 2050'!H17-('Verbrauch je Träger 2019'!I132-'Energiebedarf Sek.stahl 2019'!H16)</f>
        <v>-459.34217708664073</v>
      </c>
      <c r="I17" s="53">
        <f>'Verbrauch je Träger 2019'!J132-'Energiebedarf Sek.Stahl 2050'!I17-('Verbrauch je Träger 2019'!J132-'Energiebedarf Sek.stahl 2019'!I16)</f>
        <v>-412.97459007722409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'Verbrauch je Träger 2019'!F133-'Energiebedarf Sek.Stahl 2050'!E18-('Verbrauch je Träger 2019'!F133-'Energiebedarf Sek.stahl 2019'!E17)</f>
        <v>-724.03711837511946</v>
      </c>
      <c r="F18" s="55">
        <f>'Verbrauch je Träger 2019'!G133-'Energiebedarf Sek.Stahl 2050'!F18-('Verbrauch je Träger 2019'!G133-'Energiebedarf Sek.stahl 2019'!F17)</f>
        <v>-857.36845445890322</v>
      </c>
      <c r="G18" s="52">
        <f>'Verbrauch je Träger 2019'!H133-'Energiebedarf Sek.Stahl 2050'!G18-('Verbrauch je Träger 2019'!H133-'Energiebedarf Sek.stahl 2019'!G17)</f>
        <v>-708.3831164709627</v>
      </c>
      <c r="H18" s="54">
        <f>'Verbrauch je Träger 2019'!I133-'Energiebedarf Sek.Stahl 2050'!H18-('Verbrauch je Träger 2019'!I133-'Energiebedarf Sek.stahl 2019'!H17)</f>
        <v>-551.21061250396815</v>
      </c>
      <c r="I18" s="53">
        <f>'Verbrauch je Träger 2019'!J133-'Energiebedarf Sek.Stahl 2050'!I18-('Verbrauch je Träger 2019'!J133-'Energiebedarf Sek.stahl 2019'!I17)</f>
        <v>-495.56950809266891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'Verbrauch je Träger 2019'!F134-'Energiebedarf Sek.Stahl 2050'!E19-('Verbrauch je Träger 2019'!F134-'Energiebedarf Sek.stahl 2019'!E18)</f>
        <v>-555.0951240875911</v>
      </c>
      <c r="F19" s="55">
        <f>'Verbrauch je Träger 2019'!G134-'Energiebedarf Sek.Stahl 2050'!F19-('Verbrauch je Träger 2019'!G134-'Energiebedarf Sek.stahl 2019'!F18)</f>
        <v>-657.31581508515956</v>
      </c>
      <c r="G19" s="52">
        <f>'Verbrauch je Träger 2019'!H134-'Energiebedarf Sek.Stahl 2050'!G19-('Verbrauch je Träger 2019'!H134-'Energiebedarf Sek.stahl 2019'!G18)</f>
        <v>-543.09372262773832</v>
      </c>
      <c r="H19" s="54">
        <f>'Verbrauch je Träger 2019'!I134-'Energiebedarf Sek.Stahl 2050'!H19-('Verbrauch je Träger 2019'!I134-'Energiebedarf Sek.stahl 2019'!H18)</f>
        <v>-422.59480291970613</v>
      </c>
      <c r="I19" s="53">
        <f>'Verbrauch je Träger 2019'!J134-'Energiebedarf Sek.Stahl 2050'!I19-('Verbrauch je Träger 2019'!J134-'Energiebedarf Sek.stahl 2019'!I18)</f>
        <v>-379.93662287104598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'Verbrauch je Träger 2019'!F135-'Energiebedarf Sek.Stahl 2050'!E20-('Verbrauch je Träger 2019'!F135-'Energiebedarf Sek.stahl 2019'!E19)</f>
        <v>-281.65043904792128</v>
      </c>
      <c r="F20" s="55">
        <f>'Verbrauch je Träger 2019'!G135-'Energiebedarf Sek.Stahl 2050'!F20-('Verbrauch je Träger 2019'!G135-'Energiebedarf Sek.stahl 2019'!F19)</f>
        <v>-333.51632878451346</v>
      </c>
      <c r="G20" s="52">
        <f>'Verbrauch je Träger 2019'!H135-'Energiebedarf Sek.Stahl 2050'!G20-('Verbrauch je Träger 2019'!H135-'Energiebedarf Sek.stahl 2019'!G19)</f>
        <v>-275.56103230720419</v>
      </c>
      <c r="H20" s="54">
        <f>'Verbrauch je Träger 2019'!I135-'Energiebedarf Sek.Stahl 2050'!H20-('Verbrauch je Träger 2019'!I135-'Energiebedarf Sek.stahl 2019'!H19)</f>
        <v>-214.42092826404405</v>
      </c>
      <c r="I20" s="53">
        <f>'Verbrauch je Träger 2019'!J135-'Energiebedarf Sek.Stahl 2050'!I20-('Verbrauch je Träger 2019'!J135-'Energiebedarf Sek.stahl 2019'!I19)</f>
        <v>-192.77653864804824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'Verbrauch je Träger 2019'!F136-'Energiebedarf Sek.Stahl 2050'!E21-('Verbrauch je Träger 2019'!F136-'Energiebedarf Sek.stahl 2019'!E20)</f>
        <v>-135.15359543002251</v>
      </c>
      <c r="F21" s="55">
        <f>'Verbrauch je Träger 2019'!G136-'Energiebedarf Sek.Stahl 2050'!F21-('Verbrauch je Träger 2019'!G136-'Energiebedarf Sek.stahl 2019'!F20)</f>
        <v>-160.04211149899538</v>
      </c>
      <c r="G21" s="52">
        <f>'Verbrauch je Träger 2019'!H136-'Energiebedarf Sek.Stahl 2050'!G21-('Verbrauch je Träger 2019'!H136-'Energiebedarf Sek.stahl 2019'!G20)</f>
        <v>-132.23151507457942</v>
      </c>
      <c r="H21" s="54">
        <f>'Verbrauch je Träger 2019'!I136-'Energiebedarf Sek.Stahl 2050'!H21-('Verbrauch je Träger 2019'!I136-'Energiebedarf Sek.stahl 2019'!H20)</f>
        <v>-102.89264766740689</v>
      </c>
      <c r="I21" s="53">
        <f>'Verbrauch je Träger 2019'!J136-'Energiebedarf Sek.Stahl 2050'!I21-('Verbrauch je Träger 2019'!J136-'Energiebedarf Sek.stahl 2019'!I20)</f>
        <v>-92.506308177298479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'Verbrauch je Träger 2019'!F137-'Energiebedarf Sek.Stahl 2050'!E22-('Verbrauch je Träger 2019'!F137-'Energiebedarf Sek.stahl 2019'!E21)</f>
        <v>-724.03711837511946</v>
      </c>
      <c r="F22" s="55">
        <f>'Verbrauch je Träger 2019'!G137-'Energiebedarf Sek.Stahl 2050'!F22-('Verbrauch je Träger 2019'!G137-'Energiebedarf Sek.stahl 2019'!F21)</f>
        <v>-857.36845445890322</v>
      </c>
      <c r="G22" s="52">
        <f>'Verbrauch je Träger 2019'!H137-'Energiebedarf Sek.Stahl 2050'!G22-('Verbrauch je Träger 2019'!H137-'Energiebedarf Sek.stahl 2019'!G21)</f>
        <v>-708.3831164709627</v>
      </c>
      <c r="H22" s="54">
        <f>'Verbrauch je Träger 2019'!I137-'Energiebedarf Sek.Stahl 2050'!H22-('Verbrauch je Träger 2019'!I137-'Energiebedarf Sek.stahl 2019'!H21)</f>
        <v>-551.21061250396815</v>
      </c>
      <c r="I22" s="53">
        <f>'Verbrauch je Träger 2019'!J137-'Energiebedarf Sek.Stahl 2050'!I22-('Verbrauch je Träger 2019'!J137-'Energiebedarf Sek.stahl 2019'!I21)</f>
        <v>-495.56950809266891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'Verbrauch je Träger 2019'!F138-'Energiebedarf Sek.Stahl 2050'!E23-('Verbrauch je Träger 2019'!F138-'Energiebedarf Sek.stahl 2019'!E22)</f>
        <v>-193.07656490003228</v>
      </c>
      <c r="F23" s="55">
        <f>'Verbrauch je Träger 2019'!G138-'Energiebedarf Sek.Stahl 2050'!F23-('Verbrauch je Träger 2019'!G138-'Energiebedarf Sek.stahl 2019'!F22)</f>
        <v>-228.63158785570749</v>
      </c>
      <c r="G23" s="52">
        <f>'Verbrauch je Träger 2019'!H138-'Energiebedarf Sek.Stahl 2050'!G23-('Verbrauch je Träger 2019'!H138-'Energiebedarf Sek.stahl 2019'!G22)</f>
        <v>-188.90216439225651</v>
      </c>
      <c r="H23" s="54">
        <f>'Verbrauch je Träger 2019'!I138-'Energiebedarf Sek.Stahl 2050'!H23-('Verbrauch je Träger 2019'!I138-'Energiebedarf Sek.stahl 2019'!H22)</f>
        <v>-146.98949666772478</v>
      </c>
      <c r="I23" s="53">
        <f>'Verbrauch je Träger 2019'!J138-'Energiebedarf Sek.Stahl 2050'!I23-('Verbrauch je Träger 2019'!J138-'Energiebedarf Sek.stahl 2019'!I22)</f>
        <v>-132.15186882471198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'Verbrauch je Träger 2019'!F139-'Energiebedarf Sek.Stahl 2050'!E24-('Verbrauch je Träger 2019'!F139-'Energiebedarf Sek.stahl 2019'!E23)</f>
        <v>-1025.7192510314198</v>
      </c>
      <c r="F24" s="55">
        <f>'Verbrauch je Träger 2019'!G139-'Energiebedarf Sek.Stahl 2050'!F24-('Verbrauch je Träger 2019'!G139-'Energiebedarf Sek.stahl 2019'!F23)</f>
        <v>-1214.6053104834464</v>
      </c>
      <c r="G24" s="52">
        <f>'Verbrauch je Träger 2019'!H139-'Energiebedarf Sek.Stahl 2050'!G24-('Verbrauch je Träger 2019'!H139-'Energiebedarf Sek.stahl 2019'!G23)</f>
        <v>-1003.5427483338644</v>
      </c>
      <c r="H24" s="54">
        <f>'Verbrauch je Träger 2019'!I139-'Energiebedarf Sek.Stahl 2050'!H24-('Verbrauch je Träger 2019'!I139-'Energiebedarf Sek.stahl 2019'!H23)</f>
        <v>-780.88170104728488</v>
      </c>
      <c r="I24" s="53">
        <f>'Verbrauch je Träger 2019'!J139-'Energiebedarf Sek.Stahl 2050'!I24-('Verbrauch je Träger 2019'!J139-'Energiebedarf Sek.stahl 2019'!I23)</f>
        <v>-702.05680313128323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'Verbrauch je Träger 2019'!F140-'Energiebedarf Sek.Stahl 2050'!E25-('Verbrauch je Träger 2019'!F140-'Energiebedarf Sek.stahl 2019'!E24)</f>
        <v>-822.38549362107369</v>
      </c>
      <c r="F25" s="55">
        <f>'Verbrauch je Träger 2019'!G140-'Energiebedarf Sek.Stahl 2050'!F25-('Verbrauch je Träger 2019'!G140-'Energiebedarf Sek.stahl 2019'!F24)</f>
        <v>-973.82766952290331</v>
      </c>
      <c r="G25" s="52">
        <f>'Verbrauch je Träger 2019'!H140-'Energiebedarf Sek.Stahl 2050'!G25-('Verbrauch je Träger 2019'!H140-'Energiebedarf Sek.stahl 2019'!G24)</f>
        <v>-804.60515645826854</v>
      </c>
      <c r="H25" s="54">
        <f>'Verbrauch je Träger 2019'!I140-'Energiebedarf Sek.Stahl 2050'!H25-('Verbrauch je Träger 2019'!I140-'Energiebedarf Sek.stahl 2019'!H24)</f>
        <v>-626.08338736908991</v>
      </c>
      <c r="I25" s="53">
        <f>'Verbrauch je Träger 2019'!J140-'Energiebedarf Sek.Stahl 2050'!I25-('Verbrauch je Träger 2019'!J140-'Energiebedarf Sek.stahl 2019'!I24)</f>
        <v>-562.8843662752588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'Verbrauch je Träger 2019'!F141-'Energiebedarf Sek.Stahl 2050'!E26-('Verbrauch je Träger 2019'!F141-'Energiebedarf Sek.stahl 2019'!E25)</f>
        <v>-328.83352459536673</v>
      </c>
      <c r="F26" s="55">
        <f>'Verbrauch je Träger 2019'!G141-'Energiebedarf Sek.Stahl 2050'!F26-('Verbrauch je Träger 2019'!G141-'Energiebedarf Sek.stahl 2019'!F25)</f>
        <v>-389.38817306675173</v>
      </c>
      <c r="G26" s="52">
        <f>'Verbrauch je Träger 2019'!H141-'Energiebedarf Sek.Stahl 2050'!G26-('Verbrauch je Träger 2019'!H141-'Energiebedarf Sek.stahl 2019'!G25)</f>
        <v>-321.72399873056202</v>
      </c>
      <c r="H26" s="54">
        <f>'Verbrauch je Träger 2019'!I141-'Energiebedarf Sek.Stahl 2050'!H26-('Verbrauch je Träger 2019'!I141-'Energiebedarf Sek.stahl 2019'!H25)</f>
        <v>-250.34148651221858</v>
      </c>
      <c r="I26" s="53">
        <f>'Verbrauch je Träger 2019'!J141-'Energiebedarf Sek.Stahl 2050'!I26-('Verbrauch je Träger 2019'!J141-'Energiebedarf Sek.stahl 2019'!I25)</f>
        <v>-225.07115159208752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'Verbrauch je Träger 2019'!F142-'Energiebedarf Sek.Stahl 2050'!E27-('Verbrauch je Träger 2019'!F142-'Energiebedarf Sek.stahl 2019'!E26)</f>
        <v>-328.83352459536673</v>
      </c>
      <c r="F27" s="55">
        <f>'Verbrauch je Träger 2019'!G142-'Energiebedarf Sek.Stahl 2050'!F27-('Verbrauch je Träger 2019'!G142-'Energiebedarf Sek.stahl 2019'!F26)</f>
        <v>-389.38817306675173</v>
      </c>
      <c r="G27" s="52">
        <f>'Verbrauch je Träger 2019'!H142-'Energiebedarf Sek.Stahl 2050'!G27-('Verbrauch je Träger 2019'!H142-'Energiebedarf Sek.stahl 2019'!G26)</f>
        <v>-321.72399873056202</v>
      </c>
      <c r="H27" s="54">
        <f>'Verbrauch je Träger 2019'!I142-'Energiebedarf Sek.Stahl 2050'!H27-('Verbrauch je Träger 2019'!I142-'Energiebedarf Sek.stahl 2019'!H26)</f>
        <v>-250.34148651221858</v>
      </c>
      <c r="I27" s="53">
        <f>'Verbrauch je Träger 2019'!J142-'Energiebedarf Sek.Stahl 2050'!I27-('Verbrauch je Träger 2019'!J142-'Energiebedarf Sek.stahl 2019'!I26)</f>
        <v>-225.07115159208752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'Verbrauch je Träger 2019'!F143-'Energiebedarf Sek.Stahl 2050'!E28-('Verbrauch je Träger 2019'!F143-'Energiebedarf Sek.stahl 2019'!E27)</f>
        <v>-247.37934877816633</v>
      </c>
      <c r="F28" s="55">
        <f>'Verbrauch je Träger 2019'!G143-'Energiebedarf Sek.Stahl 2050'!F28-('Verbrauch je Träger 2019'!G143-'Energiebedarf Sek.stahl 2019'!F27)</f>
        <v>-292.9342219401251</v>
      </c>
      <c r="G28" s="52">
        <f>'Verbrauch je Träger 2019'!H143-'Energiebedarf Sek.Stahl 2050'!G28-('Verbrauch je Träger 2019'!H143-'Energiebedarf Sek.stahl 2019'!G27)</f>
        <v>-242.03089812757889</v>
      </c>
      <c r="H28" s="54">
        <f>'Verbrauch je Träger 2019'!I143-'Energiebedarf Sek.Stahl 2050'!H28-('Verbrauch je Träger 2019'!I143-'Energiebedarf Sek.stahl 2019'!H27)</f>
        <v>-188.33029260552212</v>
      </c>
      <c r="I28" s="53">
        <f>'Verbrauch je Träger 2019'!J143-'Energiebedarf Sek.Stahl 2050'!I28-('Verbrauch je Träger 2019'!J143-'Energiebedarf Sek.stahl 2019'!I27)</f>
        <v>-169.31958193166201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'Verbrauch je Träger 2019'!F144-'Energiebedarf Sek.Stahl 2050'!E29-('Verbrauch je Träger 2019'!F144-'Energiebedarf Sek.stahl 2019'!E28)</f>
        <v>-543.0278387813396</v>
      </c>
      <c r="F29" s="55">
        <f>'Verbrauch je Träger 2019'!G144-'Energiebedarf Sek.Stahl 2050'!F29-('Verbrauch je Träger 2019'!G144-'Energiebedarf Sek.stahl 2019'!F28)</f>
        <v>-643.02634084417696</v>
      </c>
      <c r="G29" s="52">
        <f>'Verbrauch je Träger 2019'!H144-'Energiebedarf Sek.Stahl 2050'!G29-('Verbrauch je Träger 2019'!H144-'Energiebedarf Sek.stahl 2019'!G28)</f>
        <v>-531.28733735322203</v>
      </c>
      <c r="H29" s="54">
        <f>'Verbrauch je Träger 2019'!I144-'Energiebedarf Sek.Stahl 2050'!H29-('Verbrauch je Träger 2019'!I144-'Energiebedarf Sek.stahl 2019'!H28)</f>
        <v>-413.4079593779752</v>
      </c>
      <c r="I29" s="53">
        <f>'Verbrauch je Träger 2019'!J144-'Energiebedarf Sek.Stahl 2050'!I29-('Verbrauch je Träger 2019'!J144-'Energiebedarf Sek.stahl 2019'!I28)</f>
        <v>-371.67713106950214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'Verbrauch je Träger 2019'!F145-'Energiebedarf Sek.Stahl 2050'!E30-('Verbrauch je Träger 2019'!F145-'Energiebedarf Sek.stahl 2019'!E29)</f>
        <v>-286.59802602348555</v>
      </c>
      <c r="F30" s="55">
        <f>'Verbrauch je Träger 2019'!G145-'Energiebedarf Sek.Stahl 2050'!F30-('Verbrauch je Träger 2019'!G145-'Energiebedarf Sek.stahl 2019'!F29)</f>
        <v>-339.37501322331536</v>
      </c>
      <c r="G30" s="52">
        <f>'Verbrauch je Träger 2019'!H145-'Energiebedarf Sek.Stahl 2050'!G30-('Verbrauch je Träger 2019'!H145-'Energiebedarf Sek.stahl 2019'!G29)</f>
        <v>-280.40165026975592</v>
      </c>
      <c r="H30" s="54">
        <f>'Verbrauch je Träger 2019'!I145-'Energiebedarf Sek.Stahl 2050'!H30-('Verbrauch je Träger 2019'!I145-'Energiebedarf Sek.stahl 2019'!H29)</f>
        <v>-218.18753411615398</v>
      </c>
      <c r="I30" s="53">
        <f>'Verbrauch je Träger 2019'!J145-'Energiebedarf Sek.Stahl 2050'!I30-('Verbrauch je Träger 2019'!J145-'Energiebedarf Sek.stahl 2019'!I29)</f>
        <v>-196.16293028668179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'Verbrauch je Träger 2019'!F146-'Energiebedarf Sek.Stahl 2050'!E31-('Verbrauch je Träger 2019'!F146-'Energiebedarf Sek.stahl 2019'!E30)</f>
        <v>-286.59802602348555</v>
      </c>
      <c r="F31" s="55">
        <f>'Verbrauch je Träger 2019'!G146-'Energiebedarf Sek.Stahl 2050'!F31-('Verbrauch je Träger 2019'!G146-'Energiebedarf Sek.stahl 2019'!F30)</f>
        <v>-339.37501322331536</v>
      </c>
      <c r="G31" s="52">
        <f>'Verbrauch je Träger 2019'!H146-'Energiebedarf Sek.Stahl 2050'!G31-('Verbrauch je Träger 2019'!H146-'Energiebedarf Sek.stahl 2019'!G30)</f>
        <v>-280.40165026975592</v>
      </c>
      <c r="H31" s="54">
        <f>'Verbrauch je Träger 2019'!I146-'Energiebedarf Sek.Stahl 2050'!H31-('Verbrauch je Träger 2019'!I146-'Energiebedarf Sek.stahl 2019'!H30)</f>
        <v>-218.18753411615398</v>
      </c>
      <c r="I31" s="53">
        <f>'Verbrauch je Träger 2019'!J146-'Energiebedarf Sek.Stahl 2050'!I31-('Verbrauch je Träger 2019'!J146-'Energiebedarf Sek.stahl 2019'!I30)</f>
        <v>-196.16293028668179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'Verbrauch je Träger 2019'!F147-'Energiebedarf Sek.Stahl 2050'!E32-('Verbrauch je Träger 2019'!F147-'Energiebedarf Sek.stahl 2019'!E31)</f>
        <v>-277.54756204379555</v>
      </c>
      <c r="F32" s="55">
        <f>'Verbrauch je Träger 2019'!G147-'Energiebedarf Sek.Stahl 2050'!F32-('Verbrauch je Träger 2019'!G147-'Energiebedarf Sek.stahl 2019'!F31)</f>
        <v>-328.65790754257978</v>
      </c>
      <c r="G32" s="52">
        <f>'Verbrauch je Träger 2019'!H147-'Energiebedarf Sek.Stahl 2050'!G32-('Verbrauch je Träger 2019'!H147-'Energiebedarf Sek.stahl 2019'!G31)</f>
        <v>-271.54686131386916</v>
      </c>
      <c r="H32" s="54">
        <f>'Verbrauch je Träger 2019'!I147-'Energiebedarf Sek.Stahl 2050'!H32-('Verbrauch je Träger 2019'!I147-'Energiebedarf Sek.stahl 2019'!H31)</f>
        <v>-211.29740145985306</v>
      </c>
      <c r="I32" s="53">
        <f>'Verbrauch je Träger 2019'!J147-'Energiebedarf Sek.Stahl 2050'!I32-('Verbrauch je Träger 2019'!J147-'Energiebedarf Sek.stahl 2019'!I31)</f>
        <v>-189.96831143552299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'Verbrauch je Träger 2019'!F148-'Energiebedarf Sek.Stahl 2050'!E33-('Verbrauch je Träger 2019'!F148-'Energiebedarf Sek.stahl 2019'!E32)</f>
        <v>-181.00927959377987</v>
      </c>
      <c r="F33" s="55">
        <f>'Verbrauch je Träger 2019'!G148-'Energiebedarf Sek.Stahl 2050'!F33-('Verbrauch je Träger 2019'!G148-'Energiebedarf Sek.stahl 2019'!F32)</f>
        <v>-214.3421136147258</v>
      </c>
      <c r="G33" s="52">
        <f>'Verbrauch je Träger 2019'!H148-'Energiebedarf Sek.Stahl 2050'!G33-('Verbrauch je Träger 2019'!H148-'Energiebedarf Sek.stahl 2019'!G32)</f>
        <v>-177.09577911774068</v>
      </c>
      <c r="H33" s="54">
        <f>'Verbrauch je Träger 2019'!I148-'Energiebedarf Sek.Stahl 2050'!H33-('Verbrauch je Träger 2019'!I148-'Energiebedarf Sek.stahl 2019'!H32)</f>
        <v>-137.80265312599204</v>
      </c>
      <c r="I33" s="53">
        <f>'Verbrauch je Träger 2019'!J148-'Energiebedarf Sek.Stahl 2050'!I33-('Verbrauch je Träger 2019'!J148-'Energiebedarf Sek.stahl 2019'!I32)</f>
        <v>-123.89237702316723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'Verbrauch je Träger 2019'!F149-'Energiebedarf Sek.Stahl 2050'!E34-('Verbrauch je Träger 2019'!F149-'Energiebedarf Sek.stahl 2019'!E33)</f>
        <v>-456.74674884163778</v>
      </c>
      <c r="F34" s="55">
        <f>'Verbrauch je Träger 2019'!G149-'Energiebedarf Sek.Stahl 2050'!F34-('Verbrauch je Träger 2019'!G149-'Energiebedarf Sek.stahl 2019'!F33)</f>
        <v>-540.85660002115765</v>
      </c>
      <c r="G34" s="52">
        <f>'Verbrauch je Träger 2019'!H149-'Energiebedarf Sek.Stahl 2050'!G34-('Verbrauch je Träger 2019'!H149-'Energiebedarf Sek.stahl 2019'!G33)</f>
        <v>-446.87168264043157</v>
      </c>
      <c r="H34" s="54">
        <f>'Verbrauch je Träger 2019'!I149-'Energiebedarf Sek.Stahl 2050'!H34-('Verbrauch je Träger 2019'!I149-'Energiebedarf Sek.stahl 2019'!H33)</f>
        <v>-347.72202805458619</v>
      </c>
      <c r="I34" s="53">
        <f>'Verbrauch je Träger 2019'!J149-'Energiebedarf Sek.Stahl 2050'!I34-('Verbrauch je Träger 2019'!J149-'Energiebedarf Sek.stahl 2019'!I33)</f>
        <v>-312.62176468845882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'Verbrauch je Träger 2019'!F150-'Energiebedarf Sek.Stahl 2050'!E35-('Verbrauch je Träger 2019'!F150-'Energiebedarf Sek.stahl 2019'!E34)</f>
        <v>-337.88398857505581</v>
      </c>
      <c r="F35" s="55">
        <f>'Verbrauch je Träger 2019'!G150-'Energiebedarf Sek.Stahl 2050'!F35-('Verbrauch je Träger 2019'!G150-'Energiebedarf Sek.stahl 2019'!F34)</f>
        <v>-400.10527874748823</v>
      </c>
      <c r="G35" s="52">
        <f>'Verbrauch je Träger 2019'!H150-'Energiebedarf Sek.Stahl 2050'!G35-('Verbrauch je Träger 2019'!H150-'Energiebedarf Sek.stahl 2019'!G34)</f>
        <v>-330.57878768644969</v>
      </c>
      <c r="H35" s="54">
        <f>'Verbrauch je Träger 2019'!I150-'Energiebedarf Sek.Stahl 2050'!H35-('Verbrauch je Träger 2019'!I150-'Energiebedarf Sek.stahl 2019'!H34)</f>
        <v>-257.23161916851859</v>
      </c>
      <c r="I35" s="53">
        <f>'Verbrauch je Träger 2019'!J150-'Energiebedarf Sek.Stahl 2050'!I35-('Verbrauch je Träger 2019'!J150-'Energiebedarf Sek.stahl 2019'!I34)</f>
        <v>-231.26577044324586</v>
      </c>
    </row>
    <row r="37" spans="3:9" x14ac:dyDescent="0.25">
      <c r="G37" t="s">
        <v>105</v>
      </c>
    </row>
    <row r="39" spans="3:9" ht="41.25" customHeight="1" x14ac:dyDescent="0.35">
      <c r="C39" s="79" t="s">
        <v>112</v>
      </c>
      <c r="D39" s="79"/>
      <c r="E39" s="79"/>
      <c r="F39" s="79"/>
      <c r="G39" s="79"/>
      <c r="H39" s="79"/>
      <c r="I39" s="79"/>
    </row>
    <row r="41" spans="3:9" ht="15.75" x14ac:dyDescent="0.25">
      <c r="E41" s="87" t="s">
        <v>46</v>
      </c>
      <c r="F41" s="87"/>
      <c r="G41" s="87" t="s">
        <v>42</v>
      </c>
      <c r="H41" s="87"/>
      <c r="I41" s="87"/>
    </row>
    <row r="42" spans="3:9" x14ac:dyDescent="0.25">
      <c r="C42" s="15" t="s">
        <v>52</v>
      </c>
      <c r="D42" s="15" t="s">
        <v>53</v>
      </c>
      <c r="E42" s="63" t="str">
        <f>Studienliste!$F$17</f>
        <v>ISI-05 13</v>
      </c>
      <c r="F42" s="64" t="s">
        <v>132</v>
      </c>
      <c r="G42" s="65" t="str">
        <f>Studienliste!$F$10</f>
        <v>OTTO-01 17</v>
      </c>
      <c r="H42" s="66" t="str">
        <f>Studienliste!$F$8</f>
        <v>TUD-02 20</v>
      </c>
      <c r="I42" s="67" t="str">
        <f>F42</f>
        <v>ENWI</v>
      </c>
    </row>
    <row r="43" spans="3:9" x14ac:dyDescent="0.25">
      <c r="C43" s="8" t="str">
        <f t="shared" ref="C43:D58" si="0">C78</f>
        <v>Austria</v>
      </c>
      <c r="D43" s="8" t="str">
        <f t="shared" si="0"/>
        <v>Donawitz</v>
      </c>
      <c r="E43" s="51">
        <f>'Verbrauch je Träger 2019'!F122-'Energiebedarf Sek.Stahl 2050'!E42-('Verbrauch je Träger 2019'!F122-'Energiebedarf Sek.stahl 2019'!E6)</f>
        <v>-973.59568460488754</v>
      </c>
      <c r="F43" s="55">
        <f>'Verbrauch je Träger 2019'!G122-'Energiebedarf Sek.Stahl 2050'!F42-('Verbrauch je Träger 2019'!G122-'Energiebedarf Sek.stahl 2019'!F6)</f>
        <v>-1152.883196445573</v>
      </c>
      <c r="G43" s="52">
        <f>'Verbrauch je Träger 2019'!H122-'Energiebedarf Sek.Stahl 2050'!G42-('Verbrauch je Träger 2019'!H122-'Energiebedarf Sek.stahl 2019'!G6)</f>
        <v>-952.54611640748954</v>
      </c>
      <c r="H43" s="54">
        <f>'Verbrauch je Träger 2019'!I122-'Energiebedarf Sek.Stahl 2050'!H42-('Verbrauch je Träger 2019'!I122-'Energiebedarf Sek.stahl 2019'!H6)</f>
        <v>-741.19994682957804</v>
      </c>
      <c r="I43" s="53">
        <f>'Verbrauch je Träger 2019'!J122-'Energiebedarf Sek.Stahl 2050'!I42-('Verbrauch je Träger 2019'!J122-'Energiebedarf Sek.stahl 2019'!I6)</f>
        <v>-666.38066233894006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1">
        <f>'Verbrauch je Träger 2019'!F123-'Energiebedarf Sek.Stahl 2050'!E43-('Verbrauch je Träger 2019'!F123-'Energiebedarf Sek.stahl 2019'!E7)</f>
        <v>-973.59568460488754</v>
      </c>
      <c r="F44" s="55">
        <f>'Verbrauch je Träger 2019'!G123-'Energiebedarf Sek.Stahl 2050'!F43-('Verbrauch je Träger 2019'!G123-'Energiebedarf Sek.stahl 2019'!F7)</f>
        <v>-1152.883196445573</v>
      </c>
      <c r="G44" s="52">
        <f>'Verbrauch je Träger 2019'!H123-'Energiebedarf Sek.Stahl 2050'!G43-('Verbrauch je Träger 2019'!H123-'Energiebedarf Sek.stahl 2019'!G7)</f>
        <v>-952.54611640748954</v>
      </c>
      <c r="H44" s="54">
        <f>'Verbrauch je Träger 2019'!I123-'Energiebedarf Sek.Stahl 2050'!H43-('Verbrauch je Träger 2019'!I123-'Energiebedarf Sek.stahl 2019'!H7)</f>
        <v>-741.19994682957804</v>
      </c>
      <c r="I44" s="53">
        <f>'Verbrauch je Träger 2019'!J123-'Energiebedarf Sek.Stahl 2050'!I43-('Verbrauch je Träger 2019'!J123-'Energiebedarf Sek.stahl 2019'!I7)</f>
        <v>-666.38066233894006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1">
        <f>'Verbrauch je Träger 2019'!F124-'Energiebedarf Sek.Stahl 2050'!E44-('Verbrauch je Träger 2019'!F124-'Energiebedarf Sek.stahl 2019'!E8)</f>
        <v>-1406.3335491907328</v>
      </c>
      <c r="F45" s="55">
        <f>'Verbrauch je Träger 2019'!G124-'Energiebedarf Sek.Stahl 2050'!F44-('Verbrauch je Träger 2019'!G124-'Energiebedarf Sek.stahl 2019'!F8)</f>
        <v>-1665.3096794668363</v>
      </c>
      <c r="G45" s="52">
        <f>'Verbrauch je Träger 2019'!H124-'Energiebedarf Sek.Stahl 2050'!G44-('Verbrauch je Träger 2019'!H124-'Energiebedarf Sek.stahl 2019'!G8)</f>
        <v>-1375.9279974611218</v>
      </c>
      <c r="H45" s="54">
        <f>'Verbrauch je Träger 2019'!I124-'Energiebedarf Sek.Stahl 2050'!H44-('Verbrauch je Träger 2019'!I124-'Energiebedarf Sek.stahl 2019'!H8)</f>
        <v>-1070.6439730244365</v>
      </c>
      <c r="I45" s="53">
        <f>'Verbrauch je Träger 2019'!J124-'Energiebedarf Sek.Stahl 2050'!I44-('Verbrauch je Träger 2019'!J124-'Energiebedarf Sek.stahl 2019'!I8)</f>
        <v>-962.56946985084051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1">
        <f>'Verbrauch je Träger 2019'!F125-'Energiebedarf Sek.Stahl 2050'!E45-('Verbrauch je Träger 2019'!F125-'Energiebedarf Sek.stahl 2019'!E9)</f>
        <v>-666.52468946048884</v>
      </c>
      <c r="F46" s="55">
        <f>'Verbrauch je Träger 2019'!G125-'Energiebedarf Sek.Stahl 2050'!F45-('Verbrauch je Träger 2019'!G125-'Energiebedarf Sek.stahl 2019'!F9)</f>
        <v>-789.26511964455767</v>
      </c>
      <c r="G46" s="52">
        <f>'Verbrauch je Träger 2019'!H125-'Energiebedarf Sek.Stahl 2050'!G45-('Verbrauch je Träger 2019'!H125-'Energiebedarf Sek.stahl 2019'!G9)</f>
        <v>-652.11413164074929</v>
      </c>
      <c r="H46" s="54">
        <f>'Verbrauch je Träger 2019'!I125-'Energiebedarf Sek.Stahl 2050'!H45-('Verbrauch je Träger 2019'!I125-'Energiebedarf Sek.stahl 2019'!H9)</f>
        <v>-507.42630868295782</v>
      </c>
      <c r="I46" s="53">
        <f>'Verbrauch je Träger 2019'!J125-'Energiebedarf Sek.Stahl 2050'!I45-('Verbrauch je Träger 2019'!J125-'Energiebedarf Sek.stahl 2019'!I9)</f>
        <v>-456.20494323389403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1">
        <f>'Verbrauch je Träger 2019'!F126-'Energiebedarf Sek.Stahl 2050'!E46-('Verbrauch je Träger 2019'!F126-'Energiebedarf Sek.stahl 2019'!E10)</f>
        <v>-670.91141796255124</v>
      </c>
      <c r="F47" s="55">
        <f>'Verbrauch je Träger 2019'!G126-'Energiebedarf Sek.Stahl 2050'!F46-('Verbrauch je Träger 2019'!G126-'Energiebedarf Sek.stahl 2019'!F10)</f>
        <v>-794.45966359885824</v>
      </c>
      <c r="G47" s="52">
        <f>'Verbrauch je Träger 2019'!H126-'Energiebedarf Sek.Stahl 2050'!G46-('Verbrauch je Träger 2019'!H126-'Energiebedarf Sek.stahl 2019'!G10)</f>
        <v>-656.40601713741671</v>
      </c>
      <c r="H47" s="54">
        <f>'Verbrauch je Träger 2019'!I126-'Energiebedarf Sek.Stahl 2050'!H46-('Verbrauch je Träger 2019'!I126-'Energiebedarf Sek.stahl 2019'!H10)</f>
        <v>-510.76593208505255</v>
      </c>
      <c r="I47" s="53">
        <f>'Verbrauch je Träger 2019'!J126-'Energiebedarf Sek.Stahl 2050'!I46-('Verbrauch je Träger 2019'!J126-'Energiebedarf Sek.stahl 2019'!I10)</f>
        <v>-459.20745350682319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1">
        <f>'Verbrauch je Träger 2019'!F127-'Energiebedarf Sek.Stahl 2050'!E47-('Verbrauch je Träger 2019'!F127-'Energiebedarf Sek.stahl 2019'!E11)</f>
        <v>-967.66069898444948</v>
      </c>
      <c r="F48" s="55">
        <f>'Verbrauch je Träger 2019'!G127-'Energiebedarf Sek.Stahl 2050'!F47-('Verbrauch je Träger 2019'!G127-'Energiebedarf Sek.stahl 2019'!F11)</f>
        <v>-1145.8552840368156</v>
      </c>
      <c r="G48" s="52">
        <f>'Verbrauch je Träger 2019'!H127-'Energiebedarf Sek.Stahl 2050'!G47-('Verbrauch je Träger 2019'!H127-'Energiebedarf Sek.stahl 2019'!G11)</f>
        <v>-946.73944779435169</v>
      </c>
      <c r="H48" s="54">
        <f>'Verbrauch je Träger 2019'!I127-'Energiebedarf Sek.Stahl 2050'!H47-('Verbrauch je Träger 2019'!I127-'Energiebedarf Sek.stahl 2019'!H11)</f>
        <v>-736.68163281497982</v>
      </c>
      <c r="I48" s="53">
        <f>'Verbrauch je Träger 2019'!J127-'Energiebedarf Sek.Stahl 2050'!I47-('Verbrauch je Träger 2019'!J127-'Energiebedarf Sek.stahl 2019'!I11)</f>
        <v>-662.31844255791748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1">
        <f>'Verbrauch je Träger 2019'!F128-'Energiebedarf Sek.Stahl 2050'!E48-('Verbrauch je Träger 2019'!F128-'Energiebedarf Sek.stahl 2019'!E12)</f>
        <v>-1767.5935434782605</v>
      </c>
      <c r="F49" s="55">
        <f>'Verbrauch je Träger 2019'!G128-'Energiebedarf Sek.Stahl 2050'!F48-('Verbrauch je Träger 2019'!G128-'Energiebedarf Sek.stahl 2019'!F12)</f>
        <v>-2093.0956521739154</v>
      </c>
      <c r="G49" s="52">
        <f>'Verbrauch je Träger 2019'!H128-'Energiebedarf Sek.Stahl 2050'!G48-('Verbrauch je Träger 2019'!H128-'Energiebedarf Sek.stahl 2019'!G12)</f>
        <v>-1729.3773913043478</v>
      </c>
      <c r="H49" s="54">
        <f>'Verbrauch je Träger 2019'!I128-'Energiebedarf Sek.Stahl 2050'!H48-('Verbrauch je Träger 2019'!I128-'Energiebedarf Sek.stahl 2019'!H12)</f>
        <v>-1345.6717826086951</v>
      </c>
      <c r="I49" s="53">
        <f>'Verbrauch je Träger 2019'!J128-'Energiebedarf Sek.Stahl 2050'!I48-('Verbrauch je Träger 2019'!J128-'Energiebedarf Sek.stahl 2019'!I12)</f>
        <v>-1209.8350217391289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1">
        <f>'Verbrauch je Träger 2019'!F129-'Energiebedarf Sek.Stahl 2050'!E49-('Verbrauch je Träger 2019'!F129-'Energiebedarf Sek.stahl 2019'!E13)</f>
        <v>-851.54141510631507</v>
      </c>
      <c r="F50" s="55">
        <f>'Verbrauch je Träger 2019'!G129-'Energiebedarf Sek.Stahl 2050'!F49-('Verbrauch je Träger 2019'!G129-'Energiebedarf Sek.stahl 2019'!F13)</f>
        <v>-1008.352649952396</v>
      </c>
      <c r="G50" s="52">
        <f>'Verbrauch je Träger 2019'!H129-'Energiebedarf Sek.Stahl 2050'!G49-('Verbrauch je Träger 2019'!H129-'Energiebedarf Sek.stahl 2019'!G13)</f>
        <v>-833.13071405902883</v>
      </c>
      <c r="H50" s="54">
        <f>'Verbrauch je Träger 2019'!I129-'Energiebedarf Sek.Stahl 2050'!H49-('Verbrauch je Träger 2019'!I129-'Energiebedarf Sek.stahl 2019'!H13)</f>
        <v>-648.27983687718188</v>
      </c>
      <c r="I50" s="53">
        <f>'Verbrauch je Träger 2019'!J129-'Energiebedarf Sek.Stahl 2050'!I49-('Verbrauch je Träger 2019'!J129-'Energiebedarf Sek.stahl 2019'!I13)</f>
        <v>-582.84022945096785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1">
        <f>'Verbrauch je Träger 2019'!F130-'Energiebedarf Sek.Stahl 2050'!E50-('Verbrauch je Träger 2019'!F130-'Energiebedarf Sek.stahl 2019'!E14)</f>
        <v>-717.87521721993016</v>
      </c>
      <c r="F51" s="55">
        <f>'Verbrauch je Träger 2019'!G130-'Energiebedarf Sek.Stahl 2050'!F50-('Verbrauch je Träger 2019'!G130-'Energiebedarf Sek.stahl 2019'!F14)</f>
        <v>-850.07184005077761</v>
      </c>
      <c r="G51" s="52">
        <f>'Verbrauch je Träger 2019'!H130-'Energiebedarf Sek.Stahl 2050'!G50-('Verbrauch je Träger 2019'!H130-'Energiebedarf Sek.stahl 2019'!G14)</f>
        <v>-702.35443833703539</v>
      </c>
      <c r="H51" s="54">
        <f>'Verbrauch je Träger 2019'!I130-'Energiebedarf Sek.Stahl 2050'!H50-('Verbrauch je Träger 2019'!I130-'Energiebedarf Sek.stahl 2019'!H14)</f>
        <v>-546.51954733100592</v>
      </c>
      <c r="I51" s="53">
        <f>'Verbrauch je Träger 2019'!J130-'Energiebedarf Sek.Stahl 2050'!I50-('Verbrauch je Träger 2019'!J130-'Energiebedarf Sek.stahl 2019'!I14)</f>
        <v>-491.35197525230114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1">
        <f>'Verbrauch je Träger 2019'!F131-'Energiebedarf Sek.Stahl 2050'!E51-('Verbrauch je Träger 2019'!F131-'Energiebedarf Sek.stahl 2019'!E15)</f>
        <v>-554.79213408441728</v>
      </c>
      <c r="F52" s="55">
        <f>'Verbrauch je Träger 2019'!G131-'Energiebedarf Sek.Stahl 2050'!F51-('Verbrauch je Träger 2019'!G131-'Energiebedarf Sek.stahl 2019'!F15)</f>
        <v>-656.95702951444036</v>
      </c>
      <c r="G52" s="52">
        <f>'Verbrauch je Träger 2019'!H131-'Energiebedarf Sek.Stahl 2050'!G51-('Verbrauch je Träger 2019'!H131-'Energiebedarf Sek.stahl 2019'!G15)</f>
        <v>-542.79728340209476</v>
      </c>
      <c r="H52" s="54">
        <f>'Verbrauch je Träger 2019'!I131-'Energiebedarf Sek.Stahl 2050'!H51-('Verbrauch je Träger 2019'!I131-'Energiebedarf Sek.stahl 2019'!H15)</f>
        <v>-422.36413614725461</v>
      </c>
      <c r="I52" s="53">
        <f>'Verbrauch je Träger 2019'!J131-'Energiebedarf Sek.Stahl 2050'!I51-('Verbrauch je Träger 2019'!J131-'Energiebedarf Sek.stahl 2019'!I15)</f>
        <v>-379.72924039987311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1">
        <f>'Verbrauch je Träger 2019'!F132-'Energiebedarf Sek.Stahl 2050'!E52-('Verbrauch je Träger 2019'!F132-'Energiebedarf Sek.stahl 2019'!E16)</f>
        <v>-1290.2142653125993</v>
      </c>
      <c r="F53" s="55">
        <f>'Verbrauch je Träger 2019'!G132-'Energiebedarf Sek.Stahl 2050'!F52-('Verbrauch je Träger 2019'!G132-'Energiebedarf Sek.stahl 2019'!F16)</f>
        <v>-1527.8070453824184</v>
      </c>
      <c r="G53" s="52">
        <f>'Verbrauch je Träger 2019'!H132-'Energiebedarf Sek.Stahl 2050'!G52-('Verbrauch je Träger 2019'!H132-'Energiebedarf Sek.stahl 2019'!G16)</f>
        <v>-1262.3192637258016</v>
      </c>
      <c r="H53" s="54">
        <f>'Verbrauch je Träger 2019'!I132-'Energiebedarf Sek.Stahl 2050'!H52-('Verbrauch je Träger 2019'!I132-'Energiebedarf Sek.stahl 2019'!H16)</f>
        <v>-982.24217708664037</v>
      </c>
      <c r="I53" s="53">
        <f>'Verbrauch je Träger 2019'!J132-'Energiebedarf Sek.Stahl 2050'!I52-('Verbrauch je Träger 2019'!J132-'Energiebedarf Sek.stahl 2019'!I16)</f>
        <v>-883.09125674389088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1">
        <f>'Verbrauch je Träger 2019'!F133-'Energiebedarf Sek.Stahl 2050'!E53-('Verbrauch je Träger 2019'!F133-'Energiebedarf Sek.stahl 2019'!E17)</f>
        <v>-1548.2571183751188</v>
      </c>
      <c r="F54" s="55">
        <f>'Verbrauch je Träger 2019'!G133-'Energiebedarf Sek.Stahl 2050'!F53-('Verbrauch je Träger 2019'!G133-'Energiebedarf Sek.stahl 2019'!F17)</f>
        <v>-1833.3684544589014</v>
      </c>
      <c r="G54" s="52">
        <f>'Verbrauch je Träger 2019'!H133-'Energiebedarf Sek.Stahl 2050'!G53-('Verbrauch je Träger 2019'!H133-'Energiebedarf Sek.stahl 2019'!G17)</f>
        <v>-1514.7831164709605</v>
      </c>
      <c r="H54" s="54">
        <f>'Verbrauch je Träger 2019'!I133-'Energiebedarf Sek.Stahl 2050'!H53-('Verbrauch je Träger 2019'!I133-'Energiebedarf Sek.stahl 2019'!H17)</f>
        <v>-1178.6906125039659</v>
      </c>
      <c r="I54" s="53">
        <f>'Verbrauch je Träger 2019'!J133-'Energiebedarf Sek.Stahl 2050'!I53-('Verbrauch je Träger 2019'!J133-'Energiebedarf Sek.stahl 2019'!I17)</f>
        <v>-1059.7095080926683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1">
        <f>'Verbrauch je Träger 2019'!F134-'Energiebedarf Sek.Stahl 2050'!E54-('Verbrauch je Träger 2019'!F134-'Energiebedarf Sek.stahl 2019'!E18)</f>
        <v>-1186.9971240875911</v>
      </c>
      <c r="F55" s="55">
        <f>'Verbrauch je Träger 2019'!G134-'Energiebedarf Sek.Stahl 2050'!F54-('Verbrauch je Träger 2019'!G134-'Energiebedarf Sek.stahl 2019'!F18)</f>
        <v>-1405.5824817518242</v>
      </c>
      <c r="G55" s="52">
        <f>'Verbrauch je Träger 2019'!H134-'Energiebedarf Sek.Stahl 2050'!G54-('Verbrauch je Träger 2019'!H134-'Energiebedarf Sek.stahl 2019'!G18)</f>
        <v>-1161.3337226277381</v>
      </c>
      <c r="H55" s="54">
        <f>'Verbrauch je Träger 2019'!I134-'Energiebedarf Sek.Stahl 2050'!H54-('Verbrauch je Träger 2019'!I134-'Energiebedarf Sek.stahl 2019'!H18)</f>
        <v>-903.66280291970725</v>
      </c>
      <c r="I55" s="53">
        <f>'Verbrauch je Träger 2019'!J134-'Energiebedarf Sek.Stahl 2050'!I54-('Verbrauch je Träger 2019'!J134-'Energiebedarf Sek.stahl 2019'!I18)</f>
        <v>-812.44395620437899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1">
        <f>'Verbrauch je Träger 2019'!F135-'Energiebedarf Sek.Stahl 2050'!E55-('Verbrauch je Träger 2019'!F135-'Energiebedarf Sek.stahl 2019'!E19)</f>
        <v>-602.27201904792128</v>
      </c>
      <c r="F56" s="55">
        <f>'Verbrauch je Träger 2019'!G135-'Energiebedarf Sek.Stahl 2050'!F55-('Verbrauch je Träger 2019'!G135-'Energiebedarf Sek.stahl 2019'!F19)</f>
        <v>-713.18032878451322</v>
      </c>
      <c r="G56" s="52">
        <f>'Verbrauch je Träger 2019'!H135-'Energiebedarf Sek.Stahl 2050'!G55-('Verbrauch je Träger 2019'!H135-'Energiebedarf Sek.stahl 2019'!G19)</f>
        <v>-589.25063230720389</v>
      </c>
      <c r="H56" s="54">
        <f>'Verbrauch je Träger 2019'!I135-'Energiebedarf Sek.Stahl 2050'!H55-('Verbrauch je Träger 2019'!I135-'Energiebedarf Sek.stahl 2019'!H19)</f>
        <v>-458.51064826404399</v>
      </c>
      <c r="I56" s="53">
        <f>'Verbrauch je Träger 2019'!J135-'Energiebedarf Sek.Stahl 2050'!I55-('Verbrauch je Träger 2019'!J135-'Energiebedarf Sek.stahl 2019'!I19)</f>
        <v>-412.22699864804827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1">
        <f>'Verbrauch je Träger 2019'!F136-'Energiebedarf Sek.Stahl 2050'!E56-('Verbrauch je Träger 2019'!F136-'Energiebedarf Sek.stahl 2019'!E20)</f>
        <v>-289.00799543002222</v>
      </c>
      <c r="F57" s="55">
        <f>'Verbrauch je Träger 2019'!G136-'Energiebedarf Sek.Stahl 2050'!F56-('Verbrauch je Träger 2019'!G136-'Energiebedarf Sek.stahl 2019'!F20)</f>
        <v>-342.22877816566188</v>
      </c>
      <c r="G57" s="52">
        <f>'Verbrauch je Träger 2019'!H136-'Energiebedarf Sek.Stahl 2050'!G56-('Verbrauch je Träger 2019'!H136-'Energiebedarf Sek.stahl 2019'!G20)</f>
        <v>-282.75951507457921</v>
      </c>
      <c r="H57" s="54">
        <f>'Verbrauch je Träger 2019'!I136-'Energiebedarf Sek.Stahl 2050'!H56-('Verbrauch je Träger 2019'!I136-'Energiebedarf Sek.stahl 2019'!H20)</f>
        <v>-220.0222476674071</v>
      </c>
      <c r="I57" s="53">
        <f>'Verbrauch je Träger 2019'!J136-'Energiebedarf Sek.Stahl 2050'!I56-('Verbrauch je Träger 2019'!J136-'Energiebedarf Sek.stahl 2019'!I20)</f>
        <v>-197.81244151063152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1">
        <f>'Verbrauch je Träger 2019'!F137-'Energiebedarf Sek.Stahl 2050'!E57-('Verbrauch je Träger 2019'!F137-'Energiebedarf Sek.stahl 2019'!E21)</f>
        <v>-1548.2571183751188</v>
      </c>
      <c r="F58" s="55">
        <f>'Verbrauch je Träger 2019'!G137-'Energiebedarf Sek.Stahl 2050'!F57-('Verbrauch je Träger 2019'!G137-'Energiebedarf Sek.stahl 2019'!F21)</f>
        <v>-1833.3684544589014</v>
      </c>
      <c r="G58" s="52">
        <f>'Verbrauch je Träger 2019'!H137-'Energiebedarf Sek.Stahl 2050'!G57-('Verbrauch je Träger 2019'!H137-'Energiebedarf Sek.stahl 2019'!G21)</f>
        <v>-1514.7831164709605</v>
      </c>
      <c r="H58" s="54">
        <f>'Verbrauch je Träger 2019'!I137-'Energiebedarf Sek.Stahl 2050'!H57-('Verbrauch je Träger 2019'!I137-'Energiebedarf Sek.stahl 2019'!H21)</f>
        <v>-1178.6906125039659</v>
      </c>
      <c r="I58" s="53">
        <f>'Verbrauch je Träger 2019'!J137-'Energiebedarf Sek.Stahl 2050'!I57-('Verbrauch je Träger 2019'!J137-'Energiebedarf Sek.stahl 2019'!I21)</f>
        <v>-1059.7095080926683</v>
      </c>
    </row>
    <row r="59" spans="3:9" x14ac:dyDescent="0.25">
      <c r="C59" s="8" t="str">
        <f t="shared" ref="C59:D71" si="1">C94</f>
        <v>Hungaria</v>
      </c>
      <c r="D59" s="8" t="str">
        <f t="shared" si="1"/>
        <v>Dunauijvaros</v>
      </c>
      <c r="E59" s="51">
        <f>'Verbrauch je Träger 2019'!F138-'Energiebedarf Sek.Stahl 2050'!E58-('Verbrauch je Träger 2019'!F138-'Energiebedarf Sek.stahl 2019'!E22)</f>
        <v>-412.86856490003174</v>
      </c>
      <c r="F59" s="55">
        <f>'Verbrauch je Träger 2019'!G138-'Energiebedarf Sek.Stahl 2050'!F58-('Verbrauch je Träger 2019'!G138-'Energiebedarf Sek.stahl 2019'!F22)</f>
        <v>-488.89825452237392</v>
      </c>
      <c r="G59" s="52">
        <f>'Verbrauch je Träger 2019'!H138-'Energiebedarf Sek.Stahl 2050'!G58-('Verbrauch je Träger 2019'!H138-'Energiebedarf Sek.stahl 2019'!G22)</f>
        <v>-403.94216439225647</v>
      </c>
      <c r="H59" s="54">
        <f>'Verbrauch je Träger 2019'!I138-'Energiebedarf Sek.Stahl 2050'!H58-('Verbrauch je Träger 2019'!I138-'Energiebedarf Sek.stahl 2019'!H22)</f>
        <v>-314.31749666772475</v>
      </c>
      <c r="I59" s="53">
        <f>'Verbrauch je Träger 2019'!J138-'Energiebedarf Sek.Stahl 2050'!I58-('Verbrauch je Träger 2019'!J138-'Energiebedarf Sek.stahl 2019'!I22)</f>
        <v>-282.58920215804528</v>
      </c>
    </row>
    <row r="60" spans="3:9" x14ac:dyDescent="0.25">
      <c r="C60" s="8" t="str">
        <f t="shared" si="1"/>
        <v>Italy</v>
      </c>
      <c r="D60" s="8" t="str">
        <f t="shared" si="1"/>
        <v>Taranto</v>
      </c>
      <c r="E60" s="51">
        <f>'Verbrauch je Träger 2019'!F139-'Energiebedarf Sek.Stahl 2050'!E59-('Verbrauch je Träger 2019'!F139-'Energiebedarf Sek.stahl 2019'!E23)</f>
        <v>-2193.3642510314203</v>
      </c>
      <c r="F60" s="55">
        <f>'Verbrauch je Träger 2019'!G139-'Energiebedarf Sek.Stahl 2050'!F59-('Verbrauch je Träger 2019'!G139-'Energiebedarf Sek.stahl 2019'!F23)</f>
        <v>-2597.2719771501106</v>
      </c>
      <c r="G60" s="52">
        <f>'Verbrauch je Träger 2019'!H139-'Energiebedarf Sek.Stahl 2050'!G59-('Verbrauch je Träger 2019'!H139-'Energiebedarf Sek.stahl 2019'!G23)</f>
        <v>-2145.9427483338623</v>
      </c>
      <c r="H60" s="54">
        <f>'Verbrauch je Träger 2019'!I139-'Energiebedarf Sek.Stahl 2050'!H59-('Verbrauch je Träger 2019'!I139-'Energiebedarf Sek.stahl 2019'!H23)</f>
        <v>-1669.8117010472852</v>
      </c>
      <c r="I60" s="53">
        <f>'Verbrauch je Träger 2019'!J139-'Energiebedarf Sek.Stahl 2050'!I59-('Verbrauch je Träger 2019'!J139-'Energiebedarf Sek.stahl 2019'!I23)</f>
        <v>-1501.2551364646151</v>
      </c>
    </row>
    <row r="61" spans="3:9" x14ac:dyDescent="0.25">
      <c r="C61" s="8" t="str">
        <f t="shared" si="1"/>
        <v>Netherlands</v>
      </c>
      <c r="D61" s="8" t="str">
        <f t="shared" si="1"/>
        <v>Ijmuiden</v>
      </c>
      <c r="E61" s="51">
        <f>'Verbrauch je Träger 2019'!F140-'Energiebedarf Sek.Stahl 2050'!E60-('Verbrauch je Träger 2019'!F140-'Energiebedarf Sek.stahl 2019'!E24)</f>
        <v>-1758.5620436210738</v>
      </c>
      <c r="F61" s="55">
        <f>'Verbrauch je Träger 2019'!G140-'Energiebedarf Sek.Stahl 2050'!F60-('Verbrauch je Träger 2019'!G140-'Energiebedarf Sek.stahl 2019'!F24)</f>
        <v>-2082.401002856237</v>
      </c>
      <c r="G61" s="52">
        <f>'Verbrauch je Träger 2019'!H140-'Energiebedarf Sek.Stahl 2050'!G60-('Verbrauch je Träger 2019'!H140-'Energiebedarf Sek.stahl 2019'!G24)</f>
        <v>-1720.5411564582664</v>
      </c>
      <c r="H61" s="54">
        <f>'Verbrauch je Träger 2019'!I140-'Energiebedarf Sek.Stahl 2050'!H60-('Verbrauch je Träger 2019'!I140-'Energiebedarf Sek.stahl 2019'!H24)</f>
        <v>-1338.7960873690899</v>
      </c>
      <c r="I61" s="53">
        <f>'Verbrauch je Träger 2019'!J140-'Energiebedarf Sek.Stahl 2050'!I60-('Verbrauch je Träger 2019'!J140-'Energiebedarf Sek.stahl 2019'!I24)</f>
        <v>-1203.6533829419241</v>
      </c>
    </row>
    <row r="62" spans="3:9" x14ac:dyDescent="0.25">
      <c r="C62" s="8" t="str">
        <f t="shared" si="1"/>
        <v>Poland</v>
      </c>
      <c r="D62" s="8" t="str">
        <f t="shared" si="1"/>
        <v>Krakow</v>
      </c>
      <c r="E62" s="51">
        <f>'Verbrauch je Träger 2019'!F141-'Energiebedarf Sek.Stahl 2050'!E61-('Verbrauch je Träger 2019'!F141-'Energiebedarf Sek.stahl 2019'!E25)</f>
        <v>-703.16677459536641</v>
      </c>
      <c r="F62" s="55">
        <f>'Verbrauch je Träger 2019'!G141-'Energiebedarf Sek.Stahl 2050'!F61-('Verbrauch je Träger 2019'!G141-'Energiebedarf Sek.stahl 2019'!F25)</f>
        <v>-832.65483973341816</v>
      </c>
      <c r="G62" s="52">
        <f>'Verbrauch je Träger 2019'!H141-'Energiebedarf Sek.Stahl 2050'!G61-('Verbrauch je Träger 2019'!H141-'Energiebedarf Sek.stahl 2019'!G25)</f>
        <v>-687.96399873056089</v>
      </c>
      <c r="H62" s="54">
        <f>'Verbrauch je Träger 2019'!I141-'Energiebedarf Sek.Stahl 2050'!H61-('Verbrauch je Träger 2019'!I141-'Energiebedarf Sek.stahl 2019'!H25)</f>
        <v>-535.32198651221825</v>
      </c>
      <c r="I62" s="53">
        <f>'Verbrauch je Träger 2019'!J141-'Energiebedarf Sek.Stahl 2050'!I61-('Verbrauch je Träger 2019'!J141-'Energiebedarf Sek.stahl 2019'!I25)</f>
        <v>-481.28473492542025</v>
      </c>
    </row>
    <row r="63" spans="3:9" x14ac:dyDescent="0.25">
      <c r="C63" s="8" t="str">
        <f t="shared" si="1"/>
        <v>Poland</v>
      </c>
      <c r="D63" s="8" t="str">
        <f t="shared" si="1"/>
        <v>Dabrowa Gornicza</v>
      </c>
      <c r="E63" s="51">
        <f>'Verbrauch je Träger 2019'!F142-'Energiebedarf Sek.Stahl 2050'!E62-('Verbrauch je Träger 2019'!F142-'Energiebedarf Sek.stahl 2019'!E26)</f>
        <v>-703.16677459536641</v>
      </c>
      <c r="F63" s="55">
        <f>'Verbrauch je Träger 2019'!G142-'Energiebedarf Sek.Stahl 2050'!F62-('Verbrauch je Träger 2019'!G142-'Energiebedarf Sek.stahl 2019'!F26)</f>
        <v>-832.65483973341816</v>
      </c>
      <c r="G63" s="52">
        <f>'Verbrauch je Träger 2019'!H142-'Energiebedarf Sek.Stahl 2050'!G62-('Verbrauch je Träger 2019'!H142-'Energiebedarf Sek.stahl 2019'!G26)</f>
        <v>-687.96399873056089</v>
      </c>
      <c r="H63" s="54">
        <f>'Verbrauch je Träger 2019'!I142-'Energiebedarf Sek.Stahl 2050'!H62-('Verbrauch je Träger 2019'!I142-'Energiebedarf Sek.stahl 2019'!H26)</f>
        <v>-535.32198651221825</v>
      </c>
      <c r="I63" s="53">
        <f>'Verbrauch je Träger 2019'!J142-'Energiebedarf Sek.Stahl 2050'!I62-('Verbrauch je Träger 2019'!J142-'Energiebedarf Sek.stahl 2019'!I26)</f>
        <v>-481.28473492542025</v>
      </c>
    </row>
    <row r="64" spans="3:9" x14ac:dyDescent="0.25">
      <c r="C64" s="8" t="str">
        <f t="shared" si="1"/>
        <v>Romania</v>
      </c>
      <c r="D64" s="8" t="str">
        <f t="shared" si="1"/>
        <v>Galati</v>
      </c>
      <c r="E64" s="51">
        <f>'Verbrauch je Träger 2019'!F143-'Energiebedarf Sek.Stahl 2050'!E63-('Verbrauch je Träger 2019'!F143-'Energiebedarf Sek.stahl 2019'!E27)</f>
        <v>-528.9878487781657</v>
      </c>
      <c r="F64" s="55">
        <f>'Verbrauch je Träger 2019'!G143-'Energiebedarf Sek.Stahl 2050'!F63-('Verbrauch je Träger 2019'!G143-'Energiebedarf Sek.stahl 2019'!F27)</f>
        <v>-626.40088860679134</v>
      </c>
      <c r="G64" s="52">
        <f>'Verbrauch je Träger 2019'!H143-'Energiebedarf Sek.Stahl 2050'!G63-('Verbrauch je Träger 2019'!H143-'Energiebedarf Sek.stahl 2019'!G27)</f>
        <v>-517.55089812757842</v>
      </c>
      <c r="H64" s="54">
        <f>'Verbrauch je Träger 2019'!I143-'Energiebedarf Sek.Stahl 2050'!H63-('Verbrauch je Träger 2019'!I143-'Energiebedarf Sek.stahl 2019'!H27)</f>
        <v>-402.71929260552179</v>
      </c>
      <c r="I64" s="53">
        <f>'Verbrauch je Träger 2019'!J143-'Energiebedarf Sek.Stahl 2050'!I63-('Verbrauch je Träger 2019'!J143-'Energiebedarf Sek.stahl 2019'!I27)</f>
        <v>-362.06741526499536</v>
      </c>
    </row>
    <row r="65" spans="3:9" x14ac:dyDescent="0.25">
      <c r="C65" s="8" t="str">
        <f t="shared" si="1"/>
        <v>Slovakia</v>
      </c>
      <c r="D65" s="8" t="str">
        <f t="shared" si="1"/>
        <v>Kosice</v>
      </c>
      <c r="E65" s="51">
        <f>'Verbrauch je Träger 2019'!F144-'Energiebedarf Sek.Stahl 2050'!E64-('Verbrauch je Träger 2019'!F144-'Energiebedarf Sek.stahl 2019'!E28)</f>
        <v>-1161.1928387813387</v>
      </c>
      <c r="F65" s="55">
        <f>'Verbrauch je Träger 2019'!G144-'Energiebedarf Sek.Stahl 2050'!F64-('Verbrauch je Träger 2019'!G144-'Energiebedarf Sek.stahl 2019'!F28)</f>
        <v>-1375.026340844177</v>
      </c>
      <c r="G65" s="52">
        <f>'Verbrauch je Träger 2019'!H144-'Energiebedarf Sek.Stahl 2050'!G64-('Verbrauch je Träger 2019'!H144-'Energiebedarf Sek.stahl 2019'!G28)</f>
        <v>-1136.0873373532213</v>
      </c>
      <c r="H65" s="54">
        <f>'Verbrauch je Träger 2019'!I144-'Energiebedarf Sek.Stahl 2050'!H64-('Verbrauch je Träger 2019'!I144-'Energiebedarf Sek.stahl 2019'!H28)</f>
        <v>-884.01795937797579</v>
      </c>
      <c r="I65" s="53">
        <f>'Verbrauch je Träger 2019'!J144-'Energiebedarf Sek.Stahl 2050'!I64-('Verbrauch je Träger 2019'!J144-'Energiebedarf Sek.stahl 2019'!I28)</f>
        <v>-794.7821310695017</v>
      </c>
    </row>
    <row r="66" spans="3:9" x14ac:dyDescent="0.25">
      <c r="C66" s="8" t="str">
        <f t="shared" si="1"/>
        <v>Spain</v>
      </c>
      <c r="D66" s="8" t="str">
        <f t="shared" si="1"/>
        <v>Gijon</v>
      </c>
      <c r="E66" s="51">
        <f>'Verbrauch je Träger 2019'!F145-'Energiebedarf Sek.Stahl 2050'!E65-('Verbrauch je Träger 2019'!F145-'Energiebedarf Sek.stahl 2019'!E29)</f>
        <v>-612.8517760234854</v>
      </c>
      <c r="F66" s="55">
        <f>'Verbrauch je Träger 2019'!G145-'Energiebedarf Sek.Stahl 2050'!F65-('Verbrauch je Träger 2019'!G145-'Energiebedarf Sek.stahl 2019'!F29)</f>
        <v>-725.70834655664839</v>
      </c>
      <c r="G66" s="52">
        <f>'Verbrauch je Träger 2019'!H145-'Energiebedarf Sek.Stahl 2050'!G65-('Verbrauch je Träger 2019'!H145-'Energiebedarf Sek.stahl 2019'!G29)</f>
        <v>-599.60165026975574</v>
      </c>
      <c r="H66" s="54">
        <f>'Verbrauch je Träger 2019'!I145-'Energiebedarf Sek.Stahl 2050'!H65-('Verbrauch je Träger 2019'!I145-'Energiebedarf Sek.stahl 2019'!H29)</f>
        <v>-466.56503411615358</v>
      </c>
      <c r="I66" s="53">
        <f>'Verbrauch je Träger 2019'!J145-'Energiebedarf Sek.Stahl 2050'!I65-('Verbrauch je Träger 2019'!J145-'Energiebedarf Sek.stahl 2019'!I29)</f>
        <v>-419.46834695334792</v>
      </c>
    </row>
    <row r="67" spans="3:9" x14ac:dyDescent="0.25">
      <c r="C67" s="8" t="str">
        <f t="shared" si="1"/>
        <v>Spain</v>
      </c>
      <c r="D67" s="8" t="str">
        <f t="shared" si="1"/>
        <v>Aviles</v>
      </c>
      <c r="E67" s="51">
        <f>'Verbrauch je Träger 2019'!F146-'Energiebedarf Sek.Stahl 2050'!E66-('Verbrauch je Träger 2019'!F146-'Energiebedarf Sek.stahl 2019'!E30)</f>
        <v>-612.8517760234854</v>
      </c>
      <c r="F67" s="55">
        <f>'Verbrauch je Träger 2019'!G146-'Energiebedarf Sek.Stahl 2050'!F66-('Verbrauch je Träger 2019'!G146-'Energiebedarf Sek.stahl 2019'!F30)</f>
        <v>-725.70834655664839</v>
      </c>
      <c r="G67" s="52">
        <f>'Verbrauch je Träger 2019'!H146-'Energiebedarf Sek.Stahl 2050'!G66-('Verbrauch je Träger 2019'!H146-'Energiebedarf Sek.stahl 2019'!G30)</f>
        <v>-599.60165026975574</v>
      </c>
      <c r="H67" s="54">
        <f>'Verbrauch je Träger 2019'!I146-'Energiebedarf Sek.Stahl 2050'!H66-('Verbrauch je Träger 2019'!I146-'Energiebedarf Sek.stahl 2019'!H30)</f>
        <v>-466.56503411615358</v>
      </c>
      <c r="I67" s="53">
        <f>'Verbrauch je Träger 2019'!J146-'Energiebedarf Sek.Stahl 2050'!I66-('Verbrauch je Träger 2019'!J146-'Energiebedarf Sek.stahl 2019'!I30)</f>
        <v>-419.46834695334792</v>
      </c>
    </row>
    <row r="68" spans="3:9" x14ac:dyDescent="0.25">
      <c r="C68" s="8" t="str">
        <f t="shared" si="1"/>
        <v>Sweden</v>
      </c>
      <c r="D68" s="8" t="str">
        <f t="shared" si="1"/>
        <v>Lulea</v>
      </c>
      <c r="E68" s="51">
        <f>'Verbrauch je Träger 2019'!F147-'Energiebedarf Sek.Stahl 2050'!E67-('Verbrauch je Träger 2019'!F147-'Energiebedarf Sek.stahl 2019'!E31)</f>
        <v>-593.49856204379557</v>
      </c>
      <c r="F68" s="55">
        <f>'Verbrauch je Träger 2019'!G147-'Energiebedarf Sek.Stahl 2050'!F67-('Verbrauch je Träger 2019'!G147-'Energiebedarf Sek.stahl 2019'!F31)</f>
        <v>-702.79124087591208</v>
      </c>
      <c r="G68" s="52">
        <f>'Verbrauch je Träger 2019'!H147-'Energiebedarf Sek.Stahl 2050'!G67-('Verbrauch je Träger 2019'!H147-'Energiebedarf Sek.stahl 2019'!G31)</f>
        <v>-580.66686131386905</v>
      </c>
      <c r="H68" s="54">
        <f>'Verbrauch je Träger 2019'!I147-'Energiebedarf Sek.Stahl 2050'!H67-('Verbrauch je Träger 2019'!I147-'Energiebedarf Sek.stahl 2019'!H31)</f>
        <v>-451.83140145985362</v>
      </c>
      <c r="I68" s="53">
        <f>'Verbrauch je Träger 2019'!J147-'Energiebedarf Sek.Stahl 2050'!I67-('Verbrauch je Träger 2019'!J147-'Energiebedarf Sek.stahl 2019'!I31)</f>
        <v>-406.2219781021895</v>
      </c>
    </row>
    <row r="69" spans="3:9" x14ac:dyDescent="0.25">
      <c r="C69" s="8" t="str">
        <f t="shared" si="1"/>
        <v>Sweden</v>
      </c>
      <c r="D69" s="8" t="str">
        <f t="shared" si="1"/>
        <v>Oxeloesund</v>
      </c>
      <c r="E69" s="51">
        <f>'Verbrauch je Träger 2019'!F148-'Energiebedarf Sek.Stahl 2050'!E68-('Verbrauch je Träger 2019'!F148-'Energiebedarf Sek.stahl 2019'!E32)</f>
        <v>-387.0642795937797</v>
      </c>
      <c r="F69" s="55">
        <f>'Verbrauch je Träger 2019'!G148-'Energiebedarf Sek.Stahl 2050'!F68-('Verbrauch je Träger 2019'!G148-'Energiebedarf Sek.stahl 2019'!F32)</f>
        <v>-458.34211361472535</v>
      </c>
      <c r="G69" s="52">
        <f>'Verbrauch je Träger 2019'!H148-'Energiebedarf Sek.Stahl 2050'!G68-('Verbrauch je Träger 2019'!H148-'Energiebedarf Sek.stahl 2019'!G32)</f>
        <v>-378.69577911774013</v>
      </c>
      <c r="H69" s="54">
        <f>'Verbrauch je Träger 2019'!I148-'Energiebedarf Sek.Stahl 2050'!H68-('Verbrauch je Träger 2019'!I148-'Energiebedarf Sek.stahl 2019'!H32)</f>
        <v>-294.67265312599147</v>
      </c>
      <c r="I69" s="53">
        <f>'Verbrauch je Träger 2019'!J148-'Energiebedarf Sek.Stahl 2050'!I68-('Verbrauch je Träger 2019'!J148-'Energiebedarf Sek.stahl 2019'!I32)</f>
        <v>-264.92737702316708</v>
      </c>
    </row>
    <row r="70" spans="3:9" x14ac:dyDescent="0.25">
      <c r="C70" s="8" t="str">
        <f t="shared" si="1"/>
        <v>United Kingdom</v>
      </c>
      <c r="D70" s="8" t="str">
        <f t="shared" si="1"/>
        <v>Port Talbot</v>
      </c>
      <c r="E70" s="51">
        <f>'Verbrauch je Träger 2019'!F149-'Energiebedarf Sek.Stahl 2050'!E69-('Verbrauch je Träger 2019'!F149-'Energiebedarf Sek.stahl 2019'!E33)</f>
        <v>-976.69219884163795</v>
      </c>
      <c r="F70" s="55">
        <f>'Verbrauch je Träger 2019'!G149-'Energiebedarf Sek.Stahl 2050'!F69-('Verbrauch je Träger 2019'!G149-'Energiebedarf Sek.stahl 2019'!F33)</f>
        <v>-1156.5499333544903</v>
      </c>
      <c r="G70" s="52">
        <f>'Verbrauch je Träger 2019'!H149-'Energiebedarf Sek.Stahl 2050'!G69-('Verbrauch je Träger 2019'!H149-'Energiebedarf Sek.stahl 2019'!G33)</f>
        <v>-955.5756826404313</v>
      </c>
      <c r="H70" s="54">
        <f>'Verbrauch je Träger 2019'!I149-'Energiebedarf Sek.Stahl 2050'!H69-('Verbrauch je Träger 2019'!I149-'Energiebedarf Sek.stahl 2019'!H33)</f>
        <v>-743.55732805458592</v>
      </c>
      <c r="I70" s="53">
        <f>'Verbrauch je Träger 2019'!J149-'Energiebedarf Sek.Stahl 2050'!I69-('Verbrauch je Träger 2019'!J149-'Energiebedarf Sek.stahl 2019'!I33)</f>
        <v>-668.50008135512508</v>
      </c>
    </row>
    <row r="71" spans="3:9" x14ac:dyDescent="0.25">
      <c r="C71" s="8" t="str">
        <f t="shared" si="1"/>
        <v>United Kingdom</v>
      </c>
      <c r="D71" s="8" t="str">
        <f t="shared" si="1"/>
        <v>Scunthorpe</v>
      </c>
      <c r="E71" s="51">
        <f>'Verbrauch je Träger 2019'!F150-'Energiebedarf Sek.Stahl 2050'!E70-('Verbrauch je Träger 2019'!F150-'Energiebedarf Sek.stahl 2019'!E34)</f>
        <v>-722.51998857505532</v>
      </c>
      <c r="F71" s="55">
        <f>'Verbrauch je Träger 2019'!G150-'Energiebedarf Sek.Stahl 2050'!F70-('Verbrauch je Träger 2019'!G150-'Energiebedarf Sek.stahl 2019'!F34)</f>
        <v>-855.57194541415447</v>
      </c>
      <c r="G71" s="52">
        <f>'Verbrauch je Träger 2019'!H150-'Energiebedarf Sek.Stahl 2050'!G70-('Verbrauch je Träger 2019'!H150-'Energiebedarf Sek.stahl 2019'!G34)</f>
        <v>-706.89878768644849</v>
      </c>
      <c r="H71" s="54">
        <f>'Verbrauch je Träger 2019'!I150-'Energiebedarf Sek.Stahl 2050'!H70-('Verbrauch je Träger 2019'!I150-'Energiebedarf Sek.stahl 2019'!H34)</f>
        <v>-550.05561916851821</v>
      </c>
      <c r="I71" s="53">
        <f>'Verbrauch je Träger 2019'!J150-'Energiebedarf Sek.Stahl 2050'!I70-('Verbrauch je Träger 2019'!J150-'Energiebedarf Sek.stahl 2019'!I34)</f>
        <v>-494.53110377657868</v>
      </c>
    </row>
    <row r="74" spans="3:9" ht="42.75" customHeight="1" x14ac:dyDescent="0.35">
      <c r="C74" s="79" t="s">
        <v>113</v>
      </c>
      <c r="D74" s="79"/>
      <c r="E74" s="79"/>
      <c r="F74" s="79"/>
      <c r="G74" s="79"/>
      <c r="H74" s="79"/>
      <c r="I74" s="79"/>
    </row>
    <row r="76" spans="3:9" ht="15.75" x14ac:dyDescent="0.25">
      <c r="E76" s="87" t="s">
        <v>46</v>
      </c>
      <c r="F76" s="87"/>
      <c r="G76" s="87" t="s">
        <v>42</v>
      </c>
      <c r="H76" s="87"/>
      <c r="I76" s="87"/>
    </row>
    <row r="77" spans="3:9" x14ac:dyDescent="0.25">
      <c r="C77" s="15" t="s">
        <v>52</v>
      </c>
      <c r="D77" s="15" t="s">
        <v>53</v>
      </c>
      <c r="E77" s="63" t="str">
        <f>Studienliste!$F$17</f>
        <v>ISI-05 13</v>
      </c>
      <c r="F77" s="64" t="s">
        <v>132</v>
      </c>
      <c r="G77" s="65" t="str">
        <f>Studienliste!$F$10</f>
        <v>OTTO-01 17</v>
      </c>
      <c r="H77" s="66" t="str">
        <f>Studienliste!$F$8</f>
        <v>TUD-02 20</v>
      </c>
      <c r="I77" s="67" t="str">
        <f>F77</f>
        <v>ENWI</v>
      </c>
    </row>
    <row r="78" spans="3:9" x14ac:dyDescent="0.25">
      <c r="C78" s="8" t="str">
        <f t="shared" ref="C78:D93" si="2">C7</f>
        <v>Austria</v>
      </c>
      <c r="D78" s="8" t="str">
        <f t="shared" si="2"/>
        <v>Donawitz</v>
      </c>
      <c r="E78" s="51">
        <f>'Verbrauch je Träger 2019'!F122-'Energiebedarf Sek.Stahl 2050'!E77-('Verbrauch je Träger 2019'!F122-'Energiebedarf Sek.stahl 2019'!E6)</f>
        <v>-1491.8926946048878</v>
      </c>
      <c r="F78" s="55">
        <f>'Verbrauch je Träger 2019'!G122-'Energiebedarf Sek.Stahl 2050'!F77-('Verbrauch je Träger 2019'!G122-'Energiebedarf Sek.stahl 2019'!F6)</f>
        <v>-1766.6245297789064</v>
      </c>
      <c r="G78" s="52">
        <f>'Verbrauch je Träger 2019'!H122-'Energiebedarf Sek.Stahl 2050'!G77-('Verbrauch je Träger 2019'!H122-'Energiebedarf Sek.stahl 2019'!G6)</f>
        <v>-1459.6373164074903</v>
      </c>
      <c r="H78" s="54">
        <f>'Verbrauch je Träger 2019'!I122-'Energiebedarf Sek.Stahl 2050'!H77-('Verbrauch je Träger 2019'!I122-'Energiebedarf Sek.stahl 2019'!H6)</f>
        <v>-1135.7802868295785</v>
      </c>
      <c r="I78" s="53">
        <f>'Verbrauch je Träger 2019'!J122-'Energiebedarf Sek.Stahl 2050'!I77-('Verbrauch je Träger 2019'!J122-'Energiebedarf Sek.stahl 2019'!I6)</f>
        <v>-1021.1306990056073</v>
      </c>
    </row>
    <row r="79" spans="3:9" x14ac:dyDescent="0.25">
      <c r="C79" s="8" t="str">
        <f t="shared" si="2"/>
        <v>Austria</v>
      </c>
      <c r="D79" s="8" t="str">
        <f t="shared" si="2"/>
        <v>Linz</v>
      </c>
      <c r="E79" s="51">
        <f>'Verbrauch je Träger 2019'!F123-'Energiebedarf Sek.Stahl 2050'!E78-('Verbrauch je Träger 2019'!F123-'Energiebedarf Sek.stahl 2019'!E7)</f>
        <v>-1491.8926946048878</v>
      </c>
      <c r="F79" s="55">
        <f>'Verbrauch je Träger 2019'!G123-'Energiebedarf Sek.Stahl 2050'!F78-('Verbrauch je Träger 2019'!G123-'Energiebedarf Sek.stahl 2019'!F7)</f>
        <v>-1766.6245297789064</v>
      </c>
      <c r="G79" s="52">
        <f>'Verbrauch je Träger 2019'!H123-'Energiebedarf Sek.Stahl 2050'!G78-('Verbrauch je Träger 2019'!H123-'Energiebedarf Sek.stahl 2019'!G7)</f>
        <v>-1459.6373164074903</v>
      </c>
      <c r="H79" s="54">
        <f>'Verbrauch je Träger 2019'!I123-'Energiebedarf Sek.Stahl 2050'!H78-('Verbrauch je Träger 2019'!I123-'Energiebedarf Sek.stahl 2019'!H7)</f>
        <v>-1135.7802868295785</v>
      </c>
      <c r="I79" s="53">
        <f>'Verbrauch je Träger 2019'!J123-'Energiebedarf Sek.Stahl 2050'!I78-('Verbrauch je Träger 2019'!J123-'Energiebedarf Sek.stahl 2019'!I7)</f>
        <v>-1021.1306990056073</v>
      </c>
    </row>
    <row r="80" spans="3:9" x14ac:dyDescent="0.25">
      <c r="C80" s="8" t="str">
        <f t="shared" si="2"/>
        <v>Belgium</v>
      </c>
      <c r="D80" s="8" t="str">
        <f t="shared" si="2"/>
        <v>Ghent</v>
      </c>
      <c r="E80" s="51">
        <f>'Verbrauch je Träger 2019'!F124-'Energiebedarf Sek.Stahl 2050'!E79-('Verbrauch je Träger 2019'!F124-'Energiebedarf Sek.stahl 2019'!E8)</f>
        <v>-2155.000049190734</v>
      </c>
      <c r="F80" s="55">
        <f>'Verbrauch je Träger 2019'!G124-'Energiebedarf Sek.Stahl 2050'!F79-('Verbrauch je Träger 2019'!G124-'Energiebedarf Sek.stahl 2019'!F8)</f>
        <v>-2551.843012800171</v>
      </c>
      <c r="G80" s="52">
        <f>'Verbrauch je Träger 2019'!H124-'Energiebedarf Sek.Stahl 2050'!G79-('Verbrauch je Träger 2019'!H124-'Energiebedarf Sek.stahl 2019'!G8)</f>
        <v>-2108.4079974611232</v>
      </c>
      <c r="H80" s="54">
        <f>'Verbrauch je Träger 2019'!I124-'Energiebedarf Sek.Stahl 2050'!H79-('Verbrauch je Träger 2019'!I124-'Energiebedarf Sek.stahl 2019'!H8)</f>
        <v>-1640.6049730244376</v>
      </c>
      <c r="I80" s="53">
        <f>'Verbrauch je Träger 2019'!J124-'Energiebedarf Sek.Stahl 2050'!I79-('Verbrauch je Träger 2019'!J124-'Energiebedarf Sek.stahl 2019'!I8)</f>
        <v>-1474.9966365175078</v>
      </c>
    </row>
    <row r="81" spans="3:9" x14ac:dyDescent="0.25">
      <c r="C81" s="8" t="str">
        <f t="shared" si="2"/>
        <v>Czech Republic</v>
      </c>
      <c r="D81" s="8" t="str">
        <f t="shared" si="2"/>
        <v>Trinec</v>
      </c>
      <c r="E81" s="51">
        <f>'Verbrauch je Träger 2019'!F125-'Energiebedarf Sek.Stahl 2050'!E80-('Verbrauch je Träger 2019'!F125-'Energiebedarf Sek.stahl 2019'!E9)</f>
        <v>-1021.3513994604891</v>
      </c>
      <c r="F81" s="55">
        <f>'Verbrauch je Träger 2019'!G125-'Energiebedarf Sek.Stahl 2050'!F80-('Verbrauch je Träger 2019'!G125-'Energiebedarf Sek.stahl 2019'!F9)</f>
        <v>-1209.4331196445582</v>
      </c>
      <c r="G81" s="52">
        <f>'Verbrauch je Träger 2019'!H125-'Energiebedarf Sek.Stahl 2050'!G80-('Verbrauch je Träger 2019'!H125-'Energiebedarf Sek.stahl 2019'!G9)</f>
        <v>-999.26933164074944</v>
      </c>
      <c r="H81" s="54">
        <f>'Verbrauch je Träger 2019'!I125-'Energiebedarf Sek.Stahl 2050'!H80-('Verbrauch je Träger 2019'!I125-'Energiebedarf Sek.stahl 2019'!H9)</f>
        <v>-777.55644868295803</v>
      </c>
      <c r="I81" s="53">
        <f>'Verbrauch je Träger 2019'!J125-'Energiebedarf Sek.Stahl 2050'!I80-('Verbrauch je Träger 2019'!J125-'Energiebedarf Sek.stahl 2019'!I9)</f>
        <v>-699.06721323389411</v>
      </c>
    </row>
    <row r="82" spans="3:9" x14ac:dyDescent="0.25">
      <c r="C82" s="8" t="str">
        <f t="shared" si="2"/>
        <v>Finland</v>
      </c>
      <c r="D82" s="8" t="str">
        <f t="shared" si="2"/>
        <v>Raahe</v>
      </c>
      <c r="E82" s="51">
        <f>'Verbrauch je Träger 2019'!F126-'Energiebedarf Sek.Stahl 2050'!E81-('Verbrauch je Träger 2019'!F126-'Energiebedarf Sek.stahl 2019'!E10)</f>
        <v>-1028.0734179625515</v>
      </c>
      <c r="F82" s="55">
        <f>'Verbrauch je Träger 2019'!G126-'Energiebedarf Sek.Stahl 2050'!F81-('Verbrauch je Träger 2019'!G126-'Energiebedarf Sek.stahl 2019'!F10)</f>
        <v>-1217.3929969321916</v>
      </c>
      <c r="G82" s="52">
        <f>'Verbrauch je Träger 2019'!H126-'Energiebedarf Sek.Stahl 2050'!G81-('Verbrauch je Träger 2019'!H126-'Energiebedarf Sek.stahl 2019'!G10)</f>
        <v>-1005.8460171374172</v>
      </c>
      <c r="H82" s="54">
        <f>'Verbrauch je Träger 2019'!I126-'Energiebedarf Sek.Stahl 2050'!H81-('Verbrauch je Träger 2019'!I126-'Energiebedarf Sek.stahl 2019'!H10)</f>
        <v>-782.67393208505291</v>
      </c>
      <c r="I82" s="53">
        <f>'Verbrauch je Träger 2019'!J126-'Energiebedarf Sek.Stahl 2050'!I81-('Verbrauch je Träger 2019'!J126-'Energiebedarf Sek.stahl 2019'!I10)</f>
        <v>-703.66812017349002</v>
      </c>
    </row>
    <row r="83" spans="3:9" x14ac:dyDescent="0.25">
      <c r="C83" s="8" t="str">
        <f t="shared" si="2"/>
        <v>France</v>
      </c>
      <c r="D83" s="8" t="str">
        <f t="shared" si="2"/>
        <v>Fos-Sur-Mer</v>
      </c>
      <c r="E83" s="51">
        <f>'Verbrauch je Träger 2019'!F127-'Energiebedarf Sek.Stahl 2050'!E82-('Verbrauch je Träger 2019'!F127-'Energiebedarf Sek.stahl 2019'!E11)</f>
        <v>-1482.7981989844502</v>
      </c>
      <c r="F83" s="55">
        <f>'Verbrauch je Träger 2019'!G127-'Energiebedarf Sek.Stahl 2050'!F82-('Verbrauch je Träger 2019'!G127-'Energiebedarf Sek.stahl 2019'!F11)</f>
        <v>-1755.8552840368156</v>
      </c>
      <c r="G83" s="52">
        <f>'Verbrauch je Träger 2019'!H127-'Energiebedarf Sek.Stahl 2050'!G82-('Verbrauch je Träger 2019'!H127-'Energiebedarf Sek.stahl 2019'!G11)</f>
        <v>-1450.7394477943517</v>
      </c>
      <c r="H83" s="54">
        <f>'Verbrauch je Träger 2019'!I127-'Energiebedarf Sek.Stahl 2050'!H82-('Verbrauch je Träger 2019'!I127-'Energiebedarf Sek.stahl 2019'!H11)</f>
        <v>-1128.85663281498</v>
      </c>
      <c r="I83" s="53">
        <f>'Verbrauch je Träger 2019'!J127-'Energiebedarf Sek.Stahl 2050'!I82-('Verbrauch je Träger 2019'!J127-'Energiebedarf Sek.stahl 2019'!I11)</f>
        <v>-1014.905942557918</v>
      </c>
    </row>
    <row r="84" spans="3:9" x14ac:dyDescent="0.25">
      <c r="C84" s="8" t="str">
        <f t="shared" si="2"/>
        <v>France</v>
      </c>
      <c r="D84" s="8" t="str">
        <f t="shared" si="2"/>
        <v>Dunkerque</v>
      </c>
      <c r="E84" s="51">
        <f>'Verbrauch je Träger 2019'!F128-'Energiebedarf Sek.Stahl 2050'!E83-('Verbrauch je Träger 2019'!F128-'Energiebedarf Sek.stahl 2019'!E12)</f>
        <v>-2708.578043478261</v>
      </c>
      <c r="F84" s="55">
        <f>'Verbrauch je Träger 2019'!G128-'Energiebedarf Sek.Stahl 2050'!F83-('Verbrauch je Träger 2019'!G128-'Energiebedarf Sek.stahl 2019'!F12)</f>
        <v>-3207.3623188405818</v>
      </c>
      <c r="G84" s="52">
        <f>'Verbrauch je Träger 2019'!H128-'Energiebedarf Sek.Stahl 2050'!G83-('Verbrauch je Träger 2019'!H128-'Energiebedarf Sek.stahl 2019'!G12)</f>
        <v>-2650.0173913043491</v>
      </c>
      <c r="H84" s="54">
        <f>'Verbrauch je Träger 2019'!I128-'Energiebedarf Sek.Stahl 2050'!H83-('Verbrauch je Träger 2019'!I128-'Energiebedarf Sek.stahl 2019'!H12)</f>
        <v>-2062.0447826086966</v>
      </c>
      <c r="I84" s="53">
        <f>'Verbrauch je Träger 2019'!J128-'Energiebedarf Sek.Stahl 2050'!I83-('Verbrauch je Träger 2019'!J128-'Energiebedarf Sek.stahl 2019'!I12)</f>
        <v>-1853.8948550724635</v>
      </c>
    </row>
    <row r="85" spans="3:9" x14ac:dyDescent="0.25">
      <c r="C85" s="8" t="str">
        <f t="shared" si="2"/>
        <v>Germany</v>
      </c>
      <c r="D85" s="8" t="str">
        <f t="shared" si="2"/>
        <v>Bremen</v>
      </c>
      <c r="E85" s="51">
        <f>'Verbrauch je Träger 2019'!F129-'Energiebedarf Sek.Stahl 2050'!E84-('Verbrauch je Träger 2019'!F129-'Energiebedarf Sek.stahl 2019'!E13)</f>
        <v>-1304.8624151063159</v>
      </c>
      <c r="F85" s="55">
        <f>'Verbrauch je Träger 2019'!G129-'Energiebedarf Sek.Stahl 2050'!F84-('Verbrauch je Träger 2019'!G129-'Energiebedarf Sek.stahl 2019'!F13)</f>
        <v>-1545.152649952397</v>
      </c>
      <c r="G85" s="52">
        <f>'Verbrauch je Träger 2019'!H129-'Energiebedarf Sek.Stahl 2050'!G84-('Verbrauch je Träger 2019'!H129-'Energiebedarf Sek.stahl 2019'!G13)</f>
        <v>-1276.6507140590293</v>
      </c>
      <c r="H85" s="54">
        <f>'Verbrauch je Träger 2019'!I129-'Energiebedarf Sek.Stahl 2050'!H84-('Verbrauch je Träger 2019'!I129-'Energiebedarf Sek.stahl 2019'!H13)</f>
        <v>-993.39383687718237</v>
      </c>
      <c r="I85" s="53">
        <f>'Verbrauch je Träger 2019'!J129-'Energiebedarf Sek.Stahl 2050'!I84-('Verbrauch je Träger 2019'!J129-'Energiebedarf Sek.stahl 2019'!I13)</f>
        <v>-893.1172294509679</v>
      </c>
    </row>
    <row r="86" spans="3:9" x14ac:dyDescent="0.25">
      <c r="C86" s="8" t="str">
        <f t="shared" si="2"/>
        <v>Germany</v>
      </c>
      <c r="D86" s="8" t="str">
        <f t="shared" si="2"/>
        <v>Voelklingen</v>
      </c>
      <c r="E86" s="51">
        <f>'Verbrauch je Träger 2019'!F130-'Energiebedarf Sek.Stahl 2050'!E85-('Verbrauch je Träger 2019'!F130-'Energiebedarf Sek.stahl 2019'!E14)</f>
        <v>-1100.0385572199302</v>
      </c>
      <c r="F86" s="55">
        <f>'Verbrauch je Träger 2019'!G130-'Energiebedarf Sek.Stahl 2050'!F85-('Verbrauch je Träger 2019'!G130-'Energiebedarf Sek.stahl 2019'!F14)</f>
        <v>-1302.6105067174449</v>
      </c>
      <c r="G86" s="52">
        <f>'Verbrauch je Träger 2019'!H130-'Energiebedarf Sek.Stahl 2050'!G85-('Verbrauch je Träger 2019'!H130-'Energiebedarf Sek.stahl 2019'!G14)</f>
        <v>-1076.2552383370357</v>
      </c>
      <c r="H86" s="54">
        <f>'Verbrauch je Träger 2019'!I130-'Energiebedarf Sek.Stahl 2050'!H85-('Verbrauch je Träger 2019'!I130-'Energiebedarf Sek.stahl 2019'!H14)</f>
        <v>-837.46110733100613</v>
      </c>
      <c r="I86" s="53">
        <f>'Verbrauch je Träger 2019'!J130-'Energiebedarf Sek.Stahl 2050'!I85-('Verbrauch je Träger 2019'!J130-'Energiebedarf Sek.stahl 2019'!I14)</f>
        <v>-752.92488858563456</v>
      </c>
    </row>
    <row r="87" spans="3:9" x14ac:dyDescent="0.25">
      <c r="C87" s="8" t="str">
        <f t="shared" si="2"/>
        <v>Germany</v>
      </c>
      <c r="D87" s="8" t="str">
        <f t="shared" si="2"/>
        <v>Eisenhuettenstadt</v>
      </c>
      <c r="E87" s="51">
        <f>'Verbrauch je Träger 2019'!F131-'Energiebedarf Sek.Stahl 2050'!E86-('Verbrauch je Träger 2019'!F131-'Energiebedarf Sek.stahl 2019'!E15)</f>
        <v>-850.13763408441764</v>
      </c>
      <c r="F87" s="55">
        <f>'Verbrauch je Träger 2019'!G131-'Energiebedarf Sek.Stahl 2050'!F86-('Verbrauch je Träger 2019'!G131-'Energiebedarf Sek.stahl 2019'!F15)</f>
        <v>-1006.6903628477739</v>
      </c>
      <c r="G87" s="52">
        <f>'Verbrauch je Träger 2019'!H131-'Energiebedarf Sek.Stahl 2050'!G86-('Verbrauch je Träger 2019'!H131-'Energiebedarf Sek.stahl 2019'!G15)</f>
        <v>-831.7572834020948</v>
      </c>
      <c r="H87" s="54">
        <f>'Verbrauch je Träger 2019'!I131-'Energiebedarf Sek.Stahl 2050'!H86-('Verbrauch je Träger 2019'!I131-'Energiebedarf Sek.stahl 2019'!H15)</f>
        <v>-647.21113614725482</v>
      </c>
      <c r="I87" s="53">
        <f>'Verbrauch je Träger 2019'!J131-'Energiebedarf Sek.Stahl 2050'!I86-('Verbrauch je Träger 2019'!J131-'Energiebedarf Sek.stahl 2019'!I15)</f>
        <v>-581.8794070665399</v>
      </c>
    </row>
    <row r="88" spans="3:9" x14ac:dyDescent="0.25">
      <c r="C88" s="8" t="str">
        <f t="shared" si="2"/>
        <v>Germany</v>
      </c>
      <c r="D88" s="8" t="str">
        <f t="shared" si="2"/>
        <v>Duisburg-Huckingen</v>
      </c>
      <c r="E88" s="51">
        <f>'Verbrauch je Träger 2019'!F132-'Energiebedarf Sek.Stahl 2050'!E87-('Verbrauch je Träger 2019'!F132-'Energiebedarf Sek.stahl 2019'!E16)</f>
        <v>-1977.0642653125997</v>
      </c>
      <c r="F88" s="55">
        <f>'Verbrauch je Träger 2019'!G132-'Energiebedarf Sek.Stahl 2050'!F87-('Verbrauch je Träger 2019'!G132-'Energiebedarf Sek.stahl 2019'!F16)</f>
        <v>-2341.1403787157524</v>
      </c>
      <c r="G88" s="52">
        <f>'Verbrauch je Träger 2019'!H132-'Energiebedarf Sek.Stahl 2050'!G87-('Verbrauch je Träger 2019'!H132-'Energiebedarf Sek.stahl 2019'!G16)</f>
        <v>-1934.3192637258016</v>
      </c>
      <c r="H88" s="54">
        <f>'Verbrauch je Träger 2019'!I132-'Energiebedarf Sek.Stahl 2050'!H87-('Verbrauch je Träger 2019'!I132-'Energiebedarf Sek.stahl 2019'!H16)</f>
        <v>-1505.14217708664</v>
      </c>
      <c r="I88" s="53">
        <f>'Verbrauch je Träger 2019'!J132-'Energiebedarf Sek.Stahl 2050'!I87-('Verbrauch je Träger 2019'!J132-'Energiebedarf Sek.stahl 2019'!I16)</f>
        <v>-1353.2079234105577</v>
      </c>
    </row>
    <row r="89" spans="3:9" x14ac:dyDescent="0.25">
      <c r="C89" s="8" t="str">
        <f t="shared" si="2"/>
        <v>Germany</v>
      </c>
      <c r="D89" s="8" t="str">
        <f t="shared" si="2"/>
        <v>Duisburg-Beeckerwerth</v>
      </c>
      <c r="E89" s="51">
        <f>'Verbrauch je Träger 2019'!F133-'Energiebedarf Sek.Stahl 2050'!E88-('Verbrauch je Träger 2019'!F133-'Energiebedarf Sek.stahl 2019'!E17)</f>
        <v>-2372.47711837512</v>
      </c>
      <c r="F89" s="55">
        <f>'Verbrauch je Träger 2019'!G133-'Energiebedarf Sek.Stahl 2050'!F88-('Verbrauch je Träger 2019'!G133-'Energiebedarf Sek.stahl 2019'!F17)</f>
        <v>-2809.3684544589032</v>
      </c>
      <c r="G89" s="52">
        <f>'Verbrauch je Träger 2019'!H133-'Energiebedarf Sek.Stahl 2050'!G88-('Verbrauch je Träger 2019'!H133-'Energiebedarf Sek.stahl 2019'!G17)</f>
        <v>-2321.183116470962</v>
      </c>
      <c r="H89" s="54">
        <f>'Verbrauch je Träger 2019'!I133-'Energiebedarf Sek.Stahl 2050'!H88-('Verbrauch je Träger 2019'!I133-'Energiebedarf Sek.stahl 2019'!H17)</f>
        <v>-1806.1706125039673</v>
      </c>
      <c r="I89" s="53">
        <f>'Verbrauch je Träger 2019'!J133-'Energiebedarf Sek.Stahl 2050'!I88-('Verbrauch je Träger 2019'!J133-'Energiebedarf Sek.stahl 2019'!I17)</f>
        <v>-1623.8495080926696</v>
      </c>
    </row>
    <row r="90" spans="3:9" x14ac:dyDescent="0.25">
      <c r="C90" s="8" t="str">
        <f t="shared" si="2"/>
        <v>Germany</v>
      </c>
      <c r="D90" s="8" t="str">
        <f t="shared" si="2"/>
        <v>Salzgitter</v>
      </c>
      <c r="E90" s="51">
        <f>'Verbrauch je Träger 2019'!F134-'Energiebedarf Sek.Stahl 2050'!E89-('Verbrauch je Träger 2019'!F134-'Energiebedarf Sek.stahl 2019'!E18)</f>
        <v>-1818.8991240875912</v>
      </c>
      <c r="F90" s="55">
        <f>'Verbrauch je Träger 2019'!G134-'Energiebedarf Sek.Stahl 2050'!F89-('Verbrauch je Träger 2019'!G134-'Energiebedarf Sek.stahl 2019'!F18)</f>
        <v>-2153.8491484184924</v>
      </c>
      <c r="G90" s="52">
        <f>'Verbrauch je Träger 2019'!H134-'Energiebedarf Sek.Stahl 2050'!G89-('Verbrauch je Träger 2019'!H134-'Energiebedarf Sek.stahl 2019'!G18)</f>
        <v>-1779.5737226277379</v>
      </c>
      <c r="H90" s="54">
        <f>'Verbrauch je Träger 2019'!I134-'Energiebedarf Sek.Stahl 2050'!H89-('Verbrauch je Träger 2019'!I134-'Energiebedarf Sek.stahl 2019'!H18)</f>
        <v>-1384.7308029197075</v>
      </c>
      <c r="I90" s="53">
        <f>'Verbrauch je Träger 2019'!J134-'Energiebedarf Sek.Stahl 2050'!I89-('Verbrauch je Träger 2019'!J134-'Energiebedarf Sek.stahl 2019'!I18)</f>
        <v>-1244.9512895377129</v>
      </c>
    </row>
    <row r="91" spans="3:9" x14ac:dyDescent="0.25">
      <c r="C91" s="8" t="str">
        <f t="shared" si="2"/>
        <v>Germany</v>
      </c>
      <c r="D91" s="8" t="str">
        <f t="shared" si="2"/>
        <v>Dillingen</v>
      </c>
      <c r="E91" s="51">
        <f>'Verbrauch je Träger 2019'!F135-'Energiebedarf Sek.Stahl 2050'!E90-('Verbrauch je Träger 2019'!F135-'Energiebedarf Sek.stahl 2019'!E19)</f>
        <v>-922.89359904792127</v>
      </c>
      <c r="F91" s="55">
        <f>'Verbrauch je Träger 2019'!G135-'Energiebedarf Sek.Stahl 2050'!F90-('Verbrauch je Träger 2019'!G135-'Energiebedarf Sek.stahl 2019'!F19)</f>
        <v>-1092.8443287845139</v>
      </c>
      <c r="G91" s="52">
        <f>'Verbrauch je Träger 2019'!H135-'Energiebedarf Sek.Stahl 2050'!G90-('Verbrauch je Träger 2019'!H135-'Energiebedarf Sek.stahl 2019'!G19)</f>
        <v>-902.9402323072045</v>
      </c>
      <c r="H91" s="54">
        <f>'Verbrauch je Träger 2019'!I135-'Energiebedarf Sek.Stahl 2050'!H90-('Verbrauch je Träger 2019'!I135-'Energiebedarf Sek.stahl 2019'!H19)</f>
        <v>-702.60036826404394</v>
      </c>
      <c r="I91" s="53">
        <f>'Verbrauch je Träger 2019'!J135-'Energiebedarf Sek.Stahl 2050'!I90-('Verbrauch je Träger 2019'!J135-'Energiebedarf Sek.stahl 2019'!I19)</f>
        <v>-631.67745864804829</v>
      </c>
    </row>
    <row r="92" spans="3:9" x14ac:dyDescent="0.25">
      <c r="C92" s="8" t="str">
        <f t="shared" si="2"/>
        <v>Germany</v>
      </c>
      <c r="D92" s="8" t="str">
        <f t="shared" si="2"/>
        <v>Duisburg</v>
      </c>
      <c r="E92" s="51">
        <f>'Verbrauch je Träger 2019'!F136-'Energiebedarf Sek.Stahl 2050'!E91-('Verbrauch je Träger 2019'!F136-'Energiebedarf Sek.stahl 2019'!E20)</f>
        <v>-442.86239543002239</v>
      </c>
      <c r="F92" s="55">
        <f>'Verbrauch je Träger 2019'!G136-'Energiebedarf Sek.Stahl 2050'!F91-('Verbrauch je Träger 2019'!G136-'Energiebedarf Sek.stahl 2019'!F20)</f>
        <v>-524.41544483232883</v>
      </c>
      <c r="G92" s="52">
        <f>'Verbrauch je Träger 2019'!H136-'Energiebedarf Sek.Stahl 2050'!G91-('Verbrauch je Träger 2019'!H136-'Energiebedarf Sek.stahl 2019'!G20)</f>
        <v>-433.28751507457946</v>
      </c>
      <c r="H92" s="54">
        <f>'Verbrauch je Träger 2019'!I136-'Energiebedarf Sek.Stahl 2050'!H91-('Verbrauch je Träger 2019'!I136-'Energiebedarf Sek.stahl 2019'!H20)</f>
        <v>-337.15184766740708</v>
      </c>
      <c r="I92" s="53">
        <f>'Verbrauch je Träger 2019'!J136-'Energiebedarf Sek.Stahl 2050'!I91-('Verbrauch je Träger 2019'!J136-'Energiebedarf Sek.stahl 2019'!I20)</f>
        <v>-303.11857484396501</v>
      </c>
    </row>
    <row r="93" spans="3:9" x14ac:dyDescent="0.25">
      <c r="C93" s="8" t="str">
        <f t="shared" si="2"/>
        <v>Germany</v>
      </c>
      <c r="D93" s="8" t="str">
        <f t="shared" si="2"/>
        <v>Duisburg-Bruckhausen</v>
      </c>
      <c r="E93" s="51">
        <f>'Verbrauch je Träger 2019'!F137-'Energiebedarf Sek.Stahl 2050'!E92-('Verbrauch je Träger 2019'!F137-'Energiebedarf Sek.stahl 2019'!E21)</f>
        <v>-2372.47711837512</v>
      </c>
      <c r="F93" s="55">
        <f>'Verbrauch je Träger 2019'!G137-'Energiebedarf Sek.Stahl 2050'!F92-('Verbrauch je Träger 2019'!G137-'Energiebedarf Sek.stahl 2019'!F21)</f>
        <v>-2809.3684544589032</v>
      </c>
      <c r="G93" s="52">
        <f>'Verbrauch je Träger 2019'!H137-'Energiebedarf Sek.Stahl 2050'!G92-('Verbrauch je Träger 2019'!H137-'Energiebedarf Sek.stahl 2019'!G21)</f>
        <v>-2321.183116470962</v>
      </c>
      <c r="H93" s="54">
        <f>'Verbrauch je Träger 2019'!I137-'Energiebedarf Sek.Stahl 2050'!H92-('Verbrauch je Träger 2019'!I137-'Energiebedarf Sek.stahl 2019'!H21)</f>
        <v>-1806.1706125039673</v>
      </c>
      <c r="I93" s="53">
        <f>'Verbrauch je Träger 2019'!J137-'Energiebedarf Sek.Stahl 2050'!I92-('Verbrauch je Träger 2019'!J137-'Energiebedarf Sek.stahl 2019'!I21)</f>
        <v>-1623.8495080926696</v>
      </c>
    </row>
    <row r="94" spans="3:9" x14ac:dyDescent="0.25">
      <c r="C94" s="8" t="str">
        <f t="shared" ref="C94:D106" si="3">C23</f>
        <v>Hungaria</v>
      </c>
      <c r="D94" s="8" t="str">
        <f t="shared" si="3"/>
        <v>Dunauijvaros</v>
      </c>
      <c r="E94" s="51">
        <f>'Verbrauch je Träger 2019'!F138-'Energiebedarf Sek.Stahl 2050'!E93-('Verbrauch je Träger 2019'!F138-'Energiebedarf Sek.stahl 2019'!E22)</f>
        <v>-632.66056490003211</v>
      </c>
      <c r="F94" s="55">
        <f>'Verbrauch je Träger 2019'!G138-'Energiebedarf Sek.Stahl 2050'!F93-('Verbrauch je Träger 2019'!G138-'Energiebedarf Sek.stahl 2019'!F22)</f>
        <v>-749.1649211890408</v>
      </c>
      <c r="G94" s="52">
        <f>'Verbrauch je Träger 2019'!H138-'Energiebedarf Sek.Stahl 2050'!G93-('Verbrauch je Träger 2019'!H138-'Energiebedarf Sek.stahl 2019'!G22)</f>
        <v>-618.98216439225644</v>
      </c>
      <c r="H94" s="54">
        <f>'Verbrauch je Träger 2019'!I138-'Energiebedarf Sek.Stahl 2050'!H93-('Verbrauch je Träger 2019'!I138-'Energiebedarf Sek.stahl 2019'!H22)</f>
        <v>-481.64549666772473</v>
      </c>
      <c r="I94" s="53">
        <f>'Verbrauch je Träger 2019'!J138-'Energiebedarf Sek.Stahl 2050'!I93-('Verbrauch je Träger 2019'!J138-'Energiebedarf Sek.stahl 2019'!I22)</f>
        <v>-433.02653549137858</v>
      </c>
    </row>
    <row r="95" spans="3:9" x14ac:dyDescent="0.25">
      <c r="C95" s="8" t="str">
        <f t="shared" si="3"/>
        <v>Italy</v>
      </c>
      <c r="D95" s="8" t="str">
        <f t="shared" si="3"/>
        <v>Taranto</v>
      </c>
      <c r="E95" s="51">
        <f>'Verbrauch je Träger 2019'!F139-'Energiebedarf Sek.Stahl 2050'!E94-('Verbrauch je Träger 2019'!F139-'Energiebedarf Sek.stahl 2019'!E23)</f>
        <v>-3361.0092510314207</v>
      </c>
      <c r="F95" s="55">
        <f>'Verbrauch je Träger 2019'!G139-'Energiebedarf Sek.Stahl 2050'!F94-('Verbrauch je Träger 2019'!G139-'Energiebedarf Sek.stahl 2019'!F23)</f>
        <v>-3979.9386438167785</v>
      </c>
      <c r="G95" s="52">
        <f>'Verbrauch je Träger 2019'!H139-'Energiebedarf Sek.Stahl 2050'!G94-('Verbrauch je Träger 2019'!H139-'Energiebedarf Sek.stahl 2019'!G23)</f>
        <v>-3288.3427483338637</v>
      </c>
      <c r="H95" s="54">
        <f>'Verbrauch je Träger 2019'!I139-'Energiebedarf Sek.Stahl 2050'!H94-('Verbrauch je Träger 2019'!I139-'Energiebedarf Sek.stahl 2019'!H23)</f>
        <v>-2558.7417010472855</v>
      </c>
      <c r="I95" s="53">
        <f>'Verbrauch je Träger 2019'!J139-'Energiebedarf Sek.Stahl 2050'!I94-('Verbrauch je Träger 2019'!J139-'Energiebedarf Sek.stahl 2019'!I23)</f>
        <v>-2300.4534697979489</v>
      </c>
    </row>
    <row r="96" spans="3:9" x14ac:dyDescent="0.25">
      <c r="C96" s="8" t="str">
        <f t="shared" si="3"/>
        <v>Netherlands</v>
      </c>
      <c r="D96" s="8" t="str">
        <f t="shared" si="3"/>
        <v>Ijmuiden</v>
      </c>
      <c r="E96" s="51">
        <f>'Verbrauch je Träger 2019'!F140-'Energiebedarf Sek.Stahl 2050'!E95-('Verbrauch je Träger 2019'!F140-'Energiebedarf Sek.stahl 2019'!E24)</f>
        <v>-2694.738593621074</v>
      </c>
      <c r="F96" s="55">
        <f>'Verbrauch je Träger 2019'!G140-'Energiebedarf Sek.Stahl 2050'!F95-('Verbrauch je Träger 2019'!G140-'Energiebedarf Sek.stahl 2019'!F24)</f>
        <v>-3190.9743361895707</v>
      </c>
      <c r="G96" s="52">
        <f>'Verbrauch je Träger 2019'!H140-'Energiebedarf Sek.Stahl 2050'!G95-('Verbrauch je Träger 2019'!H140-'Energiebedarf Sek.stahl 2019'!G24)</f>
        <v>-2636.4771564582679</v>
      </c>
      <c r="H96" s="54">
        <f>'Verbrauch je Träger 2019'!I140-'Energiebedarf Sek.Stahl 2050'!H95-('Verbrauch je Träger 2019'!I140-'Energiebedarf Sek.stahl 2019'!H24)</f>
        <v>-2051.50878736909</v>
      </c>
      <c r="I96" s="53">
        <f>'Verbrauch je Träger 2019'!J140-'Energiebedarf Sek.Stahl 2050'!I95-('Verbrauch je Träger 2019'!J140-'Energiebedarf Sek.stahl 2019'!I24)</f>
        <v>-1844.4223996085911</v>
      </c>
    </row>
    <row r="97" spans="3:9" x14ac:dyDescent="0.25">
      <c r="C97" s="8" t="str">
        <f t="shared" si="3"/>
        <v>Poland</v>
      </c>
      <c r="D97" s="8" t="str">
        <f t="shared" si="3"/>
        <v>Krakow</v>
      </c>
      <c r="E97" s="51">
        <f>'Verbrauch je Träger 2019'!F141-'Energiebedarf Sek.Stahl 2050'!E96-('Verbrauch je Träger 2019'!F141-'Energiebedarf Sek.stahl 2019'!E25)</f>
        <v>-1077.500024595367</v>
      </c>
      <c r="F97" s="55">
        <f>'Verbrauch je Träger 2019'!G141-'Energiebedarf Sek.Stahl 2050'!F96-('Verbrauch je Träger 2019'!G141-'Energiebedarf Sek.stahl 2019'!F25)</f>
        <v>-1275.9215064000855</v>
      </c>
      <c r="G97" s="52">
        <f>'Verbrauch je Träger 2019'!H141-'Energiebedarf Sek.Stahl 2050'!G96-('Verbrauch je Träger 2019'!H141-'Energiebedarf Sek.stahl 2019'!G25)</f>
        <v>-1054.2039987305616</v>
      </c>
      <c r="H97" s="54">
        <f>'Verbrauch je Träger 2019'!I141-'Energiebedarf Sek.Stahl 2050'!H96-('Verbrauch je Träger 2019'!I141-'Energiebedarf Sek.stahl 2019'!H25)</f>
        <v>-820.30248651221882</v>
      </c>
      <c r="I97" s="53">
        <f>'Verbrauch je Träger 2019'!J141-'Energiebedarf Sek.Stahl 2050'!I96-('Verbrauch je Träger 2019'!J141-'Energiebedarf Sek.stahl 2019'!I25)</f>
        <v>-737.4983182587539</v>
      </c>
    </row>
    <row r="98" spans="3:9" x14ac:dyDescent="0.25">
      <c r="C98" s="8" t="str">
        <f t="shared" si="3"/>
        <v>Poland</v>
      </c>
      <c r="D98" s="8" t="str">
        <f t="shared" si="3"/>
        <v>Dabrowa Gornicza</v>
      </c>
      <c r="E98" s="51">
        <f>'Verbrauch je Träger 2019'!F142-'Energiebedarf Sek.Stahl 2050'!E97-('Verbrauch je Träger 2019'!F142-'Energiebedarf Sek.stahl 2019'!E26)</f>
        <v>-1077.500024595367</v>
      </c>
      <c r="F98" s="55">
        <f>'Verbrauch je Träger 2019'!G142-'Energiebedarf Sek.Stahl 2050'!F97-('Verbrauch je Träger 2019'!G142-'Energiebedarf Sek.stahl 2019'!F26)</f>
        <v>-1275.9215064000855</v>
      </c>
      <c r="G98" s="52">
        <f>'Verbrauch je Träger 2019'!H142-'Energiebedarf Sek.Stahl 2050'!G97-('Verbrauch je Träger 2019'!H142-'Energiebedarf Sek.stahl 2019'!G26)</f>
        <v>-1054.2039987305616</v>
      </c>
      <c r="H98" s="54">
        <f>'Verbrauch je Träger 2019'!I142-'Energiebedarf Sek.Stahl 2050'!H97-('Verbrauch je Träger 2019'!I142-'Energiebedarf Sek.stahl 2019'!H26)</f>
        <v>-820.30248651221882</v>
      </c>
      <c r="I98" s="53">
        <f>'Verbrauch je Träger 2019'!J142-'Energiebedarf Sek.Stahl 2050'!I97-('Verbrauch je Träger 2019'!J142-'Energiebedarf Sek.stahl 2019'!I26)</f>
        <v>-737.4983182587539</v>
      </c>
    </row>
    <row r="99" spans="3:9" x14ac:dyDescent="0.25">
      <c r="C99" s="8" t="str">
        <f t="shared" si="3"/>
        <v>Romania</v>
      </c>
      <c r="D99" s="8" t="str">
        <f t="shared" si="3"/>
        <v>Galati</v>
      </c>
      <c r="E99" s="51">
        <f>'Verbrauch je Träger 2019'!F143-'Energiebedarf Sek.Stahl 2050'!E98-('Verbrauch je Träger 2019'!F143-'Energiebedarf Sek.stahl 2019'!E27)</f>
        <v>-810.59634877816598</v>
      </c>
      <c r="F99" s="55">
        <f>'Verbrauch je Träger 2019'!G143-'Energiebedarf Sek.Stahl 2050'!F98-('Verbrauch je Träger 2019'!G143-'Energiebedarf Sek.stahl 2019'!F27)</f>
        <v>-959.86755527345849</v>
      </c>
      <c r="G99" s="52">
        <f>'Verbrauch je Träger 2019'!H143-'Energiebedarf Sek.Stahl 2050'!G98-('Verbrauch je Träger 2019'!H143-'Energiebedarf Sek.stahl 2019'!G27)</f>
        <v>-793.07089812757886</v>
      </c>
      <c r="H99" s="54">
        <f>'Verbrauch je Träger 2019'!I143-'Energiebedarf Sek.Stahl 2050'!H98-('Verbrauch je Träger 2019'!I143-'Energiebedarf Sek.stahl 2019'!H27)</f>
        <v>-617.10829260552191</v>
      </c>
      <c r="I99" s="53">
        <f>'Verbrauch je Träger 2019'!J143-'Energiebedarf Sek.Stahl 2050'!I98-('Verbrauch je Träger 2019'!J143-'Energiebedarf Sek.stahl 2019'!I27)</f>
        <v>-554.81524859832871</v>
      </c>
    </row>
    <row r="100" spans="3:9" x14ac:dyDescent="0.25">
      <c r="C100" s="8" t="str">
        <f t="shared" si="3"/>
        <v>Slovakia</v>
      </c>
      <c r="D100" s="8" t="str">
        <f t="shared" si="3"/>
        <v>Kosice</v>
      </c>
      <c r="E100" s="51">
        <f>'Verbrauch je Träger 2019'!F144-'Energiebedarf Sek.Stahl 2050'!E99-('Verbrauch je Träger 2019'!F144-'Energiebedarf Sek.stahl 2019'!E28)</f>
        <v>-1779.3578387813395</v>
      </c>
      <c r="F100" s="55">
        <f>'Verbrauch je Träger 2019'!G144-'Energiebedarf Sek.Stahl 2050'!F99-('Verbrauch je Träger 2019'!G144-'Energiebedarf Sek.stahl 2019'!F28)</f>
        <v>-2107.026340844177</v>
      </c>
      <c r="G100" s="52">
        <f>'Verbrauch je Träger 2019'!H144-'Energiebedarf Sek.Stahl 2050'!G99-('Verbrauch je Träger 2019'!H144-'Energiebedarf Sek.stahl 2019'!G28)</f>
        <v>-1740.8873373532224</v>
      </c>
      <c r="H100" s="54">
        <f>'Verbrauch je Träger 2019'!I144-'Energiebedarf Sek.Stahl 2050'!H99-('Verbrauch je Träger 2019'!I144-'Energiebedarf Sek.stahl 2019'!H28)</f>
        <v>-1354.6279593779755</v>
      </c>
      <c r="I100" s="53">
        <f>'Verbrauch je Träger 2019'!J144-'Energiebedarf Sek.Stahl 2050'!I99-('Verbrauch je Träger 2019'!J144-'Energiebedarf Sek.stahl 2019'!I28)</f>
        <v>-1217.8871310695022</v>
      </c>
    </row>
    <row r="101" spans="3:9" x14ac:dyDescent="0.25">
      <c r="C101" s="8" t="str">
        <f t="shared" si="3"/>
        <v>Spain</v>
      </c>
      <c r="D101" s="8" t="str">
        <f t="shared" si="3"/>
        <v>Gijon</v>
      </c>
      <c r="E101" s="51">
        <f>'Verbrauch je Träger 2019'!F145-'Energiebedarf Sek.Stahl 2050'!E100-('Verbrauch je Träger 2019'!F145-'Energiebedarf Sek.stahl 2019'!E29)</f>
        <v>-939.10552602348525</v>
      </c>
      <c r="F101" s="55">
        <f>'Verbrauch je Träger 2019'!G145-'Energiebedarf Sek.Stahl 2050'!F100-('Verbrauch je Träger 2019'!G145-'Energiebedarf Sek.stahl 2019'!F29)</f>
        <v>-1112.0416798899823</v>
      </c>
      <c r="G101" s="52">
        <f>'Verbrauch je Träger 2019'!H145-'Energiebedarf Sek.Stahl 2050'!G100-('Verbrauch je Träger 2019'!H145-'Energiebedarf Sek.stahl 2019'!G29)</f>
        <v>-918.80165026975556</v>
      </c>
      <c r="H101" s="54">
        <f>'Verbrauch je Träger 2019'!I145-'Energiebedarf Sek.Stahl 2050'!H100-('Verbrauch je Träger 2019'!I145-'Energiebedarf Sek.stahl 2019'!H29)</f>
        <v>-714.94253411615409</v>
      </c>
      <c r="I101" s="53">
        <f>'Verbrauch je Träger 2019'!J145-'Energiebedarf Sek.Stahl 2050'!I100-('Verbrauch je Träger 2019'!J145-'Energiebedarf Sek.stahl 2019'!I29)</f>
        <v>-642.77376362001496</v>
      </c>
    </row>
    <row r="102" spans="3:9" x14ac:dyDescent="0.25">
      <c r="C102" s="8" t="str">
        <f t="shared" si="3"/>
        <v>Spain</v>
      </c>
      <c r="D102" s="8" t="str">
        <f t="shared" si="3"/>
        <v>Aviles</v>
      </c>
      <c r="E102" s="51">
        <f>'Verbrauch je Träger 2019'!F146-'Energiebedarf Sek.Stahl 2050'!E101-('Verbrauch je Träger 2019'!F146-'Energiebedarf Sek.stahl 2019'!E30)</f>
        <v>-939.10552602348525</v>
      </c>
      <c r="F102" s="55">
        <f>'Verbrauch je Träger 2019'!G146-'Energiebedarf Sek.Stahl 2050'!F101-('Verbrauch je Träger 2019'!G146-'Energiebedarf Sek.stahl 2019'!F30)</f>
        <v>-1112.0416798899823</v>
      </c>
      <c r="G102" s="52">
        <f>'Verbrauch je Träger 2019'!H146-'Energiebedarf Sek.Stahl 2050'!G101-('Verbrauch je Träger 2019'!H146-'Energiebedarf Sek.stahl 2019'!G30)</f>
        <v>-918.80165026975556</v>
      </c>
      <c r="H102" s="54">
        <f>'Verbrauch je Träger 2019'!I146-'Energiebedarf Sek.Stahl 2050'!H101-('Verbrauch je Träger 2019'!I146-'Energiebedarf Sek.stahl 2019'!H30)</f>
        <v>-714.94253411615409</v>
      </c>
      <c r="I102" s="53">
        <f>'Verbrauch je Träger 2019'!J146-'Energiebedarf Sek.Stahl 2050'!I101-('Verbrauch je Träger 2019'!J146-'Energiebedarf Sek.stahl 2019'!I30)</f>
        <v>-642.77376362001496</v>
      </c>
    </row>
    <row r="103" spans="3:9" x14ac:dyDescent="0.25">
      <c r="C103" s="8" t="str">
        <f t="shared" si="3"/>
        <v>Sweden</v>
      </c>
      <c r="D103" s="8" t="str">
        <f t="shared" si="3"/>
        <v>Lulea</v>
      </c>
      <c r="E103" s="51">
        <f>'Verbrauch je Träger 2019'!F147-'Energiebedarf Sek.Stahl 2050'!E102-('Verbrauch je Träger 2019'!F147-'Energiebedarf Sek.stahl 2019'!E31)</f>
        <v>-909.44956204379559</v>
      </c>
      <c r="F103" s="55">
        <f>'Verbrauch je Träger 2019'!G147-'Energiebedarf Sek.Stahl 2050'!F102-('Verbrauch je Träger 2019'!G147-'Energiebedarf Sek.stahl 2019'!F31)</f>
        <v>-1076.9245742092462</v>
      </c>
      <c r="G103" s="52">
        <f>'Verbrauch je Träger 2019'!H147-'Energiebedarf Sek.Stahl 2050'!G102-('Verbrauch je Träger 2019'!H147-'Energiebedarf Sek.stahl 2019'!G31)</f>
        <v>-889.78686131386894</v>
      </c>
      <c r="H103" s="54">
        <f>'Verbrauch je Träger 2019'!I147-'Energiebedarf Sek.Stahl 2050'!H102-('Verbrauch je Träger 2019'!I147-'Energiebedarf Sek.stahl 2019'!H31)</f>
        <v>-692.36540145985373</v>
      </c>
      <c r="I103" s="53">
        <f>'Verbrauch je Träger 2019'!J147-'Energiebedarf Sek.Stahl 2050'!I102-('Verbrauch je Träger 2019'!J147-'Energiebedarf Sek.stahl 2019'!I31)</f>
        <v>-622.47564476885645</v>
      </c>
    </row>
    <row r="104" spans="3:9" x14ac:dyDescent="0.25">
      <c r="C104" s="8" t="str">
        <f t="shared" si="3"/>
        <v>Sweden</v>
      </c>
      <c r="D104" s="8" t="str">
        <f t="shared" si="3"/>
        <v>Oxeloesund</v>
      </c>
      <c r="E104" s="51">
        <f>'Verbrauch je Träger 2019'!F148-'Energiebedarf Sek.Stahl 2050'!E103-('Verbrauch je Träger 2019'!F148-'Energiebedarf Sek.stahl 2019'!E32)</f>
        <v>-593.11927959377999</v>
      </c>
      <c r="F104" s="55">
        <f>'Verbrauch je Träger 2019'!G148-'Energiebedarf Sek.Stahl 2050'!F103-('Verbrauch je Träger 2019'!G148-'Energiebedarf Sek.stahl 2019'!F32)</f>
        <v>-702.3421136147258</v>
      </c>
      <c r="G104" s="52">
        <f>'Verbrauch je Träger 2019'!H148-'Energiebedarf Sek.Stahl 2050'!G103-('Verbrauch je Träger 2019'!H148-'Energiebedarf Sek.stahl 2019'!G32)</f>
        <v>-580.29577911774049</v>
      </c>
      <c r="H104" s="54">
        <f>'Verbrauch je Träger 2019'!I148-'Energiebedarf Sek.Stahl 2050'!H103-('Verbrauch je Träger 2019'!I148-'Energiebedarf Sek.stahl 2019'!H32)</f>
        <v>-451.54265312599182</v>
      </c>
      <c r="I104" s="53">
        <f>'Verbrauch je Träger 2019'!J148-'Energiebedarf Sek.Stahl 2050'!I103-('Verbrauch je Träger 2019'!J148-'Energiebedarf Sek.stahl 2019'!I32)</f>
        <v>-405.96237702316739</v>
      </c>
    </row>
    <row r="105" spans="3:9" x14ac:dyDescent="0.25">
      <c r="C105" s="8" t="str">
        <f t="shared" si="3"/>
        <v>United Kingdom</v>
      </c>
      <c r="D105" s="8" t="str">
        <f t="shared" si="3"/>
        <v>Port Talbot</v>
      </c>
      <c r="E105" s="51">
        <f>'Verbrauch je Träger 2019'!F149-'Energiebedarf Sek.Stahl 2050'!E104-('Verbrauch je Träger 2019'!F149-'Energiebedarf Sek.stahl 2019'!E33)</f>
        <v>-1496.6376488416381</v>
      </c>
      <c r="F105" s="55">
        <f>'Verbrauch je Träger 2019'!G149-'Energiebedarf Sek.Stahl 2050'!F104-('Verbrauch je Träger 2019'!G149-'Energiebedarf Sek.stahl 2019'!F33)</f>
        <v>-1772.2432666878249</v>
      </c>
      <c r="G105" s="52">
        <f>'Verbrauch je Träger 2019'!H149-'Energiebedarf Sek.Stahl 2050'!G104-('Verbrauch je Träger 2019'!H149-'Energiebedarf Sek.stahl 2019'!G33)</f>
        <v>-1464.2796826404319</v>
      </c>
      <c r="H105" s="54">
        <f>'Verbrauch je Träger 2019'!I149-'Energiebedarf Sek.Stahl 2050'!H104-('Verbrauch je Träger 2019'!I149-'Energiebedarf Sek.stahl 2019'!H33)</f>
        <v>-1139.3926280545866</v>
      </c>
      <c r="I105" s="53">
        <f>'Verbrauch je Träger 2019'!J149-'Energiebedarf Sek.Stahl 2050'!I104-('Verbrauch je Träger 2019'!J149-'Energiebedarf Sek.stahl 2019'!I33)</f>
        <v>-1024.3783980217922</v>
      </c>
    </row>
    <row r="106" spans="3:9" x14ac:dyDescent="0.25">
      <c r="C106" s="8" t="str">
        <f t="shared" si="3"/>
        <v>United Kingdom</v>
      </c>
      <c r="D106" s="8" t="str">
        <f t="shared" si="3"/>
        <v>Scunthorpe</v>
      </c>
      <c r="E106" s="51">
        <f>'Verbrauch je Träger 2019'!F150-'Energiebedarf Sek.Stahl 2050'!E105-('Verbrauch je Träger 2019'!F150-'Energiebedarf Sek.stahl 2019'!E34)</f>
        <v>-1107.1559885750557</v>
      </c>
      <c r="F106" s="55">
        <f>'Verbrauch je Träger 2019'!G150-'Energiebedarf Sek.Stahl 2050'!F105-('Verbrauch je Träger 2019'!G150-'Energiebedarf Sek.stahl 2019'!F34)</f>
        <v>-1311.0386120808216</v>
      </c>
      <c r="G106" s="52">
        <f>'Verbrauch je Träger 2019'!H150-'Energiebedarf Sek.Stahl 2050'!G105-('Verbrauch je Träger 2019'!H150-'Energiebedarf Sek.stahl 2019'!G34)</f>
        <v>-1083.2187876864491</v>
      </c>
      <c r="H106" s="54">
        <f>'Verbrauch je Träger 2019'!I150-'Energiebedarf Sek.Stahl 2050'!H105-('Verbrauch je Träger 2019'!I150-'Energiebedarf Sek.stahl 2019'!H34)</f>
        <v>-842.87961916851873</v>
      </c>
      <c r="I106" s="53">
        <f>'Verbrauch je Träger 2019'!J150-'Energiebedarf Sek.Stahl 2050'!I105-('Verbrauch je Träger 2019'!J150-'Energiebedarf Sek.stahl 2019'!I34)</f>
        <v>-757.7964371099124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G36"/>
  <sheetViews>
    <sheetView workbookViewId="0">
      <selection activeCell="H12" sqref="H12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31.5703125" style="31" customWidth="1"/>
    <col min="8" max="8" width="27.140625" customWidth="1"/>
  </cols>
  <sheetData>
    <row r="3" spans="2:7" s="1" customFormat="1" ht="21" x14ac:dyDescent="0.35">
      <c r="B3" s="37"/>
      <c r="C3" s="78" t="s">
        <v>107</v>
      </c>
      <c r="D3" s="78"/>
      <c r="E3" s="78"/>
      <c r="F3" s="78"/>
      <c r="G3" s="95"/>
    </row>
    <row r="4" spans="2:7" x14ac:dyDescent="0.25">
      <c r="B4" s="26"/>
    </row>
    <row r="5" spans="2:7" s="1" customFormat="1" x14ac:dyDescent="0.25">
      <c r="B5" s="37"/>
      <c r="C5" s="15" t="s">
        <v>52</v>
      </c>
      <c r="D5" s="15" t="s">
        <v>60</v>
      </c>
      <c r="E5" s="29" t="s">
        <v>108</v>
      </c>
      <c r="F5" s="29" t="s">
        <v>109</v>
      </c>
      <c r="G5" s="21" t="s">
        <v>148</v>
      </c>
    </row>
    <row r="6" spans="2:7" x14ac:dyDescent="0.25">
      <c r="B6" s="26"/>
      <c r="C6" s="8" t="s">
        <v>61</v>
      </c>
      <c r="D6" s="8" t="s">
        <v>76</v>
      </c>
      <c r="E6" s="24">
        <v>3773</v>
      </c>
      <c r="F6" s="24">
        <v>0</v>
      </c>
      <c r="G6" s="101">
        <f>IF(E6=0,F6/E$36,E6/E$36)</f>
        <v>3.5555764971964381E-2</v>
      </c>
    </row>
    <row r="7" spans="2:7" x14ac:dyDescent="0.25">
      <c r="B7" s="26"/>
      <c r="C7" s="8" t="s">
        <v>61</v>
      </c>
      <c r="D7" s="8" t="s">
        <v>77</v>
      </c>
      <c r="E7" s="24">
        <v>3773</v>
      </c>
      <c r="F7" s="24">
        <v>0</v>
      </c>
      <c r="G7" s="101">
        <f t="shared" ref="G7:G34" si="0">IF(E7=0,F7/E$36,E7/E$36)</f>
        <v>3.5555764971964381E-2</v>
      </c>
    </row>
    <row r="8" spans="2:7" x14ac:dyDescent="0.25">
      <c r="B8" s="26"/>
      <c r="C8" s="8" t="s">
        <v>62</v>
      </c>
      <c r="D8" s="8" t="s">
        <v>78</v>
      </c>
      <c r="E8" s="24">
        <v>5450</v>
      </c>
      <c r="F8" s="24">
        <v>0</v>
      </c>
      <c r="G8" s="101">
        <f t="shared" si="0"/>
        <v>5.1359374263770435E-2</v>
      </c>
    </row>
    <row r="9" spans="2:7" x14ac:dyDescent="0.25">
      <c r="B9" s="26"/>
      <c r="C9" s="8" t="s">
        <v>63</v>
      </c>
      <c r="D9" s="8" t="s">
        <v>79</v>
      </c>
      <c r="E9" s="24">
        <v>2583</v>
      </c>
      <c r="F9" s="24">
        <v>0</v>
      </c>
      <c r="G9" s="101">
        <f t="shared" si="0"/>
        <v>2.434151627950808E-2</v>
      </c>
    </row>
    <row r="10" spans="2:7" x14ac:dyDescent="0.25">
      <c r="B10" s="26"/>
      <c r="C10" s="8" t="s">
        <v>64</v>
      </c>
      <c r="D10" s="8" t="s">
        <v>80</v>
      </c>
      <c r="E10" s="24">
        <v>0</v>
      </c>
      <c r="F10" s="24">
        <v>2600</v>
      </c>
      <c r="G10" s="101">
        <f t="shared" si="0"/>
        <v>2.4501719832257456E-2</v>
      </c>
    </row>
    <row r="11" spans="2:7" x14ac:dyDescent="0.25">
      <c r="B11" s="26"/>
      <c r="C11" s="8" t="s">
        <v>65</v>
      </c>
      <c r="D11" s="8" t="s">
        <v>81</v>
      </c>
      <c r="E11" s="24">
        <v>3750</v>
      </c>
      <c r="F11" s="24">
        <v>0</v>
      </c>
      <c r="G11" s="101">
        <f t="shared" si="0"/>
        <v>3.533901898883287E-2</v>
      </c>
    </row>
    <row r="12" spans="2:7" x14ac:dyDescent="0.25">
      <c r="B12" s="26"/>
      <c r="C12" s="8" t="s">
        <v>65</v>
      </c>
      <c r="D12" s="8" t="s">
        <v>82</v>
      </c>
      <c r="E12" s="24">
        <v>6850</v>
      </c>
      <c r="F12" s="24">
        <v>0</v>
      </c>
      <c r="G12" s="101">
        <f t="shared" si="0"/>
        <v>6.4552608019601374E-2</v>
      </c>
    </row>
    <row r="13" spans="2:7" x14ac:dyDescent="0.25">
      <c r="B13" s="26"/>
      <c r="C13" s="8" t="s">
        <v>66</v>
      </c>
      <c r="D13" s="8" t="s">
        <v>83</v>
      </c>
      <c r="E13" s="24">
        <v>3300</v>
      </c>
      <c r="F13" s="24">
        <v>3600</v>
      </c>
      <c r="G13" s="101">
        <f t="shared" si="0"/>
        <v>3.1098336710172925E-2</v>
      </c>
    </row>
    <row r="14" spans="2:7" x14ac:dyDescent="0.25">
      <c r="B14" s="26"/>
      <c r="C14" s="8" t="s">
        <v>66</v>
      </c>
      <c r="D14" s="8" t="s">
        <v>84</v>
      </c>
      <c r="E14" s="24">
        <v>2782</v>
      </c>
      <c r="F14" s="24">
        <v>0</v>
      </c>
      <c r="G14" s="101">
        <f t="shared" si="0"/>
        <v>2.6216840220515479E-2</v>
      </c>
    </row>
    <row r="15" spans="2:7" x14ac:dyDescent="0.25">
      <c r="B15" s="26"/>
      <c r="C15" s="8" t="s">
        <v>66</v>
      </c>
      <c r="D15" s="8" t="s">
        <v>85</v>
      </c>
      <c r="E15" s="24">
        <v>2150</v>
      </c>
      <c r="F15" s="24">
        <v>0</v>
      </c>
      <c r="G15" s="101">
        <f t="shared" si="0"/>
        <v>2.0261037553597511E-2</v>
      </c>
    </row>
    <row r="16" spans="2:7" x14ac:dyDescent="0.25">
      <c r="B16" s="26"/>
      <c r="C16" s="8" t="s">
        <v>66</v>
      </c>
      <c r="D16" s="8" t="s">
        <v>86</v>
      </c>
      <c r="E16" s="24">
        <v>0</v>
      </c>
      <c r="F16" s="24">
        <v>5000</v>
      </c>
      <c r="G16" s="101">
        <f t="shared" si="0"/>
        <v>4.711869198511049E-2</v>
      </c>
    </row>
    <row r="17" spans="2:7" x14ac:dyDescent="0.25">
      <c r="B17" s="26"/>
      <c r="C17" s="8" t="s">
        <v>66</v>
      </c>
      <c r="D17" s="8" t="s">
        <v>87</v>
      </c>
      <c r="E17" s="24">
        <v>6000</v>
      </c>
      <c r="F17" s="24">
        <v>0</v>
      </c>
      <c r="G17" s="101">
        <f t="shared" si="0"/>
        <v>5.6542430382132594E-2</v>
      </c>
    </row>
    <row r="18" spans="2:7" x14ac:dyDescent="0.25">
      <c r="B18" s="26"/>
      <c r="C18" s="8" t="s">
        <v>66</v>
      </c>
      <c r="D18" s="8" t="s">
        <v>88</v>
      </c>
      <c r="E18" s="24">
        <v>4600</v>
      </c>
      <c r="F18" s="24">
        <v>4700</v>
      </c>
      <c r="G18" s="101">
        <f t="shared" si="0"/>
        <v>4.3349196626301656E-2</v>
      </c>
    </row>
    <row r="19" spans="2:7" x14ac:dyDescent="0.25">
      <c r="B19" s="26"/>
      <c r="C19" s="8" t="s">
        <v>66</v>
      </c>
      <c r="D19" s="8" t="s">
        <v>89</v>
      </c>
      <c r="E19" s="24">
        <v>2334</v>
      </c>
      <c r="F19" s="24">
        <v>0</v>
      </c>
      <c r="G19" s="101">
        <f t="shared" si="0"/>
        <v>2.1995005418649578E-2</v>
      </c>
    </row>
    <row r="20" spans="2:7" x14ac:dyDescent="0.25">
      <c r="B20" s="26"/>
      <c r="C20" s="8" t="s">
        <v>66</v>
      </c>
      <c r="D20" s="8" t="s">
        <v>90</v>
      </c>
      <c r="E20" s="24">
        <v>1120</v>
      </c>
      <c r="F20" s="24">
        <v>0</v>
      </c>
      <c r="G20" s="101">
        <f t="shared" si="0"/>
        <v>1.055458700466475E-2</v>
      </c>
    </row>
    <row r="21" spans="2:7" x14ac:dyDescent="0.25">
      <c r="B21" s="26"/>
      <c r="C21" s="8" t="s">
        <v>66</v>
      </c>
      <c r="D21" s="8" t="s">
        <v>91</v>
      </c>
      <c r="E21" s="24">
        <v>6000</v>
      </c>
      <c r="F21" s="24">
        <v>0</v>
      </c>
      <c r="G21" s="101">
        <f t="shared" si="0"/>
        <v>5.6542430382132594E-2</v>
      </c>
    </row>
    <row r="22" spans="2:7" x14ac:dyDescent="0.25">
      <c r="B22" s="26"/>
      <c r="C22" s="8" t="s">
        <v>67</v>
      </c>
      <c r="D22" s="8" t="s">
        <v>104</v>
      </c>
      <c r="E22" s="24">
        <v>0</v>
      </c>
      <c r="F22" s="24">
        <v>1600</v>
      </c>
      <c r="G22" s="101">
        <f t="shared" si="0"/>
        <v>1.5077981435235357E-2</v>
      </c>
    </row>
    <row r="23" spans="2:7" x14ac:dyDescent="0.25">
      <c r="B23" s="26"/>
      <c r="C23" s="8" t="s">
        <v>68</v>
      </c>
      <c r="D23" s="8" t="s">
        <v>92</v>
      </c>
      <c r="E23" s="24">
        <v>8500</v>
      </c>
      <c r="F23" s="24">
        <v>10000</v>
      </c>
      <c r="G23" s="101">
        <f t="shared" si="0"/>
        <v>8.0101776374687836E-2</v>
      </c>
    </row>
    <row r="24" spans="2:7" x14ac:dyDescent="0.25">
      <c r="B24" s="26"/>
      <c r="C24" s="8" t="s">
        <v>69</v>
      </c>
      <c r="D24" s="8" t="s">
        <v>93</v>
      </c>
      <c r="E24" s="24">
        <v>6815</v>
      </c>
      <c r="F24" s="24">
        <v>0</v>
      </c>
      <c r="G24" s="101">
        <f t="shared" si="0"/>
        <v>6.4222777175705598E-2</v>
      </c>
    </row>
    <row r="25" spans="2:7" x14ac:dyDescent="0.25">
      <c r="B25" s="26"/>
      <c r="C25" s="8" t="s">
        <v>70</v>
      </c>
      <c r="D25" s="8" t="s">
        <v>94</v>
      </c>
      <c r="E25" s="24">
        <v>2725</v>
      </c>
      <c r="F25" s="24">
        <v>0</v>
      </c>
      <c r="G25" s="101">
        <f t="shared" si="0"/>
        <v>2.5679687131885218E-2</v>
      </c>
    </row>
    <row r="26" spans="2:7" x14ac:dyDescent="0.25">
      <c r="B26" s="26"/>
      <c r="C26" s="8" t="s">
        <v>70</v>
      </c>
      <c r="D26" s="8" t="s">
        <v>95</v>
      </c>
      <c r="E26" s="24">
        <v>2725</v>
      </c>
      <c r="F26" s="24">
        <v>0</v>
      </c>
      <c r="G26" s="101">
        <f t="shared" si="0"/>
        <v>2.5679687131885218E-2</v>
      </c>
    </row>
    <row r="27" spans="2:7" x14ac:dyDescent="0.25">
      <c r="B27" s="26"/>
      <c r="C27" s="8" t="s">
        <v>71</v>
      </c>
      <c r="D27" s="8" t="s">
        <v>96</v>
      </c>
      <c r="E27" s="24">
        <v>2050</v>
      </c>
      <c r="F27" s="24">
        <v>0</v>
      </c>
      <c r="G27" s="101">
        <f t="shared" si="0"/>
        <v>1.9318663713895304E-2</v>
      </c>
    </row>
    <row r="28" spans="2:7" x14ac:dyDescent="0.25">
      <c r="B28" s="26"/>
      <c r="C28" s="8" t="s">
        <v>72</v>
      </c>
      <c r="D28" s="8" t="s">
        <v>97</v>
      </c>
      <c r="E28" s="24">
        <v>0</v>
      </c>
      <c r="F28" s="24">
        <v>4500</v>
      </c>
      <c r="G28" s="101">
        <f t="shared" si="0"/>
        <v>4.2406822786599442E-2</v>
      </c>
    </row>
    <row r="29" spans="2:7" x14ac:dyDescent="0.25">
      <c r="B29" s="26"/>
      <c r="C29" s="8" t="s">
        <v>73</v>
      </c>
      <c r="D29" s="8" t="s">
        <v>98</v>
      </c>
      <c r="E29" s="24">
        <v>2375</v>
      </c>
      <c r="F29" s="24">
        <v>0</v>
      </c>
      <c r="G29" s="101">
        <f t="shared" si="0"/>
        <v>2.2381378692927483E-2</v>
      </c>
    </row>
    <row r="30" spans="2:7" x14ac:dyDescent="0.25">
      <c r="B30" s="26"/>
      <c r="C30" s="8" t="s">
        <v>73</v>
      </c>
      <c r="D30" s="8" t="s">
        <v>99</v>
      </c>
      <c r="E30" s="24">
        <v>2375</v>
      </c>
      <c r="F30" s="24">
        <v>0</v>
      </c>
      <c r="G30" s="101">
        <f t="shared" si="0"/>
        <v>2.2381378692927483E-2</v>
      </c>
    </row>
    <row r="31" spans="2:7" x14ac:dyDescent="0.25">
      <c r="B31" s="26"/>
      <c r="C31" s="8" t="s">
        <v>74</v>
      </c>
      <c r="D31" s="8" t="s">
        <v>100</v>
      </c>
      <c r="E31" s="24">
        <v>0</v>
      </c>
      <c r="F31" s="24">
        <v>2300</v>
      </c>
      <c r="G31" s="101">
        <f t="shared" si="0"/>
        <v>2.1674598313150828E-2</v>
      </c>
    </row>
    <row r="32" spans="2:7" x14ac:dyDescent="0.25">
      <c r="C32" s="8" t="s">
        <v>74</v>
      </c>
      <c r="D32" s="8" t="s">
        <v>101</v>
      </c>
      <c r="E32" s="24">
        <v>0</v>
      </c>
      <c r="F32" s="24">
        <v>1500</v>
      </c>
      <c r="G32" s="101">
        <f t="shared" si="0"/>
        <v>1.4135607595533149E-2</v>
      </c>
    </row>
    <row r="33" spans="3:7" x14ac:dyDescent="0.25">
      <c r="C33" s="8" t="s">
        <v>75</v>
      </c>
      <c r="D33" s="8" t="s">
        <v>102</v>
      </c>
      <c r="E33" s="24">
        <v>3785</v>
      </c>
      <c r="F33" s="24">
        <v>0</v>
      </c>
      <c r="G33" s="101">
        <f t="shared" si="0"/>
        <v>3.5668849832728645E-2</v>
      </c>
    </row>
    <row r="34" spans="3:7" x14ac:dyDescent="0.25">
      <c r="C34" s="8" t="s">
        <v>75</v>
      </c>
      <c r="D34" s="8" t="s">
        <v>103</v>
      </c>
      <c r="E34" s="24">
        <v>2800</v>
      </c>
      <c r="F34" s="24">
        <v>0</v>
      </c>
      <c r="G34" s="101">
        <f t="shared" si="0"/>
        <v>2.6386467511661876E-2</v>
      </c>
    </row>
    <row r="35" spans="3:7" ht="15.75" thickBot="1" x14ac:dyDescent="0.3"/>
    <row r="36" spans="3:7" ht="15.75" thickBot="1" x14ac:dyDescent="0.3">
      <c r="C36" s="93" t="s">
        <v>26</v>
      </c>
      <c r="D36" s="94"/>
      <c r="E36" s="91">
        <f>SUM(E6:E34,F10,F16,F22,F28,F31,F32)</f>
        <v>106115</v>
      </c>
      <c r="F36" s="92"/>
      <c r="G36" s="96">
        <f>SUM(G6:G34)</f>
        <v>0.99999999999999967</v>
      </c>
    </row>
  </sheetData>
  <mergeCells count="3">
    <mergeCell ref="C3:F3"/>
    <mergeCell ref="C36:D36"/>
    <mergeCell ref="E36:F3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workbookViewId="0">
      <selection activeCell="G19" sqref="G19"/>
    </sheetView>
  </sheetViews>
  <sheetFormatPr baseColWidth="10" defaultRowHeight="15" x14ac:dyDescent="0.25"/>
  <cols>
    <col min="4" max="4" width="18.140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79" t="s">
        <v>130</v>
      </c>
      <c r="E6" s="79"/>
      <c r="F6" s="79"/>
      <c r="G6" s="79"/>
      <c r="H6" s="79"/>
    </row>
    <row r="8" spans="4:12" ht="15.75" x14ac:dyDescent="0.25">
      <c r="E8" s="80" t="s">
        <v>149</v>
      </c>
      <c r="F8" s="80"/>
      <c r="G8" s="80" t="s">
        <v>42</v>
      </c>
      <c r="H8" s="80"/>
    </row>
    <row r="9" spans="4:12" x14ac:dyDescent="0.25">
      <c r="E9" s="15" t="s">
        <v>27</v>
      </c>
      <c r="F9" s="15" t="s">
        <v>28</v>
      </c>
      <c r="G9" s="15" t="s">
        <v>27</v>
      </c>
      <c r="H9" s="15" t="s">
        <v>28</v>
      </c>
      <c r="I9" s="26"/>
      <c r="J9" s="26"/>
      <c r="K9" s="28"/>
      <c r="L9" s="26"/>
    </row>
    <row r="10" spans="4:12" x14ac:dyDescent="0.25">
      <c r="D10" s="19" t="str">
        <f>Studienliste!F8</f>
        <v>TUD-02 20</v>
      </c>
      <c r="E10" s="24" t="s">
        <v>25</v>
      </c>
      <c r="F10" s="24" t="s">
        <v>25</v>
      </c>
      <c r="G10" s="54">
        <v>2.3210000000000002</v>
      </c>
      <c r="H10" s="54">
        <v>1.165</v>
      </c>
      <c r="I10" s="26"/>
      <c r="J10" s="26"/>
      <c r="K10" s="26"/>
      <c r="L10" s="26"/>
    </row>
    <row r="11" spans="4:12" x14ac:dyDescent="0.25">
      <c r="D11" s="19" t="str">
        <f>Studienliste!F10</f>
        <v>OTTO-01 17</v>
      </c>
      <c r="E11" s="24" t="s">
        <v>25</v>
      </c>
      <c r="F11" s="24" t="s">
        <v>25</v>
      </c>
      <c r="G11" s="52">
        <v>3.78</v>
      </c>
      <c r="H11" s="52">
        <v>0.7</v>
      </c>
      <c r="I11" s="26"/>
      <c r="J11" s="26"/>
      <c r="K11" s="26"/>
      <c r="L11" s="26"/>
    </row>
    <row r="12" spans="4:12" x14ac:dyDescent="0.25">
      <c r="D12" s="19" t="str">
        <f>Studienliste!F17</f>
        <v>ISI-05 13</v>
      </c>
      <c r="E12" s="51">
        <v>4.5</v>
      </c>
      <c r="F12" s="51">
        <v>7.9000000000000001E-2</v>
      </c>
      <c r="G12" s="24">
        <f>'Energie pro Energieträger'!E22+'Energie pro Energieträger'!E10+'Energie pro Energieträger'!E26</f>
        <v>4.1669999999999998</v>
      </c>
      <c r="H12" s="24">
        <f>'Energie pro Energieträger'!E18</f>
        <v>0.63900000000000001</v>
      </c>
      <c r="I12" s="26"/>
      <c r="J12" s="26"/>
      <c r="K12" s="26"/>
      <c r="L12" s="26"/>
    </row>
    <row r="13" spans="4:12" x14ac:dyDescent="0.25">
      <c r="D13" s="44" t="s">
        <v>132</v>
      </c>
      <c r="E13" s="55">
        <f>'Energie pro Energieträger'!D8+'Energie pro Energieträger'!D12</f>
        <v>4.9942222222222235</v>
      </c>
      <c r="F13" s="55">
        <f>'Energie pro Energieträger'!D16</f>
        <v>0.42799999999999999</v>
      </c>
      <c r="G13" s="53">
        <f>'Energie pro Energieträger'!E8+'Energie pro Energieträger'!E12+'Energie pro Energieträger'!E20</f>
        <v>2.528111111111111</v>
      </c>
      <c r="H13" s="53">
        <f>'Energie pro Energieträger'!E16</f>
        <v>0.60599999999999998</v>
      </c>
      <c r="I13" s="26"/>
      <c r="J13" s="26"/>
      <c r="K13" s="26"/>
      <c r="L13" s="26"/>
    </row>
    <row r="14" spans="4:12" x14ac:dyDescent="0.25">
      <c r="I14" s="26"/>
      <c r="J14" s="26"/>
      <c r="K14" s="26"/>
      <c r="L14" s="26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H65"/>
  <sheetViews>
    <sheetView topLeftCell="A25" workbookViewId="0">
      <selection activeCell="D55" sqref="D55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7" ht="21" x14ac:dyDescent="0.35">
      <c r="B4" s="78" t="s">
        <v>49</v>
      </c>
      <c r="C4" s="78"/>
      <c r="D4" s="78"/>
      <c r="E4" s="78"/>
      <c r="F4" s="78"/>
      <c r="G4" s="56"/>
    </row>
    <row r="7" spans="2:7" s="1" customFormat="1" x14ac:dyDescent="0.25">
      <c r="D7" s="29" t="s">
        <v>46</v>
      </c>
      <c r="E7" s="29" t="s">
        <v>47</v>
      </c>
      <c r="F7" s="29" t="s">
        <v>48</v>
      </c>
    </row>
    <row r="8" spans="2:7" x14ac:dyDescent="0.25">
      <c r="B8" s="84" t="s">
        <v>54</v>
      </c>
      <c r="C8" s="57" t="str">
        <f>'spezifische Verbräuche'!$D$13</f>
        <v>ENWI</v>
      </c>
      <c r="D8" s="58">
        <f>(13.2+4.83-0.58)/3.6</f>
        <v>4.8472222222222232</v>
      </c>
      <c r="E8" s="58">
        <v>6.7000000000000004E-2</v>
      </c>
      <c r="F8" s="58">
        <f>0.24/3.6</f>
        <v>6.6666666666666666E-2</v>
      </c>
    </row>
    <row r="9" spans="2:7" x14ac:dyDescent="0.25">
      <c r="B9" s="85"/>
      <c r="C9" s="33" t="str">
        <f>Studienliste!$F$10</f>
        <v>OTTO-01 17</v>
      </c>
      <c r="D9" s="48" t="s">
        <v>25</v>
      </c>
      <c r="E9" s="46">
        <v>0</v>
      </c>
      <c r="F9" s="48" t="s">
        <v>25</v>
      </c>
    </row>
    <row r="10" spans="2:7" x14ac:dyDescent="0.25">
      <c r="B10" s="85"/>
      <c r="C10" s="32" t="str">
        <f>Studienliste!F$17</f>
        <v>ISI-05 13</v>
      </c>
      <c r="D10" s="45">
        <v>4.5</v>
      </c>
      <c r="E10" s="45">
        <v>0</v>
      </c>
      <c r="F10" s="45">
        <v>0</v>
      </c>
    </row>
    <row r="11" spans="2:7" x14ac:dyDescent="0.25">
      <c r="B11" s="86"/>
      <c r="C11" s="35" t="str">
        <f>Studienliste!F$8</f>
        <v>TUD-02 20</v>
      </c>
      <c r="D11" s="47" t="s">
        <v>25</v>
      </c>
      <c r="E11" s="47">
        <v>0</v>
      </c>
      <c r="F11" s="47">
        <v>0</v>
      </c>
    </row>
    <row r="12" spans="2:7" x14ac:dyDescent="0.25">
      <c r="B12" s="81" t="s">
        <v>24</v>
      </c>
      <c r="C12" s="57" t="str">
        <f>'spezifische Verbräuche'!$D$13</f>
        <v>ENWI</v>
      </c>
      <c r="D12" s="58">
        <v>0.14699999999999999</v>
      </c>
      <c r="E12" s="58">
        <f>1.15/3.6</f>
        <v>0.31944444444444442</v>
      </c>
      <c r="F12" s="58">
        <f>10.42/3.6</f>
        <v>2.8944444444444444</v>
      </c>
    </row>
    <row r="13" spans="2:7" x14ac:dyDescent="0.25">
      <c r="B13" s="82"/>
      <c r="C13" s="33" t="str">
        <f>Studienliste!$F$10</f>
        <v>OTTO-01 17</v>
      </c>
      <c r="D13" s="48" t="s">
        <v>25</v>
      </c>
      <c r="E13" s="46">
        <f>3.78*0.413</f>
        <v>1.5611399999999998</v>
      </c>
      <c r="F13" s="48" t="s">
        <v>25</v>
      </c>
    </row>
    <row r="14" spans="2:7" x14ac:dyDescent="0.25">
      <c r="B14" s="82"/>
      <c r="C14" s="32" t="str">
        <f>Studienliste!F$17</f>
        <v>ISI-05 13</v>
      </c>
      <c r="D14" s="45">
        <v>0</v>
      </c>
      <c r="E14" s="45">
        <v>4.1669999999999998</v>
      </c>
      <c r="F14" s="45"/>
    </row>
    <row r="15" spans="2:7" x14ac:dyDescent="0.25">
      <c r="B15" s="83"/>
      <c r="C15" s="35" t="str">
        <f>Studienliste!F$8</f>
        <v>TUD-02 20</v>
      </c>
      <c r="D15" s="47" t="s">
        <v>25</v>
      </c>
      <c r="E15" s="47">
        <v>0</v>
      </c>
      <c r="F15" s="47">
        <v>3.306</v>
      </c>
    </row>
    <row r="16" spans="2:7" x14ac:dyDescent="0.25">
      <c r="B16" s="81" t="s">
        <v>23</v>
      </c>
      <c r="C16" s="57" t="str">
        <f>'spezifische Verbräuche'!$D$13</f>
        <v>ENWI</v>
      </c>
      <c r="D16" s="58">
        <v>0.42799999999999999</v>
      </c>
      <c r="E16" s="58">
        <v>0.60599999999999998</v>
      </c>
      <c r="F16" s="58">
        <v>0.85</v>
      </c>
    </row>
    <row r="17" spans="2:8" x14ac:dyDescent="0.25">
      <c r="B17" s="82"/>
      <c r="C17" s="33" t="str">
        <f>Studienliste!$F$10</f>
        <v>OTTO-01 17</v>
      </c>
      <c r="D17" s="48" t="s">
        <v>25</v>
      </c>
      <c r="E17" s="46">
        <v>0.7</v>
      </c>
      <c r="F17" s="48" t="s">
        <v>25</v>
      </c>
    </row>
    <row r="18" spans="2:8" x14ac:dyDescent="0.25">
      <c r="B18" s="82"/>
      <c r="C18" s="32" t="str">
        <f>Studienliste!F$17</f>
        <v>ISI-05 13</v>
      </c>
      <c r="D18" s="45">
        <v>7.9000000000000001E-2</v>
      </c>
      <c r="E18" s="45">
        <v>0.63900000000000001</v>
      </c>
      <c r="F18" s="45"/>
    </row>
    <row r="19" spans="2:8" x14ac:dyDescent="0.25">
      <c r="B19" s="83"/>
      <c r="C19" s="35" t="str">
        <f>Studienliste!F$8</f>
        <v>TUD-02 20</v>
      </c>
      <c r="D19" s="47" t="s">
        <v>25</v>
      </c>
      <c r="E19" s="47">
        <v>1.165</v>
      </c>
      <c r="F19" s="47">
        <v>0.83299999999999996</v>
      </c>
    </row>
    <row r="20" spans="2:8" x14ac:dyDescent="0.25">
      <c r="B20" s="81" t="s">
        <v>22</v>
      </c>
      <c r="C20" s="57" t="str">
        <f>'spezifische Verbräuche'!$D$13</f>
        <v>ENWI</v>
      </c>
      <c r="D20" s="58">
        <v>0</v>
      </c>
      <c r="E20" s="58">
        <f>7.71/3.6</f>
        <v>2.1416666666666666</v>
      </c>
      <c r="F20" s="58">
        <v>0</v>
      </c>
    </row>
    <row r="21" spans="2:8" x14ac:dyDescent="0.25">
      <c r="B21" s="82"/>
      <c r="C21" s="33" t="str">
        <f>Studienliste!$F$10</f>
        <v>OTTO-01 17</v>
      </c>
      <c r="D21" s="48" t="s">
        <v>25</v>
      </c>
      <c r="E21" s="46">
        <f>3.78*0.513</f>
        <v>1.9391399999999999</v>
      </c>
      <c r="F21" s="48" t="s">
        <v>25</v>
      </c>
      <c r="H21" s="36"/>
    </row>
    <row r="22" spans="2:8" x14ac:dyDescent="0.25">
      <c r="B22" s="82"/>
      <c r="C22" s="32" t="str">
        <f>Studienliste!F$17</f>
        <v>ISI-05 13</v>
      </c>
      <c r="D22" s="45">
        <v>0</v>
      </c>
      <c r="E22" s="45">
        <v>4.1669999999999998</v>
      </c>
      <c r="F22" s="45"/>
      <c r="H22" s="36"/>
    </row>
    <row r="23" spans="2:8" x14ac:dyDescent="0.25">
      <c r="B23" s="83"/>
      <c r="C23" s="35" t="str">
        <f>Studienliste!F$8</f>
        <v>TUD-02 20</v>
      </c>
      <c r="D23" s="50" t="s">
        <v>25</v>
      </c>
      <c r="E23" s="47">
        <v>2.3210000000000002</v>
      </c>
      <c r="F23" s="47">
        <v>0</v>
      </c>
    </row>
    <row r="24" spans="2:8" x14ac:dyDescent="0.25">
      <c r="B24" s="81" t="s">
        <v>133</v>
      </c>
      <c r="C24" s="57" t="str">
        <f>'spezifische Verbräuche'!$D$13</f>
        <v>ENWI</v>
      </c>
      <c r="D24" s="58">
        <f>0.35/3.6</f>
        <v>9.722222222222221E-2</v>
      </c>
      <c r="E24" s="58">
        <v>0</v>
      </c>
      <c r="F24" s="58">
        <v>0</v>
      </c>
    </row>
    <row r="25" spans="2:8" x14ac:dyDescent="0.25">
      <c r="B25" s="82"/>
      <c r="C25" s="33" t="str">
        <f>Studienliste!$F$10</f>
        <v>OTTO-01 17</v>
      </c>
      <c r="D25" s="48" t="s">
        <v>25</v>
      </c>
      <c r="E25" s="46">
        <f>3.78*0.075</f>
        <v>0.28349999999999997</v>
      </c>
      <c r="F25" s="48" t="s">
        <v>25</v>
      </c>
    </row>
    <row r="26" spans="2:8" x14ac:dyDescent="0.25">
      <c r="B26" s="82"/>
      <c r="C26" s="32" t="str">
        <f>Studienliste!F$17</f>
        <v>ISI-05 13</v>
      </c>
      <c r="D26" s="45">
        <v>0</v>
      </c>
      <c r="E26" s="45">
        <v>0</v>
      </c>
      <c r="F26" s="45">
        <v>0</v>
      </c>
    </row>
    <row r="27" spans="2:8" x14ac:dyDescent="0.25">
      <c r="B27" s="83"/>
      <c r="C27" s="35" t="str">
        <f>Studienliste!F$8</f>
        <v>TUD-02 20</v>
      </c>
      <c r="D27" s="50" t="s">
        <v>25</v>
      </c>
      <c r="E27" s="47">
        <v>0</v>
      </c>
      <c r="F27" s="47">
        <v>0</v>
      </c>
    </row>
    <row r="28" spans="2:8" x14ac:dyDescent="0.25">
      <c r="D28" s="31"/>
      <c r="E28" s="31"/>
      <c r="F28" s="31"/>
    </row>
    <row r="29" spans="2:8" x14ac:dyDescent="0.25">
      <c r="B29" s="81" t="s">
        <v>26</v>
      </c>
      <c r="C29" s="57" t="str">
        <f>'spezifische Verbräuche'!$D$13</f>
        <v>ENWI</v>
      </c>
      <c r="D29" s="58">
        <f>D8+D12+D16+D20+D24</f>
        <v>5.5194444444444457</v>
      </c>
      <c r="E29" s="58">
        <f>E8+E12+E16+E20+E24</f>
        <v>3.1341111111111113</v>
      </c>
      <c r="F29" s="58">
        <f>F8+F12+F16+F20+F24</f>
        <v>3.8111111111111113</v>
      </c>
    </row>
    <row r="30" spans="2:8" x14ac:dyDescent="0.25">
      <c r="B30" s="82"/>
      <c r="C30" s="34" t="str">
        <f>Studienliste!$F$10</f>
        <v>OTTO-01 17</v>
      </c>
      <c r="D30" s="48" t="s">
        <v>25</v>
      </c>
      <c r="E30" s="46">
        <f>E9+E13+E17+E21+E25</f>
        <v>4.4837799999999994</v>
      </c>
      <c r="F30" s="46" t="s">
        <v>25</v>
      </c>
    </row>
    <row r="31" spans="2:8" x14ac:dyDescent="0.25">
      <c r="B31" s="82"/>
      <c r="C31" s="32" t="str">
        <f>Studienliste!F$17</f>
        <v>ISI-05 13</v>
      </c>
      <c r="D31" s="45">
        <f>D10+D18+D14+D22+D26</f>
        <v>4.5789999999999997</v>
      </c>
      <c r="E31" s="45">
        <f>E14+E18+E10+E26</f>
        <v>4.806</v>
      </c>
      <c r="F31" s="45"/>
    </row>
    <row r="32" spans="2:8" x14ac:dyDescent="0.25">
      <c r="B32" s="83"/>
      <c r="C32" s="35" t="str">
        <f>Studienliste!F$8</f>
        <v>TUD-02 20</v>
      </c>
      <c r="D32" s="47" t="s">
        <v>25</v>
      </c>
      <c r="E32" s="47">
        <f>E11+E15+E19+E23+E27</f>
        <v>3.4860000000000002</v>
      </c>
      <c r="F32" s="47">
        <f>F11+F15+F19+F23+F27</f>
        <v>4.1390000000000002</v>
      </c>
    </row>
    <row r="37" spans="2:7" ht="21" x14ac:dyDescent="0.35">
      <c r="B37" s="78" t="s">
        <v>131</v>
      </c>
      <c r="C37" s="78"/>
      <c r="D37" s="78"/>
      <c r="E37" s="78"/>
      <c r="F37" s="78"/>
      <c r="G37" s="56"/>
    </row>
    <row r="40" spans="2:7" x14ac:dyDescent="0.25">
      <c r="C40" s="1"/>
      <c r="D40" s="29" t="s">
        <v>46</v>
      </c>
      <c r="E40" s="29" t="s">
        <v>47</v>
      </c>
      <c r="F40" s="29" t="s">
        <v>48</v>
      </c>
    </row>
    <row r="41" spans="2:7" x14ac:dyDescent="0.25">
      <c r="B41" s="81" t="s">
        <v>44</v>
      </c>
      <c r="C41" s="57" t="str">
        <f>'spezifische Verbräuche'!$D$13</f>
        <v>ENWI</v>
      </c>
      <c r="D41" s="58">
        <f>D8/(D$8+D$12+D$20+D$24)</f>
        <v>0.95203282194531125</v>
      </c>
      <c r="E41" s="58">
        <f>E8/(E$8+E$12+E$20+E$24)</f>
        <v>2.6501999736298514E-2</v>
      </c>
      <c r="F41" s="58">
        <f>F8/(F$8+F$12+F$20+F$24)</f>
        <v>2.2514071294559099E-2</v>
      </c>
    </row>
    <row r="42" spans="2:7" x14ac:dyDescent="0.25">
      <c r="B42" s="82"/>
      <c r="C42" s="33" t="str">
        <f>Studienliste!$F$10</f>
        <v>OTTO-01 17</v>
      </c>
      <c r="D42" s="46" t="str">
        <f>IF(ISTEXT(D9),"k.A.",D9/(D$9+D$13+D$21+D$25))</f>
        <v>k.A.</v>
      </c>
      <c r="E42" s="46">
        <f>E9/(E$9+E$13+E$21+E$25)</f>
        <v>0</v>
      </c>
      <c r="F42" s="46" t="str">
        <f>IF(ISTEXT(F9),"k.A.",F9/(F$9+F$13+F$21+F$25))</f>
        <v>k.A.</v>
      </c>
    </row>
    <row r="43" spans="2:7" x14ac:dyDescent="0.25">
      <c r="B43" s="82"/>
      <c r="C43" s="32" t="str">
        <f>C$31</f>
        <v>ISI-05 13</v>
      </c>
      <c r="D43" s="45">
        <f>D10/(D$10+D$14+D$22+D$26)</f>
        <v>1</v>
      </c>
      <c r="E43" s="45">
        <f>E10/(E$10+E$14+E$22+E$26)</f>
        <v>0</v>
      </c>
      <c r="F43" s="45" t="e">
        <f>F10/(F$10+F$14+F$22+F$26)</f>
        <v>#DIV/0!</v>
      </c>
    </row>
    <row r="44" spans="2:7" x14ac:dyDescent="0.25">
      <c r="B44" s="83"/>
      <c r="C44" s="35" t="str">
        <f>Studienliste!F$8</f>
        <v>TUD-02 20</v>
      </c>
      <c r="D44" s="47" t="str">
        <f>IF(ISTEXT(D11),"k.A.",D11/(D$11+D$15+D$23+D$27))</f>
        <v>k.A.</v>
      </c>
      <c r="E44" s="47">
        <f>E11/(E$11+E$15+E$23+E$27)</f>
        <v>0</v>
      </c>
      <c r="F44" s="47">
        <f>F11/(F$11+F$15+F$23+F$27)</f>
        <v>0</v>
      </c>
    </row>
    <row r="45" spans="2:7" x14ac:dyDescent="0.25">
      <c r="B45" s="81" t="s">
        <v>24</v>
      </c>
      <c r="C45" s="57" t="str">
        <f>'spezifische Verbräuche'!$D$13</f>
        <v>ENWI</v>
      </c>
      <c r="D45" s="58">
        <f>D12/(D$8+D$12+D$20+D$24)</f>
        <v>2.8871963860943185E-2</v>
      </c>
      <c r="E45" s="58">
        <f>E12/(E$8+E$12+E$20+E$24)</f>
        <v>0.12635696391684612</v>
      </c>
      <c r="F45" s="58">
        <f>F12/(F$8+F$12+F$20+F$24)</f>
        <v>0.97748592870544082</v>
      </c>
    </row>
    <row r="46" spans="2:7" x14ac:dyDescent="0.25">
      <c r="B46" s="82"/>
      <c r="C46" s="33" t="str">
        <f>Studienliste!$F$10</f>
        <v>OTTO-01 17</v>
      </c>
      <c r="D46" s="46" t="str">
        <f>IF(ISTEXT(D13),"k.A.",D13/(D$9+D$13+D$21+D$25))</f>
        <v>k.A.</v>
      </c>
      <c r="E46" s="46">
        <f>E13/(E$9+E$13+E$21+E$25)</f>
        <v>0.41258741258741255</v>
      </c>
      <c r="F46" s="46" t="str">
        <f>IF(ISTEXT(F13),"k.A.",F13/(F$9+F$13+F$21+F$25))</f>
        <v>k.A.</v>
      </c>
    </row>
    <row r="47" spans="2:7" x14ac:dyDescent="0.25">
      <c r="B47" s="82"/>
      <c r="C47" s="32" t="str">
        <f>C$31</f>
        <v>ISI-05 13</v>
      </c>
      <c r="D47" s="45">
        <f>D14/(D$10+D$14+D$22+D$26)</f>
        <v>0</v>
      </c>
      <c r="E47" s="45">
        <f>E14/(E$10+E$14+E$22+E$26)</f>
        <v>0.5</v>
      </c>
      <c r="F47" s="45" t="e">
        <f>F14/(F$10+F$14+F$22+F$26)</f>
        <v>#DIV/0!</v>
      </c>
    </row>
    <row r="48" spans="2:7" x14ac:dyDescent="0.25">
      <c r="B48" s="83"/>
      <c r="C48" s="35" t="str">
        <f>Studienliste!F$8</f>
        <v>TUD-02 20</v>
      </c>
      <c r="D48" s="47" t="str">
        <f>IF(ISTEXT(D15),"k.A.",D15/(D$11+D$15+D$23+D$27))</f>
        <v>k.A.</v>
      </c>
      <c r="E48" s="47">
        <f>E15/(E$11+E$15+E$23+E$27)</f>
        <v>0</v>
      </c>
      <c r="F48" s="47">
        <f>F15/(F$11+F$15+F$23+F$27)</f>
        <v>1</v>
      </c>
    </row>
    <row r="49" spans="2:6" x14ac:dyDescent="0.25">
      <c r="B49" s="81" t="s">
        <v>23</v>
      </c>
      <c r="C49" s="57" t="str">
        <f>'spezifische Verbräuche'!$D$13</f>
        <v>ENWI</v>
      </c>
      <c r="D49" s="58">
        <v>1</v>
      </c>
      <c r="E49" s="58">
        <v>1</v>
      </c>
      <c r="F49" s="58">
        <v>1</v>
      </c>
    </row>
    <row r="50" spans="2:6" x14ac:dyDescent="0.25">
      <c r="B50" s="82"/>
      <c r="C50" s="33" t="str">
        <f>Studienliste!$F$10</f>
        <v>OTTO-01 17</v>
      </c>
      <c r="D50" s="46">
        <v>1</v>
      </c>
      <c r="E50" s="46">
        <v>1</v>
      </c>
      <c r="F50" s="46">
        <v>1</v>
      </c>
    </row>
    <row r="51" spans="2:6" x14ac:dyDescent="0.25">
      <c r="B51" s="82"/>
      <c r="C51" s="32" t="str">
        <f>C$31</f>
        <v>ISI-05 13</v>
      </c>
      <c r="D51" s="45">
        <v>1</v>
      </c>
      <c r="E51" s="45">
        <v>1</v>
      </c>
      <c r="F51" s="45">
        <v>1</v>
      </c>
    </row>
    <row r="52" spans="2:6" x14ac:dyDescent="0.25">
      <c r="B52" s="83"/>
      <c r="C52" s="35" t="str">
        <f>Studienliste!F$8</f>
        <v>TUD-02 20</v>
      </c>
      <c r="D52" s="47">
        <v>1</v>
      </c>
      <c r="E52" s="47">
        <v>1</v>
      </c>
      <c r="F52" s="47">
        <v>1</v>
      </c>
    </row>
    <row r="53" spans="2:6" x14ac:dyDescent="0.25">
      <c r="B53" s="81" t="s">
        <v>22</v>
      </c>
      <c r="C53" s="57" t="str">
        <f>'spezifische Verbräuche'!$D$13</f>
        <v>ENWI</v>
      </c>
      <c r="D53" s="58">
        <f>D20/(D$8+D$12+D$20+D$24)</f>
        <v>0</v>
      </c>
      <c r="E53" s="58">
        <f>E20/(E$8+E$12+E$20+E$24)</f>
        <v>0.84714103634685534</v>
      </c>
      <c r="F53" s="58">
        <f>F20/(F$8+F$12+F$20+F$24)</f>
        <v>0</v>
      </c>
    </row>
    <row r="54" spans="2:6" x14ac:dyDescent="0.25">
      <c r="B54" s="82"/>
      <c r="C54" s="33" t="str">
        <f>Studienliste!$F$10</f>
        <v>OTTO-01 17</v>
      </c>
      <c r="D54" s="46" t="str">
        <f>IF(ISTEXT(D21),"k.A.",D21/(D$9+D$13+D$21+D$25))</f>
        <v>k.A.</v>
      </c>
      <c r="E54" s="46">
        <f>E21/(E$9+E$13+E$21+E$25)</f>
        <v>0.51248751248751245</v>
      </c>
      <c r="F54" s="46" t="str">
        <f>IF(ISTEXT(F21),"k.A.",F21/(F$9+F$13+F$21+F$25))</f>
        <v>k.A.</v>
      </c>
    </row>
    <row r="55" spans="2:6" x14ac:dyDescent="0.25">
      <c r="B55" s="82"/>
      <c r="C55" s="32" t="str">
        <f>C$31</f>
        <v>ISI-05 13</v>
      </c>
      <c r="D55" s="45">
        <f>D22/(D$10+D$14+D$22+D$26)</f>
        <v>0</v>
      </c>
      <c r="E55" s="45">
        <f>E22/(E$10+E$14+E$22+E$26)</f>
        <v>0.5</v>
      </c>
      <c r="F55" s="45" t="e">
        <f>F22/(F$10+F$14+F$22+F$26)</f>
        <v>#DIV/0!</v>
      </c>
    </row>
    <row r="56" spans="2:6" x14ac:dyDescent="0.25">
      <c r="B56" s="83"/>
      <c r="C56" s="35" t="str">
        <f>Studienliste!F$8</f>
        <v>TUD-02 20</v>
      </c>
      <c r="D56" s="47" t="str">
        <f>IF(ISTEXT(D23),"k.A.",D23/(D$11+D$15+D$23+D$27))</f>
        <v>k.A.</v>
      </c>
      <c r="E56" s="47">
        <f>E23/(E$11+E$15+E$23+E$27)</f>
        <v>1</v>
      </c>
      <c r="F56" s="47">
        <f>F23/(F$11+F$15+F$23+F$27)</f>
        <v>0</v>
      </c>
    </row>
    <row r="57" spans="2:6" x14ac:dyDescent="0.25">
      <c r="B57" s="81" t="s">
        <v>45</v>
      </c>
      <c r="C57" s="57" t="str">
        <f>'spezifische Verbräuche'!$D$13</f>
        <v>ENWI</v>
      </c>
      <c r="D57" s="58">
        <f>D24/(D$8+D$12+D$20+D$24)</f>
        <v>1.9095214193745491E-2</v>
      </c>
      <c r="E57" s="58">
        <f>E24/(E$8+E$12+E$20+E$24)</f>
        <v>0</v>
      </c>
      <c r="F57" s="58">
        <f>F24/(F$8+F$12+F$20+F$24)</f>
        <v>0</v>
      </c>
    </row>
    <row r="58" spans="2:6" x14ac:dyDescent="0.25">
      <c r="B58" s="82"/>
      <c r="C58" s="33" t="str">
        <f>Studienliste!$F$10</f>
        <v>OTTO-01 17</v>
      </c>
      <c r="D58" s="46" t="str">
        <f>IF(ISTEXT(D25),"k.A.",D25/(D$9+D$13+D$21+D$25))</f>
        <v>k.A.</v>
      </c>
      <c r="E58" s="46">
        <f>E25/(E$9+E$13+E$21+E$25)</f>
        <v>7.4925074925074928E-2</v>
      </c>
      <c r="F58" s="46" t="str">
        <f>IF(ISTEXT(F25),"k.A.",F25/(F$9+F$13+F$21+F$25))</f>
        <v>k.A.</v>
      </c>
    </row>
    <row r="59" spans="2:6" x14ac:dyDescent="0.25">
      <c r="B59" s="82"/>
      <c r="C59" s="32" t="str">
        <f>C$31</f>
        <v>ISI-05 13</v>
      </c>
      <c r="D59" s="45">
        <f>D26/(D$10+D$14+D$22+D$26)</f>
        <v>0</v>
      </c>
      <c r="E59" s="45">
        <f>E26/(E$10+E$14+E$22+E$26)</f>
        <v>0</v>
      </c>
      <c r="F59" s="45" t="e">
        <f>F26/(F$10+F$14+F$22+F$26)</f>
        <v>#DIV/0!</v>
      </c>
    </row>
    <row r="60" spans="2:6" x14ac:dyDescent="0.25">
      <c r="B60" s="83"/>
      <c r="C60" s="35" t="str">
        <f>Studienliste!F$8</f>
        <v>TUD-02 20</v>
      </c>
      <c r="D60" s="47" t="str">
        <f>IF(ISTEXT(D27),"k.A.",D27/(D$11+D$15+D$23+D$27))</f>
        <v>k.A.</v>
      </c>
      <c r="E60" s="47">
        <f>E27/(E$11+E$15+E$23+E$27)</f>
        <v>0</v>
      </c>
      <c r="F60" s="47">
        <f>F27/(F$11+F$15+F$23+F$27)</f>
        <v>0</v>
      </c>
    </row>
    <row r="62" spans="2:6" x14ac:dyDescent="0.25">
      <c r="B62" s="81" t="s">
        <v>26</v>
      </c>
      <c r="C62" s="57" t="str">
        <f>'spezifische Verbräuche'!$D$13</f>
        <v>ENWI</v>
      </c>
      <c r="D62" s="58">
        <f>D41+D45+D49+D53+D57</f>
        <v>2</v>
      </c>
      <c r="E62" s="58">
        <f>E41+E45+E49+E53+E57</f>
        <v>2</v>
      </c>
      <c r="F62" s="58">
        <f>F41+F45+F49+F53+F57</f>
        <v>2</v>
      </c>
    </row>
    <row r="63" spans="2:6" x14ac:dyDescent="0.25">
      <c r="B63" s="82"/>
      <c r="C63" s="34" t="str">
        <f>Studienliste!$F$10</f>
        <v>OTTO-01 17</v>
      </c>
      <c r="D63" s="46" t="str">
        <f>IF(ISTEXT(D30),"k.A.",D42+D46+D50+D54+D58)</f>
        <v>k.A.</v>
      </c>
      <c r="E63" s="46">
        <f>E42+E46+E50+E54+E58</f>
        <v>2</v>
      </c>
      <c r="F63" s="46" t="s">
        <v>25</v>
      </c>
    </row>
    <row r="64" spans="2:6" x14ac:dyDescent="0.25">
      <c r="B64" s="82"/>
      <c r="C64" s="32" t="str">
        <f>C$31</f>
        <v>ISI-05 13</v>
      </c>
      <c r="D64" s="45">
        <f>D43+D47+D51+D55+D59</f>
        <v>2</v>
      </c>
      <c r="E64" s="45">
        <f t="shared" ref="E64:F64" si="0">E43+E47+E51+E55+E59</f>
        <v>2</v>
      </c>
      <c r="F64" s="45" t="e">
        <f t="shared" si="0"/>
        <v>#DIV/0!</v>
      </c>
    </row>
    <row r="65" spans="2:6" x14ac:dyDescent="0.25">
      <c r="B65" s="83"/>
      <c r="C65" s="35" t="str">
        <f>Studienliste!F$8</f>
        <v>TUD-02 20</v>
      </c>
      <c r="D65" s="47" t="s">
        <v>25</v>
      </c>
      <c r="E65" s="47">
        <f>E44+E48+E52+E56+E60</f>
        <v>2</v>
      </c>
      <c r="F65" s="47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J28"/>
  <sheetViews>
    <sheetView tabSelected="1" workbookViewId="0">
      <selection activeCell="D23" sqref="D23"/>
    </sheetView>
  </sheetViews>
  <sheetFormatPr baseColWidth="10" defaultRowHeight="15" x14ac:dyDescent="0.25"/>
  <cols>
    <col min="2" max="2" width="34" style="7" customWidth="1"/>
    <col min="3" max="3" width="20.28515625" style="25" customWidth="1"/>
    <col min="4" max="4" width="19.7109375" style="4" customWidth="1"/>
    <col min="5" max="5" width="17.5703125" style="2" customWidth="1"/>
    <col min="6" max="6" width="21.7109375" customWidth="1"/>
    <col min="7" max="7" width="28.5703125" customWidth="1"/>
    <col min="8" max="8" width="19.140625" customWidth="1"/>
    <col min="9" max="9" width="18" style="76" customWidth="1"/>
    <col min="10" max="10" width="23.85546875" style="76" customWidth="1"/>
  </cols>
  <sheetData>
    <row r="3" spans="1:10" ht="41.25" customHeight="1" x14ac:dyDescent="0.35">
      <c r="A3" s="56"/>
      <c r="B3" s="78" t="s">
        <v>129</v>
      </c>
      <c r="C3" s="78"/>
      <c r="D3" s="78"/>
      <c r="E3" s="78"/>
      <c r="F3" s="56"/>
      <c r="G3" s="79" t="s">
        <v>154</v>
      </c>
      <c r="H3" s="79"/>
      <c r="I3" s="79"/>
      <c r="J3" s="56"/>
    </row>
    <row r="4" spans="1:10" x14ac:dyDescent="0.25">
      <c r="F4" s="7"/>
      <c r="G4" s="25"/>
    </row>
    <row r="6" spans="1:10" s="1" customFormat="1" x14ac:dyDescent="0.25">
      <c r="B6" s="5" t="s">
        <v>39</v>
      </c>
      <c r="C6" s="29">
        <v>2019</v>
      </c>
      <c r="D6" s="27">
        <v>2050</v>
      </c>
      <c r="E6" s="29" t="s">
        <v>51</v>
      </c>
      <c r="G6" s="29" t="s">
        <v>39</v>
      </c>
      <c r="H6" s="29" t="s">
        <v>134</v>
      </c>
      <c r="I6" s="27" t="s">
        <v>135</v>
      </c>
    </row>
    <row r="7" spans="1:10" x14ac:dyDescent="0.25">
      <c r="B7" s="3" t="str">
        <f>Studienliste!F11</f>
        <v>BCG-01 13</v>
      </c>
      <c r="C7" s="23" t="s">
        <v>25</v>
      </c>
      <c r="D7" s="23">
        <v>0.44</v>
      </c>
      <c r="E7" s="23">
        <f>D7-C$13</f>
        <v>2.6353538559187595E-2</v>
      </c>
      <c r="G7" s="3" t="str">
        <f>B7</f>
        <v>BCG-01 13</v>
      </c>
      <c r="H7" s="77">
        <f>(1-D7)*E$19</f>
        <v>0.15088543319581077</v>
      </c>
      <c r="I7" s="77">
        <f>D7*E$19</f>
        <v>0.11855284036813703</v>
      </c>
      <c r="J7"/>
    </row>
    <row r="8" spans="1:10" x14ac:dyDescent="0.25">
      <c r="B8" s="3" t="str">
        <f>Studienliste!F12</f>
        <v>SSAB-01 20</v>
      </c>
      <c r="C8" s="23" t="s">
        <v>25</v>
      </c>
      <c r="D8" s="23">
        <v>0.5</v>
      </c>
      <c r="E8" s="23">
        <f t="shared" ref="E8:E12" si="0">D8-C$13</f>
        <v>8.6353538559187593E-2</v>
      </c>
      <c r="G8" s="3" t="str">
        <f t="shared" ref="G8:G12" si="1">B8</f>
        <v>SSAB-01 20</v>
      </c>
      <c r="H8" s="77">
        <f t="shared" ref="H8:H12" si="2">(1-D8)*E$19</f>
        <v>0.13471913678197389</v>
      </c>
      <c r="I8" s="77">
        <f t="shared" ref="I8:I12" si="3">D8*E$19</f>
        <v>0.13471913678197389</v>
      </c>
      <c r="J8"/>
    </row>
    <row r="9" spans="1:10" x14ac:dyDescent="0.25">
      <c r="B9" s="3" t="str">
        <f>Studienliste!F13</f>
        <v>SEA-01 17</v>
      </c>
      <c r="C9" s="23" t="s">
        <v>25</v>
      </c>
      <c r="D9" s="23">
        <v>0.5</v>
      </c>
      <c r="E9" s="23">
        <f t="shared" si="0"/>
        <v>8.6353538559187593E-2</v>
      </c>
      <c r="G9" s="3" t="str">
        <f t="shared" si="1"/>
        <v>SEA-01 17</v>
      </c>
      <c r="H9" s="77">
        <f t="shared" si="2"/>
        <v>0.13471913678197389</v>
      </c>
      <c r="I9" s="77">
        <f t="shared" si="3"/>
        <v>0.13471913678197389</v>
      </c>
      <c r="J9"/>
    </row>
    <row r="10" spans="1:10" x14ac:dyDescent="0.25">
      <c r="B10" s="3" t="str">
        <f>Studienliste!F14</f>
        <v>IEA-07 19</v>
      </c>
      <c r="C10" s="23" t="s">
        <v>25</v>
      </c>
      <c r="D10" s="23">
        <v>0.47</v>
      </c>
      <c r="E10" s="23">
        <f t="shared" si="0"/>
        <v>5.6353538559187566E-2</v>
      </c>
      <c r="G10" s="3" t="str">
        <f t="shared" si="1"/>
        <v>IEA-07 19</v>
      </c>
      <c r="H10" s="77">
        <f t="shared" si="2"/>
        <v>0.14280228498889233</v>
      </c>
      <c r="I10" s="77">
        <f t="shared" si="3"/>
        <v>0.12663598857505545</v>
      </c>
      <c r="J10"/>
    </row>
    <row r="11" spans="1:10" x14ac:dyDescent="0.25">
      <c r="B11" s="3" t="str">
        <f>Studienliste!F15</f>
        <v>JCP-01 14</v>
      </c>
      <c r="C11" s="23" t="s">
        <v>25</v>
      </c>
      <c r="D11" s="23">
        <v>0.5</v>
      </c>
      <c r="E11" s="23">
        <f t="shared" si="0"/>
        <v>8.6353538559187593E-2</v>
      </c>
      <c r="G11" s="3" t="str">
        <f t="shared" si="1"/>
        <v>JCP-01 14</v>
      </c>
      <c r="H11" s="77">
        <f t="shared" si="2"/>
        <v>0.13471913678197389</v>
      </c>
      <c r="I11" s="77">
        <f t="shared" si="3"/>
        <v>0.13471913678197389</v>
      </c>
      <c r="J11"/>
    </row>
    <row r="12" spans="1:10" x14ac:dyDescent="0.25">
      <c r="B12" s="3" t="str">
        <f>Studienliste!F16</f>
        <v>NTNU-01 12</v>
      </c>
      <c r="C12" s="23" t="s">
        <v>25</v>
      </c>
      <c r="D12" s="23">
        <v>0.5</v>
      </c>
      <c r="E12" s="23">
        <f t="shared" si="0"/>
        <v>8.6353538559187593E-2</v>
      </c>
      <c r="G12" s="3" t="str">
        <f t="shared" si="1"/>
        <v>NTNU-01 12</v>
      </c>
      <c r="H12" s="77">
        <f t="shared" si="2"/>
        <v>0.13471913678197389</v>
      </c>
      <c r="I12" s="77">
        <f t="shared" si="3"/>
        <v>0.13471913678197389</v>
      </c>
      <c r="J12"/>
    </row>
    <row r="13" spans="1:10" x14ac:dyDescent="0.25">
      <c r="B13" s="73" t="s">
        <v>50</v>
      </c>
      <c r="C13" s="71">
        <f>C26/C20</f>
        <v>0.41364646144081241</v>
      </c>
      <c r="D13" s="72" t="s">
        <v>25</v>
      </c>
      <c r="E13" s="68" t="s">
        <v>25</v>
      </c>
      <c r="I13"/>
      <c r="J13"/>
    </row>
    <row r="14" spans="1:10" x14ac:dyDescent="0.25">
      <c r="D14" s="9"/>
    </row>
    <row r="15" spans="1:10" x14ac:dyDescent="0.25">
      <c r="D15" s="9"/>
    </row>
    <row r="16" spans="1:10" ht="21" customHeight="1" x14ac:dyDescent="0.35">
      <c r="B16" s="79" t="s">
        <v>127</v>
      </c>
      <c r="C16" s="79"/>
      <c r="D16" s="79"/>
      <c r="E16" s="79"/>
    </row>
    <row r="17" spans="2:6" x14ac:dyDescent="0.25">
      <c r="F17" s="7"/>
    </row>
    <row r="18" spans="2:6" x14ac:dyDescent="0.25">
      <c r="B18" s="74" t="s">
        <v>39</v>
      </c>
      <c r="C18" s="27">
        <v>2019</v>
      </c>
      <c r="D18" s="27">
        <v>2050</v>
      </c>
      <c r="E18" s="69" t="s">
        <v>51</v>
      </c>
    </row>
    <row r="19" spans="2:6" x14ac:dyDescent="0.25">
      <c r="B19" s="68" t="str">
        <f>Studienliste!F18</f>
        <v>EUROF-01 19</v>
      </c>
      <c r="C19" s="24" t="s">
        <v>25</v>
      </c>
      <c r="D19" s="23">
        <v>200</v>
      </c>
      <c r="E19" s="70">
        <f>100/C20*D19/100-1</f>
        <v>0.26943827356394778</v>
      </c>
    </row>
    <row r="20" spans="2:6" x14ac:dyDescent="0.25">
      <c r="B20" s="3" t="str">
        <f>Studienliste!F19</f>
        <v>ESTA-01 20</v>
      </c>
      <c r="C20" s="24">
        <f>65.17+92.38</f>
        <v>157.55000000000001</v>
      </c>
      <c r="D20" s="68" t="s">
        <v>25</v>
      </c>
      <c r="E20" s="44" t="s">
        <v>25</v>
      </c>
    </row>
    <row r="23" spans="2:6" ht="25.5" customHeight="1" x14ac:dyDescent="0.35">
      <c r="B23" s="79" t="s">
        <v>128</v>
      </c>
      <c r="C23" s="79"/>
    </row>
    <row r="24" spans="2:6" x14ac:dyDescent="0.25">
      <c r="E24"/>
    </row>
    <row r="25" spans="2:6" x14ac:dyDescent="0.25">
      <c r="B25" s="75" t="s">
        <v>39</v>
      </c>
      <c r="C25" s="27">
        <v>2019</v>
      </c>
      <c r="E25"/>
    </row>
    <row r="26" spans="2:6" x14ac:dyDescent="0.25">
      <c r="B26" s="3" t="str">
        <f>Studienliste!F19</f>
        <v>ESTA-01 20</v>
      </c>
      <c r="C26" s="24">
        <v>65.17</v>
      </c>
      <c r="D26" s="30"/>
    </row>
    <row r="27" spans="2:6" x14ac:dyDescent="0.25">
      <c r="D27" s="62"/>
    </row>
    <row r="28" spans="2:6" ht="30" customHeight="1" x14ac:dyDescent="0.25">
      <c r="D28" s="62"/>
    </row>
  </sheetData>
  <mergeCells count="4">
    <mergeCell ref="B23:C23"/>
    <mergeCell ref="B3:E3"/>
    <mergeCell ref="B16:E16"/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5"/>
  <sheetViews>
    <sheetView workbookViewId="0">
      <selection activeCell="G7" sqref="G7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78" t="s">
        <v>106</v>
      </c>
      <c r="D3" s="78"/>
      <c r="E3" s="78"/>
      <c r="F3" s="78"/>
      <c r="G3" s="78"/>
      <c r="H3" s="78"/>
      <c r="I3" s="78"/>
    </row>
    <row r="5" spans="3:9" ht="15.75" x14ac:dyDescent="0.25">
      <c r="E5" s="87" t="s">
        <v>46</v>
      </c>
      <c r="F5" s="87"/>
      <c r="G5" s="87" t="s">
        <v>42</v>
      </c>
      <c r="H5" s="87"/>
      <c r="I5" s="87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5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2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4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3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5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2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4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3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5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2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4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3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5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2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4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3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5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2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4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3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5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2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4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3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5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2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4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3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5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2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4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3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5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2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4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3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5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2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4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3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5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2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4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3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5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2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4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3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5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2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4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3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5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2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4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3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5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2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4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3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5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2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4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3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5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2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4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3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5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2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4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3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5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2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4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3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5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2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4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3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5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2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4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3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5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2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4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3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5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2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4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3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5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2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4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3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5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2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4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3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5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2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4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3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5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2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4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3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5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2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4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3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5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2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4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3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G5:I5"/>
    <mergeCell ref="E5:F5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M187"/>
  <sheetViews>
    <sheetView topLeftCell="A106" workbookViewId="0">
      <selection activeCell="H123" sqref="H123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78" t="s">
        <v>137</v>
      </c>
      <c r="E5" s="78"/>
      <c r="F5" s="78"/>
      <c r="G5" s="78"/>
      <c r="H5" s="78"/>
      <c r="I5" s="78"/>
      <c r="J5" s="78"/>
      <c r="K5" s="56"/>
      <c r="L5" s="56"/>
      <c r="M5" s="56"/>
    </row>
    <row r="7" spans="4:13" ht="15.75" x14ac:dyDescent="0.25">
      <c r="F7" s="87" t="s">
        <v>46</v>
      </c>
      <c r="G7" s="87"/>
      <c r="H7" s="87" t="s">
        <v>42</v>
      </c>
      <c r="I7" s="87"/>
      <c r="J7" s="87"/>
    </row>
    <row r="8" spans="4:13" x14ac:dyDescent="0.25">
      <c r="D8" s="15" t="s">
        <v>52</v>
      </c>
      <c r="E8" s="15" t="s">
        <v>53</v>
      </c>
      <c r="F8" s="63" t="str">
        <f>Studienliste!$F$17</f>
        <v>ISI-05 13</v>
      </c>
      <c r="G8" s="64" t="s">
        <v>132</v>
      </c>
      <c r="H8" s="65" t="str">
        <f>Studienliste!$F$10</f>
        <v>OTTO-01 17</v>
      </c>
      <c r="I8" s="66" t="str">
        <f>Studienliste!$F$8</f>
        <v>TUD-02 20</v>
      </c>
      <c r="J8" s="67" t="str">
        <f>G8</f>
        <v>ENWI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1">
        <f>'Gesamtenergie 2019'!E7*'Energie pro Energieträger'!D$43</f>
        <v>17276.566999999999</v>
      </c>
      <c r="G9" s="55">
        <f>'Gesamtenergie 2019'!F7*'Energie pro Energieträger'!D$41</f>
        <v>19476.729783927043</v>
      </c>
      <c r="H9" s="52">
        <f>'Gesamtenergie 2019'!G7*'Energie pro Energieträger'!E$42</f>
        <v>0</v>
      </c>
      <c r="I9" s="54">
        <f>'Gesamtenergie 2019'!H7*'Energie pro Energieträger'!E$44</f>
        <v>0</v>
      </c>
      <c r="J9" s="53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1">
        <f>'Gesamtenergie 2019'!E8*'Energie pro Energieträger'!D$43</f>
        <v>17276.566999999999</v>
      </c>
      <c r="G10" s="55">
        <f>'Gesamtenergie 2019'!F8*'Energie pro Energieträger'!D$41</f>
        <v>19476.729783927043</v>
      </c>
      <c r="H10" s="52">
        <f>'Gesamtenergie 2019'!G8*'Energie pro Energieträger'!E$42</f>
        <v>0</v>
      </c>
      <c r="I10" s="54">
        <f>'Gesamtenergie 2019'!H8*'Energie pro Energieträger'!E$44</f>
        <v>0</v>
      </c>
      <c r="J10" s="53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1">
        <f>'Gesamtenergie 2019'!E9*'Energie pro Energieträger'!D$43</f>
        <v>24955.55</v>
      </c>
      <c r="G11" s="55">
        <f>'Gesamtenergie 2019'!F9*'Energie pro Energieträger'!D$41</f>
        <v>28133.627702730559</v>
      </c>
      <c r="H11" s="52">
        <f>'Gesamtenergie 2019'!G9*'Energie pro Energieträger'!E$42</f>
        <v>0</v>
      </c>
      <c r="I11" s="54">
        <f>'Gesamtenergie 2019'!H9*'Energie pro Energieträger'!E$44</f>
        <v>0</v>
      </c>
      <c r="J11" s="53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1">
        <f>'Gesamtenergie 2019'!E10*'Energie pro Energieträger'!D$43</f>
        <v>11827.556999999999</v>
      </c>
      <c r="G12" s="55">
        <f>'Gesamtenergie 2019'!F10*'Energie pro Energieträger'!D$41</f>
        <v>13333.790891037253</v>
      </c>
      <c r="H12" s="52">
        <f>'Gesamtenergie 2019'!G10*'Energie pro Energieträger'!E$42</f>
        <v>0</v>
      </c>
      <c r="I12" s="54">
        <f>'Gesamtenergie 2019'!H10*'Energie pro Energieträger'!E$44</f>
        <v>0</v>
      </c>
      <c r="J12" s="53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1">
        <f>'Gesamtenergie 2019'!E11*'Energie pro Energieträger'!D$43</f>
        <v>11905.4</v>
      </c>
      <c r="G13" s="55">
        <f>'Gesamtenergie 2019'!F11*'Energie pro Energieträger'!D$41</f>
        <v>13421.547160935679</v>
      </c>
      <c r="H13" s="52">
        <f>'Gesamtenergie 2019'!G11*'Energie pro Energieträger'!E$42</f>
        <v>0</v>
      </c>
      <c r="I13" s="54">
        <f>'Gesamtenergie 2019'!H11*'Energie pro Energieträger'!E$44</f>
        <v>0</v>
      </c>
      <c r="J13" s="53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1">
        <f>'Gesamtenergie 2019'!E12*'Energie pro Energieträger'!D$43</f>
        <v>17171.25</v>
      </c>
      <c r="G14" s="55">
        <f>'Gesamtenergie 2019'!F12*'Energie pro Energieträger'!D$41</f>
        <v>19358.000712888002</v>
      </c>
      <c r="H14" s="52">
        <f>'Gesamtenergie 2019'!G12*'Energie pro Energieträger'!E$42</f>
        <v>0</v>
      </c>
      <c r="I14" s="54">
        <f>'Gesamtenergie 2019'!H12*'Energie pro Energieträger'!E$44</f>
        <v>0</v>
      </c>
      <c r="J14" s="53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1">
        <f>'Gesamtenergie 2019'!E13*'Energie pro Energieträger'!D$43</f>
        <v>31366.149999999998</v>
      </c>
      <c r="G15" s="55">
        <f>'Gesamtenergie 2019'!F13*'Energie pro Energieträger'!D$41</f>
        <v>35360.614635542079</v>
      </c>
      <c r="H15" s="52">
        <f>'Gesamtenergie 2019'!G13*'Energie pro Energieträger'!E$42</f>
        <v>0</v>
      </c>
      <c r="I15" s="54">
        <f>'Gesamtenergie 2019'!H13*'Energie pro Energieträger'!E$44</f>
        <v>0</v>
      </c>
      <c r="J15" s="53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1">
        <f>'Gesamtenergie 2019'!E14*'Energie pro Energieträger'!D$43</f>
        <v>15110.699999999999</v>
      </c>
      <c r="G16" s="55">
        <f>'Gesamtenergie 2019'!F14*'Energie pro Energieträger'!D$41</f>
        <v>17035.040627341437</v>
      </c>
      <c r="H16" s="52">
        <f>'Gesamtenergie 2019'!G14*'Energie pro Energieträger'!E$42</f>
        <v>0</v>
      </c>
      <c r="I16" s="54">
        <f>'Gesamtenergie 2019'!H14*'Energie pro Energieträger'!E$44</f>
        <v>0</v>
      </c>
      <c r="J16" s="53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1">
        <f>'Gesamtenergie 2019'!E15*'Energie pro Energieträger'!D$43</f>
        <v>12738.777999999998</v>
      </c>
      <c r="G17" s="55">
        <f>'Gesamtenergie 2019'!F15*'Energie pro Energieträger'!D$41</f>
        <v>14361.055462201177</v>
      </c>
      <c r="H17" s="52">
        <f>'Gesamtenergie 2019'!G15*'Energie pro Energieträger'!E$42</f>
        <v>0</v>
      </c>
      <c r="I17" s="54">
        <f>'Gesamtenergie 2019'!H15*'Energie pro Energieträger'!E$44</f>
        <v>0</v>
      </c>
      <c r="J17" s="53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1">
        <f>'Gesamtenergie 2019'!E16*'Energie pro Energieträger'!D$43</f>
        <v>9844.8499999999985</v>
      </c>
      <c r="G18" s="55">
        <f>'Gesamtenergie 2019'!F16*'Energie pro Energieträger'!D$41</f>
        <v>11098.587075389121</v>
      </c>
      <c r="H18" s="52">
        <f>'Gesamtenergie 2019'!G16*'Energie pro Energieträger'!E$42</f>
        <v>0</v>
      </c>
      <c r="I18" s="54">
        <f>'Gesamtenergie 2019'!H16*'Energie pro Energieträger'!E$44</f>
        <v>0</v>
      </c>
      <c r="J18" s="53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1">
        <f>'Gesamtenergie 2019'!E17*'Energie pro Energieträger'!D$43</f>
        <v>22895</v>
      </c>
      <c r="G19" s="55">
        <f>'Gesamtenergie 2019'!F17*'Energie pro Energieträger'!D$41</f>
        <v>25810.667617184001</v>
      </c>
      <c r="H19" s="52">
        <f>'Gesamtenergie 2019'!G17*'Energie pro Energieträger'!E$42</f>
        <v>0</v>
      </c>
      <c r="I19" s="54">
        <f>'Gesamtenergie 2019'!H17*'Energie pro Energieträger'!E$44</f>
        <v>0</v>
      </c>
      <c r="J19" s="53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1">
        <f>'Gesamtenergie 2019'!E18*'Energie pro Energieträger'!D$43</f>
        <v>27474</v>
      </c>
      <c r="G20" s="55">
        <f>'Gesamtenergie 2019'!F18*'Energie pro Energieträger'!D$41</f>
        <v>30972.801140620799</v>
      </c>
      <c r="H20" s="52">
        <f>'Gesamtenergie 2019'!G18*'Energie pro Energieträger'!E$42</f>
        <v>0</v>
      </c>
      <c r="I20" s="54">
        <f>'Gesamtenergie 2019'!H18*'Energie pro Energieträger'!E$44</f>
        <v>0</v>
      </c>
      <c r="J20" s="53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1">
        <f>'Gesamtenergie 2019'!E19*'Energie pro Energieträger'!D$43</f>
        <v>21063.399999999998</v>
      </c>
      <c r="G21" s="55">
        <f>'Gesamtenergie 2019'!F19*'Energie pro Energieträger'!D$41</f>
        <v>23745.814207809279</v>
      </c>
      <c r="H21" s="52">
        <f>'Gesamtenergie 2019'!G19*'Energie pro Energieträger'!E$42</f>
        <v>0</v>
      </c>
      <c r="I21" s="54">
        <f>'Gesamtenergie 2019'!H19*'Energie pro Energieträger'!E$44</f>
        <v>0</v>
      </c>
      <c r="J21" s="53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1">
        <f>'Gesamtenergie 2019'!E20*'Energie pro Energieträger'!D$43</f>
        <v>10687.385999999999</v>
      </c>
      <c r="G22" s="55">
        <f>'Gesamtenergie 2019'!F20*'Energie pro Energieträger'!D$41</f>
        <v>12048.419643701491</v>
      </c>
      <c r="H22" s="52">
        <f>'Gesamtenergie 2019'!G20*'Energie pro Energieträger'!E$42</f>
        <v>0</v>
      </c>
      <c r="I22" s="54">
        <f>'Gesamtenergie 2019'!H20*'Energie pro Energieträger'!E$44</f>
        <v>0</v>
      </c>
      <c r="J22" s="53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1">
        <f>'Gesamtenergie 2019'!E21*'Energie pro Energieträger'!D$43</f>
        <v>5128.4799999999996</v>
      </c>
      <c r="G23" s="55">
        <f>'Gesamtenergie 2019'!F21*'Energie pro Energieträger'!D$41</f>
        <v>5781.5895462492163</v>
      </c>
      <c r="H23" s="52">
        <f>'Gesamtenergie 2019'!G21*'Energie pro Energieträger'!E$42</f>
        <v>0</v>
      </c>
      <c r="I23" s="54">
        <f>'Gesamtenergie 2019'!H21*'Energie pro Energieträger'!E$44</f>
        <v>0</v>
      </c>
      <c r="J23" s="53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1">
        <f>'Gesamtenergie 2019'!E22*'Energie pro Energieträger'!D$43</f>
        <v>27474</v>
      </c>
      <c r="G24" s="55">
        <f>'Gesamtenergie 2019'!F22*'Energie pro Energieträger'!D$41</f>
        <v>30972.801140620799</v>
      </c>
      <c r="H24" s="52">
        <f>'Gesamtenergie 2019'!G22*'Energie pro Energieträger'!E$42</f>
        <v>0</v>
      </c>
      <c r="I24" s="54">
        <f>'Gesamtenergie 2019'!H22*'Energie pro Energieträger'!E$44</f>
        <v>0</v>
      </c>
      <c r="J24" s="53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1">
        <f>'Gesamtenergie 2019'!E23*'Energie pro Energieträger'!D$43</f>
        <v>7326.4</v>
      </c>
      <c r="G25" s="55">
        <f>'Gesamtenergie 2019'!F23*'Energie pro Energieträger'!D$41</f>
        <v>8259.4136374988793</v>
      </c>
      <c r="H25" s="52">
        <f>'Gesamtenergie 2019'!G23*'Energie pro Energieträger'!E$42</f>
        <v>0</v>
      </c>
      <c r="I25" s="54">
        <f>'Gesamtenergie 2019'!H23*'Energie pro Energieträger'!E$44</f>
        <v>0</v>
      </c>
      <c r="J25" s="53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1">
        <f>'Gesamtenergie 2019'!E24*'Energie pro Energieträger'!D$43</f>
        <v>38921.5</v>
      </c>
      <c r="G26" s="55">
        <f>'Gesamtenergie 2019'!F24*'Energie pro Energieträger'!D$41</f>
        <v>43878.134949212799</v>
      </c>
      <c r="H26" s="52">
        <f>'Gesamtenergie 2019'!G24*'Energie pro Energieträger'!E$42</f>
        <v>0</v>
      </c>
      <c r="I26" s="54">
        <f>'Gesamtenergie 2019'!H24*'Energie pro Energieträger'!E$44</f>
        <v>0</v>
      </c>
      <c r="J26" s="53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1">
        <f>'Gesamtenergie 2019'!E25*'Energie pro Energieträger'!D$43</f>
        <v>31205.884999999998</v>
      </c>
      <c r="G27" s="55">
        <f>'Gesamtenergie 2019'!F25*'Energie pro Energieträger'!D$41</f>
        <v>35179.93996222179</v>
      </c>
      <c r="H27" s="52">
        <f>'Gesamtenergie 2019'!G25*'Energie pro Energieträger'!E$42</f>
        <v>0</v>
      </c>
      <c r="I27" s="54">
        <f>'Gesamtenergie 2019'!H25*'Energie pro Energieträger'!E$44</f>
        <v>0</v>
      </c>
      <c r="J27" s="53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1">
        <f>'Gesamtenergie 2019'!E26*'Energie pro Energieträger'!D$43</f>
        <v>12477.775</v>
      </c>
      <c r="G28" s="55">
        <f>'Gesamtenergie 2019'!F26*'Energie pro Energieträger'!D$41</f>
        <v>14066.813851365279</v>
      </c>
      <c r="H28" s="52">
        <f>'Gesamtenergie 2019'!G26*'Energie pro Energieträger'!E$42</f>
        <v>0</v>
      </c>
      <c r="I28" s="54">
        <f>'Gesamtenergie 2019'!H26*'Energie pro Energieträger'!E$44</f>
        <v>0</v>
      </c>
      <c r="J28" s="53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1">
        <f>'Gesamtenergie 2019'!E27*'Energie pro Energieträger'!D$43</f>
        <v>12477.775</v>
      </c>
      <c r="G29" s="55">
        <f>'Gesamtenergie 2019'!F27*'Energie pro Energieträger'!D$41</f>
        <v>14066.813851365279</v>
      </c>
      <c r="H29" s="52">
        <f>'Gesamtenergie 2019'!G27*'Energie pro Energieträger'!E$42</f>
        <v>0</v>
      </c>
      <c r="I29" s="54">
        <f>'Gesamtenergie 2019'!H27*'Energie pro Energieträger'!E$44</f>
        <v>0</v>
      </c>
      <c r="J29" s="53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1">
        <f>'Gesamtenergie 2019'!E28*'Energie pro Energieträger'!D$43</f>
        <v>9386.9499999999989</v>
      </c>
      <c r="G30" s="55">
        <f>'Gesamtenergie 2019'!F28*'Energie pro Energieträger'!D$41</f>
        <v>10582.373723045441</v>
      </c>
      <c r="H30" s="52">
        <f>'Gesamtenergie 2019'!G28*'Energie pro Energieträger'!E$42</f>
        <v>0</v>
      </c>
      <c r="I30" s="54">
        <f>'Gesamtenergie 2019'!H28*'Energie pro Energieträger'!E$44</f>
        <v>0</v>
      </c>
      <c r="J30" s="53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1">
        <f>'Gesamtenergie 2019'!E29*'Energie pro Energieträger'!D$43</f>
        <v>20605.5</v>
      </c>
      <c r="G31" s="55">
        <f>'Gesamtenergie 2019'!F29*'Energie pro Energieträger'!D$41</f>
        <v>23229.600855465596</v>
      </c>
      <c r="H31" s="52">
        <f>'Gesamtenergie 2019'!G29*'Energie pro Energieträger'!E$42</f>
        <v>0</v>
      </c>
      <c r="I31" s="54">
        <f>'Gesamtenergie 2019'!H29*'Energie pro Energieträger'!E$44</f>
        <v>0</v>
      </c>
      <c r="J31" s="53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1">
        <f>'Gesamtenergie 2019'!E30*'Energie pro Energieträger'!D$43</f>
        <v>10875.125</v>
      </c>
      <c r="G32" s="55">
        <f>'Gesamtenergie 2019'!F30*'Energie pro Energieträger'!D$41</f>
        <v>12260.0671181624</v>
      </c>
      <c r="H32" s="52">
        <f>'Gesamtenergie 2019'!G30*'Energie pro Energieträger'!E$42</f>
        <v>0</v>
      </c>
      <c r="I32" s="54">
        <f>'Gesamtenergie 2019'!H30*'Energie pro Energieträger'!E$44</f>
        <v>0</v>
      </c>
      <c r="J32" s="53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1">
        <f>'Gesamtenergie 2019'!E31*'Energie pro Energieträger'!D$43</f>
        <v>10875.125</v>
      </c>
      <c r="G33" s="55">
        <f>'Gesamtenergie 2019'!F31*'Energie pro Energieträger'!D$41</f>
        <v>12260.0671181624</v>
      </c>
      <c r="H33" s="52">
        <f>'Gesamtenergie 2019'!G31*'Energie pro Energieträger'!E$42</f>
        <v>0</v>
      </c>
      <c r="I33" s="54">
        <f>'Gesamtenergie 2019'!H31*'Energie pro Energieträger'!E$44</f>
        <v>0</v>
      </c>
      <c r="J33" s="53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1">
        <f>'Gesamtenergie 2019'!E32*'Energie pro Energieträger'!D$43</f>
        <v>10531.699999999999</v>
      </c>
      <c r="G34" s="55">
        <f>'Gesamtenergie 2019'!F32*'Energie pro Energieträger'!D$41</f>
        <v>11872.907103904639</v>
      </c>
      <c r="H34" s="52">
        <f>'Gesamtenergie 2019'!G32*'Energie pro Energieträger'!E$42</f>
        <v>0</v>
      </c>
      <c r="I34" s="54">
        <f>'Gesamtenergie 2019'!H32*'Energie pro Energieträger'!E$44</f>
        <v>0</v>
      </c>
      <c r="J34" s="53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1">
        <f>'Gesamtenergie 2019'!E33*'Energie pro Energieträger'!D$43</f>
        <v>6868.5</v>
      </c>
      <c r="G35" s="55">
        <f>'Gesamtenergie 2019'!F33*'Energie pro Energieträger'!D$41</f>
        <v>7743.2002851551997</v>
      </c>
      <c r="H35" s="52">
        <f>'Gesamtenergie 2019'!G33*'Energie pro Energieträger'!E$42</f>
        <v>0</v>
      </c>
      <c r="I35" s="54">
        <f>'Gesamtenergie 2019'!H33*'Energie pro Energieträger'!E$44</f>
        <v>0</v>
      </c>
      <c r="J35" s="53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1">
        <f>'Gesamtenergie 2019'!E34*'Energie pro Energieträger'!D$43</f>
        <v>17331.514999999999</v>
      </c>
      <c r="G36" s="55">
        <f>'Gesamtenergie 2019'!F34*'Energie pro Energieträger'!D$41</f>
        <v>19538.675386208288</v>
      </c>
      <c r="H36" s="52">
        <f>'Gesamtenergie 2019'!G34*'Energie pro Energieträger'!E$42</f>
        <v>0</v>
      </c>
      <c r="I36" s="54">
        <f>'Gesamtenergie 2019'!H34*'Energie pro Energieträger'!E$44</f>
        <v>0</v>
      </c>
      <c r="J36" s="53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1">
        <f>'Gesamtenergie 2019'!E35*'Energie pro Energieträger'!D$43</f>
        <v>12821.199999999999</v>
      </c>
      <c r="G37" s="55">
        <f>'Gesamtenergie 2019'!F35*'Energie pro Energieträger'!D$41</f>
        <v>14453.97386562304</v>
      </c>
      <c r="H37" s="52">
        <f>'Gesamtenergie 2019'!G35*'Energie pro Energieträger'!E$42</f>
        <v>0</v>
      </c>
      <c r="I37" s="54">
        <f>'Gesamtenergie 2019'!H35*'Energie pro Energieträger'!E$44</f>
        <v>0</v>
      </c>
      <c r="J37" s="53">
        <f>'Gesamtenergie 2019'!I35*'Energie pro Energieträger'!E$41</f>
        <v>232.56859315255133</v>
      </c>
    </row>
    <row r="42" spans="4:12" ht="21" x14ac:dyDescent="0.35">
      <c r="D42" s="78" t="s">
        <v>57</v>
      </c>
      <c r="E42" s="78"/>
      <c r="F42" s="78"/>
      <c r="G42" s="78"/>
      <c r="H42" s="78"/>
      <c r="I42" s="78"/>
      <c r="J42" s="78"/>
      <c r="K42" s="56"/>
      <c r="L42" s="56"/>
    </row>
    <row r="44" spans="4:12" ht="15.75" x14ac:dyDescent="0.25">
      <c r="F44" s="87" t="s">
        <v>46</v>
      </c>
      <c r="G44" s="87"/>
      <c r="H44" s="87" t="s">
        <v>42</v>
      </c>
      <c r="I44" s="87"/>
      <c r="J44" s="87"/>
    </row>
    <row r="45" spans="4:12" x14ac:dyDescent="0.25">
      <c r="D45" s="15" t="s">
        <v>52</v>
      </c>
      <c r="E45" s="15" t="s">
        <v>53</v>
      </c>
      <c r="F45" s="63" t="str">
        <f>Studienliste!$F$17</f>
        <v>ISI-05 13</v>
      </c>
      <c r="G45" s="64" t="s">
        <v>132</v>
      </c>
      <c r="H45" s="65" t="str">
        <f>Studienliste!$F$10</f>
        <v>OTTO-01 17</v>
      </c>
      <c r="I45" s="66" t="str">
        <f>Studienliste!$F$8</f>
        <v>TUD-02 20</v>
      </c>
      <c r="J45" s="67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1">
        <f>'Gesamtenergie 2019'!E7*'Energie pro Energieträger'!D$47</f>
        <v>0</v>
      </c>
      <c r="G46" s="55">
        <f>'Gesamtenergie 2019'!F7*'Energie pro Energieträger'!D$45</f>
        <v>590.6639198655696</v>
      </c>
      <c r="H46" s="52">
        <f>'Gesamtenergie 2019'!G7*'Energie pro Energieträger'!E$46</f>
        <v>6973.9815384615367</v>
      </c>
      <c r="I46" s="54">
        <f>'Gesamtenergie 2019'!H7*'Energie pro Energieträger'!E$48</f>
        <v>0</v>
      </c>
      <c r="J46" s="53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1">
        <f>'Gesamtenergie 2019'!E8*'Energie pro Energieträger'!D$47</f>
        <v>0</v>
      </c>
      <c r="G47" s="55">
        <f>'Gesamtenergie 2019'!F8*'Energie pro Energieträger'!D$45</f>
        <v>590.6639198655696</v>
      </c>
      <c r="H47" s="52">
        <f>'Gesamtenergie 2019'!G8*'Energie pro Energieträger'!E$46</f>
        <v>6973.9815384615367</v>
      </c>
      <c r="I47" s="54">
        <f>'Gesamtenergie 2019'!H8*'Energie pro Energieträger'!E$48</f>
        <v>0</v>
      </c>
      <c r="J47" s="53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1">
        <f>'Gesamtenergie 2019'!E9*'Energie pro Energieträger'!D$47</f>
        <v>0</v>
      </c>
      <c r="G48" s="55">
        <f>'Gesamtenergie 2019'!F9*'Energie pro Energieträger'!D$45</f>
        <v>853.19861205071675</v>
      </c>
      <c r="H48" s="52">
        <f>'Gesamtenergie 2019'!G9*'Energie pro Energieträger'!E$46</f>
        <v>10073.734265734263</v>
      </c>
      <c r="I48" s="54">
        <f>'Gesamtenergie 2019'!H9*'Energie pro Energieträger'!E$48</f>
        <v>0</v>
      </c>
      <c r="J48" s="53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1">
        <f>'Gesamtenergie 2019'!E10*'Energie pro Energieträger'!D$47</f>
        <v>0</v>
      </c>
      <c r="G49" s="55">
        <f>'Gesamtenergie 2019'!F10*'Energie pro Energieträger'!D$45</f>
        <v>404.36917705082595</v>
      </c>
      <c r="H49" s="52">
        <f>'Gesamtenergie 2019'!G10*'Energie pro Energieträger'!E$46</f>
        <v>4774.3955244755234</v>
      </c>
      <c r="I49" s="54">
        <f>'Gesamtenergie 2019'!H10*'Energie pro Energieträger'!E$48</f>
        <v>0</v>
      </c>
      <c r="J49" s="53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1">
        <f>'Gesamtenergie 2019'!E11*'Energie pro Energieträger'!D$47</f>
        <v>0</v>
      </c>
      <c r="G50" s="55">
        <f>'Gesamtenergie 2019'!F11*'Energie pro Energieträger'!D$45</f>
        <v>407.03053051960802</v>
      </c>
      <c r="H50" s="52">
        <f>'Gesamtenergie 2019'!G11*'Energie pro Energieträger'!E$46</f>
        <v>4805.8181818181811</v>
      </c>
      <c r="I50" s="54">
        <f>'Gesamtenergie 2019'!H11*'Energie pro Energieträger'!E$48</f>
        <v>0</v>
      </c>
      <c r="J50" s="53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1">
        <f>'Gesamtenergie 2019'!E12*'Energie pro Energieträger'!D$47</f>
        <v>0</v>
      </c>
      <c r="G51" s="55">
        <f>'Gesamtenergie 2019'!F12*'Energie pro Energieträger'!D$45</f>
        <v>587.06326517251159</v>
      </c>
      <c r="H51" s="52">
        <f>'Gesamtenergie 2019'!G12*'Energie pro Energieträger'!E$46</f>
        <v>6931.4685314685312</v>
      </c>
      <c r="I51" s="54">
        <f>'Gesamtenergie 2019'!H12*'Energie pro Energieträger'!E$48</f>
        <v>0</v>
      </c>
      <c r="J51" s="53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1">
        <f>'Gesamtenergie 2019'!E13*'Energie pro Energieträger'!D$47</f>
        <v>0</v>
      </c>
      <c r="G52" s="55">
        <f>'Gesamtenergie 2019'!F13*'Energie pro Energieträger'!D$45</f>
        <v>1072.3688977151212</v>
      </c>
      <c r="H52" s="52">
        <f>'Gesamtenergie 2019'!G13*'Energie pro Energieträger'!E$46</f>
        <v>12661.482517482515</v>
      </c>
      <c r="I52" s="54">
        <f>'Gesamtenergie 2019'!H13*'Energie pro Energieträger'!E$48</f>
        <v>0</v>
      </c>
      <c r="J52" s="53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1">
        <f>'Gesamtenergie 2019'!E14*'Energie pro Energieträger'!D$47</f>
        <v>0</v>
      </c>
      <c r="G53" s="55">
        <f>'Gesamtenergie 2019'!F14*'Energie pro Energieträger'!D$45</f>
        <v>516.61567335181019</v>
      </c>
      <c r="H53" s="52">
        <f>'Gesamtenergie 2019'!G14*'Energie pro Energieträger'!E$46</f>
        <v>6099.6923076923067</v>
      </c>
      <c r="I53" s="54">
        <f>'Gesamtenergie 2019'!H14*'Energie pro Energieträger'!E$48</f>
        <v>0</v>
      </c>
      <c r="J53" s="53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1">
        <f>'Gesamtenergie 2019'!E15*'Energie pro Energieträger'!D$47</f>
        <v>0</v>
      </c>
      <c r="G54" s="55">
        <f>'Gesamtenergie 2019'!F15*'Energie pro Energieträger'!D$45</f>
        <v>435.52266765598057</v>
      </c>
      <c r="H54" s="52">
        <f>'Gesamtenergie 2019'!G15*'Energie pro Energieträger'!E$46</f>
        <v>5142.2254545454534</v>
      </c>
      <c r="I54" s="54">
        <f>'Gesamtenergie 2019'!H15*'Energie pro Energieträger'!E$48</f>
        <v>0</v>
      </c>
      <c r="J54" s="53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1">
        <f>'Gesamtenergie 2019'!E16*'Energie pro Energieträger'!D$47</f>
        <v>0</v>
      </c>
      <c r="G55" s="55">
        <f>'Gesamtenergie 2019'!F16*'Energie pro Energieträger'!D$45</f>
        <v>336.58293869890667</v>
      </c>
      <c r="H55" s="52">
        <f>'Gesamtenergie 2019'!G16*'Energie pro Energieträger'!E$46</f>
        <v>3974.0419580419571</v>
      </c>
      <c r="I55" s="54">
        <f>'Gesamtenergie 2019'!H16*'Energie pro Energieträger'!E$48</f>
        <v>0</v>
      </c>
      <c r="J55" s="53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1">
        <f>'Gesamtenergie 2019'!E17*'Energie pro Energieträger'!D$47</f>
        <v>0</v>
      </c>
      <c r="G56" s="55">
        <f>'Gesamtenergie 2019'!F17*'Energie pro Energieträger'!D$45</f>
        <v>782.75102023001546</v>
      </c>
      <c r="H56" s="52">
        <f>'Gesamtenergie 2019'!G17*'Energie pro Energieträger'!E$46</f>
        <v>9241.9580419580398</v>
      </c>
      <c r="I56" s="54">
        <f>'Gesamtenergie 2019'!H17*'Energie pro Energieträger'!E$48</f>
        <v>0</v>
      </c>
      <c r="J56" s="53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1">
        <f>'Gesamtenergie 2019'!E18*'Energie pro Energieträger'!D$47</f>
        <v>0</v>
      </c>
      <c r="G57" s="55">
        <f>'Gesamtenergie 2019'!F18*'Energie pro Energieträger'!D$45</f>
        <v>939.3012242760185</v>
      </c>
      <c r="H57" s="52">
        <f>'Gesamtenergie 2019'!G18*'Energie pro Energieträger'!E$46</f>
        <v>11090.349650349648</v>
      </c>
      <c r="I57" s="54">
        <f>'Gesamtenergie 2019'!H18*'Energie pro Energieträger'!E$48</f>
        <v>0</v>
      </c>
      <c r="J57" s="53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1">
        <f>'Gesamtenergie 2019'!E19*'Energie pro Energieträger'!D$47</f>
        <v>0</v>
      </c>
      <c r="G58" s="55">
        <f>'Gesamtenergie 2019'!F19*'Energie pro Energieträger'!D$45</f>
        <v>720.13093861161417</v>
      </c>
      <c r="H58" s="52">
        <f>'Gesamtenergie 2019'!G19*'Energie pro Energieträger'!E$46</f>
        <v>8502.6013986013968</v>
      </c>
      <c r="I58" s="54">
        <f>'Gesamtenergie 2019'!H19*'Energie pro Energieträger'!E$48</f>
        <v>0</v>
      </c>
      <c r="J58" s="53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1">
        <f>'Gesamtenergie 2019'!E20*'Energie pro Energieträger'!D$47</f>
        <v>0</v>
      </c>
      <c r="G59" s="55">
        <f>'Gesamtenergie 2019'!F20*'Energie pro Energieträger'!D$45</f>
        <v>365.38817624337116</v>
      </c>
      <c r="H59" s="52">
        <f>'Gesamtenergie 2019'!G20*'Energie pro Energieträger'!E$46</f>
        <v>4314.1460139860137</v>
      </c>
      <c r="I59" s="54">
        <f>'Gesamtenergie 2019'!H20*'Energie pro Energieträger'!E$48</f>
        <v>0</v>
      </c>
      <c r="J59" s="53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1">
        <f>'Gesamtenergie 2019'!E21*'Energie pro Energieträger'!D$47</f>
        <v>0</v>
      </c>
      <c r="G60" s="55">
        <f>'Gesamtenergie 2019'!F21*'Energie pro Energieträger'!D$45</f>
        <v>175.33622853152346</v>
      </c>
      <c r="H60" s="52">
        <f>'Gesamtenergie 2019'!G21*'Energie pro Energieträger'!E$46</f>
        <v>2070.1986013986011</v>
      </c>
      <c r="I60" s="54">
        <f>'Gesamtenergie 2019'!H21*'Energie pro Energieträger'!E$48</f>
        <v>0</v>
      </c>
      <c r="J60" s="53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1">
        <f>'Gesamtenergie 2019'!E22*'Energie pro Energieträger'!D$47</f>
        <v>0</v>
      </c>
      <c r="G61" s="55">
        <f>'Gesamtenergie 2019'!F22*'Energie pro Energieträger'!D$45</f>
        <v>939.3012242760185</v>
      </c>
      <c r="H61" s="52">
        <f>'Gesamtenergie 2019'!G22*'Energie pro Energieträger'!E$46</f>
        <v>11090.349650349648</v>
      </c>
      <c r="I61" s="54">
        <f>'Gesamtenergie 2019'!H22*'Energie pro Energieträger'!E$48</f>
        <v>0</v>
      </c>
      <c r="J61" s="53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1">
        <f>'Gesamtenergie 2019'!E23*'Energie pro Energieträger'!D$47</f>
        <v>0</v>
      </c>
      <c r="G62" s="55">
        <f>'Gesamtenergie 2019'!F23*'Energie pro Energieträger'!D$45</f>
        <v>250.48032647360492</v>
      </c>
      <c r="H62" s="52">
        <f>'Gesamtenergie 2019'!G23*'Energie pro Energieträger'!E$46</f>
        <v>2957.4265734265728</v>
      </c>
      <c r="I62" s="54">
        <f>'Gesamtenergie 2019'!H23*'Energie pro Energieträger'!E$48</f>
        <v>0</v>
      </c>
      <c r="J62" s="53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1">
        <f>'Gesamtenergie 2019'!E24*'Energie pro Energieträger'!D$47</f>
        <v>0</v>
      </c>
      <c r="G63" s="55">
        <f>'Gesamtenergie 2019'!F24*'Energie pro Energieträger'!D$45</f>
        <v>1330.6767343910262</v>
      </c>
      <c r="H63" s="52">
        <f>'Gesamtenergie 2019'!G24*'Energie pro Energieträger'!E$46</f>
        <v>15711.328671328667</v>
      </c>
      <c r="I63" s="54">
        <f>'Gesamtenergie 2019'!H24*'Energie pro Energieträger'!E$48</f>
        <v>0</v>
      </c>
      <c r="J63" s="53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1">
        <f>'Gesamtenergie 2019'!E25*'Energie pro Energieträger'!D$47</f>
        <v>0</v>
      </c>
      <c r="G64" s="55">
        <f>'Gesamtenergie 2019'!F25*'Energie pro Energieträger'!D$45</f>
        <v>1066.8896405735111</v>
      </c>
      <c r="H64" s="52">
        <f>'Gesamtenergie 2019'!G25*'Energie pro Energieträger'!E$46</f>
        <v>12596.78881118881</v>
      </c>
      <c r="I64" s="54">
        <f>'Gesamtenergie 2019'!H25*'Energie pro Energieträger'!E$48</f>
        <v>0</v>
      </c>
      <c r="J64" s="53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1">
        <f>'Gesamtenergie 2019'!E26*'Energie pro Energieträger'!D$47</f>
        <v>0</v>
      </c>
      <c r="G65" s="55">
        <f>'Gesamtenergie 2019'!F26*'Energie pro Energieträger'!D$45</f>
        <v>426.59930602535837</v>
      </c>
      <c r="H65" s="52">
        <f>'Gesamtenergie 2019'!G26*'Energie pro Energieträger'!E$46</f>
        <v>5036.8671328671317</v>
      </c>
      <c r="I65" s="54">
        <f>'Gesamtenergie 2019'!H26*'Energie pro Energieträger'!E$48</f>
        <v>0</v>
      </c>
      <c r="J65" s="53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1">
        <f>'Gesamtenergie 2019'!E27*'Energie pro Energieträger'!D$47</f>
        <v>0</v>
      </c>
      <c r="G66" s="55">
        <f>'Gesamtenergie 2019'!F27*'Energie pro Energieträger'!D$45</f>
        <v>426.59930602535837</v>
      </c>
      <c r="H66" s="52">
        <f>'Gesamtenergie 2019'!G27*'Energie pro Energieträger'!E$46</f>
        <v>5036.8671328671317</v>
      </c>
      <c r="I66" s="54">
        <f>'Gesamtenergie 2019'!H27*'Energie pro Energieträger'!E$48</f>
        <v>0</v>
      </c>
      <c r="J66" s="53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1">
        <f>'Gesamtenergie 2019'!E28*'Energie pro Energieträger'!D$47</f>
        <v>0</v>
      </c>
      <c r="G67" s="55">
        <f>'Gesamtenergie 2019'!F28*'Energie pro Energieträger'!D$45</f>
        <v>320.92791829430632</v>
      </c>
      <c r="H67" s="52">
        <f>'Gesamtenergie 2019'!G28*'Energie pro Energieträger'!E$46</f>
        <v>3789.2027972027963</v>
      </c>
      <c r="I67" s="54">
        <f>'Gesamtenergie 2019'!H28*'Energie pro Energieträger'!E$48</f>
        <v>0</v>
      </c>
      <c r="J67" s="53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1">
        <f>'Gesamtenergie 2019'!E29*'Energie pro Energieträger'!D$47</f>
        <v>0</v>
      </c>
      <c r="G68" s="55">
        <f>'Gesamtenergie 2019'!F29*'Energie pro Energieträger'!D$45</f>
        <v>704.47591820701382</v>
      </c>
      <c r="H68" s="52">
        <f>'Gesamtenergie 2019'!G29*'Energie pro Energieträger'!E$46</f>
        <v>8317.7622377622356</v>
      </c>
      <c r="I68" s="54">
        <f>'Gesamtenergie 2019'!H29*'Energie pro Energieträger'!E$48</f>
        <v>0</v>
      </c>
      <c r="J68" s="53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1">
        <f>'Gesamtenergie 2019'!E30*'Energie pro Energieträger'!D$47</f>
        <v>0</v>
      </c>
      <c r="G69" s="55">
        <f>'Gesamtenergie 2019'!F30*'Energie pro Energieträger'!D$45</f>
        <v>371.80673460925732</v>
      </c>
      <c r="H69" s="52">
        <f>'Gesamtenergie 2019'!G30*'Energie pro Energieträger'!E$46</f>
        <v>4389.9300699300684</v>
      </c>
      <c r="I69" s="54">
        <f>'Gesamtenergie 2019'!H30*'Energie pro Energieträger'!E$48</f>
        <v>0</v>
      </c>
      <c r="J69" s="53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1">
        <f>'Gesamtenergie 2019'!E31*'Energie pro Energieträger'!D$47</f>
        <v>0</v>
      </c>
      <c r="G70" s="55">
        <f>'Gesamtenergie 2019'!F31*'Energie pro Energieträger'!D$45</f>
        <v>371.80673460925732</v>
      </c>
      <c r="H70" s="52">
        <f>'Gesamtenergie 2019'!G31*'Energie pro Energieträger'!E$46</f>
        <v>4389.9300699300684</v>
      </c>
      <c r="I70" s="54">
        <f>'Gesamtenergie 2019'!H31*'Energie pro Energieträger'!E$48</f>
        <v>0</v>
      </c>
      <c r="J70" s="53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1">
        <f>'Gesamtenergie 2019'!E32*'Energie pro Energieträger'!D$47</f>
        <v>0</v>
      </c>
      <c r="G71" s="55">
        <f>'Gesamtenergie 2019'!F32*'Energie pro Energieträger'!D$45</f>
        <v>360.06546930580708</v>
      </c>
      <c r="H71" s="52">
        <f>'Gesamtenergie 2019'!G32*'Energie pro Energieträger'!E$46</f>
        <v>4251.3006993006984</v>
      </c>
      <c r="I71" s="54">
        <f>'Gesamtenergie 2019'!H32*'Energie pro Energieträger'!E$48</f>
        <v>0</v>
      </c>
      <c r="J71" s="53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1">
        <f>'Gesamtenergie 2019'!E33*'Energie pro Energieträger'!D$47</f>
        <v>0</v>
      </c>
      <c r="G72" s="55">
        <f>'Gesamtenergie 2019'!F33*'Energie pro Energieträger'!D$45</f>
        <v>234.82530606900463</v>
      </c>
      <c r="H72" s="52">
        <f>'Gesamtenergie 2019'!G33*'Energie pro Energieträger'!E$46</f>
        <v>2772.587412587412</v>
      </c>
      <c r="I72" s="54">
        <f>'Gesamtenergie 2019'!H33*'Energie pro Energieträger'!E$48</f>
        <v>0</v>
      </c>
      <c r="J72" s="53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1">
        <f>'Gesamtenergie 2019'!E34*'Energie pro Energieträger'!D$47</f>
        <v>0</v>
      </c>
      <c r="G73" s="55">
        <f>'Gesamtenergie 2019'!F34*'Energie pro Energieträger'!D$45</f>
        <v>592.5425223141217</v>
      </c>
      <c r="H73" s="52">
        <f>'Gesamtenergie 2019'!G34*'Energie pro Energieträger'!E$46</f>
        <v>6996.1622377622371</v>
      </c>
      <c r="I73" s="54">
        <f>'Gesamtenergie 2019'!H34*'Energie pro Energieträger'!E$48</f>
        <v>0</v>
      </c>
      <c r="J73" s="53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1">
        <f>'Gesamtenergie 2019'!E35*'Energie pro Energieträger'!D$47</f>
        <v>0</v>
      </c>
      <c r="G74" s="55">
        <f>'Gesamtenergie 2019'!F35*'Energie pro Energieträger'!D$45</f>
        <v>438.34057132880866</v>
      </c>
      <c r="H74" s="52">
        <f>'Gesamtenergie 2019'!G35*'Energie pro Energieträger'!E$46</f>
        <v>5175.4965034965026</v>
      </c>
      <c r="I74" s="54">
        <f>'Gesamtenergie 2019'!H35*'Energie pro Energieträger'!E$48</f>
        <v>0</v>
      </c>
      <c r="J74" s="53">
        <f>'Gesamtenergie 2019'!I35*'Energie pro Energieträger'!E$45</f>
        <v>1108.8469408185488</v>
      </c>
    </row>
    <row r="81" spans="4:12" ht="21" x14ac:dyDescent="0.35">
      <c r="D81" s="78" t="s">
        <v>58</v>
      </c>
      <c r="E81" s="78"/>
      <c r="F81" s="78"/>
      <c r="G81" s="78"/>
      <c r="H81" s="78"/>
      <c r="I81" s="78"/>
      <c r="J81" s="78"/>
      <c r="K81" s="56"/>
      <c r="L81" s="56"/>
    </row>
    <row r="83" spans="4:12" ht="15.75" x14ac:dyDescent="0.25">
      <c r="F83" s="87" t="s">
        <v>46</v>
      </c>
      <c r="G83" s="87"/>
      <c r="H83" s="87" t="s">
        <v>42</v>
      </c>
      <c r="I83" s="87"/>
      <c r="J83" s="87"/>
    </row>
    <row r="84" spans="4:12" x14ac:dyDescent="0.25">
      <c r="D84" s="15" t="s">
        <v>52</v>
      </c>
      <c r="E84" s="15" t="s">
        <v>53</v>
      </c>
      <c r="F84" s="63" t="str">
        <f>Studienliste!$F$17</f>
        <v>ISI-05 13</v>
      </c>
      <c r="G84" s="64" t="s">
        <v>132</v>
      </c>
      <c r="H84" s="65" t="str">
        <f>Studienliste!$F$10</f>
        <v>OTTO-01 17</v>
      </c>
      <c r="I84" s="66" t="str">
        <f>Studienliste!$F$8</f>
        <v>TUD-02 20</v>
      </c>
      <c r="J84" s="67" t="str">
        <f>G84</f>
        <v>ENWI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1">
        <f>'Gesamtenergie 2019'!E7*'Energie pro Energieträger'!D$51</f>
        <v>17276.566999999999</v>
      </c>
      <c r="G85" s="55">
        <f>'Gesamtenergie 2019'!F7*'Energie pro Energieträger'!D$49</f>
        <v>20458.044444444447</v>
      </c>
      <c r="H85" s="52">
        <f>'Gesamtenergie 2019'!G7*'Energie pro Energieträger'!E$50</f>
        <v>16903.039999999997</v>
      </c>
      <c r="I85" s="54">
        <f>'Gesamtenergie 2019'!H7*'Energie pro Energieträger'!E$52</f>
        <v>13152.678</v>
      </c>
      <c r="J85" s="53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1">
        <f>'Gesamtenergie 2019'!E8*'Energie pro Energieträger'!D$51</f>
        <v>17276.566999999999</v>
      </c>
      <c r="G86" s="55">
        <f>'Gesamtenergie 2019'!F8*'Energie pro Energieträger'!D$49</f>
        <v>20458.044444444447</v>
      </c>
      <c r="H86" s="52">
        <f>'Gesamtenergie 2019'!G8*'Energie pro Energieträger'!E$50</f>
        <v>16903.039999999997</v>
      </c>
      <c r="I86" s="54">
        <f>'Gesamtenergie 2019'!H8*'Energie pro Energieträger'!E$52</f>
        <v>13152.678</v>
      </c>
      <c r="J86" s="53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1">
        <f>'Gesamtenergie 2019'!E9*'Energie pro Energieträger'!D$51</f>
        <v>24955.55</v>
      </c>
      <c r="G87" s="55">
        <f>'Gesamtenergie 2019'!F9*'Energie pro Energieträger'!D$49</f>
        <v>29551.111111111117</v>
      </c>
      <c r="H87" s="52">
        <f>'Gesamtenergie 2019'!G9*'Energie pro Energieträger'!E$50</f>
        <v>24415.999999999996</v>
      </c>
      <c r="I87" s="54">
        <f>'Gesamtenergie 2019'!H9*'Energie pro Energieträger'!E$52</f>
        <v>18998.7</v>
      </c>
      <c r="J87" s="53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1">
        <f>'Gesamtenergie 2019'!E10*'Energie pro Energieträger'!D$51</f>
        <v>11827.556999999999</v>
      </c>
      <c r="G88" s="55">
        <f>'Gesamtenergie 2019'!F10*'Energie pro Energieträger'!D$49</f>
        <v>14005.600000000002</v>
      </c>
      <c r="H88" s="52">
        <f>'Gesamtenergie 2019'!G10*'Energie pro Energieträger'!E$50</f>
        <v>11571.839999999998</v>
      </c>
      <c r="I88" s="54">
        <f>'Gesamtenergie 2019'!H10*'Energie pro Energieträger'!E$52</f>
        <v>9004.3379999999997</v>
      </c>
      <c r="J88" s="53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1">
        <f>'Gesamtenergie 2019'!E11*'Energie pro Energieträger'!D$51</f>
        <v>11905.4</v>
      </c>
      <c r="G89" s="55">
        <f>'Gesamtenergie 2019'!F11*'Energie pro Energieträger'!D$49</f>
        <v>14097.777777777781</v>
      </c>
      <c r="H89" s="52">
        <f>'Gesamtenergie 2019'!G11*'Energie pro Energieträger'!E$50</f>
        <v>11647.999999999998</v>
      </c>
      <c r="I89" s="54">
        <f>'Gesamtenergie 2019'!H11*'Energie pro Energieträger'!E$52</f>
        <v>9063.6</v>
      </c>
      <c r="J89" s="53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1">
        <f>'Gesamtenergie 2019'!E12*'Energie pro Energieträger'!D$51</f>
        <v>17171.25</v>
      </c>
      <c r="G90" s="55">
        <f>'Gesamtenergie 2019'!F12*'Energie pro Energieträger'!D$49</f>
        <v>20333.333333333339</v>
      </c>
      <c r="H90" s="52">
        <f>'Gesamtenergie 2019'!G12*'Energie pro Energieträger'!E$50</f>
        <v>16800</v>
      </c>
      <c r="I90" s="54">
        <f>'Gesamtenergie 2019'!H12*'Energie pro Energieträger'!E$52</f>
        <v>13072.5</v>
      </c>
      <c r="J90" s="53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1">
        <f>'Gesamtenergie 2019'!E13*'Energie pro Energieträger'!D$51</f>
        <v>31366.149999999998</v>
      </c>
      <c r="G91" s="55">
        <f>'Gesamtenergie 2019'!F13*'Energie pro Energieträger'!D$49</f>
        <v>37142.222222222234</v>
      </c>
      <c r="H91" s="52">
        <f>'Gesamtenergie 2019'!G13*'Energie pro Energieträger'!E$50</f>
        <v>30687.999999999996</v>
      </c>
      <c r="I91" s="54">
        <f>'Gesamtenergie 2019'!H13*'Energie pro Energieträger'!E$52</f>
        <v>23879.100000000002</v>
      </c>
      <c r="J91" s="53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1">
        <f>'Gesamtenergie 2019'!E14*'Energie pro Energieträger'!D$51</f>
        <v>15110.699999999999</v>
      </c>
      <c r="G92" s="55">
        <f>'Gesamtenergie 2019'!F14*'Energie pro Energieträger'!D$49</f>
        <v>17893.333333333336</v>
      </c>
      <c r="H92" s="52">
        <f>'Gesamtenergie 2019'!G14*'Energie pro Energieträger'!E$50</f>
        <v>14783.999999999998</v>
      </c>
      <c r="I92" s="54">
        <f>'Gesamtenergie 2019'!H14*'Energie pro Energieträger'!E$52</f>
        <v>11503.800000000001</v>
      </c>
      <c r="J92" s="53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1">
        <f>'Gesamtenergie 2019'!E15*'Energie pro Energieträger'!D$51</f>
        <v>12738.777999999998</v>
      </c>
      <c r="G93" s="55">
        <f>'Gesamtenergie 2019'!F15*'Energie pro Energieträger'!D$49</f>
        <v>15084.622222222226</v>
      </c>
      <c r="H93" s="52">
        <f>'Gesamtenergie 2019'!G15*'Energie pro Energieträger'!E$50</f>
        <v>12463.359999999999</v>
      </c>
      <c r="I93" s="54">
        <f>'Gesamtenergie 2019'!H15*'Energie pro Energieträger'!E$52</f>
        <v>9698.0519999999997</v>
      </c>
      <c r="J93" s="53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1">
        <f>'Gesamtenergie 2019'!E16*'Energie pro Energieträger'!D$51</f>
        <v>9844.8499999999985</v>
      </c>
      <c r="G94" s="55">
        <f>'Gesamtenergie 2019'!F16*'Energie pro Energieträger'!D$49</f>
        <v>11657.777777777781</v>
      </c>
      <c r="H94" s="52">
        <f>'Gesamtenergie 2019'!G16*'Energie pro Energieträger'!E$50</f>
        <v>9631.9999999999982</v>
      </c>
      <c r="I94" s="54">
        <f>'Gesamtenergie 2019'!H16*'Energie pro Energieträger'!E$52</f>
        <v>7494.9000000000005</v>
      </c>
      <c r="J94" s="53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1">
        <f>'Gesamtenergie 2019'!E17*'Energie pro Energieträger'!D$51</f>
        <v>22895</v>
      </c>
      <c r="G95" s="55">
        <f>'Gesamtenergie 2019'!F17*'Energie pro Energieträger'!D$49</f>
        <v>27111.111111111117</v>
      </c>
      <c r="H95" s="52">
        <f>'Gesamtenergie 2019'!G17*'Energie pro Energieträger'!E$50</f>
        <v>22399.999999999996</v>
      </c>
      <c r="I95" s="54">
        <f>'Gesamtenergie 2019'!H17*'Energie pro Energieträger'!E$52</f>
        <v>17430</v>
      </c>
      <c r="J95" s="53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1">
        <f>'Gesamtenergie 2019'!E18*'Energie pro Energieträger'!D$51</f>
        <v>27474</v>
      </c>
      <c r="G96" s="55">
        <f>'Gesamtenergie 2019'!F18*'Energie pro Energieträger'!D$49</f>
        <v>32533.333333333339</v>
      </c>
      <c r="H96" s="52">
        <f>'Gesamtenergie 2019'!G18*'Energie pro Energieträger'!E$50</f>
        <v>26879.999999999996</v>
      </c>
      <c r="I96" s="54">
        <f>'Gesamtenergie 2019'!H18*'Energie pro Energieträger'!E$52</f>
        <v>20916</v>
      </c>
      <c r="J96" s="53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1">
        <f>'Gesamtenergie 2019'!E19*'Energie pro Energieträger'!D$51</f>
        <v>21063.399999999998</v>
      </c>
      <c r="G97" s="55">
        <f>'Gesamtenergie 2019'!F19*'Energie pro Energieträger'!D$49</f>
        <v>24942.222222222226</v>
      </c>
      <c r="H97" s="52">
        <f>'Gesamtenergie 2019'!G19*'Energie pro Energieträger'!E$50</f>
        <v>20607.999999999996</v>
      </c>
      <c r="I97" s="54">
        <f>'Gesamtenergie 2019'!H19*'Energie pro Energieträger'!E$52</f>
        <v>16035.6</v>
      </c>
      <c r="J97" s="53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1">
        <f>'Gesamtenergie 2019'!E20*'Energie pro Energieträger'!D$51</f>
        <v>10687.385999999999</v>
      </c>
      <c r="G98" s="55">
        <f>'Gesamtenergie 2019'!F20*'Energie pro Energieträger'!D$49</f>
        <v>12655.466666666669</v>
      </c>
      <c r="H98" s="52">
        <f>'Gesamtenergie 2019'!G20*'Energie pro Energieträger'!E$50</f>
        <v>10456.32</v>
      </c>
      <c r="I98" s="54">
        <f>'Gesamtenergie 2019'!H20*'Energie pro Energieträger'!E$52</f>
        <v>8136.3240000000005</v>
      </c>
      <c r="J98" s="53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1">
        <f>'Gesamtenergie 2019'!E21*'Energie pro Energieträger'!D$51</f>
        <v>5128.4799999999996</v>
      </c>
      <c r="G99" s="55">
        <f>'Gesamtenergie 2019'!F21*'Energie pro Energieträger'!D$49</f>
        <v>6072.8888888888905</v>
      </c>
      <c r="H99" s="52">
        <f>'Gesamtenergie 2019'!G21*'Energie pro Energieträger'!E$50</f>
        <v>5017.5999999999995</v>
      </c>
      <c r="I99" s="54">
        <f>'Gesamtenergie 2019'!H21*'Energie pro Energieträger'!E$52</f>
        <v>3904.32</v>
      </c>
      <c r="J99" s="53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1">
        <f>'Gesamtenergie 2019'!E22*'Energie pro Energieträger'!D$51</f>
        <v>27474</v>
      </c>
      <c r="G100" s="55">
        <f>'Gesamtenergie 2019'!F22*'Energie pro Energieträger'!D$49</f>
        <v>32533.333333333339</v>
      </c>
      <c r="H100" s="52">
        <f>'Gesamtenergie 2019'!G22*'Energie pro Energieträger'!E$50</f>
        <v>26879.999999999996</v>
      </c>
      <c r="I100" s="54">
        <f>'Gesamtenergie 2019'!H22*'Energie pro Energieträger'!E$52</f>
        <v>20916</v>
      </c>
      <c r="J100" s="53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1">
        <f>'Gesamtenergie 2019'!E23*'Energie pro Energieträger'!D$51</f>
        <v>7326.4</v>
      </c>
      <c r="G101" s="55">
        <f>'Gesamtenergie 2019'!F23*'Energie pro Energieträger'!D$49</f>
        <v>8675.5555555555566</v>
      </c>
      <c r="H101" s="52">
        <f>'Gesamtenergie 2019'!G23*'Energie pro Energieträger'!E$50</f>
        <v>7167.9999999999991</v>
      </c>
      <c r="I101" s="54">
        <f>'Gesamtenergie 2019'!H23*'Energie pro Energieträger'!E$52</f>
        <v>5577.6</v>
      </c>
      <c r="J101" s="53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1">
        <f>'Gesamtenergie 2019'!E24*'Energie pro Energieträger'!D$51</f>
        <v>38921.5</v>
      </c>
      <c r="G102" s="55">
        <f>'Gesamtenergie 2019'!F24*'Energie pro Energieträger'!D$49</f>
        <v>46088.888888888898</v>
      </c>
      <c r="H102" s="52">
        <f>'Gesamtenergie 2019'!G24*'Energie pro Energieträger'!E$50</f>
        <v>38079.999999999993</v>
      </c>
      <c r="I102" s="54">
        <f>'Gesamtenergie 2019'!H24*'Energie pro Energieträger'!E$52</f>
        <v>29631</v>
      </c>
      <c r="J102" s="53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1">
        <f>'Gesamtenergie 2019'!E25*'Energie pro Energieträger'!D$51</f>
        <v>31205.884999999998</v>
      </c>
      <c r="G103" s="55">
        <f>'Gesamtenergie 2019'!F25*'Energie pro Energieträger'!D$49</f>
        <v>36952.444444444453</v>
      </c>
      <c r="H103" s="52">
        <f>'Gesamtenergie 2019'!G25*'Energie pro Energieträger'!E$50</f>
        <v>30531.199999999997</v>
      </c>
      <c r="I103" s="54">
        <f>'Gesamtenergie 2019'!H25*'Energie pro Energieträger'!E$52</f>
        <v>23757.09</v>
      </c>
      <c r="J103" s="53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1">
        <f>'Gesamtenergie 2019'!E26*'Energie pro Energieträger'!D$51</f>
        <v>12477.775</v>
      </c>
      <c r="G104" s="55">
        <f>'Gesamtenergie 2019'!F26*'Energie pro Energieträger'!D$49</f>
        <v>14775.555555555558</v>
      </c>
      <c r="H104" s="52">
        <f>'Gesamtenergie 2019'!G26*'Energie pro Energieträger'!E$50</f>
        <v>12207.999999999998</v>
      </c>
      <c r="I104" s="54">
        <f>'Gesamtenergie 2019'!H26*'Energie pro Energieträger'!E$52</f>
        <v>9499.35</v>
      </c>
      <c r="J104" s="53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1">
        <f>'Gesamtenergie 2019'!E27*'Energie pro Energieträger'!D$51</f>
        <v>12477.775</v>
      </c>
      <c r="G105" s="55">
        <f>'Gesamtenergie 2019'!F27*'Energie pro Energieträger'!D$49</f>
        <v>14775.555555555558</v>
      </c>
      <c r="H105" s="52">
        <f>'Gesamtenergie 2019'!G27*'Energie pro Energieträger'!E$50</f>
        <v>12207.999999999998</v>
      </c>
      <c r="I105" s="54">
        <f>'Gesamtenergie 2019'!H27*'Energie pro Energieträger'!E$52</f>
        <v>9499.35</v>
      </c>
      <c r="J105" s="53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1">
        <f>'Gesamtenergie 2019'!E28*'Energie pro Energieträger'!D$51</f>
        <v>9386.9499999999989</v>
      </c>
      <c r="G106" s="55">
        <f>'Gesamtenergie 2019'!F28*'Energie pro Energieträger'!D$49</f>
        <v>11115.555555555558</v>
      </c>
      <c r="H106" s="52">
        <f>'Gesamtenergie 2019'!G28*'Energie pro Energieträger'!E$50</f>
        <v>9183.9999999999982</v>
      </c>
      <c r="I106" s="54">
        <f>'Gesamtenergie 2019'!H28*'Energie pro Energieträger'!E$52</f>
        <v>7146.3</v>
      </c>
      <c r="J106" s="53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1">
        <f>'Gesamtenergie 2019'!E29*'Energie pro Energieträger'!D$51</f>
        <v>20605.5</v>
      </c>
      <c r="G107" s="55">
        <f>'Gesamtenergie 2019'!F29*'Energie pro Energieträger'!D$49</f>
        <v>24400.000000000004</v>
      </c>
      <c r="H107" s="52">
        <f>'Gesamtenergie 2019'!G29*'Energie pro Energieträger'!E$50</f>
        <v>20159.999999999996</v>
      </c>
      <c r="I107" s="54">
        <f>'Gesamtenergie 2019'!H29*'Energie pro Energieträger'!E$52</f>
        <v>15687.000000000002</v>
      </c>
      <c r="J107" s="53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1">
        <f>'Gesamtenergie 2019'!E30*'Energie pro Energieträger'!D$51</f>
        <v>10875.125</v>
      </c>
      <c r="G108" s="55">
        <f>'Gesamtenergie 2019'!F30*'Energie pro Energieträger'!D$49</f>
        <v>12877.777777777781</v>
      </c>
      <c r="H108" s="52">
        <f>'Gesamtenergie 2019'!G30*'Energie pro Energieträger'!E$50</f>
        <v>10639.999999999998</v>
      </c>
      <c r="I108" s="54">
        <f>'Gesamtenergie 2019'!H30*'Energie pro Energieträger'!E$52</f>
        <v>8279.25</v>
      </c>
      <c r="J108" s="53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1">
        <f>'Gesamtenergie 2019'!E31*'Energie pro Energieträger'!D$51</f>
        <v>10875.125</v>
      </c>
      <c r="G109" s="55">
        <f>'Gesamtenergie 2019'!F31*'Energie pro Energieträger'!D$49</f>
        <v>12877.777777777781</v>
      </c>
      <c r="H109" s="52">
        <f>'Gesamtenergie 2019'!G31*'Energie pro Energieträger'!E$50</f>
        <v>10639.999999999998</v>
      </c>
      <c r="I109" s="54">
        <f>'Gesamtenergie 2019'!H31*'Energie pro Energieträger'!E$52</f>
        <v>8279.25</v>
      </c>
      <c r="J109" s="53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1">
        <f>'Gesamtenergie 2019'!E32*'Energie pro Energieträger'!D$51</f>
        <v>10531.699999999999</v>
      </c>
      <c r="G110" s="55">
        <f>'Gesamtenergie 2019'!F32*'Energie pro Energieträger'!D$49</f>
        <v>12471.111111111113</v>
      </c>
      <c r="H110" s="52">
        <f>'Gesamtenergie 2019'!G32*'Energie pro Energieträger'!E$50</f>
        <v>10303.999999999998</v>
      </c>
      <c r="I110" s="54">
        <f>'Gesamtenergie 2019'!H32*'Energie pro Energieträger'!E$52</f>
        <v>8017.8</v>
      </c>
      <c r="J110" s="53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1">
        <f>'Gesamtenergie 2019'!E33*'Energie pro Energieträger'!D$51</f>
        <v>6868.5</v>
      </c>
      <c r="G111" s="55">
        <f>'Gesamtenergie 2019'!F33*'Energie pro Energieträger'!D$49</f>
        <v>8133.3333333333348</v>
      </c>
      <c r="H111" s="52">
        <f>'Gesamtenergie 2019'!G33*'Energie pro Energieträger'!E$50</f>
        <v>6719.9999999999991</v>
      </c>
      <c r="I111" s="54">
        <f>'Gesamtenergie 2019'!H33*'Energie pro Energieträger'!E$52</f>
        <v>5229</v>
      </c>
      <c r="J111" s="53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1">
        <f>'Gesamtenergie 2019'!E34*'Energie pro Energieträger'!D$51</f>
        <v>17331.514999999999</v>
      </c>
      <c r="G112" s="55">
        <f>'Gesamtenergie 2019'!F34*'Energie pro Energieträger'!D$49</f>
        <v>20523.111111111117</v>
      </c>
      <c r="H112" s="52">
        <f>'Gesamtenergie 2019'!G34*'Energie pro Energieträger'!E$50</f>
        <v>16956.8</v>
      </c>
      <c r="I112" s="54">
        <f>'Gesamtenergie 2019'!H34*'Energie pro Energieträger'!E$52</f>
        <v>13194.51</v>
      </c>
      <c r="J112" s="53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1">
        <f>'Gesamtenergie 2019'!E35*'Energie pro Energieträger'!D$51</f>
        <v>12821.199999999999</v>
      </c>
      <c r="G113" s="55">
        <f>'Gesamtenergie 2019'!F35*'Energie pro Energieträger'!D$49</f>
        <v>15182.222222222226</v>
      </c>
      <c r="H113" s="52">
        <f>'Gesamtenergie 2019'!G35*'Energie pro Energieträger'!E$50</f>
        <v>12543.999999999998</v>
      </c>
      <c r="I113" s="54">
        <f>'Gesamtenergie 2019'!H35*'Energie pro Energieträger'!E$52</f>
        <v>9760.8000000000011</v>
      </c>
      <c r="J113" s="53">
        <f>'Gesamtenergie 2019'!I35*'Energie pro Energieträger'!E$49</f>
        <v>8775.5111111111109</v>
      </c>
    </row>
    <row r="118" spans="4:12" ht="21" x14ac:dyDescent="0.35">
      <c r="D118" s="78" t="s">
        <v>59</v>
      </c>
      <c r="E118" s="78"/>
      <c r="F118" s="78"/>
      <c r="G118" s="78"/>
      <c r="H118" s="78"/>
      <c r="I118" s="78"/>
      <c r="J118" s="78"/>
      <c r="K118" s="56"/>
      <c r="L118" s="56"/>
    </row>
    <row r="120" spans="4:12" ht="15.75" x14ac:dyDescent="0.25">
      <c r="F120" s="87" t="s">
        <v>46</v>
      </c>
      <c r="G120" s="87"/>
      <c r="H120" s="87" t="s">
        <v>42</v>
      </c>
      <c r="I120" s="87"/>
      <c r="J120" s="87"/>
    </row>
    <row r="121" spans="4:12" x14ac:dyDescent="0.25">
      <c r="D121" s="15" t="s">
        <v>52</v>
      </c>
      <c r="E121" s="15" t="s">
        <v>53</v>
      </c>
      <c r="F121" s="63" t="str">
        <f>Studienliste!$F$17</f>
        <v>ISI-05 13</v>
      </c>
      <c r="G121" s="64" t="s">
        <v>132</v>
      </c>
      <c r="H121" s="65" t="str">
        <f>Studienliste!$F$10</f>
        <v>OTTO-01 17</v>
      </c>
      <c r="I121" s="66" t="str">
        <f>Studienliste!$F$8</f>
        <v>TUD-02 20</v>
      </c>
      <c r="J121" s="67" t="str">
        <f>G121</f>
        <v>ENWI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1">
        <f>'Gesamtenergie 2019'!E7*'Energie pro Energieträger'!D$55</f>
        <v>0</v>
      </c>
      <c r="G122" s="55">
        <f>'Gesamtenergie 2019'!F7*'Energie pro Energieträger'!D$53</f>
        <v>0</v>
      </c>
      <c r="H122" s="52">
        <f>'Gesamtenergie 2019'!G7*'Energie pro Energieträger'!E$54</f>
        <v>8662.5969230769206</v>
      </c>
      <c r="I122" s="54">
        <f>'Gesamtenergie 2019'!H7*'Energie pro Energieträger'!E$56</f>
        <v>13152.678</v>
      </c>
      <c r="J122" s="53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1">
        <f>'Gesamtenergie 2019'!E8*'Energie pro Energieträger'!D$55</f>
        <v>0</v>
      </c>
      <c r="G123" s="55">
        <f>'Gesamtenergie 2019'!F8*'Energie pro Energieträger'!D$53</f>
        <v>0</v>
      </c>
      <c r="H123" s="52">
        <f>'Gesamtenergie 2019'!G8*'Energie pro Energieträger'!E$54</f>
        <v>8662.5969230769206</v>
      </c>
      <c r="I123" s="54">
        <f>'Gesamtenergie 2019'!H8*'Energie pro Energieträger'!E$56</f>
        <v>13152.678</v>
      </c>
      <c r="J123" s="53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1">
        <f>'Gesamtenergie 2019'!E9*'Energie pro Energieträger'!D$55</f>
        <v>0</v>
      </c>
      <c r="G124" s="55">
        <f>'Gesamtenergie 2019'!F9*'Energie pro Energieträger'!D$53</f>
        <v>0</v>
      </c>
      <c r="H124" s="52">
        <f>'Gesamtenergie 2019'!G9*'Energie pro Energieträger'!E$54</f>
        <v>12512.895104895102</v>
      </c>
      <c r="I124" s="54">
        <f>'Gesamtenergie 2019'!H9*'Energie pro Energieträger'!E$56</f>
        <v>18998.7</v>
      </c>
      <c r="J124" s="53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1">
        <f>'Gesamtenergie 2019'!E10*'Energie pro Energieträger'!D$55</f>
        <v>0</v>
      </c>
      <c r="G125" s="55">
        <f>'Gesamtenergie 2019'!F10*'Energie pro Energieträger'!D$53</f>
        <v>0</v>
      </c>
      <c r="H125" s="52">
        <f>'Gesamtenergie 2019'!G10*'Energie pro Energieträger'!E$54</f>
        <v>5930.4234965034957</v>
      </c>
      <c r="I125" s="54">
        <f>'Gesamtenergie 2019'!H10*'Energie pro Energieträger'!E$56</f>
        <v>9004.3379999999997</v>
      </c>
      <c r="J125" s="53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1">
        <f>'Gesamtenergie 2019'!E11*'Energie pro Energieträger'!D$55</f>
        <v>0</v>
      </c>
      <c r="G126" s="55">
        <f>'Gesamtenergie 2019'!F11*'Energie pro Energieträger'!D$53</f>
        <v>0</v>
      </c>
      <c r="H126" s="52">
        <f>'Gesamtenergie 2019'!G11*'Energie pro Energieträger'!E$54</f>
        <v>5969.4545454545441</v>
      </c>
      <c r="I126" s="54">
        <f>'Gesamtenergie 2019'!H11*'Energie pro Energieträger'!E$56</f>
        <v>9063.6</v>
      </c>
      <c r="J126" s="53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1">
        <f>'Gesamtenergie 2019'!E12*'Energie pro Energieträger'!D$55</f>
        <v>0</v>
      </c>
      <c r="G127" s="55">
        <f>'Gesamtenergie 2019'!F12*'Energie pro Energieträger'!D$53</f>
        <v>0</v>
      </c>
      <c r="H127" s="52">
        <f>'Gesamtenergie 2019'!G12*'Energie pro Energieträger'!E$54</f>
        <v>8609.7902097902097</v>
      </c>
      <c r="I127" s="54">
        <f>'Gesamtenergie 2019'!H12*'Energie pro Energieträger'!E$56</f>
        <v>13072.5</v>
      </c>
      <c r="J127" s="53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1">
        <f>'Gesamtenergie 2019'!E13*'Energie pro Energieträger'!D$55</f>
        <v>0</v>
      </c>
      <c r="G128" s="55">
        <f>'Gesamtenergie 2019'!F13*'Energie pro Energieträger'!D$53</f>
        <v>0</v>
      </c>
      <c r="H128" s="52">
        <f>'Gesamtenergie 2019'!G13*'Energie pro Energieträger'!E$54</f>
        <v>15727.21678321678</v>
      </c>
      <c r="I128" s="54">
        <f>'Gesamtenergie 2019'!H13*'Energie pro Energieträger'!E$56</f>
        <v>23879.100000000002</v>
      </c>
      <c r="J128" s="53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1">
        <f>'Gesamtenergie 2019'!E14*'Energie pro Energieträger'!D$55</f>
        <v>0</v>
      </c>
      <c r="G129" s="55">
        <f>'Gesamtenergie 2019'!F14*'Energie pro Energieträger'!D$53</f>
        <v>0</v>
      </c>
      <c r="H129" s="52">
        <f>'Gesamtenergie 2019'!G14*'Energie pro Energieträger'!E$54</f>
        <v>7576.6153846153829</v>
      </c>
      <c r="I129" s="54">
        <f>'Gesamtenergie 2019'!H14*'Energie pro Energieträger'!E$56</f>
        <v>11503.800000000001</v>
      </c>
      <c r="J129" s="53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1">
        <f>'Gesamtenergie 2019'!E15*'Energie pro Energieträger'!D$55</f>
        <v>0</v>
      </c>
      <c r="G130" s="55">
        <f>'Gesamtenergie 2019'!F15*'Energie pro Energieträger'!D$53</f>
        <v>0</v>
      </c>
      <c r="H130" s="52">
        <f>'Gesamtenergie 2019'!G15*'Energie pro Energieträger'!E$54</f>
        <v>6387.3163636363624</v>
      </c>
      <c r="I130" s="54">
        <f>'Gesamtenergie 2019'!H15*'Energie pro Energieträger'!E$56</f>
        <v>9698.0519999999997</v>
      </c>
      <c r="J130" s="53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1">
        <f>'Gesamtenergie 2019'!E16*'Energie pro Energieträger'!D$55</f>
        <v>0</v>
      </c>
      <c r="G131" s="55">
        <f>'Gesamtenergie 2019'!F16*'Energie pro Energieträger'!D$53</f>
        <v>0</v>
      </c>
      <c r="H131" s="52">
        <f>'Gesamtenergie 2019'!G16*'Energie pro Energieträger'!E$54</f>
        <v>4936.2797202797192</v>
      </c>
      <c r="I131" s="54">
        <f>'Gesamtenergie 2019'!H16*'Energie pro Energieträger'!E$56</f>
        <v>7494.9000000000005</v>
      </c>
      <c r="J131" s="53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1">
        <f>'Gesamtenergie 2019'!E17*'Energie pro Energieträger'!D$55</f>
        <v>0</v>
      </c>
      <c r="G132" s="55">
        <f>'Gesamtenergie 2019'!F17*'Energie pro Energieträger'!D$53</f>
        <v>0</v>
      </c>
      <c r="H132" s="52">
        <f>'Gesamtenergie 2019'!G17*'Energie pro Energieträger'!E$54</f>
        <v>11479.720279720277</v>
      </c>
      <c r="I132" s="54">
        <f>'Gesamtenergie 2019'!H17*'Energie pro Energieträger'!E$56</f>
        <v>17430</v>
      </c>
      <c r="J132" s="53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1">
        <f>'Gesamtenergie 2019'!E18*'Energie pro Energieträger'!D$55</f>
        <v>0</v>
      </c>
      <c r="G133" s="55">
        <f>'Gesamtenergie 2019'!F18*'Energie pro Energieträger'!D$53</f>
        <v>0</v>
      </c>
      <c r="H133" s="52">
        <f>'Gesamtenergie 2019'!G18*'Energie pro Energieträger'!E$54</f>
        <v>13775.664335664333</v>
      </c>
      <c r="I133" s="54">
        <f>'Gesamtenergie 2019'!H18*'Energie pro Energieträger'!E$56</f>
        <v>20916</v>
      </c>
      <c r="J133" s="53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1">
        <f>'Gesamtenergie 2019'!E19*'Energie pro Energieträger'!D$55</f>
        <v>0</v>
      </c>
      <c r="G134" s="55">
        <f>'Gesamtenergie 2019'!F19*'Energie pro Energieträger'!D$53</f>
        <v>0</v>
      </c>
      <c r="H134" s="52">
        <f>'Gesamtenergie 2019'!G19*'Energie pro Energieträger'!E$54</f>
        <v>10561.342657342655</v>
      </c>
      <c r="I134" s="54">
        <f>'Gesamtenergie 2019'!H19*'Energie pro Energieträger'!E$56</f>
        <v>16035.6</v>
      </c>
      <c r="J134" s="53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1">
        <f>'Gesamtenergie 2019'!E20*'Energie pro Energieträger'!D$55</f>
        <v>0</v>
      </c>
      <c r="G135" s="55">
        <f>'Gesamtenergie 2019'!F20*'Energie pro Energieträger'!D$53</f>
        <v>0</v>
      </c>
      <c r="H135" s="52">
        <f>'Gesamtenergie 2019'!G20*'Energie pro Energieträger'!E$54</f>
        <v>5358.7334265734262</v>
      </c>
      <c r="I135" s="54">
        <f>'Gesamtenergie 2019'!H20*'Energie pro Energieträger'!E$56</f>
        <v>8136.3240000000005</v>
      </c>
      <c r="J135" s="53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1">
        <f>'Gesamtenergie 2019'!E21*'Energie pro Energieträger'!D$55</f>
        <v>0</v>
      </c>
      <c r="G136" s="55">
        <f>'Gesamtenergie 2019'!F21*'Energie pro Energieträger'!D$53</f>
        <v>0</v>
      </c>
      <c r="H136" s="52">
        <f>'Gesamtenergie 2019'!G21*'Energie pro Energieträger'!E$54</f>
        <v>2571.457342657342</v>
      </c>
      <c r="I136" s="54">
        <f>'Gesamtenergie 2019'!H21*'Energie pro Energieträger'!E$56</f>
        <v>3904.32</v>
      </c>
      <c r="J136" s="53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1">
        <f>'Gesamtenergie 2019'!E22*'Energie pro Energieträger'!D$55</f>
        <v>0</v>
      </c>
      <c r="G137" s="55">
        <f>'Gesamtenergie 2019'!F22*'Energie pro Energieträger'!D$53</f>
        <v>0</v>
      </c>
      <c r="H137" s="52">
        <f>'Gesamtenergie 2019'!G22*'Energie pro Energieträger'!E$54</f>
        <v>13775.664335664333</v>
      </c>
      <c r="I137" s="54">
        <f>'Gesamtenergie 2019'!H22*'Energie pro Energieträger'!E$56</f>
        <v>20916</v>
      </c>
      <c r="J137" s="53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1">
        <f>'Gesamtenergie 2019'!E23*'Energie pro Energieträger'!D$55</f>
        <v>0</v>
      </c>
      <c r="G138" s="55">
        <f>'Gesamtenergie 2019'!F23*'Energie pro Energieträger'!D$53</f>
        <v>0</v>
      </c>
      <c r="H138" s="52">
        <f>'Gesamtenergie 2019'!G23*'Energie pro Energieträger'!E$54</f>
        <v>3673.5104895104887</v>
      </c>
      <c r="I138" s="54">
        <f>'Gesamtenergie 2019'!H23*'Energie pro Energieträger'!E$56</f>
        <v>5577.6</v>
      </c>
      <c r="J138" s="53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1">
        <f>'Gesamtenergie 2019'!E24*'Energie pro Energieträger'!D$55</f>
        <v>0</v>
      </c>
      <c r="G139" s="55">
        <f>'Gesamtenergie 2019'!F24*'Energie pro Energieträger'!D$53</f>
        <v>0</v>
      </c>
      <c r="H139" s="52">
        <f>'Gesamtenergie 2019'!G24*'Energie pro Energieträger'!E$54</f>
        <v>19515.524475524471</v>
      </c>
      <c r="I139" s="54">
        <f>'Gesamtenergie 2019'!H24*'Energie pro Energieträger'!E$56</f>
        <v>29631</v>
      </c>
      <c r="J139" s="53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1">
        <f>'Gesamtenergie 2019'!E25*'Energie pro Energieträger'!D$55</f>
        <v>0</v>
      </c>
      <c r="G140" s="55">
        <f>'Gesamtenergie 2019'!F25*'Energie pro Energieträger'!D$53</f>
        <v>0</v>
      </c>
      <c r="H140" s="52">
        <f>'Gesamtenergie 2019'!G25*'Energie pro Energieträger'!E$54</f>
        <v>15646.858741258739</v>
      </c>
      <c r="I140" s="54">
        <f>'Gesamtenergie 2019'!H25*'Energie pro Energieträger'!E$56</f>
        <v>23757.09</v>
      </c>
      <c r="J140" s="53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1">
        <f>'Gesamtenergie 2019'!E26*'Energie pro Energieträger'!D$55</f>
        <v>0</v>
      </c>
      <c r="G141" s="55">
        <f>'Gesamtenergie 2019'!F26*'Energie pro Energieträger'!D$53</f>
        <v>0</v>
      </c>
      <c r="H141" s="52">
        <f>'Gesamtenergie 2019'!G26*'Energie pro Energieträger'!E$54</f>
        <v>6256.4475524475511</v>
      </c>
      <c r="I141" s="54">
        <f>'Gesamtenergie 2019'!H26*'Energie pro Energieträger'!E$56</f>
        <v>9499.35</v>
      </c>
      <c r="J141" s="53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1">
        <f>'Gesamtenergie 2019'!E27*'Energie pro Energieträger'!D$55</f>
        <v>0</v>
      </c>
      <c r="G142" s="55">
        <f>'Gesamtenergie 2019'!F27*'Energie pro Energieträger'!D$53</f>
        <v>0</v>
      </c>
      <c r="H142" s="52">
        <f>'Gesamtenergie 2019'!G27*'Energie pro Energieträger'!E$54</f>
        <v>6256.4475524475511</v>
      </c>
      <c r="I142" s="54">
        <f>'Gesamtenergie 2019'!H27*'Energie pro Energieträger'!E$56</f>
        <v>9499.35</v>
      </c>
      <c r="J142" s="53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1">
        <f>'Gesamtenergie 2019'!E28*'Energie pro Energieträger'!D$55</f>
        <v>0</v>
      </c>
      <c r="G143" s="55">
        <f>'Gesamtenergie 2019'!F28*'Energie pro Energieträger'!D$53</f>
        <v>0</v>
      </c>
      <c r="H143" s="52">
        <f>'Gesamtenergie 2019'!G28*'Energie pro Energieträger'!E$54</f>
        <v>4706.6853146853136</v>
      </c>
      <c r="I143" s="54">
        <f>'Gesamtenergie 2019'!H28*'Energie pro Energieträger'!E$56</f>
        <v>7146.3</v>
      </c>
      <c r="J143" s="53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1">
        <f>'Gesamtenergie 2019'!E29*'Energie pro Energieträger'!D$55</f>
        <v>0</v>
      </c>
      <c r="G144" s="55">
        <f>'Gesamtenergie 2019'!F29*'Energie pro Energieträger'!D$53</f>
        <v>0</v>
      </c>
      <c r="H144" s="52">
        <f>'Gesamtenergie 2019'!G29*'Energie pro Energieträger'!E$54</f>
        <v>10331.748251748249</v>
      </c>
      <c r="I144" s="54">
        <f>'Gesamtenergie 2019'!H29*'Energie pro Energieträger'!E$56</f>
        <v>15687.000000000002</v>
      </c>
      <c r="J144" s="53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1">
        <f>'Gesamtenergie 2019'!E30*'Energie pro Energieträger'!D$55</f>
        <v>0</v>
      </c>
      <c r="G145" s="55">
        <f>'Gesamtenergie 2019'!F30*'Energie pro Energieträger'!D$53</f>
        <v>0</v>
      </c>
      <c r="H145" s="52">
        <f>'Gesamtenergie 2019'!G30*'Energie pro Energieträger'!E$54</f>
        <v>5452.8671328671317</v>
      </c>
      <c r="I145" s="54">
        <f>'Gesamtenergie 2019'!H30*'Energie pro Energieträger'!E$56</f>
        <v>8279.25</v>
      </c>
      <c r="J145" s="53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1">
        <f>'Gesamtenergie 2019'!E31*'Energie pro Energieträger'!D$55</f>
        <v>0</v>
      </c>
      <c r="G146" s="55">
        <f>'Gesamtenergie 2019'!F31*'Energie pro Energieträger'!D$53</f>
        <v>0</v>
      </c>
      <c r="H146" s="52">
        <f>'Gesamtenergie 2019'!G31*'Energie pro Energieträger'!E$54</f>
        <v>5452.8671328671317</v>
      </c>
      <c r="I146" s="54">
        <f>'Gesamtenergie 2019'!H31*'Energie pro Energieträger'!E$56</f>
        <v>8279.25</v>
      </c>
      <c r="J146" s="53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1">
        <f>'Gesamtenergie 2019'!E32*'Energie pro Energieträger'!D$55</f>
        <v>0</v>
      </c>
      <c r="G147" s="55">
        <f>'Gesamtenergie 2019'!F32*'Energie pro Energieträger'!D$53</f>
        <v>0</v>
      </c>
      <c r="H147" s="52">
        <f>'Gesamtenergie 2019'!G32*'Energie pro Energieträger'!E$54</f>
        <v>5280.6713286713275</v>
      </c>
      <c r="I147" s="54">
        <f>'Gesamtenergie 2019'!H32*'Energie pro Energieträger'!E$56</f>
        <v>8017.8</v>
      </c>
      <c r="J147" s="53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1">
        <f>'Gesamtenergie 2019'!E33*'Energie pro Energieträger'!D$55</f>
        <v>0</v>
      </c>
      <c r="G148" s="55">
        <f>'Gesamtenergie 2019'!F33*'Energie pro Energieträger'!D$53</f>
        <v>0</v>
      </c>
      <c r="H148" s="52">
        <f>'Gesamtenergie 2019'!G33*'Energie pro Energieträger'!E$54</f>
        <v>3443.9160839160832</v>
      </c>
      <c r="I148" s="54">
        <f>'Gesamtenergie 2019'!H33*'Energie pro Energieträger'!E$56</f>
        <v>5229</v>
      </c>
      <c r="J148" s="53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1">
        <f>'Gesamtenergie 2019'!E34*'Energie pro Energieträger'!D$55</f>
        <v>0</v>
      </c>
      <c r="G149" s="55">
        <f>'Gesamtenergie 2019'!F34*'Energie pro Energieträger'!D$53</f>
        <v>0</v>
      </c>
      <c r="H149" s="52">
        <f>'Gesamtenergie 2019'!G34*'Energie pro Energieträger'!E$54</f>
        <v>8690.1482517482509</v>
      </c>
      <c r="I149" s="54">
        <f>'Gesamtenergie 2019'!H34*'Energie pro Energieträger'!E$56</f>
        <v>13194.51</v>
      </c>
      <c r="J149" s="53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1">
        <f>'Gesamtenergie 2019'!E35*'Energie pro Energieträger'!D$55</f>
        <v>0</v>
      </c>
      <c r="G150" s="55">
        <f>'Gesamtenergie 2019'!F35*'Energie pro Energieträger'!D$53</f>
        <v>0</v>
      </c>
      <c r="H150" s="52">
        <f>'Gesamtenergie 2019'!G35*'Energie pro Energieträger'!E$54</f>
        <v>6428.6433566433552</v>
      </c>
      <c r="I150" s="54">
        <f>'Gesamtenergie 2019'!H35*'Energie pro Energieträger'!E$56</f>
        <v>9760.8000000000011</v>
      </c>
      <c r="J150" s="53">
        <f>'Gesamtenergie 2019'!I35*'Energie pro Energieträger'!E$53</f>
        <v>7434.0955771400104</v>
      </c>
    </row>
    <row r="155" spans="4:10" ht="21" x14ac:dyDescent="0.35">
      <c r="D155" s="78" t="s">
        <v>136</v>
      </c>
      <c r="E155" s="78"/>
      <c r="F155" s="78"/>
      <c r="G155" s="78"/>
      <c r="H155" s="78"/>
      <c r="I155" s="78"/>
      <c r="J155" s="78"/>
    </row>
    <row r="157" spans="4:10" ht="15.75" x14ac:dyDescent="0.25">
      <c r="F157" s="87" t="s">
        <v>46</v>
      </c>
      <c r="G157" s="87"/>
      <c r="H157" s="87" t="s">
        <v>42</v>
      </c>
      <c r="I157" s="87"/>
      <c r="J157" s="87"/>
    </row>
    <row r="158" spans="4:10" x14ac:dyDescent="0.25">
      <c r="D158" s="15" t="s">
        <v>52</v>
      </c>
      <c r="E158" s="15" t="s">
        <v>53</v>
      </c>
      <c r="F158" s="63" t="str">
        <f>Studienliste!$F$17</f>
        <v>ISI-05 13</v>
      </c>
      <c r="G158" s="64" t="s">
        <v>132</v>
      </c>
      <c r="H158" s="65" t="str">
        <f>Studienliste!$F$10</f>
        <v>OTTO-01 17</v>
      </c>
      <c r="I158" s="66" t="str">
        <f>Studienliste!$F$8</f>
        <v>TUD-02 20</v>
      </c>
      <c r="J158" s="67" t="str">
        <f>G158</f>
        <v>ENWI</v>
      </c>
    </row>
    <row r="159" spans="4:10" x14ac:dyDescent="0.25">
      <c r="D159" s="8" t="str">
        <f>D122</f>
        <v>Austria</v>
      </c>
      <c r="E159" s="8" t="str">
        <f>E122</f>
        <v>Donawitz</v>
      </c>
      <c r="F159" s="51">
        <f>'Gesamtenergie 2019'!E7*'Energie pro Energieträger'!D$26</f>
        <v>0</v>
      </c>
      <c r="G159" s="55">
        <f>'Gesamtenergie 2019'!F7*'Energie pro Energieträger'!D$24</f>
        <v>1988.9765432098766</v>
      </c>
      <c r="H159" s="52">
        <f>'Gesamtenergie 2019'!G7*'Energie pro Energieträger'!E$25</f>
        <v>4792.0118399999992</v>
      </c>
      <c r="I159" s="54">
        <f>'Gesamtenergie 2019'!H7*'Energie pro Energieträger'!E$27</f>
        <v>0</v>
      </c>
      <c r="J159" s="53">
        <f>'Gesamtenergie 2019'!I7*'Energie pro Energieträger'!E$24</f>
        <v>0</v>
      </c>
    </row>
    <row r="160" spans="4:10" x14ac:dyDescent="0.25">
      <c r="D160" s="8" t="str">
        <f t="shared" ref="D160:E187" si="0">D123</f>
        <v>Austria</v>
      </c>
      <c r="E160" s="8" t="str">
        <f t="shared" si="0"/>
        <v>Linz</v>
      </c>
      <c r="F160" s="51">
        <f>'Gesamtenergie 2019'!E8*'Energie pro Energieträger'!D$26</f>
        <v>0</v>
      </c>
      <c r="G160" s="55">
        <f>'Gesamtenergie 2019'!F8*'Energie pro Energieträger'!D$24</f>
        <v>1988.9765432098766</v>
      </c>
      <c r="H160" s="52">
        <f>'Gesamtenergie 2019'!G8*'Energie pro Energieträger'!E$25</f>
        <v>4792.0118399999992</v>
      </c>
      <c r="I160" s="54">
        <f>'Gesamtenergie 2019'!H8*'Energie pro Energieträger'!E$27</f>
        <v>0</v>
      </c>
      <c r="J160" s="53">
        <f>'Gesamtenergie 2019'!I8*'Energie pro Energieträger'!E$24</f>
        <v>0</v>
      </c>
    </row>
    <row r="161" spans="4:10" x14ac:dyDescent="0.25">
      <c r="D161" s="8" t="str">
        <f t="shared" si="0"/>
        <v>Belgium</v>
      </c>
      <c r="E161" s="8" t="str">
        <f t="shared" si="0"/>
        <v>Ghent</v>
      </c>
      <c r="F161" s="51">
        <f>'Gesamtenergie 2019'!E9*'Energie pro Energieträger'!D$26</f>
        <v>0</v>
      </c>
      <c r="G161" s="55">
        <f>'Gesamtenergie 2019'!F9*'Energie pro Energieträger'!D$24</f>
        <v>2873.0246913580249</v>
      </c>
      <c r="H161" s="52">
        <f>'Gesamtenergie 2019'!G9*'Energie pro Energieträger'!E$25</f>
        <v>6921.9359999999988</v>
      </c>
      <c r="I161" s="54">
        <f>'Gesamtenergie 2019'!H9*'Energie pro Energieträger'!E$27</f>
        <v>0</v>
      </c>
      <c r="J161" s="53">
        <f>'Gesamtenergie 2019'!I9*'Energie pro Energieträger'!E$24</f>
        <v>0</v>
      </c>
    </row>
    <row r="162" spans="4:10" x14ac:dyDescent="0.25">
      <c r="D162" s="8" t="str">
        <f t="shared" si="0"/>
        <v>Czech Republic</v>
      </c>
      <c r="E162" s="8" t="str">
        <f t="shared" si="0"/>
        <v>Trinec</v>
      </c>
      <c r="F162" s="51">
        <f>'Gesamtenergie 2019'!E10*'Energie pro Energieträger'!D$26</f>
        <v>0</v>
      </c>
      <c r="G162" s="55">
        <f>'Gesamtenergie 2019'!F10*'Energie pro Energieträger'!D$24</f>
        <v>1361.6555555555556</v>
      </c>
      <c r="H162" s="52">
        <f>'Gesamtenergie 2019'!G10*'Energie pro Energieträger'!E$25</f>
        <v>3280.6166399999993</v>
      </c>
      <c r="I162" s="54">
        <f>'Gesamtenergie 2019'!H10*'Energie pro Energieträger'!E$27</f>
        <v>0</v>
      </c>
      <c r="J162" s="53">
        <f>'Gesamtenergie 2019'!I10*'Energie pro Energieträger'!E$24</f>
        <v>0</v>
      </c>
    </row>
    <row r="163" spans="4:10" x14ac:dyDescent="0.25">
      <c r="D163" s="8" t="str">
        <f t="shared" si="0"/>
        <v>Finland</v>
      </c>
      <c r="E163" s="8" t="str">
        <f t="shared" si="0"/>
        <v>Raahe</v>
      </c>
      <c r="F163" s="51">
        <f>'Gesamtenergie 2019'!E11*'Energie pro Energieträger'!D$26</f>
        <v>0</v>
      </c>
      <c r="G163" s="55">
        <f>'Gesamtenergie 2019'!F11*'Energie pro Energieträger'!D$24</f>
        <v>1370.6172839506173</v>
      </c>
      <c r="H163" s="52">
        <f>'Gesamtenergie 2019'!G11*'Energie pro Energieträger'!E$25</f>
        <v>3302.2079999999992</v>
      </c>
      <c r="I163" s="54">
        <f>'Gesamtenergie 2019'!H11*'Energie pro Energieträger'!E$27</f>
        <v>0</v>
      </c>
      <c r="J163" s="53">
        <f>'Gesamtenergie 2019'!I11*'Energie pro Energieträger'!E$24</f>
        <v>0</v>
      </c>
    </row>
    <row r="164" spans="4:10" x14ac:dyDescent="0.25">
      <c r="D164" s="8" t="str">
        <f t="shared" si="0"/>
        <v>France</v>
      </c>
      <c r="E164" s="8" t="str">
        <f t="shared" si="0"/>
        <v>Fos-Sur-Mer</v>
      </c>
      <c r="F164" s="51">
        <f>'Gesamtenergie 2019'!E12*'Energie pro Energieträger'!D$26</f>
        <v>0</v>
      </c>
      <c r="G164" s="55">
        <f>'Gesamtenergie 2019'!F12*'Energie pro Energieträger'!D$24</f>
        <v>1976.8518518518522</v>
      </c>
      <c r="H164" s="52">
        <f>'Gesamtenergie 2019'!G12*'Energie pro Energieträger'!E$25</f>
        <v>4762.7999999999993</v>
      </c>
      <c r="I164" s="54">
        <f>'Gesamtenergie 2019'!H12*'Energie pro Energieträger'!E$27</f>
        <v>0</v>
      </c>
      <c r="J164" s="53">
        <f>'Gesamtenergie 2019'!I12*'Energie pro Energieträger'!E$24</f>
        <v>0</v>
      </c>
    </row>
    <row r="165" spans="4:10" x14ac:dyDescent="0.25">
      <c r="D165" s="8" t="str">
        <f t="shared" si="0"/>
        <v>France</v>
      </c>
      <c r="E165" s="8" t="str">
        <f t="shared" si="0"/>
        <v>Dunkerque</v>
      </c>
      <c r="F165" s="51">
        <f>'Gesamtenergie 2019'!E13*'Energie pro Energieträger'!D$26</f>
        <v>0</v>
      </c>
      <c r="G165" s="55">
        <f>'Gesamtenergie 2019'!F13*'Energie pro Energieträger'!D$24</f>
        <v>3611.0493827160499</v>
      </c>
      <c r="H165" s="52">
        <f>'Gesamtenergie 2019'!G13*'Energie pro Energieträger'!E$25</f>
        <v>8700.0479999999989</v>
      </c>
      <c r="I165" s="54">
        <f>'Gesamtenergie 2019'!H13*'Energie pro Energieträger'!E$27</f>
        <v>0</v>
      </c>
      <c r="J165" s="53">
        <f>'Gesamtenergie 2019'!I13*'Energie pro Energieträger'!E$24</f>
        <v>0</v>
      </c>
    </row>
    <row r="166" spans="4:10" x14ac:dyDescent="0.25">
      <c r="D166" s="8" t="str">
        <f t="shared" si="0"/>
        <v>Germany</v>
      </c>
      <c r="E166" s="8" t="str">
        <f t="shared" si="0"/>
        <v>Bremen</v>
      </c>
      <c r="F166" s="51">
        <f>'Gesamtenergie 2019'!E14*'Energie pro Energieträger'!D$26</f>
        <v>0</v>
      </c>
      <c r="G166" s="55">
        <f>'Gesamtenergie 2019'!F14*'Energie pro Energieträger'!D$24</f>
        <v>1739.6296296296296</v>
      </c>
      <c r="H166" s="52">
        <f>'Gesamtenergie 2019'!G14*'Energie pro Energieträger'!E$25</f>
        <v>4191.2639999999992</v>
      </c>
      <c r="I166" s="54">
        <f>'Gesamtenergie 2019'!H14*'Energie pro Energieträger'!E$27</f>
        <v>0</v>
      </c>
      <c r="J166" s="53">
        <f>'Gesamtenergie 2019'!I14*'Energie pro Energieträger'!E$24</f>
        <v>0</v>
      </c>
    </row>
    <row r="167" spans="4:10" x14ac:dyDescent="0.25">
      <c r="D167" s="8" t="str">
        <f t="shared" si="0"/>
        <v>Germany</v>
      </c>
      <c r="E167" s="8" t="str">
        <f t="shared" si="0"/>
        <v>Voelklingen</v>
      </c>
      <c r="F167" s="51">
        <f>'Gesamtenergie 2019'!E15*'Energie pro Energieträger'!D$26</f>
        <v>0</v>
      </c>
      <c r="G167" s="55">
        <f>'Gesamtenergie 2019'!F15*'Energie pro Energieträger'!D$24</f>
        <v>1466.5604938271606</v>
      </c>
      <c r="H167" s="52">
        <f>'Gesamtenergie 2019'!G15*'Energie pro Energieträger'!E$25</f>
        <v>3533.3625599999991</v>
      </c>
      <c r="I167" s="54">
        <f>'Gesamtenergie 2019'!H15*'Energie pro Energieträger'!E$27</f>
        <v>0</v>
      </c>
      <c r="J167" s="53">
        <f>'Gesamtenergie 2019'!I15*'Energie pro Energieträger'!E$24</f>
        <v>0</v>
      </c>
    </row>
    <row r="168" spans="4:10" x14ac:dyDescent="0.25">
      <c r="D168" s="8" t="str">
        <f t="shared" si="0"/>
        <v>Germany</v>
      </c>
      <c r="E168" s="8" t="str">
        <f t="shared" si="0"/>
        <v>Eisenhuettenstadt</v>
      </c>
      <c r="F168" s="51">
        <f>'Gesamtenergie 2019'!E16*'Energie pro Energieträger'!D$26</f>
        <v>0</v>
      </c>
      <c r="G168" s="55">
        <f>'Gesamtenergie 2019'!F16*'Energie pro Energieträger'!D$24</f>
        <v>1133.3950617283951</v>
      </c>
      <c r="H168" s="52">
        <f>'Gesamtenergie 2019'!G16*'Energie pro Energieträger'!E$25</f>
        <v>2730.6719999999991</v>
      </c>
      <c r="I168" s="54">
        <f>'Gesamtenergie 2019'!H16*'Energie pro Energieträger'!E$27</f>
        <v>0</v>
      </c>
      <c r="J168" s="53">
        <f>'Gesamtenergie 2019'!I16*'Energie pro Energieträger'!E$24</f>
        <v>0</v>
      </c>
    </row>
    <row r="169" spans="4:10" x14ac:dyDescent="0.25">
      <c r="D169" s="8" t="str">
        <f t="shared" si="0"/>
        <v>Germany</v>
      </c>
      <c r="E169" s="8" t="str">
        <f t="shared" si="0"/>
        <v>Duisburg-Huckingen</v>
      </c>
      <c r="F169" s="51">
        <f>'Gesamtenergie 2019'!E17*'Energie pro Energieträger'!D$26</f>
        <v>0</v>
      </c>
      <c r="G169" s="55">
        <f>'Gesamtenergie 2019'!F17*'Energie pro Energieträger'!D$24</f>
        <v>2635.8024691358028</v>
      </c>
      <c r="H169" s="52">
        <f>'Gesamtenergie 2019'!G17*'Energie pro Energieträger'!E$25</f>
        <v>6350.3999999999987</v>
      </c>
      <c r="I169" s="54">
        <f>'Gesamtenergie 2019'!H17*'Energie pro Energieträger'!E$27</f>
        <v>0</v>
      </c>
      <c r="J169" s="53">
        <f>'Gesamtenergie 2019'!I17*'Energie pro Energieträger'!E$24</f>
        <v>0</v>
      </c>
    </row>
    <row r="170" spans="4:10" x14ac:dyDescent="0.25">
      <c r="D170" s="8" t="str">
        <f t="shared" si="0"/>
        <v>Germany</v>
      </c>
      <c r="E170" s="8" t="str">
        <f t="shared" si="0"/>
        <v>Duisburg-Beeckerwerth</v>
      </c>
      <c r="F170" s="51">
        <f>'Gesamtenergie 2019'!E18*'Energie pro Energieträger'!D$26</f>
        <v>0</v>
      </c>
      <c r="G170" s="55">
        <f>'Gesamtenergie 2019'!F18*'Energie pro Energieträger'!D$24</f>
        <v>3162.962962962963</v>
      </c>
      <c r="H170" s="52">
        <f>'Gesamtenergie 2019'!G18*'Energie pro Energieträger'!E$25</f>
        <v>7620.4799999999987</v>
      </c>
      <c r="I170" s="54">
        <f>'Gesamtenergie 2019'!H18*'Energie pro Energieträger'!E$27</f>
        <v>0</v>
      </c>
      <c r="J170" s="53">
        <f>'Gesamtenergie 2019'!I18*'Energie pro Energieträger'!E$24</f>
        <v>0</v>
      </c>
    </row>
    <row r="171" spans="4:10" x14ac:dyDescent="0.25">
      <c r="D171" s="8" t="str">
        <f t="shared" si="0"/>
        <v>Germany</v>
      </c>
      <c r="E171" s="8" t="str">
        <f t="shared" si="0"/>
        <v>Salzgitter</v>
      </c>
      <c r="F171" s="51">
        <f>'Gesamtenergie 2019'!E19*'Energie pro Energieträger'!D$26</f>
        <v>0</v>
      </c>
      <c r="G171" s="55">
        <f>'Gesamtenergie 2019'!F19*'Energie pro Energieträger'!D$24</f>
        <v>2424.9382716049386</v>
      </c>
      <c r="H171" s="52">
        <f>'Gesamtenergie 2019'!G19*'Energie pro Energieträger'!E$25</f>
        <v>5842.3679999999986</v>
      </c>
      <c r="I171" s="54">
        <f>'Gesamtenergie 2019'!H19*'Energie pro Energieträger'!E$27</f>
        <v>0</v>
      </c>
      <c r="J171" s="53">
        <f>'Gesamtenergie 2019'!I19*'Energie pro Energieträger'!E$24</f>
        <v>0</v>
      </c>
    </row>
    <row r="172" spans="4:10" x14ac:dyDescent="0.25">
      <c r="D172" s="8" t="str">
        <f t="shared" si="0"/>
        <v>Germany</v>
      </c>
      <c r="E172" s="8" t="str">
        <f t="shared" si="0"/>
        <v>Dillingen</v>
      </c>
      <c r="F172" s="51">
        <f>'Gesamtenergie 2019'!E20*'Energie pro Energieträger'!D$26</f>
        <v>0</v>
      </c>
      <c r="G172" s="55">
        <f>'Gesamtenergie 2019'!F20*'Energie pro Energieträger'!D$24</f>
        <v>1230.3925925925926</v>
      </c>
      <c r="H172" s="52">
        <f>'Gesamtenergie 2019'!G20*'Energie pro Energieträger'!E$25</f>
        <v>2964.3667199999995</v>
      </c>
      <c r="I172" s="54">
        <f>'Gesamtenergie 2019'!H20*'Energie pro Energieträger'!E$27</f>
        <v>0</v>
      </c>
      <c r="J172" s="53">
        <f>'Gesamtenergie 2019'!I20*'Energie pro Energieträger'!E$24</f>
        <v>0</v>
      </c>
    </row>
    <row r="173" spans="4:10" x14ac:dyDescent="0.25">
      <c r="D173" s="8" t="str">
        <f t="shared" si="0"/>
        <v>Germany</v>
      </c>
      <c r="E173" s="8" t="str">
        <f t="shared" si="0"/>
        <v>Duisburg</v>
      </c>
      <c r="F173" s="51">
        <f>'Gesamtenergie 2019'!E21*'Energie pro Energieträger'!D$26</f>
        <v>0</v>
      </c>
      <c r="G173" s="55">
        <f>'Gesamtenergie 2019'!F21*'Energie pro Energieträger'!D$24</f>
        <v>590.41975308641986</v>
      </c>
      <c r="H173" s="52">
        <f>'Gesamtenergie 2019'!G21*'Energie pro Energieträger'!E$25</f>
        <v>1422.4895999999997</v>
      </c>
      <c r="I173" s="54">
        <f>'Gesamtenergie 2019'!H21*'Energie pro Energieträger'!E$27</f>
        <v>0</v>
      </c>
      <c r="J173" s="53">
        <f>'Gesamtenergie 2019'!I21*'Energie pro Energieträger'!E$24</f>
        <v>0</v>
      </c>
    </row>
    <row r="174" spans="4:10" x14ac:dyDescent="0.25">
      <c r="D174" s="8" t="str">
        <f t="shared" si="0"/>
        <v>Germany</v>
      </c>
      <c r="E174" s="8" t="str">
        <f t="shared" si="0"/>
        <v>Duisburg-Bruckhausen</v>
      </c>
      <c r="F174" s="51">
        <f>'Gesamtenergie 2019'!E22*'Energie pro Energieträger'!D$26</f>
        <v>0</v>
      </c>
      <c r="G174" s="55">
        <f>'Gesamtenergie 2019'!F22*'Energie pro Energieträger'!D$24</f>
        <v>3162.962962962963</v>
      </c>
      <c r="H174" s="52">
        <f>'Gesamtenergie 2019'!G22*'Energie pro Energieträger'!E$25</f>
        <v>7620.4799999999987</v>
      </c>
      <c r="I174" s="54">
        <f>'Gesamtenergie 2019'!H22*'Energie pro Energieträger'!E$27</f>
        <v>0</v>
      </c>
      <c r="J174" s="53">
        <f>'Gesamtenergie 2019'!I22*'Energie pro Energieträger'!E$24</f>
        <v>0</v>
      </c>
    </row>
    <row r="175" spans="4:10" x14ac:dyDescent="0.25">
      <c r="D175" s="8" t="str">
        <f t="shared" si="0"/>
        <v>Hungaria</v>
      </c>
      <c r="E175" s="8" t="str">
        <f t="shared" si="0"/>
        <v>Dunauijvaros</v>
      </c>
      <c r="F175" s="51">
        <f>'Gesamtenergie 2019'!E23*'Energie pro Energieträger'!D$26</f>
        <v>0</v>
      </c>
      <c r="G175" s="55">
        <f>'Gesamtenergie 2019'!F23*'Energie pro Energieträger'!D$24</f>
        <v>843.45679012345681</v>
      </c>
      <c r="H175" s="52">
        <f>'Gesamtenergie 2019'!G23*'Energie pro Energieträger'!E$25</f>
        <v>2032.1279999999995</v>
      </c>
      <c r="I175" s="54">
        <f>'Gesamtenergie 2019'!H23*'Energie pro Energieträger'!E$27</f>
        <v>0</v>
      </c>
      <c r="J175" s="53">
        <f>'Gesamtenergie 2019'!I23*'Energie pro Energieträger'!E$24</f>
        <v>0</v>
      </c>
    </row>
    <row r="176" spans="4:10" x14ac:dyDescent="0.25">
      <c r="D176" s="8" t="str">
        <f t="shared" si="0"/>
        <v>Italy</v>
      </c>
      <c r="E176" s="8" t="str">
        <f t="shared" si="0"/>
        <v>Taranto</v>
      </c>
      <c r="F176" s="51">
        <f>'Gesamtenergie 2019'!E24*'Energie pro Energieträger'!D$26</f>
        <v>0</v>
      </c>
      <c r="G176" s="55">
        <f>'Gesamtenergie 2019'!F24*'Energie pro Energieträger'!D$24</f>
        <v>4480.8641975308647</v>
      </c>
      <c r="H176" s="52">
        <f>'Gesamtenergie 2019'!G24*'Energie pro Energieträger'!E$25</f>
        <v>10795.679999999997</v>
      </c>
      <c r="I176" s="54">
        <f>'Gesamtenergie 2019'!H24*'Energie pro Energieträger'!E$27</f>
        <v>0</v>
      </c>
      <c r="J176" s="53">
        <f>'Gesamtenergie 2019'!I24*'Energie pro Energieträger'!E$24</f>
        <v>0</v>
      </c>
    </row>
    <row r="177" spans="4:10" x14ac:dyDescent="0.25">
      <c r="D177" s="8" t="str">
        <f t="shared" si="0"/>
        <v>Netherlands</v>
      </c>
      <c r="E177" s="8" t="str">
        <f t="shared" si="0"/>
        <v>Ijmuiden</v>
      </c>
      <c r="F177" s="51">
        <f>'Gesamtenergie 2019'!E25*'Energie pro Energieträger'!D$26</f>
        <v>0</v>
      </c>
      <c r="G177" s="55">
        <f>'Gesamtenergie 2019'!F25*'Energie pro Energieträger'!D$24</f>
        <v>3592.5987654320993</v>
      </c>
      <c r="H177" s="52">
        <f>'Gesamtenergie 2019'!G25*'Energie pro Energieträger'!E$25</f>
        <v>8655.5951999999979</v>
      </c>
      <c r="I177" s="54">
        <f>'Gesamtenergie 2019'!H25*'Energie pro Energieträger'!E$27</f>
        <v>0</v>
      </c>
      <c r="J177" s="53">
        <f>'Gesamtenergie 2019'!I25*'Energie pro Energieträger'!E$24</f>
        <v>0</v>
      </c>
    </row>
    <row r="178" spans="4:10" x14ac:dyDescent="0.25">
      <c r="D178" s="8" t="str">
        <f t="shared" si="0"/>
        <v>Poland</v>
      </c>
      <c r="E178" s="8" t="str">
        <f t="shared" si="0"/>
        <v>Krakow</v>
      </c>
      <c r="F178" s="51">
        <f>'Gesamtenergie 2019'!E26*'Energie pro Energieträger'!D$26</f>
        <v>0</v>
      </c>
      <c r="G178" s="55">
        <f>'Gesamtenergie 2019'!F26*'Energie pro Energieträger'!D$24</f>
        <v>1436.5123456790125</v>
      </c>
      <c r="H178" s="52">
        <f>'Gesamtenergie 2019'!G26*'Energie pro Energieträger'!E$25</f>
        <v>3460.9679999999994</v>
      </c>
      <c r="I178" s="54">
        <f>'Gesamtenergie 2019'!H26*'Energie pro Energieträger'!E$27</f>
        <v>0</v>
      </c>
      <c r="J178" s="53">
        <f>'Gesamtenergie 2019'!I26*'Energie pro Energieträger'!E$24</f>
        <v>0</v>
      </c>
    </row>
    <row r="179" spans="4:10" x14ac:dyDescent="0.25">
      <c r="D179" s="8" t="str">
        <f t="shared" si="0"/>
        <v>Poland</v>
      </c>
      <c r="E179" s="8" t="str">
        <f t="shared" si="0"/>
        <v>Dabrowa Gornicza</v>
      </c>
      <c r="F179" s="51">
        <f>'Gesamtenergie 2019'!E27*'Energie pro Energieträger'!D$26</f>
        <v>0</v>
      </c>
      <c r="G179" s="55">
        <f>'Gesamtenergie 2019'!F27*'Energie pro Energieträger'!D$24</f>
        <v>1436.5123456790125</v>
      </c>
      <c r="H179" s="52">
        <f>'Gesamtenergie 2019'!G27*'Energie pro Energieträger'!E$25</f>
        <v>3460.9679999999994</v>
      </c>
      <c r="I179" s="54">
        <f>'Gesamtenergie 2019'!H27*'Energie pro Energieträger'!E$27</f>
        <v>0</v>
      </c>
      <c r="J179" s="53">
        <f>'Gesamtenergie 2019'!I27*'Energie pro Energieträger'!E$24</f>
        <v>0</v>
      </c>
    </row>
    <row r="180" spans="4:10" x14ac:dyDescent="0.25">
      <c r="D180" s="8" t="str">
        <f t="shared" si="0"/>
        <v>Romania</v>
      </c>
      <c r="E180" s="8" t="str">
        <f t="shared" si="0"/>
        <v>Galati</v>
      </c>
      <c r="F180" s="51">
        <f>'Gesamtenergie 2019'!E28*'Energie pro Energieträger'!D$26</f>
        <v>0</v>
      </c>
      <c r="G180" s="55">
        <f>'Gesamtenergie 2019'!F28*'Energie pro Energieträger'!D$24</f>
        <v>1080.6790123456792</v>
      </c>
      <c r="H180" s="52">
        <f>'Gesamtenergie 2019'!G28*'Energie pro Energieträger'!E$25</f>
        <v>2603.6639999999993</v>
      </c>
      <c r="I180" s="54">
        <f>'Gesamtenergie 2019'!H28*'Energie pro Energieträger'!E$27</f>
        <v>0</v>
      </c>
      <c r="J180" s="53">
        <f>'Gesamtenergie 2019'!I28*'Energie pro Energieträger'!E$24</f>
        <v>0</v>
      </c>
    </row>
    <row r="181" spans="4:10" x14ac:dyDescent="0.25">
      <c r="D181" s="8" t="str">
        <f t="shared" si="0"/>
        <v>Slovakia</v>
      </c>
      <c r="E181" s="8" t="str">
        <f t="shared" si="0"/>
        <v>Kosice</v>
      </c>
      <c r="F181" s="51">
        <f>'Gesamtenergie 2019'!E29*'Energie pro Energieträger'!D$26</f>
        <v>0</v>
      </c>
      <c r="G181" s="55">
        <f>'Gesamtenergie 2019'!F29*'Energie pro Energieträger'!D$24</f>
        <v>2372.2222222222222</v>
      </c>
      <c r="H181" s="52">
        <f>'Gesamtenergie 2019'!G29*'Energie pro Energieträger'!E$25</f>
        <v>5715.3599999999988</v>
      </c>
      <c r="I181" s="54">
        <f>'Gesamtenergie 2019'!H29*'Energie pro Energieträger'!E$27</f>
        <v>0</v>
      </c>
      <c r="J181" s="53">
        <f>'Gesamtenergie 2019'!I29*'Energie pro Energieträger'!E$24</f>
        <v>0</v>
      </c>
    </row>
    <row r="182" spans="4:10" x14ac:dyDescent="0.25">
      <c r="D182" s="8" t="str">
        <f t="shared" si="0"/>
        <v>Spain</v>
      </c>
      <c r="E182" s="8" t="str">
        <f t="shared" si="0"/>
        <v>Gijon</v>
      </c>
      <c r="F182" s="51">
        <f>'Gesamtenergie 2019'!E30*'Energie pro Energieträger'!D$26</f>
        <v>0</v>
      </c>
      <c r="G182" s="55">
        <f>'Gesamtenergie 2019'!F30*'Energie pro Energieträger'!D$24</f>
        <v>1252.0061728395062</v>
      </c>
      <c r="H182" s="52">
        <f>'Gesamtenergie 2019'!G30*'Energie pro Energieträger'!E$25</f>
        <v>3016.4399999999991</v>
      </c>
      <c r="I182" s="54">
        <f>'Gesamtenergie 2019'!H30*'Energie pro Energieträger'!E$27</f>
        <v>0</v>
      </c>
      <c r="J182" s="53">
        <f>'Gesamtenergie 2019'!I30*'Energie pro Energieträger'!E$24</f>
        <v>0</v>
      </c>
    </row>
    <row r="183" spans="4:10" x14ac:dyDescent="0.25">
      <c r="D183" s="8" t="str">
        <f t="shared" si="0"/>
        <v>Spain</v>
      </c>
      <c r="E183" s="8" t="str">
        <f t="shared" si="0"/>
        <v>Aviles</v>
      </c>
      <c r="F183" s="51">
        <f>'Gesamtenergie 2019'!E31*'Energie pro Energieträger'!D$26</f>
        <v>0</v>
      </c>
      <c r="G183" s="55">
        <f>'Gesamtenergie 2019'!F31*'Energie pro Energieträger'!D$24</f>
        <v>1252.0061728395062</v>
      </c>
      <c r="H183" s="52">
        <f>'Gesamtenergie 2019'!G31*'Energie pro Energieträger'!E$25</f>
        <v>3016.4399999999991</v>
      </c>
      <c r="I183" s="54">
        <f>'Gesamtenergie 2019'!H31*'Energie pro Energieträger'!E$27</f>
        <v>0</v>
      </c>
      <c r="J183" s="53">
        <f>'Gesamtenergie 2019'!I31*'Energie pro Energieträger'!E$24</f>
        <v>0</v>
      </c>
    </row>
    <row r="184" spans="4:10" x14ac:dyDescent="0.25">
      <c r="D184" s="8" t="str">
        <f t="shared" si="0"/>
        <v>Sweden</v>
      </c>
      <c r="E184" s="8" t="str">
        <f t="shared" si="0"/>
        <v>Lulea</v>
      </c>
      <c r="F184" s="51">
        <f>'Gesamtenergie 2019'!E32*'Energie pro Energieträger'!D$26</f>
        <v>0</v>
      </c>
      <c r="G184" s="55">
        <f>'Gesamtenergie 2019'!F32*'Energie pro Energieträger'!D$24</f>
        <v>1212.4691358024693</v>
      </c>
      <c r="H184" s="52">
        <f>'Gesamtenergie 2019'!G32*'Energie pro Energieträger'!E$25</f>
        <v>2921.1839999999993</v>
      </c>
      <c r="I184" s="54">
        <f>'Gesamtenergie 2019'!H32*'Energie pro Energieträger'!E$27</f>
        <v>0</v>
      </c>
      <c r="J184" s="53">
        <f>'Gesamtenergie 2019'!I32*'Energie pro Energieträger'!E$24</f>
        <v>0</v>
      </c>
    </row>
    <row r="185" spans="4:10" x14ac:dyDescent="0.25">
      <c r="D185" s="8" t="str">
        <f t="shared" si="0"/>
        <v>Sweden</v>
      </c>
      <c r="E185" s="8" t="str">
        <f t="shared" si="0"/>
        <v>Oxeloesund</v>
      </c>
      <c r="F185" s="51">
        <f>'Gesamtenergie 2019'!E33*'Energie pro Energieträger'!D$26</f>
        <v>0</v>
      </c>
      <c r="G185" s="55">
        <f>'Gesamtenergie 2019'!F33*'Energie pro Energieträger'!D$24</f>
        <v>790.74074074074076</v>
      </c>
      <c r="H185" s="52">
        <f>'Gesamtenergie 2019'!G33*'Energie pro Energieträger'!E$25</f>
        <v>1905.1199999999997</v>
      </c>
      <c r="I185" s="54">
        <f>'Gesamtenergie 2019'!H33*'Energie pro Energieträger'!E$27</f>
        <v>0</v>
      </c>
      <c r="J185" s="53">
        <f>'Gesamtenergie 2019'!I33*'Energie pro Energieträger'!E$24</f>
        <v>0</v>
      </c>
    </row>
    <row r="186" spans="4:10" x14ac:dyDescent="0.25">
      <c r="D186" s="8" t="str">
        <f t="shared" si="0"/>
        <v>United Kingdom</v>
      </c>
      <c r="E186" s="8" t="str">
        <f t="shared" si="0"/>
        <v>Port Talbot</v>
      </c>
      <c r="F186" s="51">
        <f>'Gesamtenergie 2019'!E34*'Energie pro Energieträger'!D$26</f>
        <v>0</v>
      </c>
      <c r="G186" s="55">
        <f>'Gesamtenergie 2019'!F34*'Energie pro Energieträger'!D$24</f>
        <v>1995.3024691358028</v>
      </c>
      <c r="H186" s="52">
        <f>'Gesamtenergie 2019'!G34*'Energie pro Energieträger'!E$25</f>
        <v>4807.2527999999993</v>
      </c>
      <c r="I186" s="54">
        <f>'Gesamtenergie 2019'!H34*'Energie pro Energieträger'!E$27</f>
        <v>0</v>
      </c>
      <c r="J186" s="53">
        <f>'Gesamtenergie 2019'!I34*'Energie pro Energieträger'!E$24</f>
        <v>0</v>
      </c>
    </row>
    <row r="187" spans="4:10" x14ac:dyDescent="0.25">
      <c r="D187" s="8" t="str">
        <f t="shared" si="0"/>
        <v>United Kingdom</v>
      </c>
      <c r="E187" s="8" t="str">
        <f t="shared" si="0"/>
        <v>Scunthorpe</v>
      </c>
      <c r="F187" s="51">
        <f>'Gesamtenergie 2019'!E35*'Energie pro Energieträger'!D$26</f>
        <v>0</v>
      </c>
      <c r="G187" s="55">
        <f>'Gesamtenergie 2019'!F35*'Energie pro Energieträger'!D$24</f>
        <v>1476.0493827160496</v>
      </c>
      <c r="H187" s="52">
        <f>'Gesamtenergie 2019'!G35*'Energie pro Energieträger'!E$25</f>
        <v>3556.2239999999993</v>
      </c>
      <c r="I187" s="54">
        <f>'Gesamtenergie 2019'!H35*'Energie pro Energieträger'!E$27</f>
        <v>0</v>
      </c>
      <c r="J187" s="53">
        <f>'Gesamtenergie 2019'!I35*'Energie pro Energieträger'!E$24</f>
        <v>0</v>
      </c>
    </row>
  </sheetData>
  <mergeCells count="15">
    <mergeCell ref="D155:J155"/>
    <mergeCell ref="F157:G157"/>
    <mergeCell ref="H157:J157"/>
    <mergeCell ref="F120:G120"/>
    <mergeCell ref="H120:J120"/>
    <mergeCell ref="D118:J118"/>
    <mergeCell ref="D5:J5"/>
    <mergeCell ref="D42:J42"/>
    <mergeCell ref="D81:J81"/>
    <mergeCell ref="F7:G7"/>
    <mergeCell ref="H7:J7"/>
    <mergeCell ref="F44:G44"/>
    <mergeCell ref="H44:J44"/>
    <mergeCell ref="F83:G83"/>
    <mergeCell ref="H83:J8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Q107"/>
  <sheetViews>
    <sheetView topLeftCell="A52" zoomScale="70" zoomScaleNormal="70" workbookViewId="0">
      <selection activeCell="J39" sqref="J39"/>
    </sheetView>
  </sheetViews>
  <sheetFormatPr baseColWidth="10" defaultRowHeight="15" x14ac:dyDescent="0.25"/>
  <cols>
    <col min="3" max="3" width="18.7109375" customWidth="1"/>
    <col min="4" max="4" width="23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  <col min="11" max="11" width="15.28515625" bestFit="1" customWidth="1"/>
    <col min="12" max="12" width="22.28515625" bestFit="1" customWidth="1"/>
    <col min="13" max="13" width="23.42578125" customWidth="1"/>
    <col min="14" max="14" width="23.5703125" customWidth="1"/>
    <col min="15" max="15" width="24.7109375" customWidth="1"/>
    <col min="16" max="16" width="24.85546875" customWidth="1"/>
    <col min="17" max="17" width="22.5703125" customWidth="1"/>
  </cols>
  <sheetData>
    <row r="3" spans="3:17" ht="43.5" customHeight="1" x14ac:dyDescent="0.35">
      <c r="C3" s="79" t="s">
        <v>151</v>
      </c>
      <c r="D3" s="79"/>
      <c r="E3" s="79"/>
      <c r="F3" s="79"/>
      <c r="G3" s="79"/>
      <c r="H3" s="79"/>
      <c r="I3" s="79"/>
      <c r="K3" s="79" t="s">
        <v>155</v>
      </c>
      <c r="L3" s="79"/>
      <c r="M3" s="79"/>
      <c r="N3" s="79"/>
      <c r="O3" s="79"/>
      <c r="P3" s="79"/>
      <c r="Q3" s="79"/>
    </row>
    <row r="5" spans="3:17" ht="15.75" x14ac:dyDescent="0.25">
      <c r="E5" s="87" t="s">
        <v>46</v>
      </c>
      <c r="F5" s="87"/>
      <c r="G5" s="87" t="s">
        <v>42</v>
      </c>
      <c r="H5" s="87"/>
      <c r="I5" s="87"/>
      <c r="M5" s="87" t="s">
        <v>46</v>
      </c>
      <c r="N5" s="87"/>
      <c r="O5" s="87" t="s">
        <v>42</v>
      </c>
      <c r="P5" s="87"/>
      <c r="Q5" s="87"/>
    </row>
    <row r="6" spans="3:17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  <c r="K6" s="15" t="s">
        <v>52</v>
      </c>
      <c r="L6" s="15" t="s">
        <v>53</v>
      </c>
      <c r="M6" s="63" t="str">
        <f>Studienliste!$F$17</f>
        <v>ISI-05 13</v>
      </c>
      <c r="N6" s="64" t="s">
        <v>132</v>
      </c>
      <c r="O6" s="65" t="str">
        <f>Studienliste!$F$10</f>
        <v>OTTO-01 17</v>
      </c>
      <c r="P6" s="66" t="str">
        <f>Studienliste!$F$8</f>
        <v>TUD-02 20</v>
      </c>
      <c r="Q6" s="67" t="str">
        <f>N6</f>
        <v>ENWI</v>
      </c>
    </row>
    <row r="7" spans="3:17" x14ac:dyDescent="0.25">
      <c r="C7" s="8" t="str">
        <f>'Produktion je Standort'!C6</f>
        <v>Austria</v>
      </c>
      <c r="D7" s="8" t="str">
        <f>'Produktion je Standort'!D6</f>
        <v>Donawitz</v>
      </c>
      <c r="E7" s="51">
        <f>'Gesamtenergie 2019'!E7*(1+Sekundäranteil!H$7)</f>
        <v>19883.349295931446</v>
      </c>
      <c r="F7" s="55">
        <f>'Gesamtenergie 2019'!F7*(1+Sekundäranteil!H$7)</f>
        <v>23544.865342783596</v>
      </c>
      <c r="G7" s="52">
        <f>'Gesamtenergie 2019'!G7*(1+Sekundäranteil!H$7)</f>
        <v>19453.462512726113</v>
      </c>
      <c r="H7" s="54">
        <f>'Gesamtenergie 2019'!H7*(1+Sekundäranteil!H$7)</f>
        <v>15137.225517715009</v>
      </c>
      <c r="I7" s="53">
        <f>'Gesamtenergie 2019'!I7*(1+Sekundäranteil!H$7)</f>
        <v>13609.221654178213</v>
      </c>
      <c r="K7" s="8" t="str">
        <f>C7</f>
        <v>Austria</v>
      </c>
      <c r="L7" s="8" t="str">
        <f>D7</f>
        <v>Donawitz</v>
      </c>
      <c r="M7" s="51">
        <f>E7-'Gesamtenergie 2019'!E7</f>
        <v>2606.7822959314472</v>
      </c>
      <c r="N7" s="55">
        <f>F7-'Gesamtenergie 2019'!F7</f>
        <v>3086.8208983391487</v>
      </c>
      <c r="O7" s="52">
        <f>G7-'Gesamtenergie 2019'!G7</f>
        <v>2550.4225127261161</v>
      </c>
      <c r="P7" s="54">
        <f>H7-'Gesamtenergie 2019'!H7</f>
        <v>1984.5475177150092</v>
      </c>
      <c r="Q7" s="53">
        <f>I7-'Gesamtenergie 2019'!I7</f>
        <v>1784.2204319559914</v>
      </c>
    </row>
    <row r="8" spans="3:17" x14ac:dyDescent="0.25">
      <c r="C8" s="8" t="str">
        <f>'Produktion je Standort'!C7</f>
        <v>Austria</v>
      </c>
      <c r="D8" s="8" t="str">
        <f>'Produktion je Standort'!D7</f>
        <v>Linz</v>
      </c>
      <c r="E8" s="51">
        <f>'Gesamtenergie 2019'!E8*(1+Sekundäranteil!H$7)</f>
        <v>19883.349295931446</v>
      </c>
      <c r="F8" s="55">
        <f>'Gesamtenergie 2019'!F8*(1+Sekundäranteil!H$7)</f>
        <v>23544.865342783596</v>
      </c>
      <c r="G8" s="52">
        <f>'Gesamtenergie 2019'!G8*(1+Sekundäranteil!H$7)</f>
        <v>19453.462512726113</v>
      </c>
      <c r="H8" s="54">
        <f>'Gesamtenergie 2019'!H8*(1+Sekundäranteil!H$7)</f>
        <v>15137.225517715009</v>
      </c>
      <c r="I8" s="53">
        <f>'Gesamtenergie 2019'!I8*(1+Sekundäranteil!H$7)</f>
        <v>13609.221654178213</v>
      </c>
      <c r="K8" s="8" t="str">
        <f>C8</f>
        <v>Austria</v>
      </c>
      <c r="L8" s="8" t="str">
        <f>D8</f>
        <v>Linz</v>
      </c>
      <c r="M8" s="51">
        <f>E8-'Gesamtenergie 2019'!E8</f>
        <v>2606.7822959314472</v>
      </c>
      <c r="N8" s="55">
        <f>F8-'Gesamtenergie 2019'!F8</f>
        <v>3086.8208983391487</v>
      </c>
      <c r="O8" s="52">
        <f>G8-'Gesamtenergie 2019'!G8</f>
        <v>2550.4225127261161</v>
      </c>
      <c r="P8" s="54">
        <f>H8-'Gesamtenergie 2019'!H8</f>
        <v>1984.5475177150092</v>
      </c>
      <c r="Q8" s="53">
        <f>I8-'Gesamtenergie 2019'!I8</f>
        <v>1784.2204319559914</v>
      </c>
    </row>
    <row r="9" spans="3:17" x14ac:dyDescent="0.25">
      <c r="C9" s="8" t="str">
        <f>'Produktion je Standort'!C8</f>
        <v>Belgium</v>
      </c>
      <c r="D9" s="8" t="str">
        <f>'Produktion je Standort'!D8</f>
        <v>Ghent</v>
      </c>
      <c r="E9" s="51">
        <f>'Gesamtenergie 2019'!E9*(1+Sekundäranteil!H$7)</f>
        <v>28720.978972389712</v>
      </c>
      <c r="F9" s="55">
        <f>'Gesamtenergie 2019'!F9*(1+Sekundäranteil!H$7)</f>
        <v>34009.943312528652</v>
      </c>
      <c r="G9" s="52">
        <f>'Gesamtenergie 2019'!G9*(1+Sekundäranteil!H$7)</f>
        <v>28100.018736908911</v>
      </c>
      <c r="H9" s="54">
        <f>'Gesamtenergie 2019'!H9*(1+Sekundäranteil!H$7)</f>
        <v>21865.327079657251</v>
      </c>
      <c r="I9" s="53">
        <f>'Gesamtenergie 2019'!I9*(1+Sekundäranteil!H$7)</f>
        <v>19658.165389682283</v>
      </c>
      <c r="K9" s="8" t="str">
        <f>C9</f>
        <v>Belgium</v>
      </c>
      <c r="L9" s="8" t="str">
        <f>D9</f>
        <v>Ghent</v>
      </c>
      <c r="M9" s="51">
        <f>E9-'Gesamtenergie 2019'!E9</f>
        <v>3765.4289723897127</v>
      </c>
      <c r="N9" s="55">
        <f>F9-'Gesamtenergie 2019'!F9</f>
        <v>4458.8322014175355</v>
      </c>
      <c r="O9" s="52">
        <f>G9-'Gesamtenergie 2019'!G9</f>
        <v>3684.0187369089144</v>
      </c>
      <c r="P9" s="54">
        <f>H9-'Gesamtenergie 2019'!H9</f>
        <v>2866.6270796572499</v>
      </c>
      <c r="Q9" s="53">
        <f>I9-'Gesamtenergie 2019'!I9</f>
        <v>2577.2598341267294</v>
      </c>
    </row>
    <row r="10" spans="3:17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'Gesamtenergie 2019'!E10*(1+Sekundäranteil!H$7)</f>
        <v>13612.163061593143</v>
      </c>
      <c r="F10" s="55">
        <f>'Gesamtenergie 2019'!F10*(1+Sekundäranteil!H$7)</f>
        <v>16118.84102316725</v>
      </c>
      <c r="G10" s="52">
        <f>'Gesamtenergie 2019'!G10*(1+Sekundäranteil!H$7)</f>
        <v>13317.862091272609</v>
      </c>
      <c r="H10" s="54">
        <f>'Gesamtenergie 2019'!H10*(1+Sekundäranteil!H$7)</f>
        <v>10362.961439771499</v>
      </c>
      <c r="I10" s="53">
        <f>'Gesamtenergie 2019'!I10*(1+Sekundäranteil!H$7)</f>
        <v>9316.8882938622646</v>
      </c>
      <c r="K10" s="8" t="str">
        <f>C10</f>
        <v>Czech Republic</v>
      </c>
      <c r="L10" s="8" t="str">
        <f>D10</f>
        <v>Trinec</v>
      </c>
      <c r="M10" s="51">
        <f>E10-'Gesamtenergie 2019'!E10</f>
        <v>1784.6060615931437</v>
      </c>
      <c r="N10" s="55">
        <f>F10-'Gesamtenergie 2019'!F10</f>
        <v>2113.2410231672475</v>
      </c>
      <c r="O10" s="52">
        <f>G10-'Gesamtenergie 2019'!G10</f>
        <v>1746.0220912726109</v>
      </c>
      <c r="P10" s="54">
        <f>H10-'Gesamtenergie 2019'!H10</f>
        <v>1358.6234397714998</v>
      </c>
      <c r="Q10" s="53">
        <f>I10-'Gesamtenergie 2019'!I10</f>
        <v>1221.479293862265</v>
      </c>
    </row>
    <row r="11" spans="3:17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'Gesamtenergie 2019'!E11*(1+Sekundäranteil!H$7)</f>
        <v>13701.751436369404</v>
      </c>
      <c r="F11" s="55">
        <f>'Gesamtenergie 2019'!F11*(1+Sekundäranteil!H$7)</f>
        <v>16224.927084876055</v>
      </c>
      <c r="G11" s="52">
        <f>'Gesamtenergie 2019'!G11*(1+Sekundäranteil!H$7)</f>
        <v>13405.513525864801</v>
      </c>
      <c r="H11" s="54">
        <f>'Gesamtenergie 2019'!H11*(1+Sekundäranteil!H$7)</f>
        <v>10431.16521231355</v>
      </c>
      <c r="I11" s="53">
        <f>'Gesamtenergie 2019'!I11*(1+Sekundäranteil!H$7)</f>
        <v>9378.2073418667769</v>
      </c>
      <c r="K11" s="8" t="str">
        <f>C11</f>
        <v>Finland</v>
      </c>
      <c r="L11" s="8" t="str">
        <f>D11</f>
        <v>Raahe</v>
      </c>
      <c r="M11" s="51">
        <f>E11-'Gesamtenergie 2019'!E11</f>
        <v>1796.3514363694048</v>
      </c>
      <c r="N11" s="55">
        <f>F11-'Gesamtenergie 2019'!F11</f>
        <v>2127.1493070982742</v>
      </c>
      <c r="O11" s="52">
        <f>G11-'Gesamtenergie 2019'!G11</f>
        <v>1757.5135258648024</v>
      </c>
      <c r="P11" s="54">
        <f>H11-'Gesamtenergie 2019'!H11</f>
        <v>1367.5652123135496</v>
      </c>
      <c r="Q11" s="53">
        <f>I11-'Gesamtenergie 2019'!I11</f>
        <v>1229.518452977889</v>
      </c>
    </row>
    <row r="12" spans="3:17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'Gesamtenergie 2019'!E12*(1+Sekundäranteil!H$7)</f>
        <v>19762.141494763564</v>
      </c>
      <c r="F12" s="55">
        <f>'Gesamtenergie 2019'!F12*(1+Sekundäranteil!H$7)</f>
        <v>23401.337141648157</v>
      </c>
      <c r="G12" s="52">
        <f>'Gesamtenergie 2019'!G12*(1+Sekundäranteil!H$7)</f>
        <v>19334.875277689622</v>
      </c>
      <c r="H12" s="54">
        <f>'Gesamtenergie 2019'!H12*(1+Sekundäranteil!H$7)</f>
        <v>15044.949825452235</v>
      </c>
      <c r="I12" s="53">
        <f>'Gesamtenergie 2019'!I12*(1+Sekundäranteil!H$7)</f>
        <v>13526.260589230929</v>
      </c>
      <c r="K12" s="8" t="str">
        <f>C12</f>
        <v>France</v>
      </c>
      <c r="L12" s="8" t="str">
        <f>D12</f>
        <v>Fos-Sur-Mer</v>
      </c>
      <c r="M12" s="51">
        <f>E12-'Gesamtenergie 2019'!E12</f>
        <v>2590.891494763564</v>
      </c>
      <c r="N12" s="55">
        <f>F12-'Gesamtenergie 2019'!F12</f>
        <v>3068.0038083148174</v>
      </c>
      <c r="O12" s="52">
        <f>G12-'Gesamtenergie 2019'!G12</f>
        <v>2534.8752776896217</v>
      </c>
      <c r="P12" s="54">
        <f>H12-'Gesamtenergie 2019'!H12</f>
        <v>1972.449825452235</v>
      </c>
      <c r="Q12" s="53">
        <f>I12-'Gesamtenergie 2019'!I12</f>
        <v>1773.3439225642633</v>
      </c>
    </row>
    <row r="13" spans="3:17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'Gesamtenergie 2019'!E13*(1+Sekundäranteil!H$7)</f>
        <v>36098.845130434776</v>
      </c>
      <c r="F13" s="55">
        <f>'Gesamtenergie 2019'!F13*(1+Sekundäranteil!H$7)</f>
        <v>42746.442512077301</v>
      </c>
      <c r="G13" s="52">
        <f>'Gesamtenergie 2019'!G13*(1+Sekundäranteil!H$7)</f>
        <v>35318.372173913034</v>
      </c>
      <c r="H13" s="54">
        <f>'Gesamtenergie 2019'!H13*(1+Sekundäranteil!H$7)</f>
        <v>27482.108347826084</v>
      </c>
      <c r="I13" s="53">
        <f>'Gesamtenergie 2019'!I13*(1+Sekundäranteil!H$7)</f>
        <v>24707.969342995162</v>
      </c>
      <c r="K13" s="8" t="str">
        <f>C13</f>
        <v>France</v>
      </c>
      <c r="L13" s="8" t="str">
        <f>D13</f>
        <v>Dunkerque</v>
      </c>
      <c r="M13" s="51">
        <f>E13-'Gesamtenergie 2019'!E13</f>
        <v>4732.6951304347785</v>
      </c>
      <c r="N13" s="55">
        <f>F13-'Gesamtenergie 2019'!F13</f>
        <v>5604.2202898550677</v>
      </c>
      <c r="O13" s="52">
        <f>G13-'Gesamtenergie 2019'!G13</f>
        <v>4630.3721739130378</v>
      </c>
      <c r="P13" s="54">
        <f>H13-'Gesamtenergie 2019'!H13</f>
        <v>3603.0083478260822</v>
      </c>
      <c r="Q13" s="53">
        <f>I13-'Gesamtenergie 2019'!I13</f>
        <v>3239.3082318840534</v>
      </c>
    </row>
    <row r="14" spans="3:17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'Gesamtenergie 2019'!E14*(1+Sekundäranteil!H$7)</f>
        <v>17390.684515391935</v>
      </c>
      <c r="F14" s="55">
        <f>'Gesamtenergie 2019'!F14*(1+Sekundäranteil!H$7)</f>
        <v>20593.176684650374</v>
      </c>
      <c r="G14" s="52">
        <f>'Gesamtenergie 2019'!G14*(1+Sekundäranteil!H$7)</f>
        <v>17014.690244366862</v>
      </c>
      <c r="H14" s="54">
        <f>'Gesamtenergie 2019'!H14*(1+Sekundäranteil!H$7)</f>
        <v>13239.555846397969</v>
      </c>
      <c r="I14" s="53">
        <f>'Gesamtenergie 2019'!I14*(1+Sekundäranteil!H$7)</f>
        <v>11903.109318523218</v>
      </c>
      <c r="K14" s="8" t="str">
        <f>C14</f>
        <v>Germany</v>
      </c>
      <c r="L14" s="8" t="str">
        <f>D14</f>
        <v>Bremen</v>
      </c>
      <c r="M14" s="51">
        <f>E14-'Gesamtenergie 2019'!E14</f>
        <v>2279.9845153919359</v>
      </c>
      <c r="N14" s="55">
        <f>F14-'Gesamtenergie 2019'!F14</f>
        <v>2699.8433513170385</v>
      </c>
      <c r="O14" s="52">
        <f>G14-'Gesamtenergie 2019'!G14</f>
        <v>2230.6902443668641</v>
      </c>
      <c r="P14" s="54">
        <f>H14-'Gesamtenergie 2019'!H14</f>
        <v>1735.7558463979676</v>
      </c>
      <c r="Q14" s="53">
        <f>I14-'Gesamtenergie 2019'!I14</f>
        <v>1560.5426518565528</v>
      </c>
    </row>
    <row r="15" spans="3:17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'Gesamtenergie 2019'!E15*(1+Sekundäranteil!H$7)</f>
        <v>14660.874036915262</v>
      </c>
      <c r="F15" s="55">
        <f>'Gesamtenergie 2019'!F15*(1+Sekundäranteil!H$7)</f>
        <v>17360.67198081738</v>
      </c>
      <c r="G15" s="52">
        <f>'Gesamtenergie 2019'!G15*(1+Sekundäranteil!H$7)</f>
        <v>14343.899472675337</v>
      </c>
      <c r="H15" s="54">
        <f>'Gesamtenergie 2019'!H15*(1+Sekundäranteil!H$7)</f>
        <v>11161.346777175499</v>
      </c>
      <c r="I15" s="53">
        <f>'Gesamtenergie 2019'!I15*(1+Sekundäranteil!H$7)</f>
        <v>10034.681855797451</v>
      </c>
      <c r="K15" s="8" t="str">
        <f>C15</f>
        <v>Germany</v>
      </c>
      <c r="L15" s="8" t="str">
        <f>D15</f>
        <v>Voelklingen</v>
      </c>
      <c r="M15" s="51">
        <f>E15-'Gesamtenergie 2019'!E15</f>
        <v>1922.0960369152635</v>
      </c>
      <c r="N15" s="55">
        <f>F15-'Gesamtenergie 2019'!F15</f>
        <v>2276.0497585951543</v>
      </c>
      <c r="O15" s="52">
        <f>G15-'Gesamtenergie 2019'!G15</f>
        <v>1880.5394726753384</v>
      </c>
      <c r="P15" s="54">
        <f>H15-'Gesamtenergie 2019'!H15</f>
        <v>1463.2947771754989</v>
      </c>
      <c r="Q15" s="53">
        <f>I15-'Gesamtenergie 2019'!I15</f>
        <v>1315.5847446863409</v>
      </c>
    </row>
    <row r="16" spans="3:17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'Gesamtenergie 2019'!E16*(1+Sekundäranteil!H$7)</f>
        <v>11330.294456997775</v>
      </c>
      <c r="F16" s="55">
        <f>'Gesamtenergie 2019'!F16*(1+Sekundäranteil!H$7)</f>
        <v>13416.766627878276</v>
      </c>
      <c r="G16" s="52">
        <f>'Gesamtenergie 2019'!G16*(1+Sekundäranteil!H$7)</f>
        <v>11085.328492542047</v>
      </c>
      <c r="H16" s="54">
        <f>'Gesamtenergie 2019'!H16*(1+Sekundäranteil!H$7)</f>
        <v>8625.7712332592819</v>
      </c>
      <c r="I16" s="53">
        <f>'Gesamtenergie 2019'!I16*(1+Sekundäranteil!H$7)</f>
        <v>7755.0560711590661</v>
      </c>
      <c r="K16" s="8" t="str">
        <f>C16</f>
        <v>Germany</v>
      </c>
      <c r="L16" s="8" t="str">
        <f>D16</f>
        <v>Eisenhuettenstadt</v>
      </c>
      <c r="M16" s="51">
        <f>E16-'Gesamtenergie 2019'!E16</f>
        <v>1485.4444569977768</v>
      </c>
      <c r="N16" s="55">
        <f>F16-'Gesamtenergie 2019'!F16</f>
        <v>1758.9888501004953</v>
      </c>
      <c r="O16" s="52">
        <f>G16-'Gesamtenergie 2019'!G16</f>
        <v>1453.3284925420485</v>
      </c>
      <c r="P16" s="54">
        <f>H16-'Gesamtenergie 2019'!H16</f>
        <v>1130.8712332592813</v>
      </c>
      <c r="Q16" s="53">
        <f>I16-'Gesamtenergie 2019'!I16</f>
        <v>1016.7171822701775</v>
      </c>
    </row>
    <row r="17" spans="3:17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'Gesamtenergie 2019'!E17*(1+Sekundäranteil!H$7)</f>
        <v>26349.521993018087</v>
      </c>
      <c r="F17" s="55">
        <f>'Gesamtenergie 2019'!F17*(1+Sekundäranteil!H$7)</f>
        <v>31201.782855530873</v>
      </c>
      <c r="G17" s="52">
        <f>'Gesamtenergie 2019'!G17*(1+Sekundäranteil!H$7)</f>
        <v>25779.833703586155</v>
      </c>
      <c r="H17" s="54">
        <f>'Gesamtenergie 2019'!H17*(1+Sekundäranteil!H$7)</f>
        <v>20059.933100602982</v>
      </c>
      <c r="I17" s="53">
        <f>'Gesamtenergie 2019'!I17*(1+Sekundäranteil!H$7)</f>
        <v>18035.014118974574</v>
      </c>
      <c r="K17" s="8" t="str">
        <f>C17</f>
        <v>Germany</v>
      </c>
      <c r="L17" s="8" t="str">
        <f>D17</f>
        <v>Duisburg-Huckingen</v>
      </c>
      <c r="M17" s="51">
        <f>E17-'Gesamtenergie 2019'!E17</f>
        <v>3454.5219930180865</v>
      </c>
      <c r="N17" s="55">
        <f>F17-'Gesamtenergie 2019'!F17</f>
        <v>4090.6717444197566</v>
      </c>
      <c r="O17" s="52">
        <f>G17-'Gesamtenergie 2019'!G17</f>
        <v>3379.8337035861587</v>
      </c>
      <c r="P17" s="54">
        <f>H17-'Gesamtenergie 2019'!H17</f>
        <v>2629.9331006029824</v>
      </c>
      <c r="Q17" s="53">
        <f>I17-'Gesamtenergie 2019'!I17</f>
        <v>2364.4585634190189</v>
      </c>
    </row>
    <row r="18" spans="3:17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'Gesamtenergie 2019'!E18*(1+Sekundäranteil!H$7)</f>
        <v>31619.426391621702</v>
      </c>
      <c r="F18" s="55">
        <f>'Gesamtenergie 2019'!F18*(1+Sekundäranteil!H$7)</f>
        <v>37442.139426637048</v>
      </c>
      <c r="G18" s="52">
        <f>'Gesamtenergie 2019'!G18*(1+Sekundäranteil!H$7)</f>
        <v>30935.800444303386</v>
      </c>
      <c r="H18" s="54">
        <f>'Gesamtenergie 2019'!H18*(1+Sekundäranteil!H$7)</f>
        <v>24071.919720723577</v>
      </c>
      <c r="I18" s="53">
        <f>'Gesamtenergie 2019'!I18*(1+Sekundäranteil!H$7)</f>
        <v>21642.016942769485</v>
      </c>
      <c r="K18" s="8" t="str">
        <f>C18</f>
        <v>Germany</v>
      </c>
      <c r="L18" s="8" t="str">
        <f>D18</f>
        <v>Duisburg-Beeckerwerth</v>
      </c>
      <c r="M18" s="51">
        <f>E18-'Gesamtenergie 2019'!E18</f>
        <v>4145.4263916217024</v>
      </c>
      <c r="N18" s="55">
        <f>F18-'Gesamtenergie 2019'!F18</f>
        <v>4908.8060933037086</v>
      </c>
      <c r="O18" s="52">
        <f>G18-'Gesamtenergie 2019'!G18</f>
        <v>4055.8004443033897</v>
      </c>
      <c r="P18" s="54">
        <f>H18-'Gesamtenergie 2019'!H18</f>
        <v>3155.9197207235775</v>
      </c>
      <c r="Q18" s="53">
        <f>I18-'Gesamtenergie 2019'!I18</f>
        <v>2837.3502761028212</v>
      </c>
    </row>
    <row r="19" spans="3:17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'Gesamtenergie 2019'!E19*(1+Sekundäranteil!H$7)</f>
        <v>24241.560233576638</v>
      </c>
      <c r="F19" s="55">
        <f>'Gesamtenergie 2019'!F19*(1+Sekundäranteil!H$7)</f>
        <v>28705.640227088403</v>
      </c>
      <c r="G19" s="52">
        <f>'Gesamtenergie 2019'!G19*(1+Sekundäranteil!H$7)</f>
        <v>23717.447007299263</v>
      </c>
      <c r="H19" s="54">
        <f>'Gesamtenergie 2019'!H19*(1+Sekundäranteil!H$7)</f>
        <v>18455.138452554744</v>
      </c>
      <c r="I19" s="53">
        <f>'Gesamtenergie 2019'!I19*(1+Sekundäranteil!H$7)</f>
        <v>16592.212989456606</v>
      </c>
      <c r="K19" s="8" t="str">
        <f>C19</f>
        <v>Germany</v>
      </c>
      <c r="L19" s="8" t="str">
        <f>D19</f>
        <v>Salzgitter</v>
      </c>
      <c r="M19" s="51">
        <f>E19-'Gesamtenergie 2019'!E19</f>
        <v>3178.1602335766402</v>
      </c>
      <c r="N19" s="55">
        <f>F19-'Gesamtenergie 2019'!F19</f>
        <v>3763.4180048661765</v>
      </c>
      <c r="O19" s="52">
        <f>G19-'Gesamtenergie 2019'!G19</f>
        <v>3109.4470072992663</v>
      </c>
      <c r="P19" s="54">
        <f>H19-'Gesamtenergie 2019'!H19</f>
        <v>2419.5384525547433</v>
      </c>
      <c r="Q19" s="53">
        <f>I19-'Gesamtenergie 2019'!I19</f>
        <v>2175.3018783454954</v>
      </c>
    </row>
    <row r="20" spans="3:17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'Gesamtenergie 2019'!E20*(1+Sekundäranteil!H$7)</f>
        <v>12299.956866340841</v>
      </c>
      <c r="F20" s="55">
        <f>'Gesamtenergie 2019'!F20*(1+Sekundäranteil!H$7)</f>
        <v>14564.992236961813</v>
      </c>
      <c r="G20" s="52">
        <f>'Gesamtenergie 2019'!G20*(1+Sekundäranteil!H$7)</f>
        <v>12034.02637283402</v>
      </c>
      <c r="H20" s="54">
        <f>'Gesamtenergie 2019'!H20*(1+Sekundäranteil!H$7)</f>
        <v>9363.9767713614729</v>
      </c>
      <c r="I20" s="53">
        <f>'Gesamtenergie 2019'!I20*(1+Sekundäranteil!H$7)</f>
        <v>8418.7445907373312</v>
      </c>
      <c r="K20" s="8" t="str">
        <f>C20</f>
        <v>Germany</v>
      </c>
      <c r="L20" s="8" t="str">
        <f>D20</f>
        <v>Dillingen</v>
      </c>
      <c r="M20" s="51">
        <f>E20-'Gesamtenergie 2019'!E20</f>
        <v>1612.5708663408423</v>
      </c>
      <c r="N20" s="55">
        <f>F20-'Gesamtenergie 2019'!F20</f>
        <v>1909.5255702951436</v>
      </c>
      <c r="O20" s="52">
        <f>G20-'Gesamtenergie 2019'!G20</f>
        <v>1577.7063728340199</v>
      </c>
      <c r="P20" s="54">
        <f>H20-'Gesamtenergie 2019'!H20</f>
        <v>1227.6527713614723</v>
      </c>
      <c r="Q20" s="53">
        <f>I20-'Gesamtenergie 2019'!I20</f>
        <v>1103.7292574039984</v>
      </c>
    </row>
    <row r="21" spans="3:17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'Gesamtenergie 2019'!E21*(1+Sekundäranteil!H$7)</f>
        <v>5902.2929264360509</v>
      </c>
      <c r="F21" s="55">
        <f>'Gesamtenergie 2019'!F21*(1+Sekundäranteil!H$7)</f>
        <v>6989.1993596389166</v>
      </c>
      <c r="G21" s="52">
        <f>'Gesamtenergie 2019'!G21*(1+Sekundäranteil!H$7)</f>
        <v>5774.6827496032993</v>
      </c>
      <c r="H21" s="54">
        <f>'Gesamtenergie 2019'!H21*(1+Sekundäranteil!H$7)</f>
        <v>4493.4250145350679</v>
      </c>
      <c r="I21" s="53">
        <f>'Gesamtenergie 2019'!I21*(1+Sekundäranteil!H$7)</f>
        <v>4039.8431626503043</v>
      </c>
      <c r="K21" s="8" t="str">
        <f>C21</f>
        <v>Germany</v>
      </c>
      <c r="L21" s="8" t="str">
        <f>D21</f>
        <v>Duisburg</v>
      </c>
      <c r="M21" s="51">
        <f>E21-'Gesamtenergie 2019'!E21</f>
        <v>773.81292643605138</v>
      </c>
      <c r="N21" s="55">
        <f>F21-'Gesamtenergie 2019'!F21</f>
        <v>916.31047075002607</v>
      </c>
      <c r="O21" s="52">
        <f>G21-'Gesamtenergie 2019'!G21</f>
        <v>757.08274960329982</v>
      </c>
      <c r="P21" s="54">
        <f>H21-'Gesamtenergie 2019'!H21</f>
        <v>589.10501453506777</v>
      </c>
      <c r="Q21" s="53">
        <f>I21-'Gesamtenergie 2019'!I21</f>
        <v>529.63871820586019</v>
      </c>
    </row>
    <row r="22" spans="3:17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'Gesamtenergie 2019'!E22*(1+Sekundäranteil!H$7)</f>
        <v>31619.426391621702</v>
      </c>
      <c r="F22" s="55">
        <f>'Gesamtenergie 2019'!F22*(1+Sekundäranteil!H$7)</f>
        <v>37442.139426637048</v>
      </c>
      <c r="G22" s="52">
        <f>'Gesamtenergie 2019'!G22*(1+Sekundäranteil!H$7)</f>
        <v>30935.800444303386</v>
      </c>
      <c r="H22" s="54">
        <f>'Gesamtenergie 2019'!H22*(1+Sekundäranteil!H$7)</f>
        <v>24071.919720723577</v>
      </c>
      <c r="I22" s="53">
        <f>'Gesamtenergie 2019'!I22*(1+Sekundäranteil!H$7)</f>
        <v>21642.016942769485</v>
      </c>
      <c r="K22" s="8" t="str">
        <f>C22</f>
        <v>Germany</v>
      </c>
      <c r="L22" s="8" t="str">
        <f>D22</f>
        <v>Duisburg-Bruckhausen</v>
      </c>
      <c r="M22" s="51">
        <f>E22-'Gesamtenergie 2019'!E22</f>
        <v>4145.4263916217024</v>
      </c>
      <c r="N22" s="55">
        <f>F22-'Gesamtenergie 2019'!F22</f>
        <v>4908.8060933037086</v>
      </c>
      <c r="O22" s="52">
        <f>G22-'Gesamtenergie 2019'!G22</f>
        <v>4055.8004443033897</v>
      </c>
      <c r="P22" s="54">
        <f>H22-'Gesamtenergie 2019'!H22</f>
        <v>3155.9197207235775</v>
      </c>
      <c r="Q22" s="53">
        <f>I22-'Gesamtenergie 2019'!I22</f>
        <v>2837.3502761028212</v>
      </c>
    </row>
    <row r="23" spans="3:17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'Gesamtenergie 2019'!E23*(1+Sekundäranteil!H$7)</f>
        <v>8431.8470377657868</v>
      </c>
      <c r="F23" s="55">
        <f>'Gesamtenergie 2019'!F23*(1+Sekundäranteil!H$7)</f>
        <v>9984.5705137698787</v>
      </c>
      <c r="G23" s="52">
        <f>'Gesamtenergie 2019'!G23*(1+Sekundäranteil!H$7)</f>
        <v>8249.5467851475696</v>
      </c>
      <c r="H23" s="54">
        <f>'Gesamtenergie 2019'!H23*(1+Sekundäranteil!H$7)</f>
        <v>6419.1785921929541</v>
      </c>
      <c r="I23" s="53">
        <f>'Gesamtenergie 2019'!I23*(1+Sekundäranteil!H$7)</f>
        <v>5771.2045180718633</v>
      </c>
      <c r="K23" s="8" t="str">
        <f>C23</f>
        <v>Hungaria</v>
      </c>
      <c r="L23" s="8" t="str">
        <f>D23</f>
        <v>Dunauijvaros</v>
      </c>
      <c r="M23" s="51">
        <f>E23-'Gesamtenergie 2019'!E23</f>
        <v>1105.4470377657872</v>
      </c>
      <c r="N23" s="55">
        <f>F23-'Gesamtenergie 2019'!F23</f>
        <v>1309.0149582143222</v>
      </c>
      <c r="O23" s="52">
        <f>G23-'Gesamtenergie 2019'!G23</f>
        <v>1081.5467851475705</v>
      </c>
      <c r="P23" s="54">
        <f>H23-'Gesamtenergie 2019'!H23</f>
        <v>841.57859219295369</v>
      </c>
      <c r="Q23" s="53">
        <f>I23-'Gesamtenergie 2019'!I23</f>
        <v>756.62674029408572</v>
      </c>
    </row>
    <row r="24" spans="3:17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'Gesamtenergie 2019'!E24*(1+Sekundäranteil!H$7)</f>
        <v>44794.187388130747</v>
      </c>
      <c r="F24" s="55">
        <f>'Gesamtenergie 2019'!F24*(1+Sekundäranteil!H$7)</f>
        <v>53043.030854402488</v>
      </c>
      <c r="G24" s="52">
        <f>'Gesamtenergie 2019'!G24*(1+Sekundäranteil!H$7)</f>
        <v>43825.717296096467</v>
      </c>
      <c r="H24" s="54">
        <f>'Gesamtenergie 2019'!H24*(1+Sekundäranteil!H$7)</f>
        <v>34101.886271025069</v>
      </c>
      <c r="I24" s="53">
        <f>'Gesamtenergie 2019'!I24*(1+Sekundäranteil!H$7)</f>
        <v>30659.52400225677</v>
      </c>
      <c r="K24" s="8" t="str">
        <f>C24</f>
        <v>Italy</v>
      </c>
      <c r="L24" s="8" t="str">
        <f>D24</f>
        <v>Taranto</v>
      </c>
      <c r="M24" s="51">
        <f>E24-'Gesamtenergie 2019'!E24</f>
        <v>5872.6873881307474</v>
      </c>
      <c r="N24" s="55">
        <f>F24-'Gesamtenergie 2019'!F24</f>
        <v>6954.1419655135905</v>
      </c>
      <c r="O24" s="52">
        <f>G24-'Gesamtenergie 2019'!G24</f>
        <v>5745.7172960964745</v>
      </c>
      <c r="P24" s="54">
        <f>H24-'Gesamtenergie 2019'!H24</f>
        <v>4470.8862710250687</v>
      </c>
      <c r="Q24" s="53">
        <f>I24-'Gesamtenergie 2019'!I24</f>
        <v>4019.5795578123289</v>
      </c>
    </row>
    <row r="25" spans="3:17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'Gesamtenergie 2019'!E25*(1+Sekundäranteil!H$7)</f>
        <v>35914.39847648365</v>
      </c>
      <c r="F25" s="55">
        <f>'Gesamtenergie 2019'!F25*(1+Sekundäranteil!H$7)</f>
        <v>42528.03003208858</v>
      </c>
      <c r="G25" s="52">
        <f>'Gesamtenergie 2019'!G25*(1+Sekundäranteil!H$7)</f>
        <v>35137.913337987935</v>
      </c>
      <c r="H25" s="54">
        <f>'Gesamtenergie 2019'!H25*(1+Sekundäranteil!H$7)</f>
        <v>27341.688816121863</v>
      </c>
      <c r="I25" s="53">
        <f>'Gesamtenergie 2019'!I25*(1+Sekundäranteil!H$7)</f>
        <v>24581.724244162342</v>
      </c>
      <c r="K25" s="8" t="str">
        <f>C25</f>
        <v>Netherlands</v>
      </c>
      <c r="L25" s="8" t="str">
        <f>D25</f>
        <v>Ijmuiden</v>
      </c>
      <c r="M25" s="51">
        <f>E25-'Gesamtenergie 2019'!E25</f>
        <v>4708.5134764836512</v>
      </c>
      <c r="N25" s="55">
        <f>F25-'Gesamtenergie 2019'!F25</f>
        <v>5575.5855876441274</v>
      </c>
      <c r="O25" s="52">
        <f>G25-'Gesamtenergie 2019'!G25</f>
        <v>4606.7133379879378</v>
      </c>
      <c r="P25" s="54">
        <f>H25-'Gesamtenergie 2019'!H25</f>
        <v>3584.5988161218629</v>
      </c>
      <c r="Q25" s="53">
        <f>I25-'Gesamtenergie 2019'!I25</f>
        <v>3222.7570219401205</v>
      </c>
    </row>
    <row r="26" spans="3:17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'Gesamtenergie 2019'!E26*(1+Sekundäranteil!H$7)</f>
        <v>14360.489486194856</v>
      </c>
      <c r="F26" s="55">
        <f>'Gesamtenergie 2019'!F26*(1+Sekundäranteil!H$7)</f>
        <v>17004.971656264326</v>
      </c>
      <c r="G26" s="52">
        <f>'Gesamtenergie 2019'!G26*(1+Sekundäranteil!H$7)</f>
        <v>14050.009368454455</v>
      </c>
      <c r="H26" s="54">
        <f>'Gesamtenergie 2019'!H26*(1+Sekundäranteil!H$7)</f>
        <v>10932.663539828625</v>
      </c>
      <c r="I26" s="53">
        <f>'Gesamtenergie 2019'!I26*(1+Sekundäranteil!H$7)</f>
        <v>9829.0826948411413</v>
      </c>
      <c r="K26" s="8" t="str">
        <f>C26</f>
        <v>Poland</v>
      </c>
      <c r="L26" s="8" t="str">
        <f>D26</f>
        <v>Krakow</v>
      </c>
      <c r="M26" s="51">
        <f>E26-'Gesamtenergie 2019'!E26</f>
        <v>1882.7144861948564</v>
      </c>
      <c r="N26" s="55">
        <f>F26-'Gesamtenergie 2019'!F26</f>
        <v>2229.4161007087678</v>
      </c>
      <c r="O26" s="52">
        <f>G26-'Gesamtenergie 2019'!G26</f>
        <v>1842.0093684544572</v>
      </c>
      <c r="P26" s="54">
        <f>H26-'Gesamtenergie 2019'!H26</f>
        <v>1433.3135398286249</v>
      </c>
      <c r="Q26" s="53">
        <f>I26-'Gesamtenergie 2019'!I26</f>
        <v>1288.6299170633647</v>
      </c>
    </row>
    <row r="27" spans="3:17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'Gesamtenergie 2019'!E27*(1+Sekundäranteil!H$7)</f>
        <v>14360.489486194856</v>
      </c>
      <c r="F27" s="55">
        <f>'Gesamtenergie 2019'!F27*(1+Sekundäranteil!H$7)</f>
        <v>17004.971656264326</v>
      </c>
      <c r="G27" s="52">
        <f>'Gesamtenergie 2019'!G27*(1+Sekundäranteil!H$7)</f>
        <v>14050.009368454455</v>
      </c>
      <c r="H27" s="54">
        <f>'Gesamtenergie 2019'!H27*(1+Sekundäranteil!H$7)</f>
        <v>10932.663539828625</v>
      </c>
      <c r="I27" s="53">
        <f>'Gesamtenergie 2019'!I27*(1+Sekundäranteil!H$7)</f>
        <v>9829.0826948411413</v>
      </c>
      <c r="K27" s="8" t="str">
        <f>C27</f>
        <v>Poland</v>
      </c>
      <c r="L27" s="8" t="str">
        <f>D27</f>
        <v>Dabrowa Gornicza</v>
      </c>
      <c r="M27" s="51">
        <f>E27-'Gesamtenergie 2019'!E27</f>
        <v>1882.7144861948564</v>
      </c>
      <c r="N27" s="55">
        <f>F27-'Gesamtenergie 2019'!F27</f>
        <v>2229.4161007087678</v>
      </c>
      <c r="O27" s="52">
        <f>G27-'Gesamtenergie 2019'!G27</f>
        <v>1842.0093684544572</v>
      </c>
      <c r="P27" s="54">
        <f>H27-'Gesamtenergie 2019'!H27</f>
        <v>1433.3135398286249</v>
      </c>
      <c r="Q27" s="53">
        <f>I27-'Gesamtenergie 2019'!I27</f>
        <v>1288.6299170633647</v>
      </c>
    </row>
    <row r="28" spans="3:17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'Gesamtenergie 2019'!E28*(1+Sekundäranteil!H$7)</f>
        <v>10803.304017137414</v>
      </c>
      <c r="F28" s="55">
        <f>'Gesamtenergie 2019'!F28*(1+Sekundäranteil!H$7)</f>
        <v>12792.73097076766</v>
      </c>
      <c r="G28" s="52">
        <f>'Gesamtenergie 2019'!G28*(1+Sekundäranteil!H$7)</f>
        <v>10569.731818470324</v>
      </c>
      <c r="H28" s="54">
        <f>'Gesamtenergie 2019'!H28*(1+Sekundäranteil!H$7)</f>
        <v>8224.5725712472231</v>
      </c>
      <c r="I28" s="53">
        <f>'Gesamtenergie 2019'!I28*(1+Sekundäranteil!H$7)</f>
        <v>7394.3557887795741</v>
      </c>
      <c r="K28" s="8" t="str">
        <f>C28</f>
        <v>Romania</v>
      </c>
      <c r="L28" s="8" t="str">
        <f>D28</f>
        <v>Galati</v>
      </c>
      <c r="M28" s="51">
        <f>E28-'Gesamtenergie 2019'!E28</f>
        <v>1416.3540171374152</v>
      </c>
      <c r="N28" s="55">
        <f>F28-'Gesamtenergie 2019'!F28</f>
        <v>1677.1754152121011</v>
      </c>
      <c r="O28" s="52">
        <f>G28-'Gesamtenergie 2019'!G28</f>
        <v>1385.7318184703254</v>
      </c>
      <c r="P28" s="54">
        <f>H28-'Gesamtenergie 2019'!H28</f>
        <v>1078.2725712472229</v>
      </c>
      <c r="Q28" s="53">
        <f>I28-'Gesamtenergie 2019'!I28</f>
        <v>969.42801100179713</v>
      </c>
    </row>
    <row r="29" spans="3:17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'Gesamtenergie 2019'!E29*(1+Sekundäranteil!H$7)</f>
        <v>23714.569793716277</v>
      </c>
      <c r="F29" s="55">
        <f>'Gesamtenergie 2019'!F29*(1+Sekundäranteil!H$7)</f>
        <v>28081.604569977786</v>
      </c>
      <c r="G29" s="52">
        <f>'Gesamtenergie 2019'!G29*(1+Sekundäranteil!H$7)</f>
        <v>23201.85033322754</v>
      </c>
      <c r="H29" s="54">
        <f>'Gesamtenergie 2019'!H29*(1+Sekundäranteil!H$7)</f>
        <v>18053.939790542685</v>
      </c>
      <c r="I29" s="53">
        <f>'Gesamtenergie 2019'!I29*(1+Sekundäranteil!H$7)</f>
        <v>16231.512707077114</v>
      </c>
      <c r="K29" s="8" t="str">
        <f>C29</f>
        <v>Slovakia</v>
      </c>
      <c r="L29" s="8" t="str">
        <f>D29</f>
        <v>Kosice</v>
      </c>
      <c r="M29" s="51">
        <f>E29-'Gesamtenergie 2019'!E29</f>
        <v>3109.0697937162768</v>
      </c>
      <c r="N29" s="55">
        <f>F29-'Gesamtenergie 2019'!F29</f>
        <v>3681.6045699777824</v>
      </c>
      <c r="O29" s="52">
        <f>G29-'Gesamtenergie 2019'!G29</f>
        <v>3041.8503332275432</v>
      </c>
      <c r="P29" s="54">
        <f>H29-'Gesamtenergie 2019'!H29</f>
        <v>2366.9397905426831</v>
      </c>
      <c r="Q29" s="53">
        <f>I29-'Gesamtenergie 2019'!I29</f>
        <v>2128.0127070771159</v>
      </c>
    </row>
    <row r="30" spans="3:17" x14ac:dyDescent="0.25">
      <c r="C30" s="8" t="str">
        <f>'Produktion je Standort'!C29</f>
        <v>Spain</v>
      </c>
      <c r="D30" s="8" t="str">
        <f>'Produktion je Standort'!D29</f>
        <v>Gijon</v>
      </c>
      <c r="E30" s="51">
        <f>'Gesamtenergie 2019'!E30*(1+Sekundäranteil!H$7)</f>
        <v>12516.022946683592</v>
      </c>
      <c r="F30" s="55">
        <f>'Gesamtenergie 2019'!F30*(1+Sekundäranteil!H$7)</f>
        <v>14820.846856377166</v>
      </c>
      <c r="G30" s="52">
        <f>'Gesamtenergie 2019'!G30*(1+Sekundäranteil!H$7)</f>
        <v>12245.421009203425</v>
      </c>
      <c r="H30" s="54">
        <f>'Gesamtenergie 2019'!H30*(1+Sekundäranteil!H$7)</f>
        <v>9528.4682227864159</v>
      </c>
      <c r="I30" s="53">
        <f>'Gesamtenergie 2019'!I30*(1+Sekundäranteil!H$7)</f>
        <v>8566.6317065129224</v>
      </c>
      <c r="K30" s="8" t="str">
        <f>C30</f>
        <v>Spain</v>
      </c>
      <c r="L30" s="8" t="str">
        <f>D30</f>
        <v>Gijon</v>
      </c>
      <c r="M30" s="51">
        <f>E30-'Gesamtenergie 2019'!E30</f>
        <v>1640.8979466835917</v>
      </c>
      <c r="N30" s="55">
        <f>F30-'Gesamtenergie 2019'!F30</f>
        <v>1943.0690785993847</v>
      </c>
      <c r="O30" s="52">
        <f>G30-'Gesamtenergie 2019'!G30</f>
        <v>1605.4210092034264</v>
      </c>
      <c r="P30" s="54">
        <f>H30-'Gesamtenergie 2019'!H30</f>
        <v>1249.2182227864159</v>
      </c>
      <c r="Q30" s="53">
        <f>I30-'Gesamtenergie 2019'!I30</f>
        <v>1123.1178176240337</v>
      </c>
    </row>
    <row r="31" spans="3:17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'Gesamtenergie 2019'!E31*(1+Sekundäranteil!H$7)</f>
        <v>12516.022946683592</v>
      </c>
      <c r="F31" s="55">
        <f>'Gesamtenergie 2019'!F31*(1+Sekundäranteil!H$7)</f>
        <v>14820.846856377166</v>
      </c>
      <c r="G31" s="52">
        <f>'Gesamtenergie 2019'!G31*(1+Sekundäranteil!H$7)</f>
        <v>12245.421009203425</v>
      </c>
      <c r="H31" s="54">
        <f>'Gesamtenergie 2019'!H31*(1+Sekundäranteil!H$7)</f>
        <v>9528.4682227864159</v>
      </c>
      <c r="I31" s="53">
        <f>'Gesamtenergie 2019'!I31*(1+Sekundäranteil!H$7)</f>
        <v>8566.6317065129224</v>
      </c>
      <c r="K31" s="8" t="str">
        <f>C31</f>
        <v>Spain</v>
      </c>
      <c r="L31" s="8" t="str">
        <f>D31</f>
        <v>Aviles</v>
      </c>
      <c r="M31" s="51">
        <f>E31-'Gesamtenergie 2019'!E31</f>
        <v>1640.8979466835917</v>
      </c>
      <c r="N31" s="55">
        <f>F31-'Gesamtenergie 2019'!F31</f>
        <v>1943.0690785993847</v>
      </c>
      <c r="O31" s="52">
        <f>G31-'Gesamtenergie 2019'!G31</f>
        <v>1605.4210092034264</v>
      </c>
      <c r="P31" s="54">
        <f>H31-'Gesamtenergie 2019'!H31</f>
        <v>1249.2182227864159</v>
      </c>
      <c r="Q31" s="53">
        <f>I31-'Gesamtenergie 2019'!I31</f>
        <v>1123.1178176240337</v>
      </c>
    </row>
    <row r="32" spans="3:17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'Gesamtenergie 2019'!E32*(1+Sekundäranteil!H$7)</f>
        <v>12120.780116788319</v>
      </c>
      <c r="F32" s="55">
        <f>'Gesamtenergie 2019'!F32*(1+Sekundäranteil!H$7)</f>
        <v>14352.820113544201</v>
      </c>
      <c r="G32" s="52">
        <f>'Gesamtenergie 2019'!G32*(1+Sekundäranteil!H$7)</f>
        <v>11858.723503649631</v>
      </c>
      <c r="H32" s="54">
        <f>'Gesamtenergie 2019'!H32*(1+Sekundäranteil!H$7)</f>
        <v>9227.5692262773719</v>
      </c>
      <c r="I32" s="53">
        <f>'Gesamtenergie 2019'!I32*(1+Sekundäranteil!H$7)</f>
        <v>8296.106494728303</v>
      </c>
      <c r="K32" s="8" t="str">
        <f>C32</f>
        <v>Sweden</v>
      </c>
      <c r="L32" s="8" t="str">
        <f>D32</f>
        <v>Lulea</v>
      </c>
      <c r="M32" s="51">
        <f>E32-'Gesamtenergie 2019'!E32</f>
        <v>1589.0801167883201</v>
      </c>
      <c r="N32" s="55">
        <f>F32-'Gesamtenergie 2019'!F32</f>
        <v>1881.7090024330882</v>
      </c>
      <c r="O32" s="52">
        <f>G32-'Gesamtenergie 2019'!G32</f>
        <v>1554.7235036496331</v>
      </c>
      <c r="P32" s="54">
        <f>H32-'Gesamtenergie 2019'!H32</f>
        <v>1209.7692262773717</v>
      </c>
      <c r="Q32" s="53">
        <f>I32-'Gesamtenergie 2019'!I32</f>
        <v>1087.6509391727477</v>
      </c>
    </row>
    <row r="33" spans="3:17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'Gesamtenergie 2019'!E33*(1+Sekundäranteil!H$7)</f>
        <v>7904.8565979054256</v>
      </c>
      <c r="F33" s="55">
        <f>'Gesamtenergie 2019'!F33*(1+Sekundäranteil!H$7)</f>
        <v>9360.534856659262</v>
      </c>
      <c r="G33" s="52">
        <f>'Gesamtenergie 2019'!G33*(1+Sekundäranteil!H$7)</f>
        <v>7733.9501110758465</v>
      </c>
      <c r="H33" s="54">
        <f>'Gesamtenergie 2019'!H33*(1+Sekundäranteil!H$7)</f>
        <v>6017.9799301808944</v>
      </c>
      <c r="I33" s="53">
        <f>'Gesamtenergie 2019'!I33*(1+Sekundäranteil!H$7)</f>
        <v>5410.5042356923714</v>
      </c>
      <c r="K33" s="8" t="str">
        <f>C33</f>
        <v>Sweden</v>
      </c>
      <c r="L33" s="8" t="str">
        <f>D33</f>
        <v>Oxeloesund</v>
      </c>
      <c r="M33" s="51">
        <f>E33-'Gesamtenergie 2019'!E33</f>
        <v>1036.3565979054256</v>
      </c>
      <c r="N33" s="55">
        <f>F33-'Gesamtenergie 2019'!F33</f>
        <v>1227.2015233259272</v>
      </c>
      <c r="O33" s="52">
        <f>G33-'Gesamtenergie 2019'!G33</f>
        <v>1013.9501110758474</v>
      </c>
      <c r="P33" s="54">
        <f>H33-'Gesamtenergie 2019'!H33</f>
        <v>788.97993018089437</v>
      </c>
      <c r="Q33" s="53">
        <f>I33-'Gesamtenergie 2019'!I33</f>
        <v>709.33756902570531</v>
      </c>
    </row>
    <row r="34" spans="3:17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'Gesamtenergie 2019'!E34*(1+Sekundäranteil!H$7)</f>
        <v>19946.588148714691</v>
      </c>
      <c r="F34" s="55">
        <f>'Gesamtenergie 2019'!F34*(1+Sekundäranteil!H$7)</f>
        <v>23619.749621636875</v>
      </c>
      <c r="G34" s="52">
        <f>'Gesamtenergie 2019'!G34*(1+Sekundäranteil!H$7)</f>
        <v>19515.334113614721</v>
      </c>
      <c r="H34" s="54">
        <f>'Gesamtenergie 2019'!H34*(1+Sekundäranteil!H$7)</f>
        <v>15185.369357156456</v>
      </c>
      <c r="I34" s="53">
        <f>'Gesamtenergie 2019'!I34*(1+Sekundäranteil!H$7)</f>
        <v>13652.505688063751</v>
      </c>
      <c r="K34" s="8" t="str">
        <f>C34</f>
        <v>United Kingdom</v>
      </c>
      <c r="L34" s="8" t="str">
        <f>D34</f>
        <v>Port Talbot</v>
      </c>
      <c r="M34" s="51">
        <f>E34-'Gesamtenergie 2019'!E34</f>
        <v>2615.0731487146913</v>
      </c>
      <c r="N34" s="55">
        <f>F34-'Gesamtenergie 2019'!F34</f>
        <v>3096.6385105257577</v>
      </c>
      <c r="O34" s="52">
        <f>G34-'Gesamtenergie 2019'!G34</f>
        <v>2558.5341136147217</v>
      </c>
      <c r="P34" s="54">
        <f>H34-'Gesamtenergie 2019'!H34</f>
        <v>1990.8593571564561</v>
      </c>
      <c r="Q34" s="53">
        <f>I34-'Gesamtenergie 2019'!I34</f>
        <v>1789.8951325081962</v>
      </c>
    </row>
    <row r="35" spans="3:17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'Gesamtenergie 2019'!E35*(1+Sekundäranteil!H$7)</f>
        <v>14755.732316090127</v>
      </c>
      <c r="F35" s="55">
        <f>'Gesamtenergie 2019'!F35*(1+Sekundäranteil!H$7)</f>
        <v>17472.998399097291</v>
      </c>
      <c r="G35" s="52">
        <f>'Gesamtenergie 2019'!G35*(1+Sekundäranteil!H$7)</f>
        <v>14436.706874008247</v>
      </c>
      <c r="H35" s="54">
        <f>'Gesamtenergie 2019'!H35*(1+Sekundäranteil!H$7)</f>
        <v>11233.562536337671</v>
      </c>
      <c r="I35" s="53">
        <f>'Gesamtenergie 2019'!I35*(1+Sekundäranteil!H$7)</f>
        <v>10099.607906625761</v>
      </c>
      <c r="K35" s="8" t="str">
        <f>C35</f>
        <v>United Kingdom</v>
      </c>
      <c r="L35" s="8" t="str">
        <f>D35</f>
        <v>Scunthorpe</v>
      </c>
      <c r="M35" s="51">
        <f>E35-'Gesamtenergie 2019'!E35</f>
        <v>1934.532316090128</v>
      </c>
      <c r="N35" s="55">
        <f>F35-'Gesamtenergie 2019'!F35</f>
        <v>2290.7761768750643</v>
      </c>
      <c r="O35" s="52">
        <f>G35-'Gesamtenergie 2019'!G35</f>
        <v>1892.7068740082486</v>
      </c>
      <c r="P35" s="54">
        <f>H35-'Gesamtenergie 2019'!H35</f>
        <v>1472.7625363376701</v>
      </c>
      <c r="Q35" s="53">
        <f>I35-'Gesamtenergie 2019'!I35</f>
        <v>1324.0967955146498</v>
      </c>
    </row>
    <row r="39" spans="3:17" ht="41.25" customHeight="1" x14ac:dyDescent="0.35">
      <c r="C39" s="79" t="s">
        <v>153</v>
      </c>
      <c r="D39" s="79"/>
      <c r="E39" s="79"/>
      <c r="F39" s="79"/>
      <c r="G39" s="79"/>
      <c r="H39" s="79"/>
      <c r="I39" s="79"/>
      <c r="K39" s="79" t="s">
        <v>156</v>
      </c>
      <c r="L39" s="79"/>
      <c r="M39" s="79"/>
      <c r="N39" s="79"/>
      <c r="O39" s="79"/>
      <c r="P39" s="79"/>
      <c r="Q39" s="79"/>
    </row>
    <row r="41" spans="3:17" ht="15.75" x14ac:dyDescent="0.25">
      <c r="E41" s="87" t="s">
        <v>46</v>
      </c>
      <c r="F41" s="87"/>
      <c r="G41" s="87" t="s">
        <v>42</v>
      </c>
      <c r="H41" s="87"/>
      <c r="I41" s="87"/>
      <c r="M41" s="87" t="s">
        <v>46</v>
      </c>
      <c r="N41" s="87"/>
      <c r="O41" s="87" t="s">
        <v>42</v>
      </c>
      <c r="P41" s="87"/>
      <c r="Q41" s="87"/>
    </row>
    <row r="42" spans="3:17" x14ac:dyDescent="0.25">
      <c r="C42" s="15" t="s">
        <v>52</v>
      </c>
      <c r="D42" s="15" t="s">
        <v>53</v>
      </c>
      <c r="E42" s="63" t="str">
        <f>Studienliste!$F$17</f>
        <v>ISI-05 13</v>
      </c>
      <c r="F42" s="97" t="s">
        <v>132</v>
      </c>
      <c r="G42" s="98" t="str">
        <f>Studienliste!$F$10</f>
        <v>OTTO-01 17</v>
      </c>
      <c r="H42" s="99" t="str">
        <f>Studienliste!$F$8</f>
        <v>TUD-02 20</v>
      </c>
      <c r="I42" s="100" t="str">
        <f>F42</f>
        <v>ENWI</v>
      </c>
      <c r="K42" s="15" t="s">
        <v>52</v>
      </c>
      <c r="L42" s="15" t="s">
        <v>53</v>
      </c>
      <c r="M42" s="63" t="str">
        <f>Studienliste!$F$17</f>
        <v>ISI-05 13</v>
      </c>
      <c r="N42" s="97" t="s">
        <v>132</v>
      </c>
      <c r="O42" s="98" t="str">
        <f>Studienliste!$F$10</f>
        <v>OTTO-01 17</v>
      </c>
      <c r="P42" s="99" t="str">
        <f>Studienliste!$F$8</f>
        <v>TUD-02 20</v>
      </c>
      <c r="Q42" s="100" t="str">
        <f>N42</f>
        <v>ENWI</v>
      </c>
    </row>
    <row r="43" spans="3:17" x14ac:dyDescent="0.25">
      <c r="C43" s="8" t="str">
        <f>C7</f>
        <v>Austria</v>
      </c>
      <c r="D43" s="8" t="str">
        <f>D7</f>
        <v>Donawitz</v>
      </c>
      <c r="E43" s="51">
        <f>'Gesamtenergie 2019'!E7*(1+Sekundäranteil!$H$10)</f>
        <v>19743.700244363692</v>
      </c>
      <c r="F43" s="55">
        <f>'Gesamtenergie 2019'!F7*(1+Sekundäranteil!$H$10)</f>
        <v>23379.499937515429</v>
      </c>
      <c r="G43" s="52">
        <f>'Gesamtenergie 2019'!G7*(1+Sekundäranteil!$H$10)</f>
        <v>19316.832735258646</v>
      </c>
      <c r="H43" s="54">
        <f>'Gesamtenergie 2019'!H7*(1+Sekundäranteil!$H$10)</f>
        <v>15030.910472123134</v>
      </c>
      <c r="I43" s="53">
        <f>'Gesamtenergie 2019'!I7*(1+Sekundäranteil!$H$10)</f>
        <v>13513.638416751999</v>
      </c>
      <c r="K43" s="8" t="str">
        <f>C43</f>
        <v>Austria</v>
      </c>
      <c r="L43" s="8" t="str">
        <f>D43</f>
        <v>Donawitz</v>
      </c>
      <c r="M43" s="51">
        <f>E43-'Gesamtenergie 2019'!E7</f>
        <v>2467.1332443636929</v>
      </c>
      <c r="N43" s="55">
        <f>F43-'Gesamtenergie 2019'!F7</f>
        <v>2921.4554930709819</v>
      </c>
      <c r="O43" s="52">
        <f>G43-'Gesamtenergie 2019'!G7</f>
        <v>2413.7927352586485</v>
      </c>
      <c r="P43" s="54">
        <f>H43-'Gesamtenergie 2019'!H7</f>
        <v>1878.2324721231344</v>
      </c>
      <c r="Q43" s="53">
        <f>I43-'Gesamtenergie 2019'!I7</f>
        <v>1688.6371945297778</v>
      </c>
    </row>
    <row r="44" spans="3:17" x14ac:dyDescent="0.25">
      <c r="C44" s="8" t="str">
        <f t="shared" ref="C44:D71" si="0">C8</f>
        <v>Austria</v>
      </c>
      <c r="D44" s="8" t="str">
        <f t="shared" si="0"/>
        <v>Linz</v>
      </c>
      <c r="E44" s="51">
        <f>'Gesamtenergie 2019'!E8*(1+Sekundäranteil!$H$10)</f>
        <v>19743.700244363692</v>
      </c>
      <c r="F44" s="55">
        <f>'Gesamtenergie 2019'!F8*(1+Sekundäranteil!$H$10)</f>
        <v>23379.499937515429</v>
      </c>
      <c r="G44" s="52">
        <f>'Gesamtenergie 2019'!G8*(1+Sekundäranteil!$H$10)</f>
        <v>19316.832735258646</v>
      </c>
      <c r="H44" s="54">
        <f>'Gesamtenergie 2019'!H8*(1+Sekundäranteil!$H$10)</f>
        <v>15030.910472123134</v>
      </c>
      <c r="I44" s="53">
        <f>'Gesamtenergie 2019'!I8*(1+Sekundäranteil!$H$10)</f>
        <v>13513.638416751999</v>
      </c>
      <c r="K44" s="8" t="str">
        <f>C44</f>
        <v>Austria</v>
      </c>
      <c r="L44" s="8" t="str">
        <f>D44</f>
        <v>Linz</v>
      </c>
      <c r="M44" s="51">
        <f>E44-'Gesamtenergie 2019'!E8</f>
        <v>2467.1332443636929</v>
      </c>
      <c r="N44" s="55">
        <f>F44-'Gesamtenergie 2019'!F8</f>
        <v>2921.4554930709819</v>
      </c>
      <c r="O44" s="52">
        <f>G44-'Gesamtenergie 2019'!G8</f>
        <v>2413.7927352586485</v>
      </c>
      <c r="P44" s="54">
        <f>H44-'Gesamtenergie 2019'!H8</f>
        <v>1878.2324721231344</v>
      </c>
      <c r="Q44" s="53">
        <f>I44-'Gesamtenergie 2019'!I8</f>
        <v>1688.6371945297778</v>
      </c>
    </row>
    <row r="45" spans="3:17" x14ac:dyDescent="0.25">
      <c r="C45" s="8" t="str">
        <f t="shared" si="0"/>
        <v>Belgium</v>
      </c>
      <c r="D45" s="8" t="str">
        <f t="shared" si="0"/>
        <v>Ghent</v>
      </c>
      <c r="E45" s="51">
        <f>'Gesamtenergie 2019'!E9*(1+Sekundäranteil!$H$10)</f>
        <v>28519.259563154552</v>
      </c>
      <c r="F45" s="55">
        <f>'Gesamtenergie 2019'!F9*(1+Sekundäranteil!$H$10)</f>
        <v>33771.077301738427</v>
      </c>
      <c r="G45" s="52">
        <f>'Gesamtenergie 2019'!G9*(1+Sekundäranteil!$H$10)</f>
        <v>27902.660590288793</v>
      </c>
      <c r="H45" s="54">
        <f>'Gesamtenergie 2019'!H9*(1+Sekundäranteil!$H$10)</f>
        <v>21711.757771818469</v>
      </c>
      <c r="I45" s="53">
        <f>'Gesamtenergie 2019'!I9*(1+Sekundäranteil!$H$10)</f>
        <v>19520.097898568351</v>
      </c>
      <c r="K45" s="8" t="str">
        <f>C45</f>
        <v>Belgium</v>
      </c>
      <c r="L45" s="8" t="str">
        <f>D45</f>
        <v>Ghent</v>
      </c>
      <c r="M45" s="51">
        <f>E45-'Gesamtenergie 2019'!E9</f>
        <v>3563.7095631545526</v>
      </c>
      <c r="N45" s="55">
        <f>F45-'Gesamtenergie 2019'!F9</f>
        <v>4219.9661906273104</v>
      </c>
      <c r="O45" s="52">
        <f>G45-'Gesamtenergie 2019'!G9</f>
        <v>3486.6605902887968</v>
      </c>
      <c r="P45" s="54">
        <f>H45-'Gesamtenergie 2019'!H9</f>
        <v>2713.0577718184686</v>
      </c>
      <c r="Q45" s="53">
        <f>I45-'Gesamtenergie 2019'!I9</f>
        <v>2439.1923430127972</v>
      </c>
    </row>
    <row r="46" spans="3:17" x14ac:dyDescent="0.25">
      <c r="C46" s="8" t="str">
        <f t="shared" si="0"/>
        <v>Czech Republic</v>
      </c>
      <c r="D46" s="8" t="str">
        <f t="shared" si="0"/>
        <v>Trinec</v>
      </c>
      <c r="E46" s="51">
        <f>'Gesamtenergie 2019'!E10*(1+Sekundäranteil!$H$10)</f>
        <v>13516.559165436367</v>
      </c>
      <c r="F46" s="55">
        <f>'Gesamtenergie 2019'!F10*(1+Sekundäranteil!$H$10)</f>
        <v>16005.631682640433</v>
      </c>
      <c r="G46" s="52">
        <f>'Gesamtenergie 2019'!G10*(1+Sekundäranteil!$H$10)</f>
        <v>13224.325193525863</v>
      </c>
      <c r="H46" s="54">
        <f>'Gesamtenergie 2019'!H10*(1+Sekundäranteil!$H$10)</f>
        <v>10290.178041212313</v>
      </c>
      <c r="I46" s="53">
        <f>'Gesamtenergie 2019'!I10*(1+Sekundäranteil!$H$10)</f>
        <v>9251.4519031196432</v>
      </c>
      <c r="K46" s="8" t="str">
        <f>C46</f>
        <v>Czech Republic</v>
      </c>
      <c r="L46" s="8" t="str">
        <f>D46</f>
        <v>Trinec</v>
      </c>
      <c r="M46" s="51">
        <f>E46-'Gesamtenergie 2019'!E10</f>
        <v>1689.0021654363682</v>
      </c>
      <c r="N46" s="55">
        <f>F46-'Gesamtenergie 2019'!F10</f>
        <v>2000.0316826404305</v>
      </c>
      <c r="O46" s="52">
        <f>G46-'Gesamtenergie 2019'!G10</f>
        <v>1652.4851935258648</v>
      </c>
      <c r="P46" s="54">
        <f>H46-'Gesamtenergie 2019'!H10</f>
        <v>1285.8400412123137</v>
      </c>
      <c r="Q46" s="53">
        <f>I46-'Gesamtenergie 2019'!I10</f>
        <v>1156.0429031196436</v>
      </c>
    </row>
    <row r="47" spans="3:17" x14ac:dyDescent="0.25">
      <c r="C47" s="8" t="str">
        <f t="shared" si="0"/>
        <v>Finland</v>
      </c>
      <c r="D47" s="8" t="str">
        <f t="shared" si="0"/>
        <v>Raahe</v>
      </c>
      <c r="E47" s="51">
        <f>'Gesamtenergie 2019'!E11*(1+Sekundäranteil!$H$10)</f>
        <v>13605.518323706759</v>
      </c>
      <c r="F47" s="55">
        <f>'Gesamtenergie 2019'!F11*(1+Sekundäranteil!$H$10)</f>
        <v>16110.972657710077</v>
      </c>
      <c r="G47" s="52">
        <f>'Gesamtenergie 2019'!G11*(1+Sekundäranteil!$H$10)</f>
        <v>13311.361015550616</v>
      </c>
      <c r="H47" s="54">
        <f>'Gesamtenergie 2019'!H11*(1+Sekundäranteil!$H$10)</f>
        <v>10357.902790225326</v>
      </c>
      <c r="I47" s="53">
        <f>'Gesamtenergie 2019'!I11*(1+Sekundäranteil!$H$10)</f>
        <v>9312.3402818858194</v>
      </c>
      <c r="K47" s="8" t="str">
        <f>C47</f>
        <v>Finland</v>
      </c>
      <c r="L47" s="8" t="str">
        <f>D47</f>
        <v>Raahe</v>
      </c>
      <c r="M47" s="51">
        <f>E47-'Gesamtenergie 2019'!E11</f>
        <v>1700.1183237067598</v>
      </c>
      <c r="N47" s="55">
        <f>F47-'Gesamtenergie 2019'!F11</f>
        <v>2013.1948799322963</v>
      </c>
      <c r="O47" s="52">
        <f>G47-'Gesamtenergie 2019'!G11</f>
        <v>1663.3610155506176</v>
      </c>
      <c r="P47" s="54">
        <f>H47-'Gesamtenergie 2019'!H11</f>
        <v>1294.3027902253252</v>
      </c>
      <c r="Q47" s="53">
        <f>I47-'Gesamtenergie 2019'!I11</f>
        <v>1163.6513929969315</v>
      </c>
    </row>
    <row r="48" spans="3:17" x14ac:dyDescent="0.25">
      <c r="C48" s="8" t="str">
        <f t="shared" si="0"/>
        <v>France</v>
      </c>
      <c r="D48" s="8" t="str">
        <f t="shared" si="0"/>
        <v>Fos-Sur-Mer</v>
      </c>
      <c r="E48" s="51">
        <f>'Gesamtenergie 2019'!E12*(1+Sekundäranteil!$H$10)</f>
        <v>19623.343736115519</v>
      </c>
      <c r="F48" s="55">
        <f>'Gesamtenergie 2019'!F12*(1+Sekundäranteil!$H$10)</f>
        <v>23236.97979477415</v>
      </c>
      <c r="G48" s="52">
        <f>'Gesamtenergie 2019'!G12*(1+Sekundäranteil!$H$10)</f>
        <v>19199.078387813392</v>
      </c>
      <c r="H48" s="54">
        <f>'Gesamtenergie 2019'!H12*(1+Sekundäranteil!$H$10)</f>
        <v>14939.282870517296</v>
      </c>
      <c r="I48" s="53">
        <f>'Gesamtenergie 2019'!I12*(1+Sekundäranteil!$H$10)</f>
        <v>13431.260021950702</v>
      </c>
      <c r="K48" s="8" t="str">
        <f>C48</f>
        <v>France</v>
      </c>
      <c r="L48" s="8" t="str">
        <f>D48</f>
        <v>Fos-Sur-Mer</v>
      </c>
      <c r="M48" s="51">
        <f>E48-'Gesamtenergie 2019'!E12</f>
        <v>2452.0937361155193</v>
      </c>
      <c r="N48" s="55">
        <f>F48-'Gesamtenergie 2019'!F12</f>
        <v>2903.6464614408105</v>
      </c>
      <c r="O48" s="52">
        <f>G48-'Gesamtenergie 2019'!G12</f>
        <v>2399.0783878133916</v>
      </c>
      <c r="P48" s="54">
        <f>H48-'Gesamtenergie 2019'!H12</f>
        <v>1866.782870517296</v>
      </c>
      <c r="Q48" s="53">
        <f>I48-'Gesamtenergie 2019'!I12</f>
        <v>1678.3433552840361</v>
      </c>
    </row>
    <row r="49" spans="3:17" x14ac:dyDescent="0.25">
      <c r="C49" s="8" t="str">
        <f t="shared" si="0"/>
        <v>France</v>
      </c>
      <c r="D49" s="8" t="str">
        <f t="shared" si="0"/>
        <v>Dunkerque</v>
      </c>
      <c r="E49" s="51">
        <f>'Gesamtenergie 2019'!E13*(1+Sekundäranteil!$H$10)</f>
        <v>35845.307891304343</v>
      </c>
      <c r="F49" s="55">
        <f>'Gesamtenergie 2019'!F13*(1+Sekundäranteil!$H$10)</f>
        <v>42446.216425120787</v>
      </c>
      <c r="G49" s="52">
        <f>'Gesamtenergie 2019'!G13*(1+Sekundäranteil!$H$10)</f>
        <v>35070.316521739122</v>
      </c>
      <c r="H49" s="54">
        <f>'Gesamtenergie 2019'!H13*(1+Sekundäranteil!$H$10)</f>
        <v>27289.090043478263</v>
      </c>
      <c r="I49" s="53">
        <f>'Gesamtenergie 2019'!I13*(1+Sekundäranteil!$H$10)</f>
        <v>24534.434973429947</v>
      </c>
      <c r="K49" s="8" t="str">
        <f>C49</f>
        <v>France</v>
      </c>
      <c r="L49" s="8" t="str">
        <f>D49</f>
        <v>Dunkerque</v>
      </c>
      <c r="M49" s="51">
        <f>E49-'Gesamtenergie 2019'!E13</f>
        <v>4479.157891304345</v>
      </c>
      <c r="N49" s="55">
        <f>F49-'Gesamtenergie 2019'!F13</f>
        <v>5303.9942028985533</v>
      </c>
      <c r="O49" s="52">
        <f>G49-'Gesamtenergie 2019'!G13</f>
        <v>4382.3165217391252</v>
      </c>
      <c r="P49" s="54">
        <f>H49-'Gesamtenergie 2019'!H13</f>
        <v>3409.9900434782612</v>
      </c>
      <c r="Q49" s="53">
        <f>I49-'Gesamtenergie 2019'!I13</f>
        <v>3065.7738623188379</v>
      </c>
    </row>
    <row r="50" spans="3:17" x14ac:dyDescent="0.25">
      <c r="C50" s="8" t="str">
        <f t="shared" si="0"/>
        <v>Germany</v>
      </c>
      <c r="D50" s="8" t="str">
        <f t="shared" si="0"/>
        <v>Bremen</v>
      </c>
      <c r="E50" s="51">
        <f>'Gesamtenergie 2019'!E14*(1+Sekundäranteil!$H$10)</f>
        <v>17268.542487781655</v>
      </c>
      <c r="F50" s="55">
        <f>'Gesamtenergie 2019'!F14*(1+Sekundäranteil!$H$10)</f>
        <v>20448.54221940125</v>
      </c>
      <c r="G50" s="52">
        <f>'Gesamtenergie 2019'!G14*(1+Sekundäranteil!$H$10)</f>
        <v>16895.188981275784</v>
      </c>
      <c r="H50" s="54">
        <f>'Gesamtenergie 2019'!H14*(1+Sekundäranteil!$H$10)</f>
        <v>13146.568926055221</v>
      </c>
      <c r="I50" s="53">
        <f>'Gesamtenergie 2019'!I14*(1+Sekundäranteil!$H$10)</f>
        <v>11819.508819316618</v>
      </c>
      <c r="K50" s="8" t="str">
        <f>C50</f>
        <v>Germany</v>
      </c>
      <c r="L50" s="8" t="str">
        <f>D50</f>
        <v>Bremen</v>
      </c>
      <c r="M50" s="51">
        <f>E50-'Gesamtenergie 2019'!E14</f>
        <v>2157.842487781656</v>
      </c>
      <c r="N50" s="55">
        <f>F50-'Gesamtenergie 2019'!F14</f>
        <v>2555.2088860679141</v>
      </c>
      <c r="O50" s="52">
        <f>G50-'Gesamtenergie 2019'!G14</f>
        <v>2111.1889812757854</v>
      </c>
      <c r="P50" s="54">
        <f>H50-'Gesamtenergie 2019'!H14</f>
        <v>1642.7689260552197</v>
      </c>
      <c r="Q50" s="53">
        <f>I50-'Gesamtenergie 2019'!I14</f>
        <v>1476.9421526499518</v>
      </c>
    </row>
    <row r="51" spans="3:17" x14ac:dyDescent="0.25">
      <c r="C51" s="8" t="str">
        <f t="shared" si="0"/>
        <v>Germany</v>
      </c>
      <c r="D51" s="8" t="str">
        <f t="shared" si="0"/>
        <v>Voelklingen</v>
      </c>
      <c r="E51" s="51">
        <f>'Gesamtenergie 2019'!E15*(1+Sekundäranteil!$H$10)</f>
        <v>14557.90460636623</v>
      </c>
      <c r="F51" s="55">
        <f>'Gesamtenergie 2019'!F15*(1+Sekundäranteil!$H$10)</f>
        <v>17238.740743749782</v>
      </c>
      <c r="G51" s="52">
        <f>'Gesamtenergie 2019'!G15*(1+Sekundäranteil!$H$10)</f>
        <v>14243.15628663916</v>
      </c>
      <c r="H51" s="54">
        <f>'Gesamtenergie 2019'!H15*(1+Sekundäranteil!$H$10)</f>
        <v>11082.955985541097</v>
      </c>
      <c r="I51" s="53">
        <f>'Gesamtenergie 2019'!I15*(1+Sekundäranteil!$H$10)</f>
        <v>9964.2041016178264</v>
      </c>
      <c r="K51" s="8" t="str">
        <f>C51</f>
        <v>Germany</v>
      </c>
      <c r="L51" s="8" t="str">
        <f>D51</f>
        <v>Voelklingen</v>
      </c>
      <c r="M51" s="51">
        <f>E51-'Gesamtenergie 2019'!E15</f>
        <v>1819.1266063662315</v>
      </c>
      <c r="N51" s="55">
        <f>F51-'Gesamtenergie 2019'!F15</f>
        <v>2154.1185215275564</v>
      </c>
      <c r="O51" s="52">
        <f>G51-'Gesamtenergie 2019'!G15</f>
        <v>1779.7962866391608</v>
      </c>
      <c r="P51" s="54">
        <f>H51-'Gesamtenergie 2019'!H15</f>
        <v>1384.9039855410974</v>
      </c>
      <c r="Q51" s="53">
        <f>I51-'Gesamtenergie 2019'!I15</f>
        <v>1245.1069905067161</v>
      </c>
    </row>
    <row r="52" spans="3:17" x14ac:dyDescent="0.25">
      <c r="C52" s="8" t="str">
        <f t="shared" si="0"/>
        <v>Germany</v>
      </c>
      <c r="D52" s="8" t="str">
        <f t="shared" si="0"/>
        <v>Eisenhuettenstadt</v>
      </c>
      <c r="E52" s="51">
        <f>'Gesamtenergie 2019'!E16*(1+Sekundäranteil!$H$10)</f>
        <v>11250.717075372895</v>
      </c>
      <c r="F52" s="55">
        <f>'Gesamtenergie 2019'!F16*(1+Sekundäranteil!$H$10)</f>
        <v>13322.535082337179</v>
      </c>
      <c r="G52" s="52">
        <f>'Gesamtenergie 2019'!G16*(1+Sekundäranteil!$H$10)</f>
        <v>11007.47160901301</v>
      </c>
      <c r="H52" s="54">
        <f>'Gesamtenergie 2019'!H16*(1+Sekundäranteil!$H$10)</f>
        <v>8565.1888457632504</v>
      </c>
      <c r="I52" s="53">
        <f>'Gesamtenergie 2019'!I16*(1+Sekundäranteil!$H$10)</f>
        <v>7700.5890792517357</v>
      </c>
      <c r="K52" s="8" t="str">
        <f>C52</f>
        <v>Germany</v>
      </c>
      <c r="L52" s="8" t="str">
        <f>D52</f>
        <v>Eisenhuettenstadt</v>
      </c>
      <c r="M52" s="51">
        <f>E52-'Gesamtenergie 2019'!E16</f>
        <v>1405.8670753728966</v>
      </c>
      <c r="N52" s="55">
        <f>F52-'Gesamtenergie 2019'!F16</f>
        <v>1664.7573045593981</v>
      </c>
      <c r="O52" s="52">
        <f>G52-'Gesamtenergie 2019'!G16</f>
        <v>1375.4716090130114</v>
      </c>
      <c r="P52" s="54">
        <f>H52-'Gesamtenergie 2019'!H16</f>
        <v>1070.2888457632498</v>
      </c>
      <c r="Q52" s="53">
        <f>I52-'Gesamtenergie 2019'!I16</f>
        <v>962.25019036284721</v>
      </c>
    </row>
    <row r="53" spans="3:17" x14ac:dyDescent="0.25">
      <c r="C53" s="8" t="str">
        <f t="shared" si="0"/>
        <v>Germany</v>
      </c>
      <c r="D53" s="8" t="str">
        <f t="shared" si="0"/>
        <v>Duisburg-Huckingen</v>
      </c>
      <c r="E53" s="51">
        <f>'Gesamtenergie 2019'!E17*(1+Sekundäranteil!$H$10)</f>
        <v>26164.458314820691</v>
      </c>
      <c r="F53" s="55">
        <f>'Gesamtenergie 2019'!F17*(1+Sekundäranteil!$H$10)</f>
        <v>30982.639726365534</v>
      </c>
      <c r="G53" s="52">
        <f>'Gesamtenergie 2019'!G17*(1+Sekundäranteil!$H$10)</f>
        <v>25598.771183751185</v>
      </c>
      <c r="H53" s="54">
        <f>'Gesamtenergie 2019'!H17*(1+Sekundäranteil!$H$10)</f>
        <v>19919.043827356392</v>
      </c>
      <c r="I53" s="53">
        <f>'Gesamtenergie 2019'!I17*(1+Sekundäranteil!$H$10)</f>
        <v>17908.34669593427</v>
      </c>
      <c r="K53" s="8" t="str">
        <f>C53</f>
        <v>Germany</v>
      </c>
      <c r="L53" s="8" t="str">
        <f>D53</f>
        <v>Duisburg-Huckingen</v>
      </c>
      <c r="M53" s="51">
        <f>E53-'Gesamtenergie 2019'!E17</f>
        <v>3269.4583148206912</v>
      </c>
      <c r="N53" s="55">
        <f>F53-'Gesamtenergie 2019'!F17</f>
        <v>3871.5286152544177</v>
      </c>
      <c r="O53" s="52">
        <f>G53-'Gesamtenergie 2019'!G17</f>
        <v>3198.7711837511888</v>
      </c>
      <c r="P53" s="54">
        <f>H53-'Gesamtenergie 2019'!H17</f>
        <v>2489.0438273563923</v>
      </c>
      <c r="Q53" s="53">
        <f>I53-'Gesamtenergie 2019'!I17</f>
        <v>2237.7911403787148</v>
      </c>
    </row>
    <row r="54" spans="3:17" x14ac:dyDescent="0.25">
      <c r="C54" s="8" t="str">
        <f t="shared" si="0"/>
        <v>Germany</v>
      </c>
      <c r="D54" s="8" t="str">
        <f t="shared" si="0"/>
        <v>Duisburg-Beeckerwerth</v>
      </c>
      <c r="E54" s="51">
        <f>'Gesamtenergie 2019'!E18*(1+Sekundäranteil!$H$10)</f>
        <v>31397.34997778483</v>
      </c>
      <c r="F54" s="55">
        <f>'Gesamtenergie 2019'!F18*(1+Sekundäranteil!$H$10)</f>
        <v>37179.167671638636</v>
      </c>
      <c r="G54" s="52">
        <f>'Gesamtenergie 2019'!G18*(1+Sekundäranteil!$H$10)</f>
        <v>30718.525420501421</v>
      </c>
      <c r="H54" s="54">
        <f>'Gesamtenergie 2019'!H18*(1+Sekundäranteil!$H$10)</f>
        <v>23902.852592827672</v>
      </c>
      <c r="I54" s="53">
        <f>'Gesamtenergie 2019'!I18*(1+Sekundäranteil!$H$10)</f>
        <v>21490.016035121123</v>
      </c>
      <c r="K54" s="8" t="str">
        <f>C54</f>
        <v>Germany</v>
      </c>
      <c r="L54" s="8" t="str">
        <f>D54</f>
        <v>Duisburg-Beeckerwerth</v>
      </c>
      <c r="M54" s="51">
        <f>E54-'Gesamtenergie 2019'!E18</f>
        <v>3923.3499777848301</v>
      </c>
      <c r="N54" s="55">
        <f>F54-'Gesamtenergie 2019'!F18</f>
        <v>4645.8343383052961</v>
      </c>
      <c r="O54" s="52">
        <f>G54-'Gesamtenergie 2019'!G18</f>
        <v>3838.5254205014244</v>
      </c>
      <c r="P54" s="54">
        <f>H54-'Gesamtenergie 2019'!H18</f>
        <v>2986.8525928276722</v>
      </c>
      <c r="Q54" s="53">
        <f>I54-'Gesamtenergie 2019'!I18</f>
        <v>2685.3493684544592</v>
      </c>
    </row>
    <row r="55" spans="3:17" x14ac:dyDescent="0.25">
      <c r="C55" s="8" t="str">
        <f t="shared" si="0"/>
        <v>Germany</v>
      </c>
      <c r="D55" s="8" t="str">
        <f t="shared" si="0"/>
        <v>Salzgitter</v>
      </c>
      <c r="E55" s="51">
        <f>'Gesamtenergie 2019'!E19*(1+Sekundäranteil!$H$10)</f>
        <v>24071.301649635032</v>
      </c>
      <c r="F55" s="55">
        <f>'Gesamtenergie 2019'!F19*(1+Sekundäranteil!$H$10)</f>
        <v>28504.02854825629</v>
      </c>
      <c r="G55" s="52">
        <f>'Gesamtenergie 2019'!G19*(1+Sekundäranteil!$H$10)</f>
        <v>23550.869489051089</v>
      </c>
      <c r="H55" s="54">
        <f>'Gesamtenergie 2019'!H19*(1+Sekundäranteil!$H$10)</f>
        <v>18325.520321167882</v>
      </c>
      <c r="I55" s="53">
        <f>'Gesamtenergie 2019'!I19*(1+Sekundäranteil!$H$10)</f>
        <v>16475.678960259527</v>
      </c>
      <c r="K55" s="8" t="str">
        <f>C55</f>
        <v>Germany</v>
      </c>
      <c r="L55" s="8" t="str">
        <f>D55</f>
        <v>Salzgitter</v>
      </c>
      <c r="M55" s="51">
        <f>E55-'Gesamtenergie 2019'!E19</f>
        <v>3007.9016496350341</v>
      </c>
      <c r="N55" s="55">
        <f>F55-'Gesamtenergie 2019'!F19</f>
        <v>3561.8063260340641</v>
      </c>
      <c r="O55" s="52">
        <f>G55-'Gesamtenergie 2019'!G19</f>
        <v>2942.8694890510924</v>
      </c>
      <c r="P55" s="54">
        <f>H55-'Gesamtenergie 2019'!H19</f>
        <v>2289.9203211678814</v>
      </c>
      <c r="Q55" s="53">
        <f>I55-'Gesamtenergie 2019'!I19</f>
        <v>2058.7678491484166</v>
      </c>
    </row>
    <row r="56" spans="3:17" x14ac:dyDescent="0.25">
      <c r="C56" s="8" t="str">
        <f t="shared" si="0"/>
        <v>Germany</v>
      </c>
      <c r="D56" s="8" t="str">
        <f t="shared" si="0"/>
        <v>Dillingen</v>
      </c>
      <c r="E56" s="51">
        <f>'Gesamtenergie 2019'!E20*(1+Sekundäranteil!$H$10)</f>
        <v>12213.569141358297</v>
      </c>
      <c r="F56" s="55">
        <f>'Gesamtenergie 2019'!F20*(1+Sekundäranteil!$H$10)</f>
        <v>14462.696224267431</v>
      </c>
      <c r="G56" s="52">
        <f>'Gesamtenergie 2019'!G20*(1+Sekundäranteil!$H$10)</f>
        <v>11949.506388575055</v>
      </c>
      <c r="H56" s="54">
        <f>'Gesamtenergie 2019'!H20*(1+Sekundäranteil!$H$10)</f>
        <v>9298.2096586099651</v>
      </c>
      <c r="I56" s="53">
        <f>'Gesamtenergie 2019'!I20*(1+Sekundäranteil!$H$10)</f>
        <v>8359.616237662116</v>
      </c>
      <c r="K56" s="8" t="str">
        <f>C56</f>
        <v>Germany</v>
      </c>
      <c r="L56" s="8" t="str">
        <f>D56</f>
        <v>Dillingen</v>
      </c>
      <c r="M56" s="51">
        <f>E56-'Gesamtenergie 2019'!E20</f>
        <v>1526.1831413582986</v>
      </c>
      <c r="N56" s="55">
        <f>F56-'Gesamtenergie 2019'!F20</f>
        <v>1807.2295576007618</v>
      </c>
      <c r="O56" s="52">
        <f>G56-'Gesamtenergie 2019'!G20</f>
        <v>1493.1863885750554</v>
      </c>
      <c r="P56" s="54">
        <f>H56-'Gesamtenergie 2019'!H20</f>
        <v>1161.8856586099646</v>
      </c>
      <c r="Q56" s="53">
        <f>I56-'Gesamtenergie 2019'!I20</f>
        <v>1044.6009043287831</v>
      </c>
    </row>
    <row r="57" spans="3:17" x14ac:dyDescent="0.25">
      <c r="C57" s="8" t="str">
        <f t="shared" si="0"/>
        <v>Germany</v>
      </c>
      <c r="D57" s="8" t="str">
        <f t="shared" si="0"/>
        <v>Duisburg</v>
      </c>
      <c r="E57" s="51">
        <f>'Gesamtenergie 2019'!E21*(1+Sekundäranteil!$H$10)</f>
        <v>5860.8386625198345</v>
      </c>
      <c r="F57" s="55">
        <f>'Gesamtenergie 2019'!F21*(1+Sekundäranteil!$H$10)</f>
        <v>6940.1112987058796</v>
      </c>
      <c r="G57" s="52">
        <f>'Gesamtenergie 2019'!G21*(1+Sekundäranteil!$H$10)</f>
        <v>5734.1247451602658</v>
      </c>
      <c r="H57" s="54">
        <f>'Gesamtenergie 2019'!H21*(1+Sekundäranteil!$H$10)</f>
        <v>4461.8658173278327</v>
      </c>
      <c r="I57" s="53">
        <f>'Gesamtenergie 2019'!I21*(1+Sekundäranteil!$H$10)</f>
        <v>4011.469659889276</v>
      </c>
      <c r="K57" s="8" t="str">
        <f>C57</f>
        <v>Germany</v>
      </c>
      <c r="L57" s="8" t="str">
        <f>D57</f>
        <v>Duisburg</v>
      </c>
      <c r="M57" s="51">
        <f>E57-'Gesamtenergie 2019'!E21</f>
        <v>732.35866251983498</v>
      </c>
      <c r="N57" s="55">
        <f>F57-'Gesamtenergie 2019'!F21</f>
        <v>867.22240981698906</v>
      </c>
      <c r="O57" s="52">
        <f>G57-'Gesamtenergie 2019'!G21</f>
        <v>716.52474516026632</v>
      </c>
      <c r="P57" s="54">
        <f>H57-'Gesamtenergie 2019'!H21</f>
        <v>557.54581732783254</v>
      </c>
      <c r="Q57" s="53">
        <f>I57-'Gesamtenergie 2019'!I21</f>
        <v>501.26521544483194</v>
      </c>
    </row>
    <row r="58" spans="3:17" x14ac:dyDescent="0.25">
      <c r="C58" s="8" t="str">
        <f t="shared" si="0"/>
        <v>Germany</v>
      </c>
      <c r="D58" s="8" t="str">
        <f t="shared" si="0"/>
        <v>Duisburg-Bruckhausen</v>
      </c>
      <c r="E58" s="51">
        <f>'Gesamtenergie 2019'!E22*(1+Sekundäranteil!$H$10)</f>
        <v>31397.34997778483</v>
      </c>
      <c r="F58" s="55">
        <f>'Gesamtenergie 2019'!F22*(1+Sekundäranteil!$H$10)</f>
        <v>37179.167671638636</v>
      </c>
      <c r="G58" s="52">
        <f>'Gesamtenergie 2019'!G22*(1+Sekundäranteil!$H$10)</f>
        <v>30718.525420501421</v>
      </c>
      <c r="H58" s="54">
        <f>'Gesamtenergie 2019'!H22*(1+Sekundäranteil!$H$10)</f>
        <v>23902.852592827672</v>
      </c>
      <c r="I58" s="53">
        <f>'Gesamtenergie 2019'!I22*(1+Sekundäranteil!$H$10)</f>
        <v>21490.016035121123</v>
      </c>
      <c r="K58" s="8" t="str">
        <f>C58</f>
        <v>Germany</v>
      </c>
      <c r="L58" s="8" t="str">
        <f>D58</f>
        <v>Duisburg-Bruckhausen</v>
      </c>
      <c r="M58" s="51">
        <f>E58-'Gesamtenergie 2019'!E22</f>
        <v>3923.3499777848301</v>
      </c>
      <c r="N58" s="55">
        <f>F58-'Gesamtenergie 2019'!F22</f>
        <v>4645.8343383052961</v>
      </c>
      <c r="O58" s="52">
        <f>G58-'Gesamtenergie 2019'!G22</f>
        <v>3838.5254205014244</v>
      </c>
      <c r="P58" s="54">
        <f>H58-'Gesamtenergie 2019'!H22</f>
        <v>2986.8525928276722</v>
      </c>
      <c r="Q58" s="53">
        <f>I58-'Gesamtenergie 2019'!I22</f>
        <v>2685.3493684544592</v>
      </c>
    </row>
    <row r="59" spans="3:17" x14ac:dyDescent="0.25">
      <c r="C59" s="8" t="str">
        <f t="shared" si="0"/>
        <v>Hungaria</v>
      </c>
      <c r="D59" s="8" t="str">
        <f t="shared" si="0"/>
        <v>Dunauijvaros</v>
      </c>
      <c r="E59" s="51">
        <f>'Gesamtenergie 2019'!E23*(1+Sekundäranteil!$H$10)</f>
        <v>8372.6266607426205</v>
      </c>
      <c r="F59" s="55">
        <f>'Gesamtenergie 2019'!F23*(1+Sekundäranteil!$H$10)</f>
        <v>9914.444712436969</v>
      </c>
      <c r="G59" s="52">
        <f>'Gesamtenergie 2019'!G23*(1+Sekundäranteil!$H$10)</f>
        <v>8191.6067788003793</v>
      </c>
      <c r="H59" s="54">
        <f>'Gesamtenergie 2019'!H23*(1+Sekundäranteil!$H$10)</f>
        <v>6374.0940247540466</v>
      </c>
      <c r="I59" s="53">
        <f>'Gesamtenergie 2019'!I23*(1+Sekundäranteil!$H$10)</f>
        <v>5730.6709426989664</v>
      </c>
      <c r="K59" s="8" t="str">
        <f>C59</f>
        <v>Hungaria</v>
      </c>
      <c r="L59" s="8" t="str">
        <f>D59</f>
        <v>Dunauijvaros</v>
      </c>
      <c r="M59" s="51">
        <f>E59-'Gesamtenergie 2019'!E23</f>
        <v>1046.2266607426209</v>
      </c>
      <c r="N59" s="55">
        <f>F59-'Gesamtenergie 2019'!F23</f>
        <v>1238.8891568814124</v>
      </c>
      <c r="O59" s="52">
        <f>G59-'Gesamtenergie 2019'!G23</f>
        <v>1023.6067788003802</v>
      </c>
      <c r="P59" s="54">
        <f>H59-'Gesamtenergie 2019'!H23</f>
        <v>796.49402475404622</v>
      </c>
      <c r="Q59" s="53">
        <f>I59-'Gesamtenergie 2019'!I23</f>
        <v>716.09316492118887</v>
      </c>
    </row>
    <row r="60" spans="3:17" x14ac:dyDescent="0.25">
      <c r="C60" s="8" t="str">
        <f t="shared" si="0"/>
        <v>Italy</v>
      </c>
      <c r="D60" s="8" t="str">
        <f t="shared" si="0"/>
        <v>Taranto</v>
      </c>
      <c r="E60" s="51">
        <f>'Gesamtenergie 2019'!E24*(1+Sekundäranteil!$H$10)</f>
        <v>44479.579135195178</v>
      </c>
      <c r="F60" s="55">
        <f>'Gesamtenergie 2019'!F24*(1+Sekundäranteil!$H$10)</f>
        <v>52670.487534821405</v>
      </c>
      <c r="G60" s="52">
        <f>'Gesamtenergie 2019'!G24*(1+Sekundäranteil!$H$10)</f>
        <v>43517.911012377015</v>
      </c>
      <c r="H60" s="54">
        <f>'Gesamtenergie 2019'!H24*(1+Sekundäranteil!$H$10)</f>
        <v>33862.374506505868</v>
      </c>
      <c r="I60" s="53">
        <f>'Gesamtenergie 2019'!I24*(1+Sekundäranteil!$H$10)</f>
        <v>30444.189383088258</v>
      </c>
      <c r="K60" s="8" t="str">
        <f>C60</f>
        <v>Italy</v>
      </c>
      <c r="L60" s="8" t="str">
        <f>D60</f>
        <v>Taranto</v>
      </c>
      <c r="M60" s="51">
        <f>E60-'Gesamtenergie 2019'!E24</f>
        <v>5558.0791351951775</v>
      </c>
      <c r="N60" s="55">
        <f>F60-'Gesamtenergie 2019'!F24</f>
        <v>6581.5986459325068</v>
      </c>
      <c r="O60" s="52">
        <f>G60-'Gesamtenergie 2019'!G24</f>
        <v>5437.9110123770224</v>
      </c>
      <c r="P60" s="54">
        <f>H60-'Gesamtenergie 2019'!H24</f>
        <v>4231.3745065058683</v>
      </c>
      <c r="Q60" s="53">
        <f>I60-'Gesamtenergie 2019'!I24</f>
        <v>3804.2449386438166</v>
      </c>
    </row>
    <row r="61" spans="3:17" x14ac:dyDescent="0.25">
      <c r="C61" s="8" t="str">
        <f t="shared" si="0"/>
        <v>Netherlands</v>
      </c>
      <c r="D61" s="8" t="str">
        <f t="shared" si="0"/>
        <v>Ijmuiden</v>
      </c>
      <c r="E61" s="51">
        <f>'Gesamtenergie 2019'!E25*(1+Sekundäranteil!$H$10)</f>
        <v>35662.156683100598</v>
      </c>
      <c r="F61" s="55">
        <f>'Gesamtenergie 2019'!F25*(1+Sekundäranteil!$H$10)</f>
        <v>42229.33794703622</v>
      </c>
      <c r="G61" s="52">
        <f>'Gesamtenergie 2019'!G25*(1+Sekundäranteil!$H$10)</f>
        <v>34891.125123452868</v>
      </c>
      <c r="H61" s="54">
        <f>'Gesamtenergie 2019'!H25*(1+Sekundäranteil!$H$10)</f>
        <v>27149.656736686764</v>
      </c>
      <c r="I61" s="53">
        <f>'Gesamtenergie 2019'!I25*(1+Sekundäranteil!$H$10)</f>
        <v>24409.076546558408</v>
      </c>
      <c r="K61" s="8" t="str">
        <f>C61</f>
        <v>Netherlands</v>
      </c>
      <c r="L61" s="8" t="str">
        <f>D61</f>
        <v>Ijmuiden</v>
      </c>
      <c r="M61" s="51">
        <f>E61-'Gesamtenergie 2019'!E25</f>
        <v>4456.2716831006001</v>
      </c>
      <c r="N61" s="55">
        <f>F61-'Gesamtenergie 2019'!F25</f>
        <v>5276.8935025917672</v>
      </c>
      <c r="O61" s="52">
        <f>G61-'Gesamtenergie 2019'!G25</f>
        <v>4359.925123452871</v>
      </c>
      <c r="P61" s="54">
        <f>H61-'Gesamtenergie 2019'!H25</f>
        <v>3392.5667366867638</v>
      </c>
      <c r="Q61" s="53">
        <f>I61-'Gesamtenergie 2019'!I25</f>
        <v>3050.1093243361865</v>
      </c>
    </row>
    <row r="62" spans="3:17" x14ac:dyDescent="0.25">
      <c r="C62" s="8" t="str">
        <f t="shared" si="0"/>
        <v>Poland</v>
      </c>
      <c r="D62" s="8" t="str">
        <f t="shared" si="0"/>
        <v>Krakow</v>
      </c>
      <c r="E62" s="51">
        <f>'Gesamtenergie 2019'!E26*(1+Sekundäranteil!$H$10)</f>
        <v>14259.629781577276</v>
      </c>
      <c r="F62" s="55">
        <f>'Gesamtenergie 2019'!F26*(1+Sekundäranteil!$H$10)</f>
        <v>16885.538650869214</v>
      </c>
      <c r="G62" s="52">
        <f>'Gesamtenergie 2019'!G26*(1+Sekundäranteil!$H$10)</f>
        <v>13951.330295144397</v>
      </c>
      <c r="H62" s="54">
        <f>'Gesamtenergie 2019'!H26*(1+Sekundäranteil!$H$10)</f>
        <v>10855.878885909235</v>
      </c>
      <c r="I62" s="53">
        <f>'Gesamtenergie 2019'!I26*(1+Sekundäranteil!$H$10)</f>
        <v>9760.0489492841753</v>
      </c>
      <c r="K62" s="8" t="str">
        <f>C62</f>
        <v>Poland</v>
      </c>
      <c r="L62" s="8" t="str">
        <f>D62</f>
        <v>Krakow</v>
      </c>
      <c r="M62" s="51">
        <f>E62-'Gesamtenergie 2019'!E26</f>
        <v>1781.8547815772763</v>
      </c>
      <c r="N62" s="55">
        <f>F62-'Gesamtenergie 2019'!F26</f>
        <v>2109.9830953136552</v>
      </c>
      <c r="O62" s="52">
        <f>G62-'Gesamtenergie 2019'!G26</f>
        <v>1743.3302951443984</v>
      </c>
      <c r="P62" s="54">
        <f>H62-'Gesamtenergie 2019'!H26</f>
        <v>1356.5288859092343</v>
      </c>
      <c r="Q62" s="53">
        <f>I62-'Gesamtenergie 2019'!I26</f>
        <v>1219.5961715063986</v>
      </c>
    </row>
    <row r="63" spans="3:17" x14ac:dyDescent="0.25">
      <c r="C63" s="8" t="str">
        <f t="shared" si="0"/>
        <v>Poland</v>
      </c>
      <c r="D63" s="8" t="str">
        <f t="shared" si="0"/>
        <v>Dabrowa Gornicza</v>
      </c>
      <c r="E63" s="51">
        <f>'Gesamtenergie 2019'!E27*(1+Sekundäranteil!$H$10)</f>
        <v>14259.629781577276</v>
      </c>
      <c r="F63" s="55">
        <f>'Gesamtenergie 2019'!F27*(1+Sekundäranteil!$H$10)</f>
        <v>16885.538650869214</v>
      </c>
      <c r="G63" s="52">
        <f>'Gesamtenergie 2019'!G27*(1+Sekundäranteil!$H$10)</f>
        <v>13951.330295144397</v>
      </c>
      <c r="H63" s="54">
        <f>'Gesamtenergie 2019'!H27*(1+Sekundäranteil!$H$10)</f>
        <v>10855.878885909235</v>
      </c>
      <c r="I63" s="53">
        <f>'Gesamtenergie 2019'!I27*(1+Sekundäranteil!$H$10)</f>
        <v>9760.0489492841753</v>
      </c>
      <c r="K63" s="8" t="str">
        <f>C63</f>
        <v>Poland</v>
      </c>
      <c r="L63" s="8" t="str">
        <f>D63</f>
        <v>Dabrowa Gornicza</v>
      </c>
      <c r="M63" s="51">
        <f>E63-'Gesamtenergie 2019'!E27</f>
        <v>1781.8547815772763</v>
      </c>
      <c r="N63" s="55">
        <f>F63-'Gesamtenergie 2019'!F27</f>
        <v>2109.9830953136552</v>
      </c>
      <c r="O63" s="52">
        <f>G63-'Gesamtenergie 2019'!G27</f>
        <v>1743.3302951443984</v>
      </c>
      <c r="P63" s="54">
        <f>H63-'Gesamtenergie 2019'!H27</f>
        <v>1356.5288859092343</v>
      </c>
      <c r="Q63" s="53">
        <f>I63-'Gesamtenergie 2019'!I27</f>
        <v>1219.5961715063986</v>
      </c>
    </row>
    <row r="64" spans="3:17" x14ac:dyDescent="0.25">
      <c r="C64" s="8" t="str">
        <f t="shared" si="0"/>
        <v>Romania</v>
      </c>
      <c r="D64" s="8" t="str">
        <f t="shared" si="0"/>
        <v>Galati</v>
      </c>
      <c r="E64" s="51">
        <f>'Gesamtenergie 2019'!E28*(1+Sekundäranteil!$H$10)</f>
        <v>10727.427909076481</v>
      </c>
      <c r="F64" s="55">
        <f>'Gesamtenergie 2019'!F28*(1+Sekundäranteil!$H$10)</f>
        <v>12702.882287809869</v>
      </c>
      <c r="G64" s="52">
        <f>'Gesamtenergie 2019'!G28*(1+Sekundäranteil!$H$10)</f>
        <v>10495.496185337985</v>
      </c>
      <c r="H64" s="54">
        <f>'Gesamtenergie 2019'!H28*(1+Sekundäranteil!$H$10)</f>
        <v>8166.8079692161218</v>
      </c>
      <c r="I64" s="53">
        <f>'Gesamtenergie 2019'!I28*(1+Sekundäranteil!$H$10)</f>
        <v>7342.4221453330501</v>
      </c>
      <c r="K64" s="8" t="str">
        <f>C64</f>
        <v>Romania</v>
      </c>
      <c r="L64" s="8" t="str">
        <f>D64</f>
        <v>Galati</v>
      </c>
      <c r="M64" s="51">
        <f>E64-'Gesamtenergie 2019'!E28</f>
        <v>1340.4779090764823</v>
      </c>
      <c r="N64" s="55">
        <f>F64-'Gesamtenergie 2019'!F28</f>
        <v>1587.3267322543106</v>
      </c>
      <c r="O64" s="52">
        <f>G64-'Gesamtenergie 2019'!G28</f>
        <v>1311.4961853379864</v>
      </c>
      <c r="P64" s="54">
        <f>H64-'Gesamtenergie 2019'!H28</f>
        <v>1020.5079692161216</v>
      </c>
      <c r="Q64" s="53">
        <f>I64-'Gesamtenergie 2019'!I28</f>
        <v>917.49436755527313</v>
      </c>
    </row>
    <row r="65" spans="3:17" x14ac:dyDescent="0.25">
      <c r="C65" s="8" t="str">
        <f t="shared" si="0"/>
        <v>Slovakia</v>
      </c>
      <c r="D65" s="8" t="str">
        <f t="shared" si="0"/>
        <v>Kosice</v>
      </c>
      <c r="E65" s="51">
        <f>'Gesamtenergie 2019'!E29*(1+Sekundäranteil!$H$10)</f>
        <v>23548.012483338622</v>
      </c>
      <c r="F65" s="55">
        <f>'Gesamtenergie 2019'!F29*(1+Sekundäranteil!$H$10)</f>
        <v>27884.375753728978</v>
      </c>
      <c r="G65" s="52">
        <f>'Gesamtenergie 2019'!G29*(1+Sekundäranteil!$H$10)</f>
        <v>23038.894065376066</v>
      </c>
      <c r="H65" s="54">
        <f>'Gesamtenergie 2019'!H29*(1+Sekundäranteil!$H$10)</f>
        <v>17927.139444620756</v>
      </c>
      <c r="I65" s="53">
        <f>'Gesamtenergie 2019'!I29*(1+Sekundäranteil!$H$10)</f>
        <v>16117.512026340841</v>
      </c>
      <c r="K65" s="8" t="str">
        <f>C65</f>
        <v>Slovakia</v>
      </c>
      <c r="L65" s="8" t="str">
        <f>D65</f>
        <v>Kosice</v>
      </c>
      <c r="M65" s="51">
        <f>E65-'Gesamtenergie 2019'!E29</f>
        <v>2942.5124833386217</v>
      </c>
      <c r="N65" s="55">
        <f>F65-'Gesamtenergie 2019'!F29</f>
        <v>3484.3757537289748</v>
      </c>
      <c r="O65" s="52">
        <f>G65-'Gesamtenergie 2019'!G29</f>
        <v>2878.8940653760692</v>
      </c>
      <c r="P65" s="54">
        <f>H65-'Gesamtenergie 2019'!H29</f>
        <v>2240.1394446207541</v>
      </c>
      <c r="Q65" s="53">
        <f>I65-'Gesamtenergie 2019'!I29</f>
        <v>2014.0120263408426</v>
      </c>
    </row>
    <row r="66" spans="3:17" x14ac:dyDescent="0.25">
      <c r="C66" s="8" t="str">
        <f t="shared" si="0"/>
        <v>Spain</v>
      </c>
      <c r="D66" s="8" t="str">
        <f t="shared" si="0"/>
        <v>Gijon</v>
      </c>
      <c r="E66" s="51">
        <f>'Gesamtenergie 2019'!E30*(1+Sekundäranteil!$H$10)</f>
        <v>12428.117699539827</v>
      </c>
      <c r="F66" s="55">
        <f>'Gesamtenergie 2019'!F30*(1+Sekundäranteil!$H$10)</f>
        <v>14716.753870023629</v>
      </c>
      <c r="G66" s="52">
        <f>'Gesamtenergie 2019'!G30*(1+Sekundäranteil!$H$10)</f>
        <v>12159.416312281812</v>
      </c>
      <c r="H66" s="54">
        <f>'Gesamtenergie 2019'!H30*(1+Sekundäranteil!$H$10)</f>
        <v>9461.5458179942871</v>
      </c>
      <c r="I66" s="53">
        <f>'Gesamtenergie 2019'!I30*(1+Sekundäranteil!$H$10)</f>
        <v>8506.4646805687789</v>
      </c>
      <c r="K66" s="8" t="str">
        <f>C66</f>
        <v>Spain</v>
      </c>
      <c r="L66" s="8" t="str">
        <f>D66</f>
        <v>Gijon</v>
      </c>
      <c r="M66" s="51">
        <f>E66-'Gesamtenergie 2019'!E30</f>
        <v>1552.9926995398273</v>
      </c>
      <c r="N66" s="55">
        <f>F66-'Gesamtenergie 2019'!F30</f>
        <v>1838.9760922458481</v>
      </c>
      <c r="O66" s="52">
        <f>G66-'Gesamtenergie 2019'!G30</f>
        <v>1519.4163122818136</v>
      </c>
      <c r="P66" s="54">
        <f>H66-'Gesamtenergie 2019'!H30</f>
        <v>1182.2958179942871</v>
      </c>
      <c r="Q66" s="53">
        <f>I66-'Gesamtenergie 2019'!I30</f>
        <v>1062.9507916798902</v>
      </c>
    </row>
    <row r="67" spans="3:17" x14ac:dyDescent="0.25">
      <c r="C67" s="8" t="str">
        <f t="shared" si="0"/>
        <v>Spain</v>
      </c>
      <c r="D67" s="8" t="str">
        <f t="shared" si="0"/>
        <v>Aviles</v>
      </c>
      <c r="E67" s="51">
        <f>'Gesamtenergie 2019'!E31*(1+Sekundäranteil!$H$10)</f>
        <v>12428.117699539827</v>
      </c>
      <c r="F67" s="55">
        <f>'Gesamtenergie 2019'!F31*(1+Sekundäranteil!$H$10)</f>
        <v>14716.753870023629</v>
      </c>
      <c r="G67" s="52">
        <f>'Gesamtenergie 2019'!G31*(1+Sekundäranteil!$H$10)</f>
        <v>12159.416312281812</v>
      </c>
      <c r="H67" s="54">
        <f>'Gesamtenergie 2019'!H31*(1+Sekundäranteil!$H$10)</f>
        <v>9461.5458179942871</v>
      </c>
      <c r="I67" s="53">
        <f>'Gesamtenergie 2019'!I31*(1+Sekundäranteil!$H$10)</f>
        <v>8506.4646805687789</v>
      </c>
      <c r="K67" s="8" t="str">
        <f>C67</f>
        <v>Spain</v>
      </c>
      <c r="L67" s="8" t="str">
        <f>D67</f>
        <v>Aviles</v>
      </c>
      <c r="M67" s="51">
        <f>E67-'Gesamtenergie 2019'!E31</f>
        <v>1552.9926995398273</v>
      </c>
      <c r="N67" s="55">
        <f>F67-'Gesamtenergie 2019'!F31</f>
        <v>1838.9760922458481</v>
      </c>
      <c r="O67" s="52">
        <f>G67-'Gesamtenergie 2019'!G31</f>
        <v>1519.4163122818136</v>
      </c>
      <c r="P67" s="54">
        <f>H67-'Gesamtenergie 2019'!H31</f>
        <v>1182.2958179942871</v>
      </c>
      <c r="Q67" s="53">
        <f>I67-'Gesamtenergie 2019'!I31</f>
        <v>1062.9507916798902</v>
      </c>
    </row>
    <row r="68" spans="3:17" x14ac:dyDescent="0.25">
      <c r="C68" s="8" t="str">
        <f t="shared" si="0"/>
        <v>Sweden</v>
      </c>
      <c r="D68" s="8" t="str">
        <f t="shared" si="0"/>
        <v>Lulea</v>
      </c>
      <c r="E68" s="51">
        <f>'Gesamtenergie 2019'!E32*(1+Sekundäranteil!$H$10)</f>
        <v>12035.650824817516</v>
      </c>
      <c r="F68" s="55">
        <f>'Gesamtenergie 2019'!F32*(1+Sekundäranteil!$H$10)</f>
        <v>14252.014274128145</v>
      </c>
      <c r="G68" s="52">
        <f>'Gesamtenergie 2019'!G32*(1+Sekundäranteil!$H$10)</f>
        <v>11775.434744525544</v>
      </c>
      <c r="H68" s="54">
        <f>'Gesamtenergie 2019'!H32*(1+Sekundäranteil!$H$10)</f>
        <v>9162.7601605839409</v>
      </c>
      <c r="I68" s="53">
        <f>'Gesamtenergie 2019'!I32*(1+Sekundäranteil!$H$10)</f>
        <v>8237.8394801297636</v>
      </c>
      <c r="K68" s="8" t="str">
        <f>C68</f>
        <v>Sweden</v>
      </c>
      <c r="L68" s="8" t="str">
        <f>D68</f>
        <v>Lulea</v>
      </c>
      <c r="M68" s="51">
        <f>E68-'Gesamtenergie 2019'!E32</f>
        <v>1503.9508248175171</v>
      </c>
      <c r="N68" s="55">
        <f>F68-'Gesamtenergie 2019'!F32</f>
        <v>1780.9031630170321</v>
      </c>
      <c r="O68" s="52">
        <f>G68-'Gesamtenergie 2019'!G32</f>
        <v>1471.4347445255462</v>
      </c>
      <c r="P68" s="54">
        <f>H68-'Gesamtenergie 2019'!H32</f>
        <v>1144.9601605839407</v>
      </c>
      <c r="Q68" s="53">
        <f>I68-'Gesamtenergie 2019'!I32</f>
        <v>1029.3839245742083</v>
      </c>
    </row>
    <row r="69" spans="3:17" x14ac:dyDescent="0.25">
      <c r="C69" s="8" t="str">
        <f t="shared" si="0"/>
        <v>Sweden</v>
      </c>
      <c r="D69" s="8" t="str">
        <f t="shared" si="0"/>
        <v>Oxeloesund</v>
      </c>
      <c r="E69" s="51">
        <f>'Gesamtenergie 2019'!E33*(1+Sekundäranteil!$H$10)</f>
        <v>7849.3374944462075</v>
      </c>
      <c r="F69" s="55">
        <f>'Gesamtenergie 2019'!F33*(1+Sekundäranteil!$H$10)</f>
        <v>9294.7919179096589</v>
      </c>
      <c r="G69" s="52">
        <f>'Gesamtenergie 2019'!G33*(1+Sekundäranteil!$H$10)</f>
        <v>7679.6313551253552</v>
      </c>
      <c r="H69" s="54">
        <f>'Gesamtenergie 2019'!H33*(1+Sekundäranteil!$H$10)</f>
        <v>5975.713148206918</v>
      </c>
      <c r="I69" s="53">
        <f>'Gesamtenergie 2019'!I33*(1+Sekundäranteil!$H$10)</f>
        <v>5372.5040087802809</v>
      </c>
      <c r="K69" s="8" t="str">
        <f>C69</f>
        <v>Sweden</v>
      </c>
      <c r="L69" s="8" t="str">
        <f>D69</f>
        <v>Oxeloesund</v>
      </c>
      <c r="M69" s="51">
        <f>E69-'Gesamtenergie 2019'!E33</f>
        <v>980.83749444620753</v>
      </c>
      <c r="N69" s="55">
        <f>F69-'Gesamtenergie 2019'!F33</f>
        <v>1161.458584576324</v>
      </c>
      <c r="O69" s="52">
        <f>G69-'Gesamtenergie 2019'!G33</f>
        <v>959.63135512535609</v>
      </c>
      <c r="P69" s="54">
        <f>H69-'Gesamtenergie 2019'!H33</f>
        <v>746.71314820691805</v>
      </c>
      <c r="Q69" s="53">
        <f>I69-'Gesamtenergie 2019'!I33</f>
        <v>671.3373421136148</v>
      </c>
    </row>
    <row r="70" spans="3:17" x14ac:dyDescent="0.25">
      <c r="C70" s="8" t="str">
        <f t="shared" si="0"/>
        <v>United Kingdom</v>
      </c>
      <c r="D70" s="8" t="str">
        <f t="shared" si="0"/>
        <v>Port Talbot</v>
      </c>
      <c r="E70" s="51">
        <f>'Gesamtenergie 2019'!E34*(1+Sekundäranteil!$H$10)</f>
        <v>19806.494944319264</v>
      </c>
      <c r="F70" s="55">
        <f>'Gesamtenergie 2019'!F34*(1+Sekundäranteil!$H$10)</f>
        <v>23453.85827285871</v>
      </c>
      <c r="G70" s="52">
        <f>'Gesamtenergie 2019'!G34*(1+Sekundäranteil!$H$10)</f>
        <v>19378.269786099649</v>
      </c>
      <c r="H70" s="54">
        <f>'Gesamtenergie 2019'!H34*(1+Sekundäranteil!$H$10)</f>
        <v>15078.71617730879</v>
      </c>
      <c r="I70" s="53">
        <f>'Gesamtenergie 2019'!I34*(1+Sekundäranteil!$H$10)</f>
        <v>13556.618448822242</v>
      </c>
      <c r="K70" s="8" t="str">
        <f>C70</f>
        <v>United Kingdom</v>
      </c>
      <c r="L70" s="8" t="str">
        <f>D70</f>
        <v>Port Talbot</v>
      </c>
      <c r="M70" s="51">
        <f>E70-'Gesamtenergie 2019'!E34</f>
        <v>2474.9799443192642</v>
      </c>
      <c r="N70" s="55">
        <f>F70-'Gesamtenergie 2019'!F34</f>
        <v>2930.7471617475931</v>
      </c>
      <c r="O70" s="52">
        <f>G70-'Gesamtenergie 2019'!G34</f>
        <v>2421.4697860996494</v>
      </c>
      <c r="P70" s="54">
        <f>H70-'Gesamtenergie 2019'!H34</f>
        <v>1884.2061773087898</v>
      </c>
      <c r="Q70" s="53">
        <f>I70-'Gesamtenergie 2019'!I34</f>
        <v>1694.0078932666875</v>
      </c>
    </row>
    <row r="71" spans="3:17" x14ac:dyDescent="0.25">
      <c r="C71" s="8" t="str">
        <f t="shared" si="0"/>
        <v>United Kingdom</v>
      </c>
      <c r="D71" s="8" t="str">
        <f t="shared" si="0"/>
        <v>Scunthorpe</v>
      </c>
      <c r="E71" s="51">
        <f>'Gesamtenergie 2019'!E35*(1+Sekundäranteil!$H$10)</f>
        <v>14652.096656299585</v>
      </c>
      <c r="F71" s="55">
        <f>'Gesamtenergie 2019'!F35*(1+Sekundäranteil!$H$10)</f>
        <v>17350.278246764698</v>
      </c>
      <c r="G71" s="52">
        <f>'Gesamtenergie 2019'!G35*(1+Sekundäranteil!$H$10)</f>
        <v>14335.311862900664</v>
      </c>
      <c r="H71" s="54">
        <f>'Gesamtenergie 2019'!H35*(1+Sekundäranteil!$H$10)</f>
        <v>11154.664543319583</v>
      </c>
      <c r="I71" s="53">
        <f>'Gesamtenergie 2019'!I35*(1+Sekundäranteil!$H$10)</f>
        <v>10028.674149723191</v>
      </c>
      <c r="K71" s="8" t="str">
        <f>C71</f>
        <v>United Kingdom</v>
      </c>
      <c r="L71" s="8" t="str">
        <f>D71</f>
        <v>Scunthorpe</v>
      </c>
      <c r="M71" s="51">
        <f>E71-'Gesamtenergie 2019'!E35</f>
        <v>1830.8966562995865</v>
      </c>
      <c r="N71" s="55">
        <f>F71-'Gesamtenergie 2019'!F35</f>
        <v>2168.0560245424713</v>
      </c>
      <c r="O71" s="52">
        <f>G71-'Gesamtenergie 2019'!G35</f>
        <v>1791.3118629006658</v>
      </c>
      <c r="P71" s="54">
        <f>H71-'Gesamtenergie 2019'!H35</f>
        <v>1393.8645433195816</v>
      </c>
      <c r="Q71" s="53">
        <f>I71-'Gesamtenergie 2019'!I35</f>
        <v>1253.1630386120796</v>
      </c>
    </row>
    <row r="75" spans="3:17" ht="39.75" customHeight="1" x14ac:dyDescent="0.35">
      <c r="C75" s="79" t="s">
        <v>152</v>
      </c>
      <c r="D75" s="79"/>
      <c r="E75" s="79"/>
      <c r="F75" s="79"/>
      <c r="G75" s="79"/>
      <c r="H75" s="79"/>
      <c r="I75" s="79"/>
      <c r="K75" s="79" t="s">
        <v>157</v>
      </c>
      <c r="L75" s="79"/>
      <c r="M75" s="79"/>
      <c r="N75" s="79"/>
      <c r="O75" s="79"/>
      <c r="P75" s="79"/>
      <c r="Q75" s="79"/>
    </row>
    <row r="77" spans="3:17" ht="15.75" x14ac:dyDescent="0.25">
      <c r="E77" s="87" t="s">
        <v>46</v>
      </c>
      <c r="F77" s="87"/>
      <c r="G77" s="87" t="s">
        <v>42</v>
      </c>
      <c r="H77" s="87"/>
      <c r="I77" s="87"/>
      <c r="M77" s="87" t="s">
        <v>46</v>
      </c>
      <c r="N77" s="87"/>
      <c r="O77" s="87" t="s">
        <v>42</v>
      </c>
      <c r="P77" s="87"/>
      <c r="Q77" s="87"/>
    </row>
    <row r="78" spans="3:17" x14ac:dyDescent="0.25">
      <c r="C78" s="15" t="s">
        <v>52</v>
      </c>
      <c r="D78" s="15" t="s">
        <v>53</v>
      </c>
      <c r="E78" s="63" t="str">
        <f>Studienliste!$F$17</f>
        <v>ISI-05 13</v>
      </c>
      <c r="F78" s="97" t="s">
        <v>132</v>
      </c>
      <c r="G78" s="98" t="str">
        <f>Studienliste!$F$10</f>
        <v>OTTO-01 17</v>
      </c>
      <c r="H78" s="99" t="str">
        <f>Studienliste!$F$8</f>
        <v>TUD-02 20</v>
      </c>
      <c r="I78" s="100" t="str">
        <f>F78</f>
        <v>ENWI</v>
      </c>
      <c r="K78" s="15" t="s">
        <v>52</v>
      </c>
      <c r="L78" s="15" t="s">
        <v>53</v>
      </c>
      <c r="M78" s="63" t="str">
        <f>Studienliste!$F$17</f>
        <v>ISI-05 13</v>
      </c>
      <c r="N78" s="97" t="s">
        <v>132</v>
      </c>
      <c r="O78" s="98" t="str">
        <f>Studienliste!$F$10</f>
        <v>OTTO-01 17</v>
      </c>
      <c r="P78" s="99" t="str">
        <f>Studienliste!$F$8</f>
        <v>TUD-02 20</v>
      </c>
      <c r="Q78" s="100" t="str">
        <f>N78</f>
        <v>ENWI</v>
      </c>
    </row>
    <row r="79" spans="3:17" x14ac:dyDescent="0.25">
      <c r="C79" s="8" t="str">
        <f>C7</f>
        <v>Austria</v>
      </c>
      <c r="D79" s="8" t="str">
        <f>D7</f>
        <v>Donawitz</v>
      </c>
      <c r="E79" s="51">
        <f>'Gesamtenergie 2019'!E7*(1+Sekundäranteil!$H$8)</f>
        <v>19604.051192795934</v>
      </c>
      <c r="F79" s="55">
        <f>'Gesamtenergie 2019'!F7*(1+Sekundäranteil!$H$8)</f>
        <v>23214.134532247259</v>
      </c>
      <c r="G79" s="52">
        <f>'Gesamtenergie 2019'!G7*(1+Sekundäranteil!$H$8)</f>
        <v>19180.202957791171</v>
      </c>
      <c r="H79" s="54">
        <f>'Gesamtenergie 2019'!H7*(1+Sekundäranteil!$H$8)</f>
        <v>14924.595426531258</v>
      </c>
      <c r="I79" s="53">
        <f>'Gesamtenergie 2019'!I7*(1+Sekundäranteil!$H$8)</f>
        <v>13418.055179325784</v>
      </c>
      <c r="K79" s="8" t="str">
        <f>C79</f>
        <v>Austria</v>
      </c>
      <c r="L79" s="8" t="str">
        <f>D79</f>
        <v>Donawitz</v>
      </c>
      <c r="M79" s="51">
        <f>E79-'Gesamtenergie 2019'!E7</f>
        <v>2327.4841927959351</v>
      </c>
      <c r="N79" s="55">
        <f>F79-'Gesamtenergie 2019'!F7</f>
        <v>2756.0900878028115</v>
      </c>
      <c r="O79" s="52">
        <f>G79-'Gesamtenergie 2019'!G7</f>
        <v>2277.1629577911735</v>
      </c>
      <c r="P79" s="54">
        <f>H79-'Gesamtenergie 2019'!H7</f>
        <v>1771.9174265312577</v>
      </c>
      <c r="Q79" s="53">
        <f>I79-'Gesamtenergie 2019'!I7</f>
        <v>1593.0539571035624</v>
      </c>
    </row>
    <row r="80" spans="3:17" x14ac:dyDescent="0.25">
      <c r="C80" s="8" t="str">
        <f>C8</f>
        <v>Austria</v>
      </c>
      <c r="D80" s="8" t="str">
        <f>D8</f>
        <v>Linz</v>
      </c>
      <c r="E80" s="51">
        <f>'Gesamtenergie 2019'!E8*(1+Sekundäranteil!$H$8)</f>
        <v>19604.051192795934</v>
      </c>
      <c r="F80" s="55">
        <f>'Gesamtenergie 2019'!F8*(1+Sekundäranteil!$H$8)</f>
        <v>23214.134532247259</v>
      </c>
      <c r="G80" s="52">
        <f>'Gesamtenergie 2019'!G8*(1+Sekundäranteil!$H$8)</f>
        <v>19180.202957791171</v>
      </c>
      <c r="H80" s="54">
        <f>'Gesamtenergie 2019'!H8*(1+Sekundäranteil!$H$8)</f>
        <v>14924.595426531258</v>
      </c>
      <c r="I80" s="53">
        <f>'Gesamtenergie 2019'!I8*(1+Sekundäranteil!$H$8)</f>
        <v>13418.055179325784</v>
      </c>
      <c r="K80" s="8" t="str">
        <f>C80</f>
        <v>Austria</v>
      </c>
      <c r="L80" s="8" t="str">
        <f>D80</f>
        <v>Linz</v>
      </c>
      <c r="M80" s="51">
        <f>E80-'Gesamtenergie 2019'!E8</f>
        <v>2327.4841927959351</v>
      </c>
      <c r="N80" s="55">
        <f>F80-'Gesamtenergie 2019'!F8</f>
        <v>2756.0900878028115</v>
      </c>
      <c r="O80" s="52">
        <f>G80-'Gesamtenergie 2019'!G8</f>
        <v>2277.1629577911735</v>
      </c>
      <c r="P80" s="54">
        <f>H80-'Gesamtenergie 2019'!H8</f>
        <v>1771.9174265312577</v>
      </c>
      <c r="Q80" s="53">
        <f>I80-'Gesamtenergie 2019'!I8</f>
        <v>1593.0539571035624</v>
      </c>
    </row>
    <row r="81" spans="3:17" x14ac:dyDescent="0.25">
      <c r="C81" s="8" t="str">
        <f>C9</f>
        <v>Belgium</v>
      </c>
      <c r="D81" s="8" t="str">
        <f>D9</f>
        <v>Ghent</v>
      </c>
      <c r="E81" s="51">
        <f>'Gesamtenergie 2019'!E9*(1+Sekundäranteil!$H$8)</f>
        <v>28317.540153919384</v>
      </c>
      <c r="F81" s="55">
        <f>'Gesamtenergie 2019'!F9*(1+Sekundäranteil!$H$8)</f>
        <v>33532.211290948202</v>
      </c>
      <c r="G81" s="52">
        <f>'Gesamtenergie 2019'!G9*(1+Sekundäranteil!$H$8)</f>
        <v>27705.302443668668</v>
      </c>
      <c r="H81" s="54">
        <f>'Gesamtenergie 2019'!H9*(1+Sekundäranteil!$H$8)</f>
        <v>21558.188463979684</v>
      </c>
      <c r="I81" s="53">
        <f>'Gesamtenergie 2019'!I9*(1+Sekundäranteil!$H$8)</f>
        <v>19382.030407454418</v>
      </c>
      <c r="K81" s="8" t="str">
        <f>C81</f>
        <v>Belgium</v>
      </c>
      <c r="L81" s="8" t="str">
        <f>D81</f>
        <v>Ghent</v>
      </c>
      <c r="M81" s="51">
        <f>E81-'Gesamtenergie 2019'!E9</f>
        <v>3361.9901539193852</v>
      </c>
      <c r="N81" s="55">
        <f>F81-'Gesamtenergie 2019'!F9</f>
        <v>3981.1001798370853</v>
      </c>
      <c r="O81" s="52">
        <f>G81-'Gesamtenergie 2019'!G9</f>
        <v>3289.3024436686719</v>
      </c>
      <c r="P81" s="54">
        <f>H81-'Gesamtenergie 2019'!H9</f>
        <v>2559.4884639796837</v>
      </c>
      <c r="Q81" s="53">
        <f>I81-'Gesamtenergie 2019'!I9</f>
        <v>2301.124851898865</v>
      </c>
    </row>
    <row r="82" spans="3:17" x14ac:dyDescent="0.25">
      <c r="C82" s="8" t="str">
        <f>C10</f>
        <v>Czech Republic</v>
      </c>
      <c r="D82" s="8" t="str">
        <f>D10</f>
        <v>Trinec</v>
      </c>
      <c r="E82" s="51">
        <f>'Gesamtenergie 2019'!E10*(1+Sekundäranteil!$H$8)</f>
        <v>13420.95526927959</v>
      </c>
      <c r="F82" s="55">
        <f>'Gesamtenergie 2019'!F10*(1+Sekundäranteil!$H$8)</f>
        <v>15892.422342113614</v>
      </c>
      <c r="G82" s="52">
        <f>'Gesamtenergie 2019'!G10*(1+Sekundäranteil!$H$8)</f>
        <v>13130.788295779113</v>
      </c>
      <c r="H82" s="54">
        <f>'Gesamtenergie 2019'!H10*(1+Sekundäranteil!$H$8)</f>
        <v>10217.394642653124</v>
      </c>
      <c r="I82" s="53">
        <f>'Gesamtenergie 2019'!I10*(1+Sekundäranteil!$H$8)</f>
        <v>9186.0155123770219</v>
      </c>
      <c r="K82" s="8" t="str">
        <f>C82</f>
        <v>Czech Republic</v>
      </c>
      <c r="L82" s="8" t="str">
        <f>D82</f>
        <v>Trinec</v>
      </c>
      <c r="M82" s="51">
        <f>E82-'Gesamtenergie 2019'!E10</f>
        <v>1593.3982692795907</v>
      </c>
      <c r="N82" s="55">
        <f>F82-'Gesamtenergie 2019'!F10</f>
        <v>1886.8223421136117</v>
      </c>
      <c r="O82" s="52">
        <f>G82-'Gesamtenergie 2019'!G10</f>
        <v>1558.9482957791151</v>
      </c>
      <c r="P82" s="54">
        <f>H82-'Gesamtenergie 2019'!H10</f>
        <v>1213.0566426531241</v>
      </c>
      <c r="Q82" s="53">
        <f>I82-'Gesamtenergie 2019'!I10</f>
        <v>1090.6065123770222</v>
      </c>
    </row>
    <row r="83" spans="3:17" x14ac:dyDescent="0.25">
      <c r="C83" s="8" t="str">
        <f>C11</f>
        <v>Finland</v>
      </c>
      <c r="D83" s="8" t="str">
        <f>D11</f>
        <v>Raahe</v>
      </c>
      <c r="E83" s="51">
        <f>'Gesamtenergie 2019'!E11*(1+Sekundäranteil!$H$8)</f>
        <v>13509.285211044111</v>
      </c>
      <c r="F83" s="55">
        <f>'Gesamtenergie 2019'!F11*(1+Sekundäranteil!$H$8)</f>
        <v>15997.018230544096</v>
      </c>
      <c r="G83" s="52">
        <f>'Gesamtenergie 2019'!G11*(1+Sekundäranteil!$H$8)</f>
        <v>13217.208505236429</v>
      </c>
      <c r="H83" s="54">
        <f>'Gesamtenergie 2019'!H11*(1+Sekundäranteil!$H$8)</f>
        <v>10284.640368137098</v>
      </c>
      <c r="I83" s="53">
        <f>'Gesamtenergie 2019'!I11*(1+Sekundäranteil!$H$8)</f>
        <v>9246.4732219048601</v>
      </c>
      <c r="K83" s="8" t="str">
        <f>C83</f>
        <v>Finland</v>
      </c>
      <c r="L83" s="8" t="str">
        <f>D83</f>
        <v>Raahe</v>
      </c>
      <c r="M83" s="51">
        <f>E83-'Gesamtenergie 2019'!E11</f>
        <v>1603.8852110441112</v>
      </c>
      <c r="N83" s="55">
        <f>F83-'Gesamtenergie 2019'!F11</f>
        <v>1899.2404527663148</v>
      </c>
      <c r="O83" s="52">
        <f>G83-'Gesamtenergie 2019'!G11</f>
        <v>1569.2085052364309</v>
      </c>
      <c r="P83" s="54">
        <f>H83-'Gesamtenergie 2019'!H11</f>
        <v>1221.0403681370972</v>
      </c>
      <c r="Q83" s="53">
        <f>I83-'Gesamtenergie 2019'!I11</f>
        <v>1097.7843330159722</v>
      </c>
    </row>
    <row r="84" spans="3:17" x14ac:dyDescent="0.25">
      <c r="C84" s="8" t="str">
        <f>C12</f>
        <v>France</v>
      </c>
      <c r="D84" s="8" t="str">
        <f>D12</f>
        <v>Fos-Sur-Mer</v>
      </c>
      <c r="E84" s="51">
        <f>'Gesamtenergie 2019'!E12*(1+Sekundäranteil!$H$8)</f>
        <v>19484.545977467467</v>
      </c>
      <c r="F84" s="55">
        <f>'Gesamtenergie 2019'!F12*(1+Sekundäranteil!$H$8)</f>
        <v>23072.622447900139</v>
      </c>
      <c r="G84" s="52">
        <f>'Gesamtenergie 2019'!G12*(1+Sekundäranteil!$H$8)</f>
        <v>19063.281497937158</v>
      </c>
      <c r="H84" s="54">
        <f>'Gesamtenergie 2019'!H12*(1+Sekundäranteil!$H$8)</f>
        <v>14833.615915582352</v>
      </c>
      <c r="I84" s="53">
        <f>'Gesamtenergie 2019'!I12*(1+Sekundäranteil!$H$8)</f>
        <v>13336.259454670471</v>
      </c>
      <c r="K84" s="8" t="str">
        <f>C84</f>
        <v>France</v>
      </c>
      <c r="L84" s="8" t="str">
        <f>D84</f>
        <v>Fos-Sur-Mer</v>
      </c>
      <c r="M84" s="51">
        <f>E84-'Gesamtenergie 2019'!E12</f>
        <v>2313.2959774674673</v>
      </c>
      <c r="N84" s="55">
        <f>F84-'Gesamtenergie 2019'!F12</f>
        <v>2739.2891145668</v>
      </c>
      <c r="O84" s="52">
        <f>G84-'Gesamtenergie 2019'!G12</f>
        <v>2263.2814979371578</v>
      </c>
      <c r="P84" s="54">
        <f>H84-'Gesamtenergie 2019'!H12</f>
        <v>1761.1159155823516</v>
      </c>
      <c r="Q84" s="53">
        <f>I84-'Gesamtenergie 2019'!I12</f>
        <v>1583.3427880038053</v>
      </c>
    </row>
    <row r="85" spans="3:17" x14ac:dyDescent="0.25">
      <c r="C85" s="8" t="str">
        <f>C13</f>
        <v>France</v>
      </c>
      <c r="D85" s="8" t="str">
        <f>D13</f>
        <v>Dunkerque</v>
      </c>
      <c r="E85" s="51">
        <f>'Gesamtenergie 2019'!E13*(1+Sekundäranteil!$H$8)</f>
        <v>35591.770652173902</v>
      </c>
      <c r="F85" s="55">
        <f>'Gesamtenergie 2019'!F13*(1+Sekundäranteil!$H$8)</f>
        <v>42145.990338164258</v>
      </c>
      <c r="G85" s="52">
        <f>'Gesamtenergie 2019'!G13*(1+Sekundäranteil!$H$8)</f>
        <v>34822.260869565209</v>
      </c>
      <c r="H85" s="54">
        <f>'Gesamtenergie 2019'!H13*(1+Sekundäranteil!$H$8)</f>
        <v>27096.071739130432</v>
      </c>
      <c r="I85" s="53">
        <f>'Gesamtenergie 2019'!I13*(1+Sekundäranteil!$H$8)</f>
        <v>24360.900603864728</v>
      </c>
      <c r="K85" s="8" t="str">
        <f>C85</f>
        <v>France</v>
      </c>
      <c r="L85" s="8" t="str">
        <f>D85</f>
        <v>Dunkerque</v>
      </c>
      <c r="M85" s="51">
        <f>E85-'Gesamtenergie 2019'!E13</f>
        <v>4225.6206521739041</v>
      </c>
      <c r="N85" s="55">
        <f>F85-'Gesamtenergie 2019'!F13</f>
        <v>5003.7681159420245</v>
      </c>
      <c r="O85" s="52">
        <f>G85-'Gesamtenergie 2019'!G13</f>
        <v>4134.2608695652125</v>
      </c>
      <c r="P85" s="54">
        <f>H85-'Gesamtenergie 2019'!H13</f>
        <v>3216.9717391304293</v>
      </c>
      <c r="Q85" s="53">
        <f>I85-'Gesamtenergie 2019'!I13</f>
        <v>2892.2394927536188</v>
      </c>
    </row>
    <row r="86" spans="3:17" x14ac:dyDescent="0.25">
      <c r="C86" s="8" t="str">
        <f>C14</f>
        <v>Germany</v>
      </c>
      <c r="D86" s="8" t="str">
        <f>D14</f>
        <v>Bremen</v>
      </c>
      <c r="E86" s="51">
        <f>'Gesamtenergie 2019'!E14*(1+Sekundäranteil!$H$8)</f>
        <v>17146.400460171371</v>
      </c>
      <c r="F86" s="55">
        <f>'Gesamtenergie 2019'!F14*(1+Sekundäranteil!$H$8)</f>
        <v>20303.907754152122</v>
      </c>
      <c r="G86" s="52">
        <f>'Gesamtenergie 2019'!G14*(1+Sekundäranteil!$H$8)</f>
        <v>16775.687718184698</v>
      </c>
      <c r="H86" s="54">
        <f>'Gesamtenergie 2019'!H14*(1+Sekundäranteil!$H$8)</f>
        <v>13053.582005712471</v>
      </c>
      <c r="I86" s="53">
        <f>'Gesamtenergie 2019'!I14*(1+Sekundäranteil!$H$8)</f>
        <v>11735.908320110015</v>
      </c>
      <c r="K86" s="8" t="str">
        <f>C86</f>
        <v>Germany</v>
      </c>
      <c r="L86" s="8" t="str">
        <f>D86</f>
        <v>Bremen</v>
      </c>
      <c r="M86" s="51">
        <f>E86-'Gesamtenergie 2019'!E14</f>
        <v>2035.7004601713725</v>
      </c>
      <c r="N86" s="55">
        <f>F86-'Gesamtenergie 2019'!F14</f>
        <v>2410.5744208187862</v>
      </c>
      <c r="O86" s="52">
        <f>G86-'Gesamtenergie 2019'!G14</f>
        <v>1991.6877181846994</v>
      </c>
      <c r="P86" s="54">
        <f>H86-'Gesamtenergie 2019'!H14</f>
        <v>1549.78200571247</v>
      </c>
      <c r="Q86" s="53">
        <f>I86-'Gesamtenergie 2019'!I14</f>
        <v>1393.3416534433491</v>
      </c>
    </row>
    <row r="87" spans="3:17" x14ac:dyDescent="0.25">
      <c r="C87" s="8" t="str">
        <f>C15</f>
        <v>Germany</v>
      </c>
      <c r="D87" s="8" t="str">
        <f>D15</f>
        <v>Voelklingen</v>
      </c>
      <c r="E87" s="51">
        <f>'Gesamtenergie 2019'!E15*(1+Sekundäranteil!$H$8)</f>
        <v>14454.935175817196</v>
      </c>
      <c r="F87" s="55">
        <f>'Gesamtenergie 2019'!F15*(1+Sekundäranteil!$H$8)</f>
        <v>17116.809506682184</v>
      </c>
      <c r="G87" s="52">
        <f>'Gesamtenergie 2019'!G15*(1+Sekundäranteil!$H$8)</f>
        <v>14142.41310060298</v>
      </c>
      <c r="H87" s="54">
        <f>'Gesamtenergie 2019'!H15*(1+Sekundäranteil!$H$8)</f>
        <v>11004.565193906694</v>
      </c>
      <c r="I87" s="53">
        <f>'Gesamtenergie 2019'!I15*(1+Sekundäranteil!$H$8)</f>
        <v>9893.7263474381998</v>
      </c>
      <c r="K87" s="8" t="str">
        <f>C87</f>
        <v>Germany</v>
      </c>
      <c r="L87" s="8" t="str">
        <f>D87</f>
        <v>Voelklingen</v>
      </c>
      <c r="M87" s="51">
        <f>E87-'Gesamtenergie 2019'!E15</f>
        <v>1716.1571758171976</v>
      </c>
      <c r="N87" s="55">
        <f>F87-'Gesamtenergie 2019'!F15</f>
        <v>2032.1872844599584</v>
      </c>
      <c r="O87" s="52">
        <f>G87-'Gesamtenergie 2019'!G15</f>
        <v>1679.0531006029814</v>
      </c>
      <c r="P87" s="54">
        <f>H87-'Gesamtenergie 2019'!H15</f>
        <v>1306.5131939066941</v>
      </c>
      <c r="Q87" s="53">
        <f>I87-'Gesamtenergie 2019'!I15</f>
        <v>1174.6292363270895</v>
      </c>
    </row>
    <row r="88" spans="3:17" x14ac:dyDescent="0.25">
      <c r="C88" s="8" t="str">
        <f>C16</f>
        <v>Germany</v>
      </c>
      <c r="D88" s="8" t="str">
        <f>D16</f>
        <v>Eisenhuettenstadt</v>
      </c>
      <c r="E88" s="51">
        <f>'Gesamtenergie 2019'!E16*(1+Sekundäranteil!$H$8)</f>
        <v>11171.139693748013</v>
      </c>
      <c r="F88" s="55">
        <f>'Gesamtenergie 2019'!F16*(1+Sekundäranteil!$H$8)</f>
        <v>13228.30353679608</v>
      </c>
      <c r="G88" s="52">
        <f>'Gesamtenergie 2019'!G16*(1+Sekundäranteil!$H$8)</f>
        <v>10929.614725483969</v>
      </c>
      <c r="H88" s="54">
        <f>'Gesamtenergie 2019'!H16*(1+Sekundäranteil!$H$8)</f>
        <v>8504.6064582672152</v>
      </c>
      <c r="I88" s="53">
        <f>'Gesamtenergie 2019'!I16*(1+Sekundäranteil!$H$8)</f>
        <v>7646.1220873444036</v>
      </c>
      <c r="K88" s="8" t="str">
        <f>C88</f>
        <v>Germany</v>
      </c>
      <c r="L88" s="8" t="str">
        <f>D88</f>
        <v>Eisenhuettenstadt</v>
      </c>
      <c r="M88" s="51">
        <f>E88-'Gesamtenergie 2019'!E16</f>
        <v>1326.2896937480145</v>
      </c>
      <c r="N88" s="55">
        <f>F88-'Gesamtenergie 2019'!F16</f>
        <v>1570.5257590182991</v>
      </c>
      <c r="O88" s="52">
        <f>G88-'Gesamtenergie 2019'!G16</f>
        <v>1297.6147254839707</v>
      </c>
      <c r="P88" s="54">
        <f>H88-'Gesamtenergie 2019'!H16</f>
        <v>1009.7064582672147</v>
      </c>
      <c r="Q88" s="53">
        <f>I88-'Gesamtenergie 2019'!I16</f>
        <v>907.78319845551505</v>
      </c>
    </row>
    <row r="89" spans="3:17" x14ac:dyDescent="0.25">
      <c r="C89" s="8" t="str">
        <f>C17</f>
        <v>Germany</v>
      </c>
      <c r="D89" s="8" t="str">
        <f>D17</f>
        <v>Duisburg-Huckingen</v>
      </c>
      <c r="E89" s="51">
        <f>'Gesamtenergie 2019'!E17*(1+Sekundäranteil!$H$8)</f>
        <v>25979.394636623289</v>
      </c>
      <c r="F89" s="55">
        <f>'Gesamtenergie 2019'!F17*(1+Sekundäranteil!$H$8)</f>
        <v>30763.496597200185</v>
      </c>
      <c r="G89" s="52">
        <f>'Gesamtenergie 2019'!G17*(1+Sekundäranteil!$H$8)</f>
        <v>25417.708663916208</v>
      </c>
      <c r="H89" s="54">
        <f>'Gesamtenergie 2019'!H17*(1+Sekundäranteil!$H$8)</f>
        <v>19778.154554109802</v>
      </c>
      <c r="I89" s="53">
        <f>'Gesamtenergie 2019'!I17*(1+Sekundäranteil!$H$8)</f>
        <v>17781.679272893962</v>
      </c>
      <c r="K89" s="8" t="str">
        <f>C89</f>
        <v>Germany</v>
      </c>
      <c r="L89" s="8" t="str">
        <f>D89</f>
        <v>Duisburg-Huckingen</v>
      </c>
      <c r="M89" s="51">
        <f>E89-'Gesamtenergie 2019'!E17</f>
        <v>3084.3946366232885</v>
      </c>
      <c r="N89" s="55">
        <f>F89-'Gesamtenergie 2019'!F17</f>
        <v>3652.3854860890679</v>
      </c>
      <c r="O89" s="52">
        <f>G89-'Gesamtenergie 2019'!G17</f>
        <v>3017.7086639162117</v>
      </c>
      <c r="P89" s="54">
        <f>H89-'Gesamtenergie 2019'!H17</f>
        <v>2348.1545541098021</v>
      </c>
      <c r="Q89" s="53">
        <f>I89-'Gesamtenergie 2019'!I17</f>
        <v>2111.123717338407</v>
      </c>
    </row>
    <row r="90" spans="3:17" x14ac:dyDescent="0.25">
      <c r="C90" s="8" t="str">
        <f>C18</f>
        <v>Germany</v>
      </c>
      <c r="D90" s="8" t="str">
        <f>D18</f>
        <v>Duisburg-Beeckerwerth</v>
      </c>
      <c r="E90" s="51">
        <f>'Gesamtenergie 2019'!E18*(1+Sekundäranteil!$H$8)</f>
        <v>31175.273563947947</v>
      </c>
      <c r="F90" s="55">
        <f>'Gesamtenergie 2019'!F18*(1+Sekundäranteil!$H$8)</f>
        <v>36916.195916640223</v>
      </c>
      <c r="G90" s="52">
        <f>'Gesamtenergie 2019'!G18*(1+Sekundäranteil!$H$8)</f>
        <v>30501.250396699452</v>
      </c>
      <c r="H90" s="54">
        <f>'Gesamtenergie 2019'!H18*(1+Sekundäranteil!$H$8)</f>
        <v>23733.785464931763</v>
      </c>
      <c r="I90" s="53">
        <f>'Gesamtenergie 2019'!I18*(1+Sekundäranteil!$H$8)</f>
        <v>21338.015127472754</v>
      </c>
      <c r="K90" s="8" t="str">
        <f>C90</f>
        <v>Germany</v>
      </c>
      <c r="L90" s="8" t="str">
        <f>D90</f>
        <v>Duisburg-Beeckerwerth</v>
      </c>
      <c r="M90" s="51">
        <f>E90-'Gesamtenergie 2019'!E18</f>
        <v>3701.273563947947</v>
      </c>
      <c r="N90" s="55">
        <f>F90-'Gesamtenergie 2019'!F18</f>
        <v>4382.8625833068836</v>
      </c>
      <c r="O90" s="52">
        <f>G90-'Gesamtenergie 2019'!G18</f>
        <v>3621.2503966994555</v>
      </c>
      <c r="P90" s="54">
        <f>H90-'Gesamtenergie 2019'!H18</f>
        <v>2817.7854649317633</v>
      </c>
      <c r="Q90" s="53">
        <f>I90-'Gesamtenergie 2019'!I18</f>
        <v>2533.3484608060899</v>
      </c>
    </row>
    <row r="91" spans="3:17" x14ac:dyDescent="0.25">
      <c r="C91" s="8" t="str">
        <f>C19</f>
        <v>Germany</v>
      </c>
      <c r="D91" s="8" t="str">
        <f>D19</f>
        <v>Salzgitter</v>
      </c>
      <c r="E91" s="51">
        <f>'Gesamtenergie 2019'!E19*(1+Sekundäranteil!$H$8)</f>
        <v>23901.043065693422</v>
      </c>
      <c r="F91" s="55">
        <f>'Gesamtenergie 2019'!F19*(1+Sekundäranteil!$H$8)</f>
        <v>28302.416869424167</v>
      </c>
      <c r="G91" s="52">
        <f>'Gesamtenergie 2019'!G19*(1+Sekundäranteil!$H$8)</f>
        <v>23384.291970802911</v>
      </c>
      <c r="H91" s="54">
        <f>'Gesamtenergie 2019'!H19*(1+Sekundäranteil!$H$8)</f>
        <v>18195.90218978102</v>
      </c>
      <c r="I91" s="53">
        <f>'Gesamtenergie 2019'!I19*(1+Sekundäranteil!$H$8)</f>
        <v>16359.144931062447</v>
      </c>
      <c r="K91" s="8" t="str">
        <f>C91</f>
        <v>Germany</v>
      </c>
      <c r="L91" s="8" t="str">
        <f>D91</f>
        <v>Salzgitter</v>
      </c>
      <c r="M91" s="51">
        <f>E91-'Gesamtenergie 2019'!E19</f>
        <v>2837.6430656934244</v>
      </c>
      <c r="N91" s="55">
        <f>F91-'Gesamtenergie 2019'!F19</f>
        <v>3360.1946472019408</v>
      </c>
      <c r="O91" s="52">
        <f>G91-'Gesamtenergie 2019'!G19</f>
        <v>2776.2919708029149</v>
      </c>
      <c r="P91" s="54">
        <f>H91-'Gesamtenergie 2019'!H19</f>
        <v>2160.3021897810195</v>
      </c>
      <c r="Q91" s="53">
        <f>I91-'Gesamtenergie 2019'!I19</f>
        <v>1942.233819951336</v>
      </c>
    </row>
    <row r="92" spans="3:17" x14ac:dyDescent="0.25">
      <c r="C92" s="8" t="str">
        <f>C20</f>
        <v>Germany</v>
      </c>
      <c r="D92" s="8" t="str">
        <f>D20</f>
        <v>Dillingen</v>
      </c>
      <c r="E92" s="51">
        <f>'Gesamtenergie 2019'!E20*(1+Sekundäranteil!$H$8)</f>
        <v>12127.18141637575</v>
      </c>
      <c r="F92" s="55">
        <f>'Gesamtenergie 2019'!F20*(1+Sekundäranteil!$H$8)</f>
        <v>14360.400211573045</v>
      </c>
      <c r="G92" s="52">
        <f>'Gesamtenergie 2019'!G20*(1+Sekundäranteil!$H$8)</f>
        <v>11864.986404316087</v>
      </c>
      <c r="H92" s="54">
        <f>'Gesamtenergie 2019'!H20*(1+Sekundäranteil!$H$8)</f>
        <v>9232.4425458584574</v>
      </c>
      <c r="I92" s="53">
        <f>'Gesamtenergie 2019'!I20*(1+Sekundäranteil!$H$8)</f>
        <v>8300.4878845869025</v>
      </c>
      <c r="K92" s="8" t="str">
        <f>C92</f>
        <v>Germany</v>
      </c>
      <c r="L92" s="8" t="str">
        <f>D92</f>
        <v>Dillingen</v>
      </c>
      <c r="M92" s="51">
        <f>E92-'Gesamtenergie 2019'!E20</f>
        <v>1439.7954163757513</v>
      </c>
      <c r="N92" s="55">
        <f>F92-'Gesamtenergie 2019'!F20</f>
        <v>1704.9335449063765</v>
      </c>
      <c r="O92" s="52">
        <f>G92-'Gesamtenergie 2019'!G20</f>
        <v>1408.6664043160872</v>
      </c>
      <c r="P92" s="54">
        <f>H92-'Gesamtenergie 2019'!H20</f>
        <v>1096.1185458584569</v>
      </c>
      <c r="Q92" s="53">
        <f>I92-'Gesamtenergie 2019'!I20</f>
        <v>985.47255125356969</v>
      </c>
    </row>
    <row r="93" spans="3:17" x14ac:dyDescent="0.25">
      <c r="C93" s="8" t="str">
        <f>C21</f>
        <v>Germany</v>
      </c>
      <c r="D93" s="8" t="str">
        <f>D21</f>
        <v>Duisburg</v>
      </c>
      <c r="E93" s="51">
        <f>'Gesamtenergie 2019'!E21*(1+Sekundäranteil!$H$8)</f>
        <v>5819.3843986036163</v>
      </c>
      <c r="F93" s="55">
        <f>'Gesamtenergie 2019'!F21*(1+Sekundäranteil!$H$8)</f>
        <v>6891.0232377728416</v>
      </c>
      <c r="G93" s="52">
        <f>'Gesamtenergie 2019'!G21*(1+Sekundäranteil!$H$8)</f>
        <v>5693.5667407172314</v>
      </c>
      <c r="H93" s="54">
        <f>'Gesamtenergie 2019'!H21*(1+Sekundäranteil!$H$8)</f>
        <v>4430.3066201205957</v>
      </c>
      <c r="I93" s="53">
        <f>'Gesamtenergie 2019'!I21*(1+Sekundäranteil!$H$8)</f>
        <v>3983.0961571282473</v>
      </c>
      <c r="K93" s="8" t="str">
        <f>C93</f>
        <v>Germany</v>
      </c>
      <c r="L93" s="8" t="str">
        <f>D93</f>
        <v>Duisburg</v>
      </c>
      <c r="M93" s="51">
        <f>E93-'Gesamtenergie 2019'!E21</f>
        <v>690.90439860361676</v>
      </c>
      <c r="N93" s="55">
        <f>F93-'Gesamtenergie 2019'!F21</f>
        <v>818.13434888395113</v>
      </c>
      <c r="O93" s="52">
        <f>G93-'Gesamtenergie 2019'!G21</f>
        <v>675.96674071723191</v>
      </c>
      <c r="P93" s="54">
        <f>H93-'Gesamtenergie 2019'!H21</f>
        <v>525.98662012059549</v>
      </c>
      <c r="Q93" s="53">
        <f>I93-'Gesamtenergie 2019'!I21</f>
        <v>472.89171268380323</v>
      </c>
    </row>
    <row r="94" spans="3:17" x14ac:dyDescent="0.25">
      <c r="C94" s="8" t="str">
        <f>C22</f>
        <v>Germany</v>
      </c>
      <c r="D94" s="8" t="str">
        <f>D22</f>
        <v>Duisburg-Bruckhausen</v>
      </c>
      <c r="E94" s="51">
        <f>'Gesamtenergie 2019'!E22*(1+Sekundäranteil!$H$8)</f>
        <v>31175.273563947947</v>
      </c>
      <c r="F94" s="55">
        <f>'Gesamtenergie 2019'!F22*(1+Sekundäranteil!$H$8)</f>
        <v>36916.195916640223</v>
      </c>
      <c r="G94" s="52">
        <f>'Gesamtenergie 2019'!G22*(1+Sekundäranteil!$H$8)</f>
        <v>30501.250396699452</v>
      </c>
      <c r="H94" s="54">
        <f>'Gesamtenergie 2019'!H22*(1+Sekundäranteil!$H$8)</f>
        <v>23733.785464931763</v>
      </c>
      <c r="I94" s="53">
        <f>'Gesamtenergie 2019'!I22*(1+Sekundäranteil!$H$8)</f>
        <v>21338.015127472754</v>
      </c>
      <c r="K94" s="8" t="str">
        <f>C94</f>
        <v>Germany</v>
      </c>
      <c r="L94" s="8" t="str">
        <f>D94</f>
        <v>Duisburg-Bruckhausen</v>
      </c>
      <c r="M94" s="51">
        <f>E94-'Gesamtenergie 2019'!E22</f>
        <v>3701.273563947947</v>
      </c>
      <c r="N94" s="55">
        <f>F94-'Gesamtenergie 2019'!F22</f>
        <v>4382.8625833068836</v>
      </c>
      <c r="O94" s="52">
        <f>G94-'Gesamtenergie 2019'!G22</f>
        <v>3621.2503966994555</v>
      </c>
      <c r="P94" s="54">
        <f>H94-'Gesamtenergie 2019'!H22</f>
        <v>2817.7854649317633</v>
      </c>
      <c r="Q94" s="53">
        <f>I94-'Gesamtenergie 2019'!I22</f>
        <v>2533.3484608060899</v>
      </c>
    </row>
    <row r="95" spans="3:17" x14ac:dyDescent="0.25">
      <c r="C95" s="8" t="str">
        <f>C23</f>
        <v>Hungaria</v>
      </c>
      <c r="D95" s="8" t="str">
        <f>D23</f>
        <v>Dunauijvaros</v>
      </c>
      <c r="E95" s="51">
        <f>'Gesamtenergie 2019'!E23*(1+Sekundäranteil!$H$8)</f>
        <v>8313.4062837194524</v>
      </c>
      <c r="F95" s="55">
        <f>'Gesamtenergie 2019'!F23*(1+Sekundäranteil!$H$8)</f>
        <v>9844.3189111040574</v>
      </c>
      <c r="G95" s="52">
        <f>'Gesamtenergie 2019'!G23*(1+Sekundäranteil!$H$8)</f>
        <v>8133.6667724531871</v>
      </c>
      <c r="H95" s="54">
        <f>'Gesamtenergie 2019'!H23*(1+Sekundäranteil!$H$8)</f>
        <v>6329.0094573151373</v>
      </c>
      <c r="I95" s="53">
        <f>'Gesamtenergie 2019'!I23*(1+Sekundäranteil!$H$8)</f>
        <v>5690.1373673260678</v>
      </c>
      <c r="K95" s="8" t="str">
        <f>C95</f>
        <v>Hungaria</v>
      </c>
      <c r="L95" s="8" t="str">
        <f>D95</f>
        <v>Dunauijvaros</v>
      </c>
      <c r="M95" s="51">
        <f>E95-'Gesamtenergie 2019'!E23</f>
        <v>987.00628371945277</v>
      </c>
      <c r="N95" s="55">
        <f>F95-'Gesamtenergie 2019'!F23</f>
        <v>1168.7633555485008</v>
      </c>
      <c r="O95" s="52">
        <f>G95-'Gesamtenergie 2019'!G23</f>
        <v>965.66677245318806</v>
      </c>
      <c r="P95" s="54">
        <f>H95-'Gesamtenergie 2019'!H23</f>
        <v>751.40945731513693</v>
      </c>
      <c r="Q95" s="53">
        <f>I95-'Gesamtenergie 2019'!I23</f>
        <v>675.55958954829021</v>
      </c>
    </row>
    <row r="96" spans="3:17" x14ac:dyDescent="0.25">
      <c r="C96" s="8" t="str">
        <f>C24</f>
        <v>Italy</v>
      </c>
      <c r="D96" s="8" t="str">
        <f>D24</f>
        <v>Taranto</v>
      </c>
      <c r="E96" s="51">
        <f>'Gesamtenergie 2019'!E24*(1+Sekundäranteil!$H$8)</f>
        <v>44164.970882259593</v>
      </c>
      <c r="F96" s="55">
        <f>'Gesamtenergie 2019'!F24*(1+Sekundäranteil!$H$8)</f>
        <v>52297.944215240313</v>
      </c>
      <c r="G96" s="52">
        <f>'Gesamtenergie 2019'!G24*(1+Sekundäranteil!$H$8)</f>
        <v>43210.104728657556</v>
      </c>
      <c r="H96" s="54">
        <f>'Gesamtenergie 2019'!H24*(1+Sekundäranteil!$H$8)</f>
        <v>33622.862741986668</v>
      </c>
      <c r="I96" s="53">
        <f>'Gesamtenergie 2019'!I24*(1+Sekundäranteil!$H$8)</f>
        <v>30228.854763919735</v>
      </c>
      <c r="K96" s="8" t="str">
        <f>C96</f>
        <v>Italy</v>
      </c>
      <c r="L96" s="8" t="str">
        <f>D96</f>
        <v>Taranto</v>
      </c>
      <c r="M96" s="51">
        <f>E96-'Gesamtenergie 2019'!E24</f>
        <v>5243.4708822595931</v>
      </c>
      <c r="N96" s="55">
        <f>F96-'Gesamtenergie 2019'!F24</f>
        <v>6209.0553263514157</v>
      </c>
      <c r="O96" s="52">
        <f>G96-'Gesamtenergie 2019'!G24</f>
        <v>5130.1047286575631</v>
      </c>
      <c r="P96" s="54">
        <f>H96-'Gesamtenergie 2019'!H24</f>
        <v>3991.862741986668</v>
      </c>
      <c r="Q96" s="53">
        <f>I96-'Gesamtenergie 2019'!I24</f>
        <v>3588.9103194752934</v>
      </c>
    </row>
    <row r="97" spans="3:17" x14ac:dyDescent="0.25">
      <c r="C97" s="8" t="str">
        <f>C25</f>
        <v>Netherlands</v>
      </c>
      <c r="D97" s="8" t="str">
        <f>D25</f>
        <v>Ijmuiden</v>
      </c>
      <c r="E97" s="51">
        <f>'Gesamtenergie 2019'!E25*(1+Sekundäranteil!$H$8)</f>
        <v>35409.91488971754</v>
      </c>
      <c r="F97" s="55">
        <f>'Gesamtenergie 2019'!F25*(1+Sekundäranteil!$H$8)</f>
        <v>41930.645861983852</v>
      </c>
      <c r="G97" s="52">
        <f>'Gesamtenergie 2019'!G25*(1+Sekundäranteil!$H$8)</f>
        <v>34644.336908917794</v>
      </c>
      <c r="H97" s="54">
        <f>'Gesamtenergie 2019'!H25*(1+Sekundäranteil!$H$8)</f>
        <v>26957.624657251661</v>
      </c>
      <c r="I97" s="53">
        <f>'Gesamtenergie 2019'!I25*(1+Sekundäranteil!$H$8)</f>
        <v>24236.428848954471</v>
      </c>
      <c r="K97" s="8" t="str">
        <f>C97</f>
        <v>Netherlands</v>
      </c>
      <c r="L97" s="8" t="str">
        <f>D97</f>
        <v>Ijmuiden</v>
      </c>
      <c r="M97" s="51">
        <f>E97-'Gesamtenergie 2019'!E25</f>
        <v>4204.0298897175417</v>
      </c>
      <c r="N97" s="55">
        <f>F97-'Gesamtenergie 2019'!F25</f>
        <v>4978.2014175393997</v>
      </c>
      <c r="O97" s="52">
        <f>G97-'Gesamtenergie 2019'!G25</f>
        <v>4113.136908917797</v>
      </c>
      <c r="P97" s="54">
        <f>H97-'Gesamtenergie 2019'!H25</f>
        <v>3200.534657251661</v>
      </c>
      <c r="Q97" s="53">
        <f>I97-'Gesamtenergie 2019'!I25</f>
        <v>2877.461626732249</v>
      </c>
    </row>
    <row r="98" spans="3:17" x14ac:dyDescent="0.25">
      <c r="C98" s="8" t="str">
        <f>C26</f>
        <v>Poland</v>
      </c>
      <c r="D98" s="8" t="str">
        <f>D26</f>
        <v>Krakow</v>
      </c>
      <c r="E98" s="51">
        <f>'Gesamtenergie 2019'!E26*(1+Sekundäranteil!$H$8)</f>
        <v>14158.770076959692</v>
      </c>
      <c r="F98" s="55">
        <f>'Gesamtenergie 2019'!F26*(1+Sekundäranteil!$H$8)</f>
        <v>16766.105645474101</v>
      </c>
      <c r="G98" s="52">
        <f>'Gesamtenergie 2019'!G26*(1+Sekundäranteil!$H$8)</f>
        <v>13852.651221834334</v>
      </c>
      <c r="H98" s="54">
        <f>'Gesamtenergie 2019'!H26*(1+Sekundäranteil!$H$8)</f>
        <v>10779.094231989842</v>
      </c>
      <c r="I98" s="53">
        <f>'Gesamtenergie 2019'!I26*(1+Sekundäranteil!$H$8)</f>
        <v>9691.0152037272092</v>
      </c>
      <c r="K98" s="8" t="str">
        <f>C98</f>
        <v>Poland</v>
      </c>
      <c r="L98" s="8" t="str">
        <f>D98</f>
        <v>Krakow</v>
      </c>
      <c r="M98" s="51">
        <f>E98-'Gesamtenergie 2019'!E26</f>
        <v>1680.9950769596926</v>
      </c>
      <c r="N98" s="55">
        <f>F98-'Gesamtenergie 2019'!F26</f>
        <v>1990.5500899185427</v>
      </c>
      <c r="O98" s="52">
        <f>G98-'Gesamtenergie 2019'!G26</f>
        <v>1644.651221834336</v>
      </c>
      <c r="P98" s="54">
        <f>H98-'Gesamtenergie 2019'!H26</f>
        <v>1279.7442319898419</v>
      </c>
      <c r="Q98" s="53">
        <f>I98-'Gesamtenergie 2019'!I26</f>
        <v>1150.5624259494325</v>
      </c>
    </row>
    <row r="99" spans="3:17" x14ac:dyDescent="0.25">
      <c r="C99" s="8" t="str">
        <f>C27</f>
        <v>Poland</v>
      </c>
      <c r="D99" s="8" t="str">
        <f>D27</f>
        <v>Dabrowa Gornicza</v>
      </c>
      <c r="E99" s="51">
        <f>'Gesamtenergie 2019'!E27*(1+Sekundäranteil!$H$8)</f>
        <v>14158.770076959692</v>
      </c>
      <c r="F99" s="55">
        <f>'Gesamtenergie 2019'!F27*(1+Sekundäranteil!$H$8)</f>
        <v>16766.105645474101</v>
      </c>
      <c r="G99" s="52">
        <f>'Gesamtenergie 2019'!G27*(1+Sekundäranteil!$H$8)</f>
        <v>13852.651221834334</v>
      </c>
      <c r="H99" s="54">
        <f>'Gesamtenergie 2019'!H27*(1+Sekundäranteil!$H$8)</f>
        <v>10779.094231989842</v>
      </c>
      <c r="I99" s="53">
        <f>'Gesamtenergie 2019'!I27*(1+Sekundäranteil!$H$8)</f>
        <v>9691.0152037272092</v>
      </c>
      <c r="K99" s="8" t="str">
        <f>C99</f>
        <v>Poland</v>
      </c>
      <c r="L99" s="8" t="str">
        <f>D99</f>
        <v>Dabrowa Gornicza</v>
      </c>
      <c r="M99" s="51">
        <f>E99-'Gesamtenergie 2019'!E27</f>
        <v>1680.9950769596926</v>
      </c>
      <c r="N99" s="55">
        <f>F99-'Gesamtenergie 2019'!F27</f>
        <v>1990.5500899185427</v>
      </c>
      <c r="O99" s="52">
        <f>G99-'Gesamtenergie 2019'!G27</f>
        <v>1644.651221834336</v>
      </c>
      <c r="P99" s="54">
        <f>H99-'Gesamtenergie 2019'!H27</f>
        <v>1279.7442319898419</v>
      </c>
      <c r="Q99" s="53">
        <f>I99-'Gesamtenergie 2019'!I27</f>
        <v>1150.5624259494325</v>
      </c>
    </row>
    <row r="100" spans="3:17" x14ac:dyDescent="0.25">
      <c r="C100" s="8" t="str">
        <f>C28</f>
        <v>Romania</v>
      </c>
      <c r="D100" s="8" t="str">
        <f>D28</f>
        <v>Galati</v>
      </c>
      <c r="E100" s="51">
        <f>'Gesamtenergie 2019'!E28*(1+Sekundäranteil!$H$8)</f>
        <v>10651.551801015548</v>
      </c>
      <c r="F100" s="55">
        <f>'Gesamtenergie 2019'!F28*(1+Sekundäranteil!$H$8)</f>
        <v>12613.033604852077</v>
      </c>
      <c r="G100" s="52">
        <f>'Gesamtenergie 2019'!G28*(1+Sekundäranteil!$H$8)</f>
        <v>10421.260552205646</v>
      </c>
      <c r="H100" s="54">
        <f>'Gesamtenergie 2019'!H28*(1+Sekundäranteil!$H$8)</f>
        <v>8109.0433671850196</v>
      </c>
      <c r="I100" s="53">
        <f>'Gesamtenergie 2019'!I28*(1+Sekundäranteil!$H$8)</f>
        <v>7290.4885018865243</v>
      </c>
      <c r="K100" s="8" t="str">
        <f>C100</f>
        <v>Romania</v>
      </c>
      <c r="L100" s="8" t="str">
        <f>D100</f>
        <v>Galati</v>
      </c>
      <c r="M100" s="51">
        <f>E100-'Gesamtenergie 2019'!E28</f>
        <v>1264.6018010155494</v>
      </c>
      <c r="N100" s="55">
        <f>F100-'Gesamtenergie 2019'!F28</f>
        <v>1497.4780492965183</v>
      </c>
      <c r="O100" s="52">
        <f>G100-'Gesamtenergie 2019'!G28</f>
        <v>1237.2605522056474</v>
      </c>
      <c r="P100" s="54">
        <f>H100-'Gesamtenergie 2019'!H28</f>
        <v>962.74336718501945</v>
      </c>
      <c r="Q100" s="53">
        <f>I100-'Gesamtenergie 2019'!I28</f>
        <v>865.56072410874731</v>
      </c>
    </row>
    <row r="101" spans="3:17" x14ac:dyDescent="0.25">
      <c r="C101" s="8" t="str">
        <f>C29</f>
        <v>Slovakia</v>
      </c>
      <c r="D101" s="8" t="str">
        <f>D29</f>
        <v>Kosice</v>
      </c>
      <c r="E101" s="51">
        <f>'Gesamtenergie 2019'!E29*(1+Sekundäranteil!$H$8)</f>
        <v>23381.455172960959</v>
      </c>
      <c r="F101" s="55">
        <f>'Gesamtenergie 2019'!F29*(1+Sekundäranteil!$H$8)</f>
        <v>27687.146937480164</v>
      </c>
      <c r="G101" s="52">
        <f>'Gesamtenergie 2019'!G29*(1+Sekundäranteil!$H$8)</f>
        <v>22875.937797524588</v>
      </c>
      <c r="H101" s="54">
        <f>'Gesamtenergie 2019'!H29*(1+Sekundäranteil!$H$8)</f>
        <v>17800.339098698823</v>
      </c>
      <c r="I101" s="53">
        <f>'Gesamtenergie 2019'!I29*(1+Sekundäranteil!$H$8)</f>
        <v>16003.511345604566</v>
      </c>
      <c r="K101" s="8" t="str">
        <f>C101</f>
        <v>Slovakia</v>
      </c>
      <c r="L101" s="8" t="str">
        <f>D101</f>
        <v>Kosice</v>
      </c>
      <c r="M101" s="51">
        <f>E101-'Gesamtenergie 2019'!E29</f>
        <v>2775.9551729609593</v>
      </c>
      <c r="N101" s="55">
        <f>F101-'Gesamtenergie 2019'!F29</f>
        <v>3287.14693748016</v>
      </c>
      <c r="O101" s="52">
        <f>G101-'Gesamtenergie 2019'!G29</f>
        <v>2715.9377975245916</v>
      </c>
      <c r="P101" s="54">
        <f>H101-'Gesamtenergie 2019'!H29</f>
        <v>2113.3390986988215</v>
      </c>
      <c r="Q101" s="53">
        <f>I101-'Gesamtenergie 2019'!I29</f>
        <v>1900.0113456045674</v>
      </c>
    </row>
    <row r="102" spans="3:17" x14ac:dyDescent="0.25">
      <c r="C102" s="8" t="str">
        <f>C30</f>
        <v>Spain</v>
      </c>
      <c r="D102" s="8" t="str">
        <f>D30</f>
        <v>Gijon</v>
      </c>
      <c r="E102" s="51">
        <f>'Gesamtenergie 2019'!E30*(1+Sekundäranteil!$H$8)</f>
        <v>12340.212452396063</v>
      </c>
      <c r="F102" s="55">
        <f>'Gesamtenergie 2019'!F30*(1+Sekundäranteil!$H$8)</f>
        <v>14612.660883670089</v>
      </c>
      <c r="G102" s="52">
        <f>'Gesamtenergie 2019'!G30*(1+Sekundäranteil!$H$8)</f>
        <v>12073.411615360199</v>
      </c>
      <c r="H102" s="54">
        <f>'Gesamtenergie 2019'!H30*(1+Sekundäranteil!$H$8)</f>
        <v>9394.6234132021564</v>
      </c>
      <c r="I102" s="53">
        <f>'Gesamtenergie 2019'!I30*(1+Sekundäranteil!$H$8)</f>
        <v>8446.2976546246318</v>
      </c>
      <c r="K102" s="8" t="str">
        <f>C102</f>
        <v>Spain</v>
      </c>
      <c r="L102" s="8" t="str">
        <f>D102</f>
        <v>Gijon</v>
      </c>
      <c r="M102" s="51">
        <f>E102-'Gesamtenergie 2019'!E30</f>
        <v>1465.0874523960629</v>
      </c>
      <c r="N102" s="55">
        <f>F102-'Gesamtenergie 2019'!F30</f>
        <v>1734.8831058923079</v>
      </c>
      <c r="O102" s="52">
        <f>G102-'Gesamtenergie 2019'!G30</f>
        <v>1433.4116153602008</v>
      </c>
      <c r="P102" s="54">
        <f>H102-'Gesamtenergie 2019'!H30</f>
        <v>1115.3734132021564</v>
      </c>
      <c r="Q102" s="53">
        <f>I102-'Gesamtenergie 2019'!I30</f>
        <v>1002.7837657357431</v>
      </c>
    </row>
    <row r="103" spans="3:17" x14ac:dyDescent="0.25">
      <c r="C103" s="8" t="str">
        <f>C31</f>
        <v>Spain</v>
      </c>
      <c r="D103" s="8" t="str">
        <f>D31</f>
        <v>Aviles</v>
      </c>
      <c r="E103" s="51">
        <f>'Gesamtenergie 2019'!E31*(1+Sekundäranteil!$H$8)</f>
        <v>12340.212452396063</v>
      </c>
      <c r="F103" s="55">
        <f>'Gesamtenergie 2019'!F31*(1+Sekundäranteil!$H$8)</f>
        <v>14612.660883670089</v>
      </c>
      <c r="G103" s="52">
        <f>'Gesamtenergie 2019'!G31*(1+Sekundäranteil!$H$8)</f>
        <v>12073.411615360199</v>
      </c>
      <c r="H103" s="54">
        <f>'Gesamtenergie 2019'!H31*(1+Sekundäranteil!$H$8)</f>
        <v>9394.6234132021564</v>
      </c>
      <c r="I103" s="53">
        <f>'Gesamtenergie 2019'!I31*(1+Sekundäranteil!$H$8)</f>
        <v>8446.2976546246318</v>
      </c>
      <c r="K103" s="8" t="str">
        <f>C103</f>
        <v>Spain</v>
      </c>
      <c r="L103" s="8" t="str">
        <f>D103</f>
        <v>Aviles</v>
      </c>
      <c r="M103" s="51">
        <f>E103-'Gesamtenergie 2019'!E31</f>
        <v>1465.0874523960629</v>
      </c>
      <c r="N103" s="55">
        <f>F103-'Gesamtenergie 2019'!F31</f>
        <v>1734.8831058923079</v>
      </c>
      <c r="O103" s="52">
        <f>G103-'Gesamtenergie 2019'!G31</f>
        <v>1433.4116153602008</v>
      </c>
      <c r="P103" s="54">
        <f>H103-'Gesamtenergie 2019'!H31</f>
        <v>1115.3734132021564</v>
      </c>
      <c r="Q103" s="53">
        <f>I103-'Gesamtenergie 2019'!I31</f>
        <v>1002.7837657357431</v>
      </c>
    </row>
    <row r="104" spans="3:17" x14ac:dyDescent="0.25">
      <c r="C104" s="8" t="str">
        <f>C32</f>
        <v>Sweden</v>
      </c>
      <c r="D104" s="8" t="str">
        <f>D32</f>
        <v>Lulea</v>
      </c>
      <c r="E104" s="51">
        <f>'Gesamtenergie 2019'!E32*(1+Sekundäranteil!$H$8)</f>
        <v>11950.521532846711</v>
      </c>
      <c r="F104" s="55">
        <f>'Gesamtenergie 2019'!F32*(1+Sekundäranteil!$H$8)</f>
        <v>14151.208434712084</v>
      </c>
      <c r="G104" s="52">
        <f>'Gesamtenergie 2019'!G32*(1+Sekundäranteil!$H$8)</f>
        <v>11692.145985401456</v>
      </c>
      <c r="H104" s="54">
        <f>'Gesamtenergie 2019'!H32*(1+Sekundäranteil!$H$8)</f>
        <v>9097.9510948905099</v>
      </c>
      <c r="I104" s="53">
        <f>'Gesamtenergie 2019'!I32*(1+Sekundäranteil!$H$8)</f>
        <v>8179.5724655312233</v>
      </c>
      <c r="K104" s="8" t="str">
        <f>C104</f>
        <v>Sweden</v>
      </c>
      <c r="L104" s="8" t="str">
        <f>D104</f>
        <v>Lulea</v>
      </c>
      <c r="M104" s="51">
        <f>E104-'Gesamtenergie 2019'!E32</f>
        <v>1418.8215328467122</v>
      </c>
      <c r="N104" s="55">
        <f>F104-'Gesamtenergie 2019'!F32</f>
        <v>1680.0973236009704</v>
      </c>
      <c r="O104" s="52">
        <f>G104-'Gesamtenergie 2019'!G32</f>
        <v>1388.1459854014574</v>
      </c>
      <c r="P104" s="54">
        <f>H104-'Gesamtenergie 2019'!H32</f>
        <v>1080.1510948905097</v>
      </c>
      <c r="Q104" s="53">
        <f>I104-'Gesamtenergie 2019'!I32</f>
        <v>971.11690997566802</v>
      </c>
    </row>
    <row r="105" spans="3:17" x14ac:dyDescent="0.25">
      <c r="C105" s="8" t="str">
        <f>C33</f>
        <v>Sweden</v>
      </c>
      <c r="D105" s="8" t="str">
        <f>D33</f>
        <v>Oxeloesund</v>
      </c>
      <c r="E105" s="51">
        <f>'Gesamtenergie 2019'!E33*(1+Sekundäranteil!$H$8)</f>
        <v>7793.8183909869867</v>
      </c>
      <c r="F105" s="55">
        <f>'Gesamtenergie 2019'!F33*(1+Sekundäranteil!$H$8)</f>
        <v>9229.0489791600558</v>
      </c>
      <c r="G105" s="52">
        <f>'Gesamtenergie 2019'!G33*(1+Sekundäranteil!$H$8)</f>
        <v>7625.312599174863</v>
      </c>
      <c r="H105" s="54">
        <f>'Gesamtenergie 2019'!H33*(1+Sekundäranteil!$H$8)</f>
        <v>5933.4463662329408</v>
      </c>
      <c r="I105" s="53">
        <f>'Gesamtenergie 2019'!I33*(1+Sekundäranteil!$H$8)</f>
        <v>5334.5037818681885</v>
      </c>
      <c r="K105" s="8" t="str">
        <f>C105</f>
        <v>Sweden</v>
      </c>
      <c r="L105" s="8" t="str">
        <f>D105</f>
        <v>Oxeloesund</v>
      </c>
      <c r="M105" s="51">
        <f>E105-'Gesamtenergie 2019'!E33</f>
        <v>925.31839098698674</v>
      </c>
      <c r="N105" s="55">
        <f>F105-'Gesamtenergie 2019'!F33</f>
        <v>1095.7156458267209</v>
      </c>
      <c r="O105" s="52">
        <f>G105-'Gesamtenergie 2019'!G33</f>
        <v>905.31259917486386</v>
      </c>
      <c r="P105" s="54">
        <f>H105-'Gesamtenergie 2019'!H33</f>
        <v>704.44636623294082</v>
      </c>
      <c r="Q105" s="53">
        <f>I105-'Gesamtenergie 2019'!I33</f>
        <v>633.33711520152247</v>
      </c>
    </row>
    <row r="106" spans="3:17" x14ac:dyDescent="0.25">
      <c r="C106" s="8" t="str">
        <f>C34</f>
        <v>United Kingdom</v>
      </c>
      <c r="D106" s="8" t="str">
        <f>D34</f>
        <v>Port Talbot</v>
      </c>
      <c r="E106" s="51">
        <f>'Gesamtenergie 2019'!E34*(1+Sekundäranteil!$H$8)</f>
        <v>19666.401739923829</v>
      </c>
      <c r="F106" s="55">
        <f>'Gesamtenergie 2019'!F34*(1+Sekundäranteil!$H$8)</f>
        <v>23287.966924080542</v>
      </c>
      <c r="G106" s="52">
        <f>'Gesamtenergie 2019'!G34*(1+Sekundäranteil!$H$8)</f>
        <v>19241.205458584573</v>
      </c>
      <c r="H106" s="54">
        <f>'Gesamtenergie 2019'!H34*(1+Sekundäranteil!$H$8)</f>
        <v>14972.062997461122</v>
      </c>
      <c r="I106" s="53">
        <f>'Gesamtenergie 2019'!I34*(1+Sekundäranteil!$H$8)</f>
        <v>13460.73120958073</v>
      </c>
      <c r="K106" s="8" t="str">
        <f>C106</f>
        <v>United Kingdom</v>
      </c>
      <c r="L106" s="8" t="str">
        <f>D106</f>
        <v>Port Talbot</v>
      </c>
      <c r="M106" s="51">
        <f>E106-'Gesamtenergie 2019'!E34</f>
        <v>2334.8867399238297</v>
      </c>
      <c r="N106" s="55">
        <f>F106-'Gesamtenergie 2019'!F34</f>
        <v>2764.8558129694247</v>
      </c>
      <c r="O106" s="52">
        <f>G106-'Gesamtenergie 2019'!G34</f>
        <v>2284.4054585845734</v>
      </c>
      <c r="P106" s="54">
        <f>H106-'Gesamtenergie 2019'!H34</f>
        <v>1777.5529974611218</v>
      </c>
      <c r="Q106" s="53">
        <f>I106-'Gesamtenergie 2019'!I34</f>
        <v>1598.1206540251751</v>
      </c>
    </row>
    <row r="107" spans="3:17" x14ac:dyDescent="0.25">
      <c r="C107" s="8" t="str">
        <f>C35</f>
        <v>United Kingdom</v>
      </c>
      <c r="D107" s="8" t="str">
        <f>D35</f>
        <v>Scunthorpe</v>
      </c>
      <c r="E107" s="51">
        <f>'Gesamtenergie 2019'!E35*(1+Sekundäranteil!$H$8)</f>
        <v>14548.46099650904</v>
      </c>
      <c r="F107" s="55">
        <f>'Gesamtenergie 2019'!F35*(1+Sekundäranteil!$H$8)</f>
        <v>17227.558094432105</v>
      </c>
      <c r="G107" s="52">
        <f>'Gesamtenergie 2019'!G35*(1+Sekundäranteil!$H$8)</f>
        <v>14233.916851793078</v>
      </c>
      <c r="H107" s="54">
        <f>'Gesamtenergie 2019'!H35*(1+Sekundäranteil!$H$8)</f>
        <v>11075.76655030149</v>
      </c>
      <c r="I107" s="53">
        <f>'Gesamtenergie 2019'!I35*(1+Sekundäranteil!$H$8)</f>
        <v>9957.7403928206186</v>
      </c>
      <c r="K107" s="8" t="str">
        <f>C107</f>
        <v>United Kingdom</v>
      </c>
      <c r="L107" s="8" t="str">
        <f>D107</f>
        <v>Scunthorpe</v>
      </c>
      <c r="M107" s="51">
        <f>E107-'Gesamtenergie 2019'!E35</f>
        <v>1727.2609965090414</v>
      </c>
      <c r="N107" s="55">
        <f>F107-'Gesamtenergie 2019'!F35</f>
        <v>2045.3358722098783</v>
      </c>
      <c r="O107" s="52">
        <f>G107-'Gesamtenergie 2019'!G35</f>
        <v>1689.9168517930793</v>
      </c>
      <c r="P107" s="54">
        <f>H107-'Gesamtenergie 2019'!H35</f>
        <v>1314.9665503014894</v>
      </c>
      <c r="Q107" s="53">
        <f>I107-'Gesamtenergie 2019'!I35</f>
        <v>1182.2292817095076</v>
      </c>
    </row>
  </sheetData>
  <mergeCells count="18">
    <mergeCell ref="K39:Q39"/>
    <mergeCell ref="M41:N41"/>
    <mergeCell ref="O41:Q41"/>
    <mergeCell ref="K75:Q75"/>
    <mergeCell ref="M77:N77"/>
    <mergeCell ref="O77:Q77"/>
    <mergeCell ref="C75:I75"/>
    <mergeCell ref="E77:F77"/>
    <mergeCell ref="G77:I77"/>
    <mergeCell ref="C39:I39"/>
    <mergeCell ref="E41:F41"/>
    <mergeCell ref="G41:I41"/>
    <mergeCell ref="C3:I3"/>
    <mergeCell ref="E5:F5"/>
    <mergeCell ref="G5:I5"/>
    <mergeCell ref="K3:Q3"/>
    <mergeCell ref="M5:N5"/>
    <mergeCell ref="O5:Q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AW186"/>
  <sheetViews>
    <sheetView topLeftCell="A93" zoomScale="70" zoomScaleNormal="70" workbookViewId="0">
      <selection activeCell="J117" sqref="J11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customWidth="1"/>
    <col min="6" max="6" width="20.5703125" bestFit="1" customWidth="1"/>
    <col min="7" max="7" width="20.42578125" customWidth="1"/>
    <col min="8" max="8" width="19.140625" customWidth="1"/>
    <col min="9" max="10" width="24.5703125" bestFit="1" customWidth="1"/>
    <col min="11" max="11" width="15.28515625" bestFit="1" customWidth="1"/>
    <col min="12" max="12" width="22.28515625" bestFit="1" customWidth="1"/>
    <col min="13" max="13" width="22.5703125" customWidth="1"/>
    <col min="14" max="14" width="21.140625" customWidth="1"/>
    <col min="15" max="15" width="22.140625" customWidth="1"/>
    <col min="16" max="16" width="21.28515625" customWidth="1"/>
    <col min="17" max="17" width="22.42578125" customWidth="1"/>
    <col min="19" max="19" width="16.28515625" bestFit="1" customWidth="1"/>
    <col min="20" max="20" width="24" bestFit="1" customWidth="1"/>
    <col min="21" max="21" width="25.28515625" customWidth="1"/>
    <col min="22" max="22" width="25.7109375" customWidth="1"/>
    <col min="23" max="23" width="24.85546875" customWidth="1"/>
    <col min="24" max="24" width="25.28515625" customWidth="1"/>
    <col min="25" max="25" width="25.5703125" customWidth="1"/>
    <col min="27" max="27" width="16.28515625" bestFit="1" customWidth="1"/>
    <col min="28" max="28" width="24" bestFit="1" customWidth="1"/>
    <col min="29" max="29" width="24.7109375" customWidth="1"/>
    <col min="30" max="30" width="24.28515625" customWidth="1"/>
    <col min="31" max="31" width="24.42578125" customWidth="1"/>
    <col min="32" max="32" width="25.140625" customWidth="1"/>
    <col min="33" max="33" width="24.7109375" customWidth="1"/>
  </cols>
  <sheetData>
    <row r="5" spans="3:9" ht="42.75" customHeight="1" x14ac:dyDescent="0.35">
      <c r="C5" s="79" t="s">
        <v>143</v>
      </c>
      <c r="D5" s="79"/>
      <c r="E5" s="79"/>
      <c r="F5" s="79"/>
      <c r="G5" s="79"/>
      <c r="H5" s="79"/>
      <c r="I5" s="79"/>
    </row>
    <row r="7" spans="3:9" ht="15.75" x14ac:dyDescent="0.25">
      <c r="E7" s="87" t="s">
        <v>46</v>
      </c>
      <c r="F7" s="87"/>
      <c r="G7" s="87" t="s">
        <v>42</v>
      </c>
      <c r="H7" s="87"/>
      <c r="I7" s="87"/>
    </row>
    <row r="8" spans="3:9" x14ac:dyDescent="0.25">
      <c r="C8" s="15" t="s">
        <v>52</v>
      </c>
      <c r="D8" s="15" t="s">
        <v>53</v>
      </c>
      <c r="E8" s="63" t="str">
        <f>Studienliste!$F$17</f>
        <v>ISI-05 13</v>
      </c>
      <c r="F8" s="64" t="s">
        <v>132</v>
      </c>
      <c r="G8" s="65" t="str">
        <f>Studienliste!$F$10</f>
        <v>OTTO-01 17</v>
      </c>
      <c r="H8" s="66" t="str">
        <f>Studienliste!$F$8</f>
        <v>TUD-02 20</v>
      </c>
      <c r="I8" s="67" t="str">
        <f>F8</f>
        <v>ENWI</v>
      </c>
    </row>
    <row r="9" spans="3:9" x14ac:dyDescent="0.25">
      <c r="C9" s="8" t="str">
        <f>'Verbrauch je Träger 2019'!D85</f>
        <v>Austria</v>
      </c>
      <c r="D9" s="8" t="str">
        <f>'Verbrauch je Träger 2019'!E85</f>
        <v>Donawitz</v>
      </c>
      <c r="E9" s="51">
        <f>'Gesamtenergie 2050 var.'!E7*'Energie pro Energieträger'!D$43</f>
        <v>19883.349295931446</v>
      </c>
      <c r="F9" s="55">
        <f>'Gesamtenergie 2050 var.'!F7*'Energie pro Energieträger'!D$41</f>
        <v>22415.484594612626</v>
      </c>
      <c r="G9" s="52">
        <f>'Gesamtenergie 2050 var.'!G7*'Energie pro Energieträger'!E$42</f>
        <v>0</v>
      </c>
      <c r="H9" s="54">
        <f>'Gesamtenergie 2050 var.'!H7*'Energie pro Energieträger'!E$44</f>
        <v>0</v>
      </c>
      <c r="I9" s="53">
        <f>'Gesamtenergie 2050 var.'!I7*'Energie pro Energieträger'!E$41</f>
        <v>360.671588690259</v>
      </c>
    </row>
    <row r="10" spans="3:9" x14ac:dyDescent="0.25">
      <c r="C10" s="8" t="str">
        <f>'Verbrauch je Träger 2019'!D86</f>
        <v>Austria</v>
      </c>
      <c r="D10" s="8" t="str">
        <f>'Verbrauch je Träger 2019'!E86</f>
        <v>Linz</v>
      </c>
      <c r="E10" s="51">
        <f>'Gesamtenergie 2050 var.'!E8*'Energie pro Energieträger'!D$43</f>
        <v>19883.349295931446</v>
      </c>
      <c r="F10" s="55">
        <f>'Gesamtenergie 2050 var.'!F8*'Energie pro Energieträger'!D$41</f>
        <v>22415.484594612626</v>
      </c>
      <c r="G10" s="52">
        <f>'Gesamtenergie 2050 var.'!G8*'Energie pro Energieträger'!E$42</f>
        <v>0</v>
      </c>
      <c r="H10" s="54">
        <f>'Gesamtenergie 2050 var.'!H8*'Energie pro Energieträger'!E$44</f>
        <v>0</v>
      </c>
      <c r="I10" s="53">
        <f>'Gesamtenergie 2050 var.'!I8*'Energie pro Energieträger'!E$41</f>
        <v>360.671588690259</v>
      </c>
    </row>
    <row r="11" spans="3:9" x14ac:dyDescent="0.25">
      <c r="C11" s="8" t="str">
        <f>'Verbrauch je Träger 2019'!D87</f>
        <v>Belgium</v>
      </c>
      <c r="D11" s="8" t="str">
        <f>'Verbrauch je Träger 2019'!E87</f>
        <v>Ghent</v>
      </c>
      <c r="E11" s="51">
        <f>'Gesamtenergie 2050 var.'!E9*'Energie pro Energieträger'!D$43</f>
        <v>28720.978972389712</v>
      </c>
      <c r="F11" s="55">
        <f>'Gesamtenergie 2050 var.'!F9*'Energie pro Energieträger'!D$41</f>
        <v>32378.582306026721</v>
      </c>
      <c r="G11" s="52">
        <f>'Gesamtenergie 2050 var.'!G9*'Energie pro Energieträger'!E$42</f>
        <v>0</v>
      </c>
      <c r="H11" s="54">
        <f>'Gesamtenergie 2050 var.'!H9*'Energie pro Energieträger'!E$44</f>
        <v>0</v>
      </c>
      <c r="I11" s="53">
        <f>'Gesamtenergie 2050 var.'!I9*'Energie pro Energieträger'!E$41</f>
        <v>520.9806939734724</v>
      </c>
    </row>
    <row r="12" spans="3:9" x14ac:dyDescent="0.25">
      <c r="C12" s="8" t="str">
        <f>'Verbrauch je Träger 2019'!D88</f>
        <v>Czech Republic</v>
      </c>
      <c r="D12" s="8" t="str">
        <f>'Verbrauch je Träger 2019'!E88</f>
        <v>Trinec</v>
      </c>
      <c r="E12" s="51">
        <f>'Gesamtenergie 2050 var.'!E10*'Energie pro Energieträger'!D$43</f>
        <v>13612.163061593143</v>
      </c>
      <c r="F12" s="55">
        <f>'Gesamtenergie 2050 var.'!F10*'Energie pro Energieträger'!D$41</f>
        <v>15345.665705773765</v>
      </c>
      <c r="G12" s="52">
        <f>'Gesamtenergie 2050 var.'!G10*'Energie pro Energieträger'!E$42</f>
        <v>0</v>
      </c>
      <c r="H12" s="54">
        <f>'Gesamtenergie 2050 var.'!H10*'Energie pro Energieträger'!E$44</f>
        <v>0</v>
      </c>
      <c r="I12" s="53">
        <f>'Gesamtenergie 2050 var.'!I10*'Energie pro Energieträger'!E$41</f>
        <v>246.91617110706045</v>
      </c>
    </row>
    <row r="13" spans="3:9" x14ac:dyDescent="0.25">
      <c r="C13" s="8" t="str">
        <f>'Verbrauch je Träger 2019'!D89</f>
        <v>Finland</v>
      </c>
      <c r="D13" s="8" t="str">
        <f>'Verbrauch je Träger 2019'!E89</f>
        <v>Raahe</v>
      </c>
      <c r="E13" s="51">
        <f>'Gesamtenergie 2050 var.'!E11*'Energie pro Energieträger'!D$43</f>
        <v>13701.751436369404</v>
      </c>
      <c r="F13" s="55">
        <f>'Gesamtenergie 2050 var.'!F11*'Energie pro Energieträger'!D$41</f>
        <v>15446.663118471464</v>
      </c>
      <c r="G13" s="52">
        <f>'Gesamtenergie 2050 var.'!G11*'Energie pro Energieträger'!E$42</f>
        <v>0</v>
      </c>
      <c r="H13" s="54">
        <f>'Gesamtenergie 2050 var.'!H11*'Energie pro Energieträger'!E$44</f>
        <v>0</v>
      </c>
      <c r="I13" s="53">
        <f>'Gesamtenergie 2050 var.'!I11*'Energie pro Energieträger'!E$41</f>
        <v>248.54124850110611</v>
      </c>
    </row>
    <row r="14" spans="3:9" x14ac:dyDescent="0.25">
      <c r="C14" s="8" t="str">
        <f>'Verbrauch je Träger 2019'!D90</f>
        <v>France</v>
      </c>
      <c r="D14" s="8" t="str">
        <f>'Verbrauch je Träger 2019'!E90</f>
        <v>Fos-Sur-Mer</v>
      </c>
      <c r="E14" s="51">
        <f>'Gesamtenergie 2050 var.'!E12*'Energie pro Energieträger'!D$43</f>
        <v>19762.141494763564</v>
      </c>
      <c r="F14" s="55">
        <f>'Gesamtenergie 2050 var.'!F12*'Energie pro Energieträger'!D$41</f>
        <v>22278.841036256919</v>
      </c>
      <c r="G14" s="52">
        <f>'Gesamtenergie 2050 var.'!G12*'Energie pro Energieträger'!E$42</f>
        <v>0</v>
      </c>
      <c r="H14" s="54">
        <f>'Gesamtenergie 2050 var.'!H12*'Energie pro Energieträger'!E$44</f>
        <v>0</v>
      </c>
      <c r="I14" s="53">
        <f>'Gesamtenergie 2050 var.'!I12*'Energie pro Energieträger'!E$41</f>
        <v>358.47295456890305</v>
      </c>
    </row>
    <row r="15" spans="3:9" x14ac:dyDescent="0.25">
      <c r="C15" s="8" t="str">
        <f>'Verbrauch je Träger 2019'!D91</f>
        <v>France</v>
      </c>
      <c r="D15" s="8" t="str">
        <f>'Verbrauch je Träger 2019'!E91</f>
        <v>Dunkerque</v>
      </c>
      <c r="E15" s="51">
        <f>'Gesamtenergie 2050 var.'!E13*'Energie pro Energieträger'!D$43</f>
        <v>36098.845130434776</v>
      </c>
      <c r="F15" s="55">
        <f>'Gesamtenergie 2050 var.'!F13*'Energie pro Energieträger'!D$41</f>
        <v>40696.016292895969</v>
      </c>
      <c r="G15" s="52">
        <f>'Gesamtenergie 2050 var.'!G13*'Energie pro Energieträger'!E$42</f>
        <v>0</v>
      </c>
      <c r="H15" s="54">
        <f>'Gesamtenergie 2050 var.'!H13*'Energie pro Energieträger'!E$44</f>
        <v>0</v>
      </c>
      <c r="I15" s="53">
        <f>'Gesamtenergie 2050 var.'!I13*'Energie pro Energieträger'!E$41</f>
        <v>654.81059701252957</v>
      </c>
    </row>
    <row r="16" spans="3:9" x14ac:dyDescent="0.25">
      <c r="C16" s="8" t="str">
        <f>'Verbrauch je Träger 2019'!D92</f>
        <v>Germany</v>
      </c>
      <c r="D16" s="8" t="str">
        <f>'Verbrauch je Träger 2019'!E92</f>
        <v>Bremen</v>
      </c>
      <c r="E16" s="51">
        <f>'Gesamtenergie 2050 var.'!E14*'Energie pro Energieträger'!D$43</f>
        <v>17390.684515391935</v>
      </c>
      <c r="F16" s="55">
        <f>'Gesamtenergie 2050 var.'!F14*'Energie pro Energieträger'!D$41</f>
        <v>19605.380111906084</v>
      </c>
      <c r="G16" s="52">
        <f>'Gesamtenergie 2050 var.'!G14*'Energie pro Energieträger'!E$42</f>
        <v>0</v>
      </c>
      <c r="H16" s="54">
        <f>'Gesamtenergie 2050 var.'!H14*'Energie pro Energieträger'!E$44</f>
        <v>0</v>
      </c>
      <c r="I16" s="53">
        <f>'Gesamtenergie 2050 var.'!I14*'Energie pro Energieträger'!E$41</f>
        <v>315.4562000206347</v>
      </c>
    </row>
    <row r="17" spans="3:9" x14ac:dyDescent="0.25">
      <c r="C17" s="8" t="str">
        <f>'Verbrauch je Träger 2019'!D93</f>
        <v>Germany</v>
      </c>
      <c r="D17" s="8" t="str">
        <f>'Verbrauch je Träger 2019'!E93</f>
        <v>Voelklingen</v>
      </c>
      <c r="E17" s="51">
        <f>'Gesamtenergie 2050 var.'!E15*'Energie pro Energieträger'!D$43</f>
        <v>14660.874036915262</v>
      </c>
      <c r="F17" s="55">
        <f>'Gesamtenergie 2050 var.'!F15*'Energie pro Energieträger'!D$41</f>
        <v>16527.929536764466</v>
      </c>
      <c r="G17" s="52">
        <f>'Gesamtenergie 2050 var.'!G15*'Energie pro Energieträger'!E$42</f>
        <v>0</v>
      </c>
      <c r="H17" s="54">
        <f>'Gesamtenergie 2050 var.'!H15*'Energie pro Energieträger'!E$44</f>
        <v>0</v>
      </c>
      <c r="I17" s="53">
        <f>'Gesamtenergie 2050 var.'!I15*'Energie pro Energieträger'!E$41</f>
        <v>265.93913589618353</v>
      </c>
    </row>
    <row r="18" spans="3:9" x14ac:dyDescent="0.25">
      <c r="C18" s="8" t="str">
        <f>'Verbrauch je Träger 2019'!D94</f>
        <v>Germany</v>
      </c>
      <c r="D18" s="8" t="str">
        <f>'Verbrauch je Träger 2019'!E94</f>
        <v>Eisenhuettenstadt</v>
      </c>
      <c r="E18" s="51">
        <f>'Gesamtenergie 2050 var.'!E16*'Energie pro Energieträger'!D$43</f>
        <v>11330.294456997775</v>
      </c>
      <c r="F18" s="55">
        <f>'Gesamtenergie 2050 var.'!F16*'Energie pro Energieträger'!D$41</f>
        <v>12773.202194120633</v>
      </c>
      <c r="G18" s="52">
        <f>'Gesamtenergie 2050 var.'!G16*'Energie pro Energieträger'!E$42</f>
        <v>0</v>
      </c>
      <c r="H18" s="54">
        <f>'Gesamtenergie 2050 var.'!H16*'Energie pro Energieträger'!E$44</f>
        <v>0</v>
      </c>
      <c r="I18" s="53">
        <f>'Gesamtenergie 2050 var.'!I16*'Energie pro Energieträger'!E$41</f>
        <v>205.52449395283776</v>
      </c>
    </row>
    <row r="19" spans="3:9" x14ac:dyDescent="0.25">
      <c r="C19" s="8" t="str">
        <f>'Verbrauch je Träger 2019'!D95</f>
        <v>Germany</v>
      </c>
      <c r="D19" s="8" t="str">
        <f>'Verbrauch je Träger 2019'!E95</f>
        <v>Duisburg-Huckingen</v>
      </c>
      <c r="E19" s="51">
        <f>'Gesamtenergie 2050 var.'!E17*'Energie pro Energieträger'!D$43</f>
        <v>26349.521993018087</v>
      </c>
      <c r="F19" s="55">
        <f>'Gesamtenergie 2050 var.'!F17*'Energie pro Energieträger'!D$41</f>
        <v>29705.12138167589</v>
      </c>
      <c r="G19" s="52">
        <f>'Gesamtenergie 2050 var.'!G17*'Energie pro Energieträger'!E$42</f>
        <v>0</v>
      </c>
      <c r="H19" s="54">
        <f>'Gesamtenergie 2050 var.'!H17*'Energie pro Energieträger'!E$44</f>
        <v>0</v>
      </c>
      <c r="I19" s="53">
        <f>'Gesamtenergie 2050 var.'!I17*'Energie pro Energieträger'!E$41</f>
        <v>477.9639394252041</v>
      </c>
    </row>
    <row r="20" spans="3:9" x14ac:dyDescent="0.25">
      <c r="C20" s="8" t="str">
        <f>'Verbrauch je Träger 2019'!D96</f>
        <v>Germany</v>
      </c>
      <c r="D20" s="8" t="str">
        <f>'Verbrauch je Träger 2019'!E96</f>
        <v>Duisburg-Beeckerwerth</v>
      </c>
      <c r="E20" s="51">
        <f>'Gesamtenergie 2050 var.'!E18*'Energie pro Energieträger'!D$43</f>
        <v>31619.426391621702</v>
      </c>
      <c r="F20" s="55">
        <f>'Gesamtenergie 2050 var.'!F18*'Energie pro Energieträger'!D$41</f>
        <v>35646.145658011068</v>
      </c>
      <c r="G20" s="52">
        <f>'Gesamtenergie 2050 var.'!G18*'Energie pro Energieträger'!E$42</f>
        <v>0</v>
      </c>
      <c r="H20" s="54">
        <f>'Gesamtenergie 2050 var.'!H18*'Energie pro Energieträger'!E$44</f>
        <v>0</v>
      </c>
      <c r="I20" s="53">
        <f>'Gesamtenergie 2050 var.'!I18*'Energie pro Energieträger'!E$41</f>
        <v>573.55672731024481</v>
      </c>
    </row>
    <row r="21" spans="3:9" x14ac:dyDescent="0.25">
      <c r="C21" s="8" t="str">
        <f>'Verbrauch je Träger 2019'!D97</f>
        <v>Germany</v>
      </c>
      <c r="D21" s="8" t="str">
        <f>'Verbrauch je Träger 2019'!E97</f>
        <v>Salzgitter</v>
      </c>
      <c r="E21" s="51">
        <f>'Gesamtenergie 2050 var.'!E19*'Energie pro Energieträger'!D$43</f>
        <v>24241.560233576638</v>
      </c>
      <c r="F21" s="55">
        <f>'Gesamtenergie 2050 var.'!F19*'Energie pro Energieträger'!D$41</f>
        <v>27328.711671141817</v>
      </c>
      <c r="G21" s="52">
        <f>'Gesamtenergie 2050 var.'!G19*'Energie pro Energieträger'!E$42</f>
        <v>0</v>
      </c>
      <c r="H21" s="54">
        <f>'Gesamtenergie 2050 var.'!H19*'Energie pro Energieträger'!E$44</f>
        <v>0</v>
      </c>
      <c r="I21" s="53">
        <f>'Gesamtenergie 2050 var.'!I19*'Energie pro Energieträger'!E$41</f>
        <v>439.72682427118775</v>
      </c>
    </row>
    <row r="22" spans="3:9" x14ac:dyDescent="0.25">
      <c r="C22" s="8" t="str">
        <f>'Verbrauch je Träger 2019'!D98</f>
        <v>Germany</v>
      </c>
      <c r="D22" s="8" t="str">
        <f>'Verbrauch je Träger 2019'!E98</f>
        <v>Dillingen</v>
      </c>
      <c r="E22" s="51">
        <f>'Gesamtenergie 2050 var.'!E20*'Energie pro Energieträger'!D$43</f>
        <v>12299.956866340841</v>
      </c>
      <c r="F22" s="55">
        <f>'Gesamtenergie 2050 var.'!F20*'Energie pro Energieträger'!D$41</f>
        <v>13866.350660966305</v>
      </c>
      <c r="G22" s="52">
        <f>'Gesamtenergie 2050 var.'!G20*'Energie pro Energieträger'!E$42</f>
        <v>0</v>
      </c>
      <c r="H22" s="54">
        <f>'Gesamtenergie 2050 var.'!H20*'Energie pro Energieträger'!E$44</f>
        <v>0</v>
      </c>
      <c r="I22" s="53">
        <f>'Gesamtenergie 2050 var.'!I20*'Energie pro Energieträger'!E$41</f>
        <v>223.11356692368528</v>
      </c>
    </row>
    <row r="23" spans="3:9" x14ac:dyDescent="0.25">
      <c r="C23" s="8" t="str">
        <f>'Verbrauch je Träger 2019'!D99</f>
        <v>Germany</v>
      </c>
      <c r="D23" s="8" t="str">
        <f>'Verbrauch je Träger 2019'!E99</f>
        <v>Duisburg</v>
      </c>
      <c r="E23" s="51">
        <f>'Gesamtenergie 2050 var.'!E21*'Energie pro Energieträger'!D$43</f>
        <v>5902.2929264360509</v>
      </c>
      <c r="F23" s="55">
        <f>'Gesamtenergie 2050 var.'!F21*'Energie pro Energieträger'!D$41</f>
        <v>6653.9471894954004</v>
      </c>
      <c r="G23" s="52">
        <f>'Gesamtenergie 2050 var.'!G21*'Energie pro Energieträger'!E$42</f>
        <v>0</v>
      </c>
      <c r="H23" s="54">
        <f>'Gesamtenergie 2050 var.'!H21*'Energie pro Energieträger'!E$44</f>
        <v>0</v>
      </c>
      <c r="I23" s="53">
        <f>'Gesamtenergie 2050 var.'!I21*'Energie pro Energieträger'!E$41</f>
        <v>107.06392243124571</v>
      </c>
    </row>
    <row r="24" spans="3:9" x14ac:dyDescent="0.25">
      <c r="C24" s="8" t="str">
        <f>'Verbrauch je Träger 2019'!D100</f>
        <v>Germany</v>
      </c>
      <c r="D24" s="8" t="str">
        <f>'Verbrauch je Träger 2019'!E100</f>
        <v>Duisburg-Bruckhausen</v>
      </c>
      <c r="E24" s="51">
        <f>'Gesamtenergie 2050 var.'!E22*'Energie pro Energieträger'!D$43</f>
        <v>31619.426391621702</v>
      </c>
      <c r="F24" s="55">
        <f>'Gesamtenergie 2050 var.'!F22*'Energie pro Energieträger'!D$41</f>
        <v>35646.145658011068</v>
      </c>
      <c r="G24" s="52">
        <f>'Gesamtenergie 2050 var.'!G22*'Energie pro Energieträger'!E$42</f>
        <v>0</v>
      </c>
      <c r="H24" s="54">
        <f>'Gesamtenergie 2050 var.'!H22*'Energie pro Energieträger'!E$44</f>
        <v>0</v>
      </c>
      <c r="I24" s="53">
        <f>'Gesamtenergie 2050 var.'!I22*'Energie pro Energieträger'!E$41</f>
        <v>573.55672731024481</v>
      </c>
    </row>
    <row r="25" spans="3:9" x14ac:dyDescent="0.25">
      <c r="C25" s="8" t="str">
        <f>'Verbrauch je Träger 2019'!D101</f>
        <v>Hungaria</v>
      </c>
      <c r="D25" s="8" t="str">
        <f>'Verbrauch je Träger 2019'!E101</f>
        <v>Dunauijvaros</v>
      </c>
      <c r="E25" s="51">
        <f>'Gesamtenergie 2050 var.'!E23*'Energie pro Energieträger'!D$43</f>
        <v>8431.8470377657868</v>
      </c>
      <c r="F25" s="55">
        <f>'Gesamtenergie 2050 var.'!F23*'Energie pro Energieträger'!D$41</f>
        <v>9505.6388421362844</v>
      </c>
      <c r="G25" s="52">
        <f>'Gesamtenergie 2050 var.'!G23*'Energie pro Energieträger'!E$42</f>
        <v>0</v>
      </c>
      <c r="H25" s="54">
        <f>'Gesamtenergie 2050 var.'!H23*'Energie pro Energieträger'!E$44</f>
        <v>0</v>
      </c>
      <c r="I25" s="53">
        <f>'Gesamtenergie 2050 var.'!I23*'Energie pro Energieträger'!E$41</f>
        <v>152.94846061606532</v>
      </c>
    </row>
    <row r="26" spans="3:9" x14ac:dyDescent="0.25">
      <c r="C26" s="8" t="str">
        <f>'Verbrauch je Träger 2019'!D102</f>
        <v>Italy</v>
      </c>
      <c r="D26" s="8" t="str">
        <f>'Verbrauch je Träger 2019'!E102</f>
        <v>Taranto</v>
      </c>
      <c r="E26" s="51">
        <f>'Gesamtenergie 2050 var.'!E24*'Energie pro Energieträger'!D$43</f>
        <v>44794.187388130747</v>
      </c>
      <c r="F26" s="55">
        <f>'Gesamtenergie 2050 var.'!F24*'Energie pro Energieträger'!D$41</f>
        <v>50498.706348849017</v>
      </c>
      <c r="G26" s="52">
        <f>'Gesamtenergie 2050 var.'!G24*'Energie pro Energieträger'!E$42</f>
        <v>0</v>
      </c>
      <c r="H26" s="54">
        <f>'Gesamtenergie 2050 var.'!H24*'Energie pro Energieträger'!E$44</f>
        <v>0</v>
      </c>
      <c r="I26" s="53">
        <f>'Gesamtenergie 2050 var.'!I24*'Energie pro Energieträger'!E$41</f>
        <v>812.53869702284692</v>
      </c>
    </row>
    <row r="27" spans="3:9" x14ac:dyDescent="0.25">
      <c r="C27" s="8" t="str">
        <f>'Verbrauch je Träger 2019'!D103</f>
        <v>Netherlands</v>
      </c>
      <c r="D27" s="8" t="str">
        <f>'Verbrauch je Träger 2019'!E103</f>
        <v>Ijmuiden</v>
      </c>
      <c r="E27" s="51">
        <f>'Gesamtenergie 2050 var.'!E25*'Energie pro Energieträger'!D$43</f>
        <v>35914.39847648365</v>
      </c>
      <c r="F27" s="55">
        <f>'Gesamtenergie 2050 var.'!F25*'Energie pro Energieträger'!D$41</f>
        <v>40488.080443224237</v>
      </c>
      <c r="G27" s="52">
        <f>'Gesamtenergie 2050 var.'!G25*'Energie pro Energieträger'!E$42</f>
        <v>0</v>
      </c>
      <c r="H27" s="54">
        <f>'Gesamtenergie 2050 var.'!H25*'Energie pro Energieträger'!E$44</f>
        <v>0</v>
      </c>
      <c r="I27" s="53">
        <f>'Gesamtenergie 2050 var.'!I25*'Energie pro Energieträger'!E$41</f>
        <v>651.46484943655321</v>
      </c>
    </row>
    <row r="28" spans="3:9" x14ac:dyDescent="0.25">
      <c r="C28" s="8" t="str">
        <f>'Verbrauch je Träger 2019'!D104</f>
        <v>Poland</v>
      </c>
      <c r="D28" s="8" t="str">
        <f>'Verbrauch je Träger 2019'!E104</f>
        <v>Krakow</v>
      </c>
      <c r="E28" s="51">
        <f>'Gesamtenergie 2050 var.'!E26*'Energie pro Energieträger'!D$43</f>
        <v>14360.489486194856</v>
      </c>
      <c r="F28" s="55">
        <f>'Gesamtenergie 2050 var.'!F26*'Energie pro Energieträger'!D$41</f>
        <v>16189.291153013361</v>
      </c>
      <c r="G28" s="52">
        <f>'Gesamtenergie 2050 var.'!G26*'Energie pro Energieträger'!E$42</f>
        <v>0</v>
      </c>
      <c r="H28" s="54">
        <f>'Gesamtenergie 2050 var.'!H26*'Energie pro Energieträger'!E$44</f>
        <v>0</v>
      </c>
      <c r="I28" s="53">
        <f>'Gesamtenergie 2050 var.'!I26*'Energie pro Energieträger'!E$41</f>
        <v>260.4903469867362</v>
      </c>
    </row>
    <row r="29" spans="3:9" x14ac:dyDescent="0.25">
      <c r="C29" s="8" t="str">
        <f>'Verbrauch je Träger 2019'!D105</f>
        <v>Poland</v>
      </c>
      <c r="D29" s="8" t="str">
        <f>'Verbrauch je Träger 2019'!E105</f>
        <v>Dabrowa Gornicza</v>
      </c>
      <c r="E29" s="51">
        <f>'Gesamtenergie 2050 var.'!E27*'Energie pro Energieträger'!D$43</f>
        <v>14360.489486194856</v>
      </c>
      <c r="F29" s="55">
        <f>'Gesamtenergie 2050 var.'!F27*'Energie pro Energieträger'!D$41</f>
        <v>16189.291153013361</v>
      </c>
      <c r="G29" s="52">
        <f>'Gesamtenergie 2050 var.'!G27*'Energie pro Energieträger'!E$42</f>
        <v>0</v>
      </c>
      <c r="H29" s="54">
        <f>'Gesamtenergie 2050 var.'!H27*'Energie pro Energieträger'!E$44</f>
        <v>0</v>
      </c>
      <c r="I29" s="53">
        <f>'Gesamtenergie 2050 var.'!I27*'Energie pro Energieträger'!E$41</f>
        <v>260.4903469867362</v>
      </c>
    </row>
    <row r="30" spans="3:9" x14ac:dyDescent="0.25">
      <c r="C30" s="8" t="str">
        <f>'Verbrauch je Träger 2019'!D106</f>
        <v>Romania</v>
      </c>
      <c r="D30" s="8" t="str">
        <f>'Verbrauch je Träger 2019'!E106</f>
        <v>Galati</v>
      </c>
      <c r="E30" s="51">
        <f>'Gesamtenergie 2050 var.'!E28*'Energie pro Energieträger'!D$43</f>
        <v>10803.304017137414</v>
      </c>
      <c r="F30" s="55">
        <f>'Gesamtenergie 2050 var.'!F28*'Energie pro Energieträger'!D$41</f>
        <v>12179.099766487116</v>
      </c>
      <c r="G30" s="52">
        <f>'Gesamtenergie 2050 var.'!G28*'Energie pro Energieträger'!E$42</f>
        <v>0</v>
      </c>
      <c r="H30" s="54">
        <f>'Gesamtenergie 2050 var.'!H28*'Energie pro Energieträger'!E$44</f>
        <v>0</v>
      </c>
      <c r="I30" s="53">
        <f>'Gesamtenergie 2050 var.'!I28*'Energie pro Energieträger'!E$41</f>
        <v>195.96521516433367</v>
      </c>
    </row>
    <row r="31" spans="3:9" x14ac:dyDescent="0.25">
      <c r="C31" s="8" t="str">
        <f>'Verbrauch je Träger 2019'!D107</f>
        <v>Slovakia</v>
      </c>
      <c r="D31" s="8" t="str">
        <f>'Verbrauch je Träger 2019'!E107</f>
        <v>Kosice</v>
      </c>
      <c r="E31" s="51">
        <f>'Gesamtenergie 2050 var.'!E29*'Energie pro Energieträger'!D$43</f>
        <v>23714.569793716277</v>
      </c>
      <c r="F31" s="55">
        <f>'Gesamtenergie 2050 var.'!F29*'Energie pro Energieträger'!D$41</f>
        <v>26734.609243508301</v>
      </c>
      <c r="G31" s="52">
        <f>'Gesamtenergie 2050 var.'!G29*'Energie pro Energieträger'!E$42</f>
        <v>0</v>
      </c>
      <c r="H31" s="54">
        <f>'Gesamtenergie 2050 var.'!H29*'Energie pro Energieträger'!E$44</f>
        <v>0</v>
      </c>
      <c r="I31" s="53">
        <f>'Gesamtenergie 2050 var.'!I29*'Energie pro Energieträger'!E$41</f>
        <v>430.16754548268364</v>
      </c>
    </row>
    <row r="32" spans="3:9" x14ac:dyDescent="0.25">
      <c r="C32" s="8" t="str">
        <f>'Verbrauch je Träger 2019'!D108</f>
        <v>Spain</v>
      </c>
      <c r="D32" s="8" t="str">
        <f>'Verbrauch je Träger 2019'!E108</f>
        <v>Gijon</v>
      </c>
      <c r="E32" s="51">
        <f>'Gesamtenergie 2050 var.'!E30*'Energie pro Energieträger'!D$43</f>
        <v>12516.022946683592</v>
      </c>
      <c r="F32" s="55">
        <f>'Gesamtenergie 2050 var.'!F30*'Energie pro Energieträger'!D$41</f>
        <v>14109.932656296049</v>
      </c>
      <c r="G32" s="52">
        <f>'Gesamtenergie 2050 var.'!G30*'Energie pro Energieträger'!E$42</f>
        <v>0</v>
      </c>
      <c r="H32" s="54">
        <f>'Gesamtenergie 2050 var.'!H30*'Energie pro Energieträger'!E$44</f>
        <v>0</v>
      </c>
      <c r="I32" s="53">
        <f>'Gesamtenergie 2050 var.'!I30*'Energie pro Energieträger'!E$41</f>
        <v>227.03287122697196</v>
      </c>
    </row>
    <row r="33" spans="3:9" x14ac:dyDescent="0.25">
      <c r="C33" s="8" t="str">
        <f>'Verbrauch je Träger 2019'!D109</f>
        <v>Spain</v>
      </c>
      <c r="D33" s="8" t="str">
        <f>'Verbrauch je Träger 2019'!E109</f>
        <v>Aviles</v>
      </c>
      <c r="E33" s="51">
        <f>'Gesamtenergie 2050 var.'!E31*'Energie pro Energieträger'!D$43</f>
        <v>12516.022946683592</v>
      </c>
      <c r="F33" s="55">
        <f>'Gesamtenergie 2050 var.'!F31*'Energie pro Energieträger'!D$41</f>
        <v>14109.932656296049</v>
      </c>
      <c r="G33" s="52">
        <f>'Gesamtenergie 2050 var.'!G31*'Energie pro Energieträger'!E$42</f>
        <v>0</v>
      </c>
      <c r="H33" s="54">
        <f>'Gesamtenergie 2050 var.'!H31*'Energie pro Energieträger'!E$44</f>
        <v>0</v>
      </c>
      <c r="I33" s="53">
        <f>'Gesamtenergie 2050 var.'!I31*'Energie pro Energieträger'!E$41</f>
        <v>227.03287122697196</v>
      </c>
    </row>
    <row r="34" spans="3:9" x14ac:dyDescent="0.25">
      <c r="C34" s="8" t="str">
        <f>'Verbrauch je Träger 2019'!D110</f>
        <v>Sweden</v>
      </c>
      <c r="D34" s="8" t="str">
        <f>'Verbrauch je Träger 2019'!E110</f>
        <v>Lulea</v>
      </c>
      <c r="E34" s="51">
        <f>'Gesamtenergie 2050 var.'!E32*'Energie pro Energieträger'!D$43</f>
        <v>12120.780116788319</v>
      </c>
      <c r="F34" s="55">
        <f>'Gesamtenergie 2050 var.'!F32*'Energie pro Energieträger'!D$41</f>
        <v>13664.355835570908</v>
      </c>
      <c r="G34" s="52">
        <f>'Gesamtenergie 2050 var.'!G32*'Energie pro Energieträger'!E$42</f>
        <v>0</v>
      </c>
      <c r="H34" s="54">
        <f>'Gesamtenergie 2050 var.'!H32*'Energie pro Energieträger'!E$44</f>
        <v>0</v>
      </c>
      <c r="I34" s="53">
        <f>'Gesamtenergie 2050 var.'!I32*'Energie pro Energieträger'!E$41</f>
        <v>219.86341213559388</v>
      </c>
    </row>
    <row r="35" spans="3:9" x14ac:dyDescent="0.25">
      <c r="C35" s="8" t="str">
        <f>'Verbrauch je Träger 2019'!D111</f>
        <v>Sweden</v>
      </c>
      <c r="D35" s="8" t="str">
        <f>'Verbrauch je Träger 2019'!E111</f>
        <v>Oxeloesund</v>
      </c>
      <c r="E35" s="51">
        <f>'Gesamtenergie 2050 var.'!E33*'Energie pro Energieträger'!D$43</f>
        <v>7904.8565979054256</v>
      </c>
      <c r="F35" s="55">
        <f>'Gesamtenergie 2050 var.'!F33*'Energie pro Energieträger'!D$41</f>
        <v>8911.536414502767</v>
      </c>
      <c r="G35" s="52">
        <f>'Gesamtenergie 2050 var.'!G33*'Energie pro Energieträger'!E$42</f>
        <v>0</v>
      </c>
      <c r="H35" s="54">
        <f>'Gesamtenergie 2050 var.'!H33*'Energie pro Energieträger'!E$44</f>
        <v>0</v>
      </c>
      <c r="I35" s="53">
        <f>'Gesamtenergie 2050 var.'!I33*'Energie pro Energieträger'!E$41</f>
        <v>143.3891818275612</v>
      </c>
    </row>
    <row r="36" spans="3:9" x14ac:dyDescent="0.25">
      <c r="C36" s="8" t="str">
        <f>'Verbrauch je Träger 2019'!D112</f>
        <v>United Kingdom</v>
      </c>
      <c r="D36" s="8" t="str">
        <f>'Verbrauch je Träger 2019'!E112</f>
        <v>Port Talbot</v>
      </c>
      <c r="E36" s="51">
        <f>'Gesamtenergie 2050 var.'!E34*'Energie pro Energieträger'!D$43</f>
        <v>19946.588148714691</v>
      </c>
      <c r="F36" s="55">
        <f>'Gesamtenergie 2050 var.'!F34*'Energie pro Energieträger'!D$41</f>
        <v>22486.776885928652</v>
      </c>
      <c r="G36" s="52">
        <f>'Gesamtenergie 2050 var.'!G34*'Energie pro Energieträger'!E$42</f>
        <v>0</v>
      </c>
      <c r="H36" s="54">
        <f>'Gesamtenergie 2050 var.'!H34*'Energie pro Energieträger'!E$44</f>
        <v>0</v>
      </c>
      <c r="I36" s="53">
        <f>'Gesamtenergie 2050 var.'!I34*'Energie pro Energieträger'!E$41</f>
        <v>361.81870214487947</v>
      </c>
    </row>
    <row r="37" spans="3:9" x14ac:dyDescent="0.25">
      <c r="C37" s="8" t="str">
        <f>'Verbrauch je Träger 2019'!D113</f>
        <v>United Kingdom</v>
      </c>
      <c r="D37" s="8" t="str">
        <f>'Verbrauch je Träger 2019'!E113</f>
        <v>Scunthorpe</v>
      </c>
      <c r="E37" s="51">
        <f>'Gesamtenergie 2050 var.'!E35*'Energie pro Energieträger'!D$43</f>
        <v>14755.732316090127</v>
      </c>
      <c r="F37" s="55">
        <f>'Gesamtenergie 2050 var.'!F35*'Energie pro Energieträger'!D$41</f>
        <v>16634.867973738499</v>
      </c>
      <c r="G37" s="52">
        <f>'Gesamtenergie 2050 var.'!G35*'Energie pro Energieträger'!E$42</f>
        <v>0</v>
      </c>
      <c r="H37" s="54">
        <f>'Gesamtenergie 2050 var.'!H35*'Energie pro Energieträger'!E$44</f>
        <v>0</v>
      </c>
      <c r="I37" s="53">
        <f>'Gesamtenergie 2050 var.'!I35*'Energie pro Energieträger'!E$41</f>
        <v>267.65980607811429</v>
      </c>
    </row>
    <row r="42" spans="3:9" ht="41.25" customHeight="1" x14ac:dyDescent="0.35">
      <c r="C42" s="79" t="s">
        <v>144</v>
      </c>
      <c r="D42" s="79"/>
      <c r="E42" s="79"/>
      <c r="F42" s="79"/>
      <c r="G42" s="79"/>
      <c r="H42" s="79"/>
      <c r="I42" s="79"/>
    </row>
    <row r="44" spans="3:9" ht="15.75" x14ac:dyDescent="0.25">
      <c r="E44" s="87" t="s">
        <v>46</v>
      </c>
      <c r="F44" s="87"/>
      <c r="G44" s="87" t="s">
        <v>42</v>
      </c>
      <c r="H44" s="87"/>
      <c r="I44" s="87"/>
    </row>
    <row r="45" spans="3:9" x14ac:dyDescent="0.25">
      <c r="C45" s="15" t="s">
        <v>52</v>
      </c>
      <c r="D45" s="15" t="s">
        <v>53</v>
      </c>
      <c r="E45" s="63" t="str">
        <f>Studienliste!$F$17</f>
        <v>ISI-05 13</v>
      </c>
      <c r="F45" s="64" t="s">
        <v>132</v>
      </c>
      <c r="G45" s="65" t="str">
        <f>Studienliste!$F$10</f>
        <v>OTTO-01 17</v>
      </c>
      <c r="H45" s="66" t="str">
        <f>Studienliste!$F$8</f>
        <v>TUD-02 20</v>
      </c>
      <c r="I45" s="67" t="str">
        <f>F45</f>
        <v>ENWI</v>
      </c>
    </row>
    <row r="46" spans="3:9" x14ac:dyDescent="0.25">
      <c r="C46" s="8" t="str">
        <f t="shared" ref="C46:D74" si="0">C9</f>
        <v>Austria</v>
      </c>
      <c r="D46" s="8" t="str">
        <f t="shared" si="0"/>
        <v>Donawitz</v>
      </c>
      <c r="E46" s="51">
        <f>'Gesamtenergie 2050 var.'!E7*'Energie pro Energieträger'!D$47</f>
        <v>0</v>
      </c>
      <c r="F46" s="55">
        <f>'Gesamtenergie 2050 var.'!F7*'Energie pro Energieträger'!D$45</f>
        <v>679.78650128762172</v>
      </c>
      <c r="G46" s="52">
        <f>'Gesamtenergie 2050 var.'!G7*'Energie pro Energieträger'!E$46</f>
        <v>8026.2537639918919</v>
      </c>
      <c r="H46" s="54">
        <f>'Gesamtenergie 2050 var.'!H7*'Energie pro Energieträger'!E$48</f>
        <v>0</v>
      </c>
      <c r="I46" s="53">
        <f>'Gesamtenergie 2050 var.'!I7*'Energie pro Energieträger'!E$45</f>
        <v>1719.6199294933572</v>
      </c>
    </row>
    <row r="47" spans="3:9" x14ac:dyDescent="0.25">
      <c r="C47" s="8" t="str">
        <f t="shared" si="0"/>
        <v>Austria</v>
      </c>
      <c r="D47" s="8" t="str">
        <f t="shared" si="0"/>
        <v>Linz</v>
      </c>
      <c r="E47" s="51">
        <f>'Gesamtenergie 2050 var.'!E8*'Energie pro Energieträger'!D$47</f>
        <v>0</v>
      </c>
      <c r="F47" s="55">
        <f>'Gesamtenergie 2050 var.'!F8*'Energie pro Energieträger'!D$45</f>
        <v>679.78650128762172</v>
      </c>
      <c r="G47" s="52">
        <f>'Gesamtenergie 2050 var.'!G8*'Energie pro Energieträger'!E$46</f>
        <v>8026.2537639918919</v>
      </c>
      <c r="H47" s="54">
        <f>'Gesamtenergie 2050 var.'!H8*'Energie pro Energieträger'!E$48</f>
        <v>0</v>
      </c>
      <c r="I47" s="53">
        <f>'Gesamtenergie 2050 var.'!I8*'Energie pro Energieträger'!E$45</f>
        <v>1719.6199294933572</v>
      </c>
    </row>
    <row r="48" spans="3:9" x14ac:dyDescent="0.25">
      <c r="C48" s="8" t="str">
        <f t="shared" si="0"/>
        <v>Belgium</v>
      </c>
      <c r="D48" s="8" t="str">
        <f t="shared" si="0"/>
        <v>Ghent</v>
      </c>
      <c r="E48" s="51">
        <f>'Gesamtenergie 2050 var.'!E9*'Energie pro Energieträger'!D$47</f>
        <v>0</v>
      </c>
      <c r="F48" s="55">
        <f>'Gesamtenergie 2050 var.'!F9*'Energie pro Energieträger'!D$45</f>
        <v>981.93385423205359</v>
      </c>
      <c r="G48" s="52">
        <f>'Gesamtenergie 2050 var.'!G9*'Energie pro Energieträger'!E$46</f>
        <v>11593.714024319061</v>
      </c>
      <c r="H48" s="54">
        <f>'Gesamtenergie 2050 var.'!H9*'Energie pro Energieträger'!E$48</f>
        <v>0</v>
      </c>
      <c r="I48" s="53">
        <f>'Gesamtenergie 2050 var.'!I9*'Energie pro Energieträger'!E$45</f>
        <v>2483.9460948154774</v>
      </c>
    </row>
    <row r="49" spans="3:9" x14ac:dyDescent="0.25">
      <c r="C49" s="8" t="str">
        <f t="shared" si="0"/>
        <v>Czech Republic</v>
      </c>
      <c r="D49" s="8" t="str">
        <f t="shared" si="0"/>
        <v>Trinec</v>
      </c>
      <c r="E49" s="51">
        <f>'Gesamtenergie 2050 var.'!E10*'Energie pro Energieträger'!D$47</f>
        <v>0</v>
      </c>
      <c r="F49" s="55">
        <f>'Gesamtenergie 2050 var.'!F10*'Energie pro Energieträger'!D$45</f>
        <v>465.38259550117328</v>
      </c>
      <c r="G49" s="52">
        <f>'Gesamtenergie 2050 var.'!G10*'Energie pro Energieträger'!E$46</f>
        <v>5494.782261434153</v>
      </c>
      <c r="H49" s="54">
        <f>'Gesamtenergie 2050 var.'!H10*'Energie pro Energieträger'!E$48</f>
        <v>0</v>
      </c>
      <c r="I49" s="53">
        <f>'Gesamtenergie 2050 var.'!I10*'Energie pro Energieträger'!E$45</f>
        <v>1177.2537179648402</v>
      </c>
    </row>
    <row r="50" spans="3:9" x14ac:dyDescent="0.25">
      <c r="C50" s="8" t="str">
        <f t="shared" si="0"/>
        <v>Finland</v>
      </c>
      <c r="D50" s="8" t="str">
        <f t="shared" si="0"/>
        <v>Raahe</v>
      </c>
      <c r="E50" s="51">
        <f>'Gesamtenergie 2050 var.'!E11*'Energie pro Energieträger'!D$47</f>
        <v>0</v>
      </c>
      <c r="F50" s="55">
        <f>'Gesamtenergie 2050 var.'!F11*'Energie pro Energieträger'!D$45</f>
        <v>468.44550844097972</v>
      </c>
      <c r="G50" s="52">
        <f>'Gesamtenergie 2050 var.'!G11*'Energie pro Energieträger'!E$46</f>
        <v>5530.9461400421196</v>
      </c>
      <c r="H50" s="54">
        <f>'Gesamtenergie 2050 var.'!H11*'Energie pro Energieträger'!E$48</f>
        <v>0</v>
      </c>
      <c r="I50" s="53">
        <f>'Gesamtenergie 2050 var.'!I11*'Energie pro Energieträger'!E$45</f>
        <v>1185.0018067009617</v>
      </c>
    </row>
    <row r="51" spans="3:9" x14ac:dyDescent="0.25">
      <c r="C51" s="8" t="str">
        <f t="shared" si="0"/>
        <v>France</v>
      </c>
      <c r="D51" s="8" t="str">
        <f t="shared" si="0"/>
        <v>Fos-Sur-Mer</v>
      </c>
      <c r="E51" s="51">
        <f>'Gesamtenergie 2050 var.'!E12*'Energie pro Energieträger'!D$47</f>
        <v>0</v>
      </c>
      <c r="F51" s="55">
        <f>'Gesamtenergie 2050 var.'!F12*'Energie pro Energieträger'!D$45</f>
        <v>675.6425602514131</v>
      </c>
      <c r="G51" s="52">
        <f>'Gesamtenergie 2050 var.'!G12*'Energie pro Energieträger'!E$46</f>
        <v>7977.3261635222907</v>
      </c>
      <c r="H51" s="54">
        <f>'Gesamtenergie 2050 var.'!H12*'Energie pro Energieträger'!E$48</f>
        <v>0</v>
      </c>
      <c r="I51" s="53">
        <f>'Gesamtenergie 2050 var.'!I12*'Energie pro Energieträger'!E$45</f>
        <v>1709.1372212033102</v>
      </c>
    </row>
    <row r="52" spans="3:9" x14ac:dyDescent="0.25">
      <c r="C52" s="8" t="str">
        <f t="shared" si="0"/>
        <v>France</v>
      </c>
      <c r="D52" s="8" t="str">
        <f t="shared" si="0"/>
        <v>Dunkerque</v>
      </c>
      <c r="E52" s="51">
        <f>'Gesamtenergie 2050 var.'!E13*'Energie pro Energieträger'!D$47</f>
        <v>0</v>
      </c>
      <c r="F52" s="55">
        <f>'Gesamtenergie 2050 var.'!F13*'Energie pro Energieträger'!D$45</f>
        <v>1234.1737433925812</v>
      </c>
      <c r="G52" s="52">
        <f>'Gesamtenergie 2050 var.'!G13*'Energie pro Energieträger'!E$46</f>
        <v>14571.915792034048</v>
      </c>
      <c r="H52" s="54">
        <f>'Gesamtenergie 2050 var.'!H13*'Energie pro Energieträger'!E$48</f>
        <v>0</v>
      </c>
      <c r="I52" s="53">
        <f>'Gesamtenergie 2050 var.'!I13*'Energie pro Energieträger'!E$45</f>
        <v>3122.0239907313799</v>
      </c>
    </row>
    <row r="53" spans="3:9" x14ac:dyDescent="0.25">
      <c r="C53" s="8" t="str">
        <f t="shared" si="0"/>
        <v>Germany</v>
      </c>
      <c r="D53" s="8" t="str">
        <f t="shared" si="0"/>
        <v>Bremen</v>
      </c>
      <c r="E53" s="51">
        <f>'Gesamtenergie 2050 var.'!E14*'Energie pro Energieträger'!D$47</f>
        <v>0</v>
      </c>
      <c r="F53" s="55">
        <f>'Gesamtenergie 2050 var.'!F14*'Energie pro Energieträger'!D$45</f>
        <v>594.56545302124346</v>
      </c>
      <c r="G53" s="52">
        <f>'Gesamtenergie 2050 var.'!G14*'Energie pro Energieträger'!E$46</f>
        <v>7020.047023899614</v>
      </c>
      <c r="H53" s="54">
        <f>'Gesamtenergie 2050 var.'!H14*'Energie pro Energieträger'!E$48</f>
        <v>0</v>
      </c>
      <c r="I53" s="53">
        <f>'Gesamtenergie 2050 var.'!I14*'Energie pro Energieträger'!E$45</f>
        <v>1504.0407546589131</v>
      </c>
    </row>
    <row r="54" spans="3:9" x14ac:dyDescent="0.25">
      <c r="C54" s="8" t="str">
        <f t="shared" si="0"/>
        <v>Germany</v>
      </c>
      <c r="D54" s="8" t="str">
        <f t="shared" si="0"/>
        <v>Voelklingen</v>
      </c>
      <c r="E54" s="51">
        <f>'Gesamtenergie 2050 var.'!E15*'Energie pro Energieträger'!D$47</f>
        <v>0</v>
      </c>
      <c r="F54" s="55">
        <f>'Gesamtenergie 2050 var.'!F15*'Energie pro Energieträger'!D$45</f>
        <v>501.23669403184834</v>
      </c>
      <c r="G54" s="52">
        <f>'Gesamtenergie 2050 var.'!G15*'Energie pro Energieträger'!E$46</f>
        <v>5918.1123698450683</v>
      </c>
      <c r="H54" s="54">
        <f>'Gesamtenergie 2050 var.'!H15*'Energie pro Energieträger'!E$48</f>
        <v>0</v>
      </c>
      <c r="I54" s="53">
        <f>'Gesamtenergie 2050 var.'!I15*'Energie pro Energieträger'!E$45</f>
        <v>1267.951933170029</v>
      </c>
    </row>
    <row r="55" spans="3:9" x14ac:dyDescent="0.25">
      <c r="C55" s="8" t="str">
        <f t="shared" si="0"/>
        <v>Germany</v>
      </c>
      <c r="D55" s="8" t="str">
        <f t="shared" si="0"/>
        <v>Eisenhuettenstadt</v>
      </c>
      <c r="E55" s="51">
        <f>'Gesamtenergie 2050 var.'!E16*'Energie pro Energieträger'!D$47</f>
        <v>0</v>
      </c>
      <c r="F55" s="55">
        <f>'Gesamtenergie 2050 var.'!F16*'Energie pro Energieträger'!D$45</f>
        <v>387.36840121081013</v>
      </c>
      <c r="G55" s="52">
        <f>'Gesamtenergie 2050 var.'!G16*'Energie pro Energieträger'!E$46</f>
        <v>4573.6670004194457</v>
      </c>
      <c r="H55" s="54">
        <f>'Gesamtenergie 2050 var.'!H16*'Energie pro Energieträger'!E$48</f>
        <v>0</v>
      </c>
      <c r="I55" s="53">
        <f>'Gesamtenergie 2050 var.'!I16*'Energie pro Energieträger'!E$45</f>
        <v>979.90534015656453</v>
      </c>
    </row>
    <row r="56" spans="3:9" x14ac:dyDescent="0.25">
      <c r="C56" s="8" t="str">
        <f t="shared" si="0"/>
        <v>Germany</v>
      </c>
      <c r="D56" s="8" t="str">
        <f t="shared" si="0"/>
        <v>Duisburg-Huckingen</v>
      </c>
      <c r="E56" s="51">
        <f>'Gesamtenergie 2050 var.'!E17*'Energie pro Energieträger'!D$47</f>
        <v>0</v>
      </c>
      <c r="F56" s="55">
        <f>'Gesamtenergie 2050 var.'!F17*'Energie pro Energieträger'!D$45</f>
        <v>900.85674700188406</v>
      </c>
      <c r="G56" s="52">
        <f>'Gesamtenergie 2050 var.'!G17*'Energie pro Energieträger'!E$46</f>
        <v>10636.434884696384</v>
      </c>
      <c r="H56" s="54">
        <f>'Gesamtenergie 2050 var.'!H17*'Energie pro Energieträger'!E$48</f>
        <v>0</v>
      </c>
      <c r="I56" s="53">
        <f>'Gesamtenergie 2050 var.'!I17*'Energie pro Energieträger'!E$45</f>
        <v>2278.8496282710803</v>
      </c>
    </row>
    <row r="57" spans="3:9" x14ac:dyDescent="0.25">
      <c r="C57" s="8" t="str">
        <f t="shared" si="0"/>
        <v>Germany</v>
      </c>
      <c r="D57" s="8" t="str">
        <f t="shared" si="0"/>
        <v>Duisburg-Beeckerwerth</v>
      </c>
      <c r="E57" s="51">
        <f>'Gesamtenergie 2050 var.'!E18*'Energie pro Energieträger'!D$47</f>
        <v>0</v>
      </c>
      <c r="F57" s="55">
        <f>'Gesamtenergie 2050 var.'!F18*'Energie pro Energieträger'!D$45</f>
        <v>1081.0280964022609</v>
      </c>
      <c r="G57" s="52">
        <f>'Gesamtenergie 2050 var.'!G18*'Energie pro Energieträger'!E$46</f>
        <v>12763.721861635662</v>
      </c>
      <c r="H57" s="54">
        <f>'Gesamtenergie 2050 var.'!H18*'Energie pro Energieträger'!E$48</f>
        <v>0</v>
      </c>
      <c r="I57" s="53">
        <f>'Gesamtenergie 2050 var.'!I18*'Energie pro Energieträger'!E$45</f>
        <v>2734.6195539252963</v>
      </c>
    </row>
    <row r="58" spans="3:9" x14ac:dyDescent="0.25">
      <c r="C58" s="8" t="str">
        <f t="shared" si="0"/>
        <v>Germany</v>
      </c>
      <c r="D58" s="8" t="str">
        <f t="shared" si="0"/>
        <v>Salzgitter</v>
      </c>
      <c r="E58" s="51">
        <f>'Gesamtenergie 2050 var.'!E19*'Energie pro Energieträger'!D$47</f>
        <v>0</v>
      </c>
      <c r="F58" s="55">
        <f>'Gesamtenergie 2050 var.'!F19*'Energie pro Energieträger'!D$45</f>
        <v>828.78820724173329</v>
      </c>
      <c r="G58" s="52">
        <f>'Gesamtenergie 2050 var.'!G19*'Energie pro Energieträger'!E$46</f>
        <v>9785.5200939206734</v>
      </c>
      <c r="H58" s="54">
        <f>'Gesamtenergie 2050 var.'!H19*'Energie pro Energieträger'!E$48</f>
        <v>0</v>
      </c>
      <c r="I58" s="53">
        <f>'Gesamtenergie 2050 var.'!I19*'Energie pro Energieträger'!E$45</f>
        <v>2096.5416580093938</v>
      </c>
    </row>
    <row r="59" spans="3:9" x14ac:dyDescent="0.25">
      <c r="C59" s="8" t="str">
        <f t="shared" si="0"/>
        <v>Germany</v>
      </c>
      <c r="D59" s="8" t="str">
        <f t="shared" si="0"/>
        <v>Dillingen</v>
      </c>
      <c r="E59" s="51">
        <f>'Gesamtenergie 2050 var.'!E20*'Energie pro Energieträger'!D$47</f>
        <v>0</v>
      </c>
      <c r="F59" s="55">
        <f>'Gesamtenergie 2050 var.'!F20*'Energie pro Energieträger'!D$45</f>
        <v>420.51992950047952</v>
      </c>
      <c r="G59" s="52">
        <f>'Gesamtenergie 2050 var.'!G20*'Energie pro Energieträger'!E$46</f>
        <v>4965.0878041762735</v>
      </c>
      <c r="H59" s="54">
        <f>'Gesamtenergie 2050 var.'!H20*'Energie pro Energieträger'!E$48</f>
        <v>0</v>
      </c>
      <c r="I59" s="53">
        <f>'Gesamtenergie 2050 var.'!I20*'Energie pro Energieträger'!E$45</f>
        <v>1063.7670064769404</v>
      </c>
    </row>
    <row r="60" spans="3:9" x14ac:dyDescent="0.25">
      <c r="C60" s="8" t="str">
        <f t="shared" si="0"/>
        <v>Germany</v>
      </c>
      <c r="D60" s="8" t="str">
        <f t="shared" si="0"/>
        <v>Duisburg</v>
      </c>
      <c r="E60" s="51">
        <f>'Gesamtenergie 2050 var.'!E21*'Energie pro Energieträger'!D$47</f>
        <v>0</v>
      </c>
      <c r="F60" s="55">
        <f>'Gesamtenergie 2050 var.'!F21*'Energie pro Energieträger'!D$45</f>
        <v>201.79191132842206</v>
      </c>
      <c r="G60" s="52">
        <f>'Gesamtenergie 2050 var.'!G21*'Energie pro Energieträger'!E$46</f>
        <v>2382.5614141719902</v>
      </c>
      <c r="H60" s="54">
        <f>'Gesamtenergie 2050 var.'!H21*'Energie pro Energieträger'!E$48</f>
        <v>0</v>
      </c>
      <c r="I60" s="53">
        <f>'Gesamtenergie 2050 var.'!I21*'Energie pro Energieträger'!E$45</f>
        <v>510.462316732722</v>
      </c>
    </row>
    <row r="61" spans="3:9" x14ac:dyDescent="0.25">
      <c r="C61" s="8" t="str">
        <f t="shared" si="0"/>
        <v>Germany</v>
      </c>
      <c r="D61" s="8" t="str">
        <f t="shared" si="0"/>
        <v>Duisburg-Bruckhausen</v>
      </c>
      <c r="E61" s="51">
        <f>'Gesamtenergie 2050 var.'!E22*'Energie pro Energieträger'!D$47</f>
        <v>0</v>
      </c>
      <c r="F61" s="55">
        <f>'Gesamtenergie 2050 var.'!F22*'Energie pro Energieträger'!D$45</f>
        <v>1081.0280964022609</v>
      </c>
      <c r="G61" s="52">
        <f>'Gesamtenergie 2050 var.'!G22*'Energie pro Energieträger'!E$46</f>
        <v>12763.721861635662</v>
      </c>
      <c r="H61" s="54">
        <f>'Gesamtenergie 2050 var.'!H22*'Energie pro Energieträger'!E$48</f>
        <v>0</v>
      </c>
      <c r="I61" s="53">
        <f>'Gesamtenergie 2050 var.'!I22*'Energie pro Energieträger'!E$45</f>
        <v>2734.6195539252963</v>
      </c>
    </row>
    <row r="62" spans="3:9" x14ac:dyDescent="0.25">
      <c r="C62" s="8" t="str">
        <f t="shared" si="0"/>
        <v>Hungaria</v>
      </c>
      <c r="D62" s="8" t="str">
        <f t="shared" si="0"/>
        <v>Dunauijvaros</v>
      </c>
      <c r="E62" s="51">
        <f>'Gesamtenergie 2050 var.'!E23*'Energie pro Energieträger'!D$47</f>
        <v>0</v>
      </c>
      <c r="F62" s="55">
        <f>'Gesamtenergie 2050 var.'!F23*'Energie pro Energieträger'!D$45</f>
        <v>288.27415904060285</v>
      </c>
      <c r="G62" s="52">
        <f>'Gesamtenergie 2050 var.'!G23*'Energie pro Energieträger'!E$46</f>
        <v>3403.6591631028432</v>
      </c>
      <c r="H62" s="54">
        <f>'Gesamtenergie 2050 var.'!H23*'Energie pro Energieträger'!E$48</f>
        <v>0</v>
      </c>
      <c r="I62" s="53">
        <f>'Gesamtenergie 2050 var.'!I23*'Energie pro Energieträger'!E$45</f>
        <v>729.23188104674568</v>
      </c>
    </row>
    <row r="63" spans="3:9" x14ac:dyDescent="0.25">
      <c r="C63" s="8" t="str">
        <f t="shared" si="0"/>
        <v>Italy</v>
      </c>
      <c r="D63" s="8" t="str">
        <f t="shared" si="0"/>
        <v>Taranto</v>
      </c>
      <c r="E63" s="51">
        <f>'Gesamtenergie 2050 var.'!E24*'Energie pro Energieträger'!D$47</f>
        <v>0</v>
      </c>
      <c r="F63" s="55">
        <f>'Gesamtenergie 2050 var.'!F24*'Energie pro Energieträger'!D$45</f>
        <v>1531.456469903203</v>
      </c>
      <c r="G63" s="52">
        <f>'Gesamtenergie 2050 var.'!G24*'Energie pro Energieträger'!E$46</f>
        <v>18081.939303983854</v>
      </c>
      <c r="H63" s="54">
        <f>'Gesamtenergie 2050 var.'!H24*'Energie pro Energieträger'!E$48</f>
        <v>0</v>
      </c>
      <c r="I63" s="53">
        <f>'Gesamtenergie 2050 var.'!I24*'Energie pro Energieträger'!E$45</f>
        <v>3874.044368060836</v>
      </c>
    </row>
    <row r="64" spans="3:9" x14ac:dyDescent="0.25">
      <c r="C64" s="8" t="str">
        <f t="shared" si="0"/>
        <v>Netherlands</v>
      </c>
      <c r="D64" s="8" t="str">
        <f t="shared" si="0"/>
        <v>Ijmuiden</v>
      </c>
      <c r="E64" s="51">
        <f>'Gesamtenergie 2050 var.'!E25*'Energie pro Energieträger'!D$47</f>
        <v>0</v>
      </c>
      <c r="F64" s="55">
        <f>'Gesamtenergie 2050 var.'!F25*'Energie pro Energieträger'!D$45</f>
        <v>1227.867746163568</v>
      </c>
      <c r="G64" s="52">
        <f>'Gesamtenergie 2050 var.'!G25*'Energie pro Energieträger'!E$46</f>
        <v>14497.460747841174</v>
      </c>
      <c r="H64" s="54">
        <f>'Gesamtenergie 2050 var.'!H25*'Energie pro Energieträger'!E$48</f>
        <v>0</v>
      </c>
      <c r="I64" s="53">
        <f>'Gesamtenergie 2050 var.'!I25*'Energie pro Energieträger'!E$45</f>
        <v>3106.0720433334823</v>
      </c>
    </row>
    <row r="65" spans="3:9" x14ac:dyDescent="0.25">
      <c r="C65" s="8" t="str">
        <f t="shared" si="0"/>
        <v>Poland</v>
      </c>
      <c r="D65" s="8" t="str">
        <f t="shared" si="0"/>
        <v>Krakow</v>
      </c>
      <c r="E65" s="51">
        <f>'Gesamtenergie 2050 var.'!E26*'Energie pro Energieträger'!D$47</f>
        <v>0</v>
      </c>
      <c r="F65" s="55">
        <f>'Gesamtenergie 2050 var.'!F26*'Energie pro Energieträger'!D$45</f>
        <v>490.9669271160268</v>
      </c>
      <c r="G65" s="52">
        <f>'Gesamtenergie 2050 var.'!G26*'Energie pro Energieträger'!E$46</f>
        <v>5796.8570121595303</v>
      </c>
      <c r="H65" s="54">
        <f>'Gesamtenergie 2050 var.'!H26*'Energie pro Energieträger'!E$48</f>
        <v>0</v>
      </c>
      <c r="I65" s="53">
        <f>'Gesamtenergie 2050 var.'!I26*'Energie pro Energieträger'!E$45</f>
        <v>1241.9730474077387</v>
      </c>
    </row>
    <row r="66" spans="3:9" x14ac:dyDescent="0.25">
      <c r="C66" s="8" t="str">
        <f t="shared" si="0"/>
        <v>Poland</v>
      </c>
      <c r="D66" s="8" t="str">
        <f t="shared" si="0"/>
        <v>Dabrowa Gornicza</v>
      </c>
      <c r="E66" s="51">
        <f>'Gesamtenergie 2050 var.'!E27*'Energie pro Energieträger'!D$47</f>
        <v>0</v>
      </c>
      <c r="F66" s="55">
        <f>'Gesamtenergie 2050 var.'!F27*'Energie pro Energieträger'!D$45</f>
        <v>490.9669271160268</v>
      </c>
      <c r="G66" s="52">
        <f>'Gesamtenergie 2050 var.'!G27*'Energie pro Energieträger'!E$46</f>
        <v>5796.8570121595303</v>
      </c>
      <c r="H66" s="54">
        <f>'Gesamtenergie 2050 var.'!H27*'Energie pro Energieträger'!E$48</f>
        <v>0</v>
      </c>
      <c r="I66" s="53">
        <f>'Gesamtenergie 2050 var.'!I27*'Energie pro Energieträger'!E$45</f>
        <v>1241.9730474077387</v>
      </c>
    </row>
    <row r="67" spans="3:9" x14ac:dyDescent="0.25">
      <c r="C67" s="8" t="str">
        <f t="shared" si="0"/>
        <v>Romania</v>
      </c>
      <c r="D67" s="8" t="str">
        <f t="shared" si="0"/>
        <v>Galati</v>
      </c>
      <c r="E67" s="51">
        <f>'Gesamtenergie 2050 var.'!E28*'Energie pro Energieträger'!D$47</f>
        <v>0</v>
      </c>
      <c r="F67" s="55">
        <f>'Gesamtenergie 2050 var.'!F28*'Energie pro Energieträger'!D$45</f>
        <v>369.3512662707725</v>
      </c>
      <c r="G67" s="52">
        <f>'Gesamtenergie 2050 var.'!G28*'Energie pro Energieträger'!E$46</f>
        <v>4360.938302725518</v>
      </c>
      <c r="H67" s="54">
        <f>'Gesamtenergie 2050 var.'!H28*'Energie pro Energieträger'!E$48</f>
        <v>0</v>
      </c>
      <c r="I67" s="53">
        <f>'Gesamtenergie 2050 var.'!I28*'Energie pro Energieträger'!E$45</f>
        <v>934.3283475911428</v>
      </c>
    </row>
    <row r="68" spans="3:9" x14ac:dyDescent="0.25">
      <c r="C68" s="8" t="str">
        <f t="shared" si="0"/>
        <v>Slovakia</v>
      </c>
      <c r="D68" s="8" t="str">
        <f t="shared" si="0"/>
        <v>Kosice</v>
      </c>
      <c r="E68" s="51">
        <f>'Gesamtenergie 2050 var.'!E29*'Energie pro Energieträger'!D$47</f>
        <v>0</v>
      </c>
      <c r="F68" s="55">
        <f>'Gesamtenergie 2050 var.'!F29*'Energie pro Energieträger'!D$45</f>
        <v>810.77107230169565</v>
      </c>
      <c r="G68" s="52">
        <f>'Gesamtenergie 2050 var.'!G29*'Energie pro Energieträger'!E$46</f>
        <v>9572.7913962267467</v>
      </c>
      <c r="H68" s="54">
        <f>'Gesamtenergie 2050 var.'!H29*'Energie pro Energieträger'!E$48</f>
        <v>0</v>
      </c>
      <c r="I68" s="53">
        <f>'Gesamtenergie 2050 var.'!I29*'Energie pro Energieträger'!E$45</f>
        <v>2050.9646654439721</v>
      </c>
    </row>
    <row r="69" spans="3:9" x14ac:dyDescent="0.25">
      <c r="C69" s="8" t="str">
        <f t="shared" si="0"/>
        <v>Spain</v>
      </c>
      <c r="D69" s="8" t="str">
        <f t="shared" si="0"/>
        <v>Gijon</v>
      </c>
      <c r="E69" s="51">
        <f>'Gesamtenergie 2050 var.'!E30*'Energie pro Energieträger'!D$47</f>
        <v>0</v>
      </c>
      <c r="F69" s="55">
        <f>'Gesamtenergie 2050 var.'!F30*'Energie pro Energieträger'!D$45</f>
        <v>427.90695482589496</v>
      </c>
      <c r="G69" s="52">
        <f>'Gesamtenergie 2050 var.'!G30*'Energie pro Energieträger'!E$46</f>
        <v>5052.3065702307831</v>
      </c>
      <c r="H69" s="54">
        <f>'Gesamtenergie 2050 var.'!H30*'Energie pro Energieträger'!E$48</f>
        <v>0</v>
      </c>
      <c r="I69" s="53">
        <f>'Gesamtenergie 2050 var.'!I30*'Energie pro Energieträger'!E$45</f>
        <v>1082.4535734287631</v>
      </c>
    </row>
    <row r="70" spans="3:9" x14ac:dyDescent="0.25">
      <c r="C70" s="8" t="str">
        <f t="shared" si="0"/>
        <v>Spain</v>
      </c>
      <c r="D70" s="8" t="str">
        <f t="shared" si="0"/>
        <v>Aviles</v>
      </c>
      <c r="E70" s="51">
        <f>'Gesamtenergie 2050 var.'!E31*'Energie pro Energieträger'!D$47</f>
        <v>0</v>
      </c>
      <c r="F70" s="55">
        <f>'Gesamtenergie 2050 var.'!F31*'Energie pro Energieträger'!D$45</f>
        <v>427.90695482589496</v>
      </c>
      <c r="G70" s="52">
        <f>'Gesamtenergie 2050 var.'!G31*'Energie pro Energieträger'!E$46</f>
        <v>5052.3065702307831</v>
      </c>
      <c r="H70" s="54">
        <f>'Gesamtenergie 2050 var.'!H31*'Energie pro Energieträger'!E$48</f>
        <v>0</v>
      </c>
      <c r="I70" s="53">
        <f>'Gesamtenergie 2050 var.'!I31*'Energie pro Energieträger'!E$45</f>
        <v>1082.4535734287631</v>
      </c>
    </row>
    <row r="71" spans="3:9" x14ac:dyDescent="0.25">
      <c r="C71" s="8" t="str">
        <f t="shared" si="0"/>
        <v>Sweden</v>
      </c>
      <c r="D71" s="8" t="str">
        <f t="shared" si="0"/>
        <v>Lulea</v>
      </c>
      <c r="E71" s="51">
        <f>'Gesamtenergie 2050 var.'!E32*'Energie pro Energieträger'!D$47</f>
        <v>0</v>
      </c>
      <c r="F71" s="55">
        <f>'Gesamtenergie 2050 var.'!F32*'Energie pro Energieträger'!D$45</f>
        <v>414.39410362086664</v>
      </c>
      <c r="G71" s="52">
        <f>'Gesamtenergie 2050 var.'!G32*'Energie pro Energieträger'!E$46</f>
        <v>4892.7600469603367</v>
      </c>
      <c r="H71" s="54">
        <f>'Gesamtenergie 2050 var.'!H32*'Energie pro Energieträger'!E$48</f>
        <v>0</v>
      </c>
      <c r="I71" s="53">
        <f>'Gesamtenergie 2050 var.'!I32*'Energie pro Energieträger'!E$45</f>
        <v>1048.2708290046969</v>
      </c>
    </row>
    <row r="72" spans="3:9" x14ac:dyDescent="0.25">
      <c r="C72" s="8" t="str">
        <f t="shared" si="0"/>
        <v>Sweden</v>
      </c>
      <c r="D72" s="8" t="str">
        <f t="shared" si="0"/>
        <v>Oxeloesund</v>
      </c>
      <c r="E72" s="51">
        <f>'Gesamtenergie 2050 var.'!E33*'Energie pro Energieträger'!D$47</f>
        <v>0</v>
      </c>
      <c r="F72" s="55">
        <f>'Gesamtenergie 2050 var.'!F33*'Energie pro Energieträger'!D$45</f>
        <v>270.25702410056522</v>
      </c>
      <c r="G72" s="52">
        <f>'Gesamtenergie 2050 var.'!G33*'Energie pro Energieträger'!E$46</f>
        <v>3190.9304654089156</v>
      </c>
      <c r="H72" s="54">
        <f>'Gesamtenergie 2050 var.'!H33*'Energie pro Energieträger'!E$48</f>
        <v>0</v>
      </c>
      <c r="I72" s="53">
        <f>'Gesamtenergie 2050 var.'!I33*'Energie pro Energieträger'!E$45</f>
        <v>683.65488848132406</v>
      </c>
    </row>
    <row r="73" spans="3:9" x14ac:dyDescent="0.25">
      <c r="C73" s="8" t="str">
        <f t="shared" si="0"/>
        <v>United Kingdom</v>
      </c>
      <c r="D73" s="8" t="str">
        <f t="shared" si="0"/>
        <v>Port Talbot</v>
      </c>
      <c r="E73" s="51">
        <f>'Gesamtenergie 2050 var.'!E34*'Energie pro Energieträger'!D$47</f>
        <v>0</v>
      </c>
      <c r="F73" s="55">
        <f>'Gesamtenergie 2050 var.'!F34*'Energie pro Energieträger'!D$45</f>
        <v>681.9485574804263</v>
      </c>
      <c r="G73" s="52">
        <f>'Gesamtenergie 2050 var.'!G34*'Energie pro Energieträger'!E$46</f>
        <v>8051.7812077151639</v>
      </c>
      <c r="H73" s="54">
        <f>'Gesamtenergie 2050 var.'!H34*'Energie pro Energieträger'!E$48</f>
        <v>0</v>
      </c>
      <c r="I73" s="53">
        <f>'Gesamtenergie 2050 var.'!I34*'Energie pro Energieträger'!E$45</f>
        <v>1725.0891686012078</v>
      </c>
    </row>
    <row r="74" spans="3:9" x14ac:dyDescent="0.25">
      <c r="C74" s="8" t="str">
        <f t="shared" si="0"/>
        <v>United Kingdom</v>
      </c>
      <c r="D74" s="8" t="str">
        <f t="shared" si="0"/>
        <v>Scunthorpe</v>
      </c>
      <c r="E74" s="51">
        <f>'Gesamtenergie 2050 var.'!E35*'Energie pro Energieträger'!D$47</f>
        <v>0</v>
      </c>
      <c r="F74" s="55">
        <f>'Gesamtenergie 2050 var.'!F35*'Energie pro Energieträger'!D$45</f>
        <v>504.47977832105511</v>
      </c>
      <c r="G74" s="52">
        <f>'Gesamtenergie 2050 var.'!G35*'Energie pro Energieträger'!E$46</f>
        <v>5956.4035354299758</v>
      </c>
      <c r="H74" s="54">
        <f>'Gesamtenergie 2050 var.'!H35*'Energie pro Energieträger'!E$48</f>
        <v>0</v>
      </c>
      <c r="I74" s="53">
        <f>'Gesamtenergie 2050 var.'!I35*'Energie pro Energieträger'!E$45</f>
        <v>1276.1557918318049</v>
      </c>
    </row>
    <row r="81" spans="3:9" ht="41.25" customHeight="1" x14ac:dyDescent="0.35">
      <c r="C81" s="79" t="s">
        <v>145</v>
      </c>
      <c r="D81" s="79"/>
      <c r="E81" s="79"/>
      <c r="F81" s="79"/>
      <c r="G81" s="79"/>
      <c r="H81" s="79"/>
      <c r="I81" s="79"/>
    </row>
    <row r="83" spans="3:9" ht="15.75" x14ac:dyDescent="0.25">
      <c r="E83" s="87" t="s">
        <v>46</v>
      </c>
      <c r="F83" s="87"/>
      <c r="G83" s="87" t="s">
        <v>42</v>
      </c>
      <c r="H83" s="87"/>
      <c r="I83" s="87"/>
    </row>
    <row r="84" spans="3:9" x14ac:dyDescent="0.25">
      <c r="C84" s="15" t="s">
        <v>52</v>
      </c>
      <c r="D84" s="15" t="s">
        <v>53</v>
      </c>
      <c r="E84" s="63" t="str">
        <f>Studienliste!$F$17</f>
        <v>ISI-05 13</v>
      </c>
      <c r="F84" s="64" t="s">
        <v>132</v>
      </c>
      <c r="G84" s="65" t="str">
        <f>Studienliste!$F$10</f>
        <v>OTTO-01 17</v>
      </c>
      <c r="H84" s="66" t="str">
        <f>Studienliste!$F$8</f>
        <v>TUD-02 20</v>
      </c>
      <c r="I84" s="67" t="str">
        <f>F84</f>
        <v>ENWI</v>
      </c>
    </row>
    <row r="85" spans="3:9" x14ac:dyDescent="0.25">
      <c r="C85" s="8" t="str">
        <f>C46</f>
        <v>Austria</v>
      </c>
      <c r="D85" s="8" t="str">
        <f>D46</f>
        <v>Donawitz</v>
      </c>
      <c r="E85" s="51">
        <f>'Gesamtenergie 2050 var.'!E7*'Energie pro Energieträger'!D$51</f>
        <v>19883.349295931446</v>
      </c>
      <c r="F85" s="55">
        <f>'Gesamtenergie 2050 var.'!F7*'Energie pro Energieträger'!D$49</f>
        <v>23544.865342783596</v>
      </c>
      <c r="G85" s="52">
        <f>'Gesamtenergie 2050 var.'!G7*'Energie pro Energieträger'!E$50</f>
        <v>19453.462512726113</v>
      </c>
      <c r="H85" s="54">
        <f>'Gesamtenergie 2050 var.'!H7*'Energie pro Energieträger'!E$52</f>
        <v>15137.225517715009</v>
      </c>
      <c r="I85" s="53">
        <f>'Gesamtenergie 2050 var.'!I7*'Energie pro Energieträger'!E$49</f>
        <v>13609.221654178213</v>
      </c>
    </row>
    <row r="86" spans="3:9" x14ac:dyDescent="0.25">
      <c r="C86" s="8" t="str">
        <f t="shared" ref="C86:D113" si="1">C47</f>
        <v>Austria</v>
      </c>
      <c r="D86" s="8" t="str">
        <f t="shared" si="1"/>
        <v>Linz</v>
      </c>
      <c r="E86" s="51">
        <f>'Gesamtenergie 2050 var.'!E8*'Energie pro Energieträger'!D$51</f>
        <v>19883.349295931446</v>
      </c>
      <c r="F86" s="55">
        <f>'Gesamtenergie 2050 var.'!F8*'Energie pro Energieträger'!D$49</f>
        <v>23544.865342783596</v>
      </c>
      <c r="G86" s="52">
        <f>'Gesamtenergie 2050 var.'!G8*'Energie pro Energieträger'!E$50</f>
        <v>19453.462512726113</v>
      </c>
      <c r="H86" s="54">
        <f>'Gesamtenergie 2050 var.'!H8*'Energie pro Energieträger'!E$52</f>
        <v>15137.225517715009</v>
      </c>
      <c r="I86" s="53">
        <f>'Gesamtenergie 2050 var.'!I8*'Energie pro Energieträger'!E$49</f>
        <v>13609.221654178213</v>
      </c>
    </row>
    <row r="87" spans="3:9" x14ac:dyDescent="0.25">
      <c r="C87" s="8" t="str">
        <f t="shared" si="1"/>
        <v>Belgium</v>
      </c>
      <c r="D87" s="8" t="str">
        <f t="shared" si="1"/>
        <v>Ghent</v>
      </c>
      <c r="E87" s="51">
        <f>'Gesamtenergie 2050 var.'!E9*'Energie pro Energieträger'!D$51</f>
        <v>28720.978972389712</v>
      </c>
      <c r="F87" s="55">
        <f>'Gesamtenergie 2050 var.'!F9*'Energie pro Energieträger'!D$49</f>
        <v>34009.943312528652</v>
      </c>
      <c r="G87" s="52">
        <f>'Gesamtenergie 2050 var.'!G9*'Energie pro Energieträger'!E$50</f>
        <v>28100.018736908911</v>
      </c>
      <c r="H87" s="54">
        <f>'Gesamtenergie 2050 var.'!H9*'Energie pro Energieträger'!E$52</f>
        <v>21865.327079657251</v>
      </c>
      <c r="I87" s="53">
        <f>'Gesamtenergie 2050 var.'!I9*'Energie pro Energieträger'!E$49</f>
        <v>19658.165389682283</v>
      </c>
    </row>
    <row r="88" spans="3:9" x14ac:dyDescent="0.25">
      <c r="C88" s="8" t="str">
        <f t="shared" si="1"/>
        <v>Czech Republic</v>
      </c>
      <c r="D88" s="8" t="str">
        <f t="shared" si="1"/>
        <v>Trinec</v>
      </c>
      <c r="E88" s="51">
        <f>'Gesamtenergie 2050 var.'!E10*'Energie pro Energieträger'!D$51</f>
        <v>13612.163061593143</v>
      </c>
      <c r="F88" s="55">
        <f>'Gesamtenergie 2050 var.'!F10*'Energie pro Energieträger'!D$49</f>
        <v>16118.84102316725</v>
      </c>
      <c r="G88" s="52">
        <f>'Gesamtenergie 2050 var.'!G10*'Energie pro Energieträger'!E$50</f>
        <v>13317.862091272609</v>
      </c>
      <c r="H88" s="54">
        <f>'Gesamtenergie 2050 var.'!H10*'Energie pro Energieträger'!E$52</f>
        <v>10362.961439771499</v>
      </c>
      <c r="I88" s="53">
        <f>'Gesamtenergie 2050 var.'!I10*'Energie pro Energieträger'!E$49</f>
        <v>9316.8882938622646</v>
      </c>
    </row>
    <row r="89" spans="3:9" x14ac:dyDescent="0.25">
      <c r="C89" s="8" t="str">
        <f t="shared" si="1"/>
        <v>Finland</v>
      </c>
      <c r="D89" s="8" t="str">
        <f t="shared" si="1"/>
        <v>Raahe</v>
      </c>
      <c r="E89" s="51">
        <f>'Gesamtenergie 2050 var.'!E11*'Energie pro Energieträger'!D$51</f>
        <v>13701.751436369404</v>
      </c>
      <c r="F89" s="55">
        <f>'Gesamtenergie 2050 var.'!F11*'Energie pro Energieträger'!D$49</f>
        <v>16224.927084876055</v>
      </c>
      <c r="G89" s="52">
        <f>'Gesamtenergie 2050 var.'!G11*'Energie pro Energieträger'!E$50</f>
        <v>13405.513525864801</v>
      </c>
      <c r="H89" s="54">
        <f>'Gesamtenergie 2050 var.'!H11*'Energie pro Energieträger'!E$52</f>
        <v>10431.16521231355</v>
      </c>
      <c r="I89" s="53">
        <f>'Gesamtenergie 2050 var.'!I11*'Energie pro Energieträger'!E$49</f>
        <v>9378.2073418667769</v>
      </c>
    </row>
    <row r="90" spans="3:9" x14ac:dyDescent="0.25">
      <c r="C90" s="8" t="str">
        <f t="shared" si="1"/>
        <v>France</v>
      </c>
      <c r="D90" s="8" t="str">
        <f t="shared" si="1"/>
        <v>Fos-Sur-Mer</v>
      </c>
      <c r="E90" s="51">
        <f>'Gesamtenergie 2050 var.'!E12*'Energie pro Energieträger'!D$51</f>
        <v>19762.141494763564</v>
      </c>
      <c r="F90" s="55">
        <f>'Gesamtenergie 2050 var.'!F12*'Energie pro Energieträger'!D$49</f>
        <v>23401.337141648157</v>
      </c>
      <c r="G90" s="52">
        <f>'Gesamtenergie 2050 var.'!G12*'Energie pro Energieträger'!E$50</f>
        <v>19334.875277689622</v>
      </c>
      <c r="H90" s="54">
        <f>'Gesamtenergie 2050 var.'!H12*'Energie pro Energieträger'!E$52</f>
        <v>15044.949825452235</v>
      </c>
      <c r="I90" s="53">
        <f>'Gesamtenergie 2050 var.'!I12*'Energie pro Energieträger'!E$49</f>
        <v>13526.260589230929</v>
      </c>
    </row>
    <row r="91" spans="3:9" x14ac:dyDescent="0.25">
      <c r="C91" s="8" t="str">
        <f t="shared" si="1"/>
        <v>France</v>
      </c>
      <c r="D91" s="8" t="str">
        <f t="shared" si="1"/>
        <v>Dunkerque</v>
      </c>
      <c r="E91" s="51">
        <f>'Gesamtenergie 2050 var.'!E13*'Energie pro Energieträger'!D$51</f>
        <v>36098.845130434776</v>
      </c>
      <c r="F91" s="55">
        <f>'Gesamtenergie 2050 var.'!F13*'Energie pro Energieträger'!D$49</f>
        <v>42746.442512077301</v>
      </c>
      <c r="G91" s="52">
        <f>'Gesamtenergie 2050 var.'!G13*'Energie pro Energieträger'!E$50</f>
        <v>35318.372173913034</v>
      </c>
      <c r="H91" s="54">
        <f>'Gesamtenergie 2050 var.'!H13*'Energie pro Energieträger'!E$52</f>
        <v>27482.108347826084</v>
      </c>
      <c r="I91" s="53">
        <f>'Gesamtenergie 2050 var.'!I13*'Energie pro Energieträger'!E$49</f>
        <v>24707.969342995162</v>
      </c>
    </row>
    <row r="92" spans="3:9" x14ac:dyDescent="0.25">
      <c r="C92" s="8" t="str">
        <f t="shared" si="1"/>
        <v>Germany</v>
      </c>
      <c r="D92" s="8" t="str">
        <f t="shared" si="1"/>
        <v>Bremen</v>
      </c>
      <c r="E92" s="51">
        <f>'Gesamtenergie 2050 var.'!E14*'Energie pro Energieträger'!D$51</f>
        <v>17390.684515391935</v>
      </c>
      <c r="F92" s="55">
        <f>'Gesamtenergie 2050 var.'!F14*'Energie pro Energieträger'!D$49</f>
        <v>20593.176684650374</v>
      </c>
      <c r="G92" s="52">
        <f>'Gesamtenergie 2050 var.'!G14*'Energie pro Energieträger'!E$50</f>
        <v>17014.690244366862</v>
      </c>
      <c r="H92" s="54">
        <f>'Gesamtenergie 2050 var.'!H14*'Energie pro Energieträger'!E$52</f>
        <v>13239.555846397969</v>
      </c>
      <c r="I92" s="53">
        <f>'Gesamtenergie 2050 var.'!I14*'Energie pro Energieträger'!E$49</f>
        <v>11903.109318523218</v>
      </c>
    </row>
    <row r="93" spans="3:9" x14ac:dyDescent="0.25">
      <c r="C93" s="8" t="str">
        <f t="shared" si="1"/>
        <v>Germany</v>
      </c>
      <c r="D93" s="8" t="str">
        <f t="shared" si="1"/>
        <v>Voelklingen</v>
      </c>
      <c r="E93" s="51">
        <f>'Gesamtenergie 2050 var.'!E15*'Energie pro Energieträger'!D$51</f>
        <v>14660.874036915262</v>
      </c>
      <c r="F93" s="55">
        <f>'Gesamtenergie 2050 var.'!F15*'Energie pro Energieträger'!D$49</f>
        <v>17360.67198081738</v>
      </c>
      <c r="G93" s="52">
        <f>'Gesamtenergie 2050 var.'!G15*'Energie pro Energieträger'!E$50</f>
        <v>14343.899472675337</v>
      </c>
      <c r="H93" s="54">
        <f>'Gesamtenergie 2050 var.'!H15*'Energie pro Energieträger'!E$52</f>
        <v>11161.346777175499</v>
      </c>
      <c r="I93" s="53">
        <f>'Gesamtenergie 2050 var.'!I15*'Energie pro Energieträger'!E$49</f>
        <v>10034.681855797451</v>
      </c>
    </row>
    <row r="94" spans="3:9" x14ac:dyDescent="0.25">
      <c r="C94" s="8" t="str">
        <f t="shared" si="1"/>
        <v>Germany</v>
      </c>
      <c r="D94" s="8" t="str">
        <f t="shared" si="1"/>
        <v>Eisenhuettenstadt</v>
      </c>
      <c r="E94" s="51">
        <f>'Gesamtenergie 2050 var.'!E16*'Energie pro Energieträger'!D$51</f>
        <v>11330.294456997775</v>
      </c>
      <c r="F94" s="55">
        <f>'Gesamtenergie 2050 var.'!F16*'Energie pro Energieträger'!D$49</f>
        <v>13416.766627878276</v>
      </c>
      <c r="G94" s="52">
        <f>'Gesamtenergie 2050 var.'!G16*'Energie pro Energieträger'!E$50</f>
        <v>11085.328492542047</v>
      </c>
      <c r="H94" s="54">
        <f>'Gesamtenergie 2050 var.'!H16*'Energie pro Energieträger'!E$52</f>
        <v>8625.7712332592819</v>
      </c>
      <c r="I94" s="53">
        <f>'Gesamtenergie 2050 var.'!I16*'Energie pro Energieträger'!E$49</f>
        <v>7755.0560711590661</v>
      </c>
    </row>
    <row r="95" spans="3:9" x14ac:dyDescent="0.25">
      <c r="C95" s="8" t="str">
        <f t="shared" si="1"/>
        <v>Germany</v>
      </c>
      <c r="D95" s="8" t="str">
        <f t="shared" si="1"/>
        <v>Duisburg-Huckingen</v>
      </c>
      <c r="E95" s="51">
        <f>'Gesamtenergie 2050 var.'!E17*'Energie pro Energieträger'!D$51</f>
        <v>26349.521993018087</v>
      </c>
      <c r="F95" s="55">
        <f>'Gesamtenergie 2050 var.'!F17*'Energie pro Energieträger'!D$49</f>
        <v>31201.782855530873</v>
      </c>
      <c r="G95" s="52">
        <f>'Gesamtenergie 2050 var.'!G17*'Energie pro Energieträger'!E$50</f>
        <v>25779.833703586155</v>
      </c>
      <c r="H95" s="54">
        <f>'Gesamtenergie 2050 var.'!H17*'Energie pro Energieträger'!E$52</f>
        <v>20059.933100602982</v>
      </c>
      <c r="I95" s="53">
        <f>'Gesamtenergie 2050 var.'!I17*'Energie pro Energieträger'!E$49</f>
        <v>18035.014118974574</v>
      </c>
    </row>
    <row r="96" spans="3:9" x14ac:dyDescent="0.25">
      <c r="C96" s="8" t="str">
        <f t="shared" si="1"/>
        <v>Germany</v>
      </c>
      <c r="D96" s="8" t="str">
        <f t="shared" si="1"/>
        <v>Duisburg-Beeckerwerth</v>
      </c>
      <c r="E96" s="51">
        <f>'Gesamtenergie 2050 var.'!E18*'Energie pro Energieträger'!D$51</f>
        <v>31619.426391621702</v>
      </c>
      <c r="F96" s="55">
        <f>'Gesamtenergie 2050 var.'!F18*'Energie pro Energieträger'!D$49</f>
        <v>37442.139426637048</v>
      </c>
      <c r="G96" s="52">
        <f>'Gesamtenergie 2050 var.'!G18*'Energie pro Energieträger'!E$50</f>
        <v>30935.800444303386</v>
      </c>
      <c r="H96" s="54">
        <f>'Gesamtenergie 2050 var.'!H18*'Energie pro Energieträger'!E$52</f>
        <v>24071.919720723577</v>
      </c>
      <c r="I96" s="53">
        <f>'Gesamtenergie 2050 var.'!I18*'Energie pro Energieträger'!E$49</f>
        <v>21642.016942769485</v>
      </c>
    </row>
    <row r="97" spans="3:9" x14ac:dyDescent="0.25">
      <c r="C97" s="8" t="str">
        <f t="shared" si="1"/>
        <v>Germany</v>
      </c>
      <c r="D97" s="8" t="str">
        <f t="shared" si="1"/>
        <v>Salzgitter</v>
      </c>
      <c r="E97" s="51">
        <f>'Gesamtenergie 2050 var.'!E19*'Energie pro Energieträger'!D$51</f>
        <v>24241.560233576638</v>
      </c>
      <c r="F97" s="55">
        <f>'Gesamtenergie 2050 var.'!F19*'Energie pro Energieträger'!D$49</f>
        <v>28705.640227088403</v>
      </c>
      <c r="G97" s="52">
        <f>'Gesamtenergie 2050 var.'!G19*'Energie pro Energieträger'!E$50</f>
        <v>23717.447007299263</v>
      </c>
      <c r="H97" s="54">
        <f>'Gesamtenergie 2050 var.'!H19*'Energie pro Energieträger'!E$52</f>
        <v>18455.138452554744</v>
      </c>
      <c r="I97" s="53">
        <f>'Gesamtenergie 2050 var.'!I19*'Energie pro Energieträger'!E$49</f>
        <v>16592.212989456606</v>
      </c>
    </row>
    <row r="98" spans="3:9" x14ac:dyDescent="0.25">
      <c r="C98" s="8" t="str">
        <f t="shared" si="1"/>
        <v>Germany</v>
      </c>
      <c r="D98" s="8" t="str">
        <f t="shared" si="1"/>
        <v>Dillingen</v>
      </c>
      <c r="E98" s="51">
        <f>'Gesamtenergie 2050 var.'!E20*'Energie pro Energieträger'!D$51</f>
        <v>12299.956866340841</v>
      </c>
      <c r="F98" s="55">
        <f>'Gesamtenergie 2050 var.'!F20*'Energie pro Energieträger'!D$49</f>
        <v>14564.992236961813</v>
      </c>
      <c r="G98" s="52">
        <f>'Gesamtenergie 2050 var.'!G20*'Energie pro Energieträger'!E$50</f>
        <v>12034.02637283402</v>
      </c>
      <c r="H98" s="54">
        <f>'Gesamtenergie 2050 var.'!H20*'Energie pro Energieträger'!E$52</f>
        <v>9363.9767713614729</v>
      </c>
      <c r="I98" s="53">
        <f>'Gesamtenergie 2050 var.'!I20*'Energie pro Energieträger'!E$49</f>
        <v>8418.7445907373312</v>
      </c>
    </row>
    <row r="99" spans="3:9" x14ac:dyDescent="0.25">
      <c r="C99" s="8" t="str">
        <f t="shared" si="1"/>
        <v>Germany</v>
      </c>
      <c r="D99" s="8" t="str">
        <f t="shared" si="1"/>
        <v>Duisburg</v>
      </c>
      <c r="E99" s="51">
        <f>'Gesamtenergie 2050 var.'!E21*'Energie pro Energieträger'!D$51</f>
        <v>5902.2929264360509</v>
      </c>
      <c r="F99" s="55">
        <f>'Gesamtenergie 2050 var.'!F21*'Energie pro Energieträger'!D$49</f>
        <v>6989.1993596389166</v>
      </c>
      <c r="G99" s="52">
        <f>'Gesamtenergie 2050 var.'!G21*'Energie pro Energieträger'!E$50</f>
        <v>5774.6827496032993</v>
      </c>
      <c r="H99" s="54">
        <f>'Gesamtenergie 2050 var.'!H21*'Energie pro Energieträger'!E$52</f>
        <v>4493.4250145350679</v>
      </c>
      <c r="I99" s="53">
        <f>'Gesamtenergie 2050 var.'!I21*'Energie pro Energieträger'!E$49</f>
        <v>4039.8431626503043</v>
      </c>
    </row>
    <row r="100" spans="3:9" x14ac:dyDescent="0.25">
      <c r="C100" s="8" t="str">
        <f t="shared" si="1"/>
        <v>Germany</v>
      </c>
      <c r="D100" s="8" t="str">
        <f t="shared" si="1"/>
        <v>Duisburg-Bruckhausen</v>
      </c>
      <c r="E100" s="51">
        <f>'Gesamtenergie 2050 var.'!E22*'Energie pro Energieträger'!D$51</f>
        <v>31619.426391621702</v>
      </c>
      <c r="F100" s="55">
        <f>'Gesamtenergie 2050 var.'!F22*'Energie pro Energieträger'!D$49</f>
        <v>37442.139426637048</v>
      </c>
      <c r="G100" s="52">
        <f>'Gesamtenergie 2050 var.'!G22*'Energie pro Energieträger'!E$50</f>
        <v>30935.800444303386</v>
      </c>
      <c r="H100" s="54">
        <f>'Gesamtenergie 2050 var.'!H22*'Energie pro Energieträger'!E$52</f>
        <v>24071.919720723577</v>
      </c>
      <c r="I100" s="53">
        <f>'Gesamtenergie 2050 var.'!I22*'Energie pro Energieträger'!E$49</f>
        <v>21642.016942769485</v>
      </c>
    </row>
    <row r="101" spans="3:9" x14ac:dyDescent="0.25">
      <c r="C101" s="8" t="str">
        <f t="shared" si="1"/>
        <v>Hungaria</v>
      </c>
      <c r="D101" s="8" t="str">
        <f t="shared" si="1"/>
        <v>Dunauijvaros</v>
      </c>
      <c r="E101" s="51">
        <f>'Gesamtenergie 2050 var.'!E23*'Energie pro Energieträger'!D$51</f>
        <v>8431.8470377657868</v>
      </c>
      <c r="F101" s="55">
        <f>'Gesamtenergie 2050 var.'!F23*'Energie pro Energieträger'!D$49</f>
        <v>9984.5705137698787</v>
      </c>
      <c r="G101" s="52">
        <f>'Gesamtenergie 2050 var.'!G23*'Energie pro Energieträger'!E$50</f>
        <v>8249.5467851475696</v>
      </c>
      <c r="H101" s="54">
        <f>'Gesamtenergie 2050 var.'!H23*'Energie pro Energieträger'!E$52</f>
        <v>6419.1785921929541</v>
      </c>
      <c r="I101" s="53">
        <f>'Gesamtenergie 2050 var.'!I23*'Energie pro Energieträger'!E$49</f>
        <v>5771.2045180718633</v>
      </c>
    </row>
    <row r="102" spans="3:9" x14ac:dyDescent="0.25">
      <c r="C102" s="8" t="str">
        <f t="shared" si="1"/>
        <v>Italy</v>
      </c>
      <c r="D102" s="8" t="str">
        <f t="shared" si="1"/>
        <v>Taranto</v>
      </c>
      <c r="E102" s="51">
        <f>'Gesamtenergie 2050 var.'!E24*'Energie pro Energieträger'!D$51</f>
        <v>44794.187388130747</v>
      </c>
      <c r="F102" s="55">
        <f>'Gesamtenergie 2050 var.'!F24*'Energie pro Energieträger'!D$49</f>
        <v>53043.030854402488</v>
      </c>
      <c r="G102" s="52">
        <f>'Gesamtenergie 2050 var.'!G24*'Energie pro Energieträger'!E$50</f>
        <v>43825.717296096467</v>
      </c>
      <c r="H102" s="54">
        <f>'Gesamtenergie 2050 var.'!H24*'Energie pro Energieträger'!E$52</f>
        <v>34101.886271025069</v>
      </c>
      <c r="I102" s="53">
        <f>'Gesamtenergie 2050 var.'!I24*'Energie pro Energieträger'!E$49</f>
        <v>30659.52400225677</v>
      </c>
    </row>
    <row r="103" spans="3:9" x14ac:dyDescent="0.25">
      <c r="C103" s="8" t="str">
        <f t="shared" si="1"/>
        <v>Netherlands</v>
      </c>
      <c r="D103" s="8" t="str">
        <f t="shared" si="1"/>
        <v>Ijmuiden</v>
      </c>
      <c r="E103" s="51">
        <f>'Gesamtenergie 2050 var.'!E25*'Energie pro Energieträger'!D$51</f>
        <v>35914.39847648365</v>
      </c>
      <c r="F103" s="55">
        <f>'Gesamtenergie 2050 var.'!F25*'Energie pro Energieträger'!D$49</f>
        <v>42528.03003208858</v>
      </c>
      <c r="G103" s="52">
        <f>'Gesamtenergie 2050 var.'!G25*'Energie pro Energieträger'!E$50</f>
        <v>35137.913337987935</v>
      </c>
      <c r="H103" s="54">
        <f>'Gesamtenergie 2050 var.'!H25*'Energie pro Energieträger'!E$52</f>
        <v>27341.688816121863</v>
      </c>
      <c r="I103" s="53">
        <f>'Gesamtenergie 2050 var.'!I25*'Energie pro Energieträger'!E$49</f>
        <v>24581.724244162342</v>
      </c>
    </row>
    <row r="104" spans="3:9" x14ac:dyDescent="0.25">
      <c r="C104" s="8" t="str">
        <f t="shared" si="1"/>
        <v>Poland</v>
      </c>
      <c r="D104" s="8" t="str">
        <f t="shared" si="1"/>
        <v>Krakow</v>
      </c>
      <c r="E104" s="51">
        <f>'Gesamtenergie 2050 var.'!E26*'Energie pro Energieträger'!D$51</f>
        <v>14360.489486194856</v>
      </c>
      <c r="F104" s="55">
        <f>'Gesamtenergie 2050 var.'!F26*'Energie pro Energieträger'!D$49</f>
        <v>17004.971656264326</v>
      </c>
      <c r="G104" s="52">
        <f>'Gesamtenergie 2050 var.'!G26*'Energie pro Energieträger'!E$50</f>
        <v>14050.009368454455</v>
      </c>
      <c r="H104" s="54">
        <f>'Gesamtenergie 2050 var.'!H26*'Energie pro Energieträger'!E$52</f>
        <v>10932.663539828625</v>
      </c>
      <c r="I104" s="53">
        <f>'Gesamtenergie 2050 var.'!I26*'Energie pro Energieträger'!E$49</f>
        <v>9829.0826948411413</v>
      </c>
    </row>
    <row r="105" spans="3:9" x14ac:dyDescent="0.25">
      <c r="C105" s="8" t="str">
        <f t="shared" si="1"/>
        <v>Poland</v>
      </c>
      <c r="D105" s="8" t="str">
        <f t="shared" si="1"/>
        <v>Dabrowa Gornicza</v>
      </c>
      <c r="E105" s="51">
        <f>'Gesamtenergie 2050 var.'!E27*'Energie pro Energieträger'!D$51</f>
        <v>14360.489486194856</v>
      </c>
      <c r="F105" s="55">
        <f>'Gesamtenergie 2050 var.'!F27*'Energie pro Energieträger'!D$49</f>
        <v>17004.971656264326</v>
      </c>
      <c r="G105" s="52">
        <f>'Gesamtenergie 2050 var.'!G27*'Energie pro Energieträger'!E$50</f>
        <v>14050.009368454455</v>
      </c>
      <c r="H105" s="54">
        <f>'Gesamtenergie 2050 var.'!H27*'Energie pro Energieträger'!E$52</f>
        <v>10932.663539828625</v>
      </c>
      <c r="I105" s="53">
        <f>'Gesamtenergie 2050 var.'!I27*'Energie pro Energieträger'!E$49</f>
        <v>9829.0826948411413</v>
      </c>
    </row>
    <row r="106" spans="3:9" x14ac:dyDescent="0.25">
      <c r="C106" s="8" t="str">
        <f t="shared" si="1"/>
        <v>Romania</v>
      </c>
      <c r="D106" s="8" t="str">
        <f t="shared" si="1"/>
        <v>Galati</v>
      </c>
      <c r="E106" s="51">
        <f>'Gesamtenergie 2050 var.'!E28*'Energie pro Energieträger'!D$51</f>
        <v>10803.304017137414</v>
      </c>
      <c r="F106" s="55">
        <f>'Gesamtenergie 2050 var.'!F28*'Energie pro Energieträger'!D$49</f>
        <v>12792.73097076766</v>
      </c>
      <c r="G106" s="52">
        <f>'Gesamtenergie 2050 var.'!G28*'Energie pro Energieträger'!E$50</f>
        <v>10569.731818470324</v>
      </c>
      <c r="H106" s="54">
        <f>'Gesamtenergie 2050 var.'!H28*'Energie pro Energieträger'!E$52</f>
        <v>8224.5725712472231</v>
      </c>
      <c r="I106" s="53">
        <f>'Gesamtenergie 2050 var.'!I28*'Energie pro Energieträger'!E$49</f>
        <v>7394.3557887795741</v>
      </c>
    </row>
    <row r="107" spans="3:9" x14ac:dyDescent="0.25">
      <c r="C107" s="8" t="str">
        <f t="shared" si="1"/>
        <v>Slovakia</v>
      </c>
      <c r="D107" s="8" t="str">
        <f t="shared" si="1"/>
        <v>Kosice</v>
      </c>
      <c r="E107" s="51">
        <f>'Gesamtenergie 2050 var.'!E29*'Energie pro Energieträger'!D$51</f>
        <v>23714.569793716277</v>
      </c>
      <c r="F107" s="55">
        <f>'Gesamtenergie 2050 var.'!F29*'Energie pro Energieträger'!D$49</f>
        <v>28081.604569977786</v>
      </c>
      <c r="G107" s="52">
        <f>'Gesamtenergie 2050 var.'!G29*'Energie pro Energieträger'!E$50</f>
        <v>23201.85033322754</v>
      </c>
      <c r="H107" s="54">
        <f>'Gesamtenergie 2050 var.'!H29*'Energie pro Energieträger'!E$52</f>
        <v>18053.939790542685</v>
      </c>
      <c r="I107" s="53">
        <f>'Gesamtenergie 2050 var.'!I29*'Energie pro Energieträger'!E$49</f>
        <v>16231.512707077114</v>
      </c>
    </row>
    <row r="108" spans="3:9" x14ac:dyDescent="0.25">
      <c r="C108" s="8" t="str">
        <f t="shared" si="1"/>
        <v>Spain</v>
      </c>
      <c r="D108" s="8" t="str">
        <f t="shared" si="1"/>
        <v>Gijon</v>
      </c>
      <c r="E108" s="51">
        <f>'Gesamtenergie 2050 var.'!E30*'Energie pro Energieträger'!D$51</f>
        <v>12516.022946683592</v>
      </c>
      <c r="F108" s="55">
        <f>'Gesamtenergie 2050 var.'!F30*'Energie pro Energieträger'!D$49</f>
        <v>14820.846856377166</v>
      </c>
      <c r="G108" s="52">
        <f>'Gesamtenergie 2050 var.'!G30*'Energie pro Energieträger'!E$50</f>
        <v>12245.421009203425</v>
      </c>
      <c r="H108" s="54">
        <f>'Gesamtenergie 2050 var.'!H30*'Energie pro Energieträger'!E$52</f>
        <v>9528.4682227864159</v>
      </c>
      <c r="I108" s="53">
        <f>'Gesamtenergie 2050 var.'!I30*'Energie pro Energieträger'!E$49</f>
        <v>8566.6317065129224</v>
      </c>
    </row>
    <row r="109" spans="3:9" x14ac:dyDescent="0.25">
      <c r="C109" s="8" t="str">
        <f t="shared" si="1"/>
        <v>Spain</v>
      </c>
      <c r="D109" s="8" t="str">
        <f t="shared" si="1"/>
        <v>Aviles</v>
      </c>
      <c r="E109" s="51">
        <f>'Gesamtenergie 2050 var.'!E31*'Energie pro Energieträger'!D$51</f>
        <v>12516.022946683592</v>
      </c>
      <c r="F109" s="55">
        <f>'Gesamtenergie 2050 var.'!F31*'Energie pro Energieträger'!D$49</f>
        <v>14820.846856377166</v>
      </c>
      <c r="G109" s="52">
        <f>'Gesamtenergie 2050 var.'!G31*'Energie pro Energieträger'!E$50</f>
        <v>12245.421009203425</v>
      </c>
      <c r="H109" s="54">
        <f>'Gesamtenergie 2050 var.'!H31*'Energie pro Energieträger'!E$52</f>
        <v>9528.4682227864159</v>
      </c>
      <c r="I109" s="53">
        <f>'Gesamtenergie 2050 var.'!I31*'Energie pro Energieträger'!E$49</f>
        <v>8566.6317065129224</v>
      </c>
    </row>
    <row r="110" spans="3:9" x14ac:dyDescent="0.25">
      <c r="C110" s="8" t="str">
        <f t="shared" si="1"/>
        <v>Sweden</v>
      </c>
      <c r="D110" s="8" t="str">
        <f t="shared" si="1"/>
        <v>Lulea</v>
      </c>
      <c r="E110" s="51">
        <f>'Gesamtenergie 2050 var.'!E32*'Energie pro Energieträger'!D$51</f>
        <v>12120.780116788319</v>
      </c>
      <c r="F110" s="55">
        <f>'Gesamtenergie 2050 var.'!F32*'Energie pro Energieträger'!D$49</f>
        <v>14352.820113544201</v>
      </c>
      <c r="G110" s="52">
        <f>'Gesamtenergie 2050 var.'!G32*'Energie pro Energieträger'!E$50</f>
        <v>11858.723503649631</v>
      </c>
      <c r="H110" s="54">
        <f>'Gesamtenergie 2050 var.'!H32*'Energie pro Energieträger'!E$52</f>
        <v>9227.5692262773719</v>
      </c>
      <c r="I110" s="53">
        <f>'Gesamtenergie 2050 var.'!I32*'Energie pro Energieträger'!E$49</f>
        <v>8296.106494728303</v>
      </c>
    </row>
    <row r="111" spans="3:9" x14ac:dyDescent="0.25">
      <c r="C111" s="8" t="str">
        <f t="shared" si="1"/>
        <v>Sweden</v>
      </c>
      <c r="D111" s="8" t="str">
        <f t="shared" si="1"/>
        <v>Oxeloesund</v>
      </c>
      <c r="E111" s="51">
        <f>'Gesamtenergie 2050 var.'!E33*'Energie pro Energieträger'!D$51</f>
        <v>7904.8565979054256</v>
      </c>
      <c r="F111" s="55">
        <f>'Gesamtenergie 2050 var.'!F33*'Energie pro Energieträger'!D$49</f>
        <v>9360.534856659262</v>
      </c>
      <c r="G111" s="52">
        <f>'Gesamtenergie 2050 var.'!G33*'Energie pro Energieträger'!E$50</f>
        <v>7733.9501110758465</v>
      </c>
      <c r="H111" s="54">
        <f>'Gesamtenergie 2050 var.'!H33*'Energie pro Energieträger'!E$52</f>
        <v>6017.9799301808944</v>
      </c>
      <c r="I111" s="53">
        <f>'Gesamtenergie 2050 var.'!I33*'Energie pro Energieträger'!E$49</f>
        <v>5410.5042356923714</v>
      </c>
    </row>
    <row r="112" spans="3:9" x14ac:dyDescent="0.25">
      <c r="C112" s="8" t="str">
        <f t="shared" si="1"/>
        <v>United Kingdom</v>
      </c>
      <c r="D112" s="8" t="str">
        <f t="shared" si="1"/>
        <v>Port Talbot</v>
      </c>
      <c r="E112" s="51">
        <f>'Gesamtenergie 2050 var.'!E34*'Energie pro Energieträger'!D$51</f>
        <v>19946.588148714691</v>
      </c>
      <c r="F112" s="55">
        <f>'Gesamtenergie 2050 var.'!F34*'Energie pro Energieträger'!D$49</f>
        <v>23619.749621636875</v>
      </c>
      <c r="G112" s="52">
        <f>'Gesamtenergie 2050 var.'!G34*'Energie pro Energieträger'!E$50</f>
        <v>19515.334113614721</v>
      </c>
      <c r="H112" s="54">
        <f>'Gesamtenergie 2050 var.'!H34*'Energie pro Energieträger'!E$52</f>
        <v>15185.369357156456</v>
      </c>
      <c r="I112" s="53">
        <f>'Gesamtenergie 2050 var.'!I34*'Energie pro Energieträger'!E$49</f>
        <v>13652.505688063751</v>
      </c>
    </row>
    <row r="113" spans="3:49" x14ac:dyDescent="0.25">
      <c r="C113" s="8" t="str">
        <f t="shared" si="1"/>
        <v>United Kingdom</v>
      </c>
      <c r="D113" s="8" t="str">
        <f t="shared" si="1"/>
        <v>Scunthorpe</v>
      </c>
      <c r="E113" s="51">
        <f>'Gesamtenergie 2050 var.'!E35*'Energie pro Energieträger'!D$51</f>
        <v>14755.732316090127</v>
      </c>
      <c r="F113" s="55">
        <f>'Gesamtenergie 2050 var.'!F35*'Energie pro Energieträger'!D$49</f>
        <v>17472.998399097291</v>
      </c>
      <c r="G113" s="52">
        <f>'Gesamtenergie 2050 var.'!G35*'Energie pro Energieträger'!E$50</f>
        <v>14436.706874008247</v>
      </c>
      <c r="H113" s="54">
        <f>'Gesamtenergie 2050 var.'!H35*'Energie pro Energieträger'!E$52</f>
        <v>11233.562536337671</v>
      </c>
      <c r="I113" s="53">
        <f>'Gesamtenergie 2050 var.'!I35*'Energie pro Energieträger'!E$49</f>
        <v>10099.607906625761</v>
      </c>
    </row>
    <row r="117" spans="3:49" ht="42" customHeight="1" x14ac:dyDescent="0.35">
      <c r="C117" s="79" t="s">
        <v>146</v>
      </c>
      <c r="D117" s="79"/>
      <c r="E117" s="79"/>
      <c r="F117" s="79"/>
      <c r="G117" s="79"/>
      <c r="H117" s="79"/>
      <c r="I117" s="79"/>
      <c r="K117" s="79" t="s">
        <v>150</v>
      </c>
      <c r="L117" s="79"/>
      <c r="M117" s="79"/>
      <c r="N117" s="79"/>
      <c r="O117" s="79"/>
      <c r="P117" s="79"/>
      <c r="Q117" s="79"/>
      <c r="S117" s="79" t="s">
        <v>146</v>
      </c>
      <c r="T117" s="79"/>
      <c r="U117" s="79"/>
      <c r="V117" s="79"/>
      <c r="W117" s="79"/>
      <c r="X117" s="79"/>
      <c r="Y117" s="79"/>
      <c r="AA117" s="79" t="s">
        <v>146</v>
      </c>
      <c r="AB117" s="79"/>
      <c r="AC117" s="79"/>
      <c r="AD117" s="79"/>
      <c r="AE117" s="79"/>
      <c r="AF117" s="79"/>
      <c r="AG117" s="79"/>
      <c r="AI117" s="79" t="s">
        <v>146</v>
      </c>
      <c r="AJ117" s="79"/>
      <c r="AK117" s="79"/>
      <c r="AL117" s="79"/>
      <c r="AM117" s="79"/>
      <c r="AN117" s="79"/>
      <c r="AO117" s="79"/>
      <c r="AQ117" s="79" t="s">
        <v>146</v>
      </c>
      <c r="AR117" s="79"/>
      <c r="AS117" s="79"/>
      <c r="AT117" s="79"/>
      <c r="AU117" s="79"/>
      <c r="AV117" s="79"/>
      <c r="AW117" s="79"/>
    </row>
    <row r="119" spans="3:49" ht="15.75" x14ac:dyDescent="0.25">
      <c r="E119" s="87" t="s">
        <v>46</v>
      </c>
      <c r="F119" s="87"/>
      <c r="G119" s="87" t="s">
        <v>42</v>
      </c>
      <c r="H119" s="87"/>
      <c r="I119" s="87"/>
      <c r="M119" s="87" t="s">
        <v>46</v>
      </c>
      <c r="N119" s="87"/>
      <c r="O119" s="87" t="s">
        <v>42</v>
      </c>
      <c r="P119" s="87"/>
      <c r="Q119" s="87"/>
      <c r="U119" s="87" t="s">
        <v>46</v>
      </c>
      <c r="V119" s="87"/>
      <c r="W119" s="87" t="s">
        <v>42</v>
      </c>
      <c r="X119" s="87"/>
      <c r="Y119" s="87"/>
      <c r="AC119" s="87" t="s">
        <v>46</v>
      </c>
      <c r="AD119" s="87"/>
      <c r="AE119" s="87" t="s">
        <v>42</v>
      </c>
      <c r="AF119" s="87"/>
      <c r="AG119" s="87"/>
      <c r="AK119" s="87" t="s">
        <v>46</v>
      </c>
      <c r="AL119" s="87"/>
      <c r="AM119" s="87" t="s">
        <v>42</v>
      </c>
      <c r="AN119" s="87"/>
      <c r="AO119" s="87"/>
      <c r="AS119" s="87" t="s">
        <v>46</v>
      </c>
      <c r="AT119" s="87"/>
      <c r="AU119" s="87" t="s">
        <v>42</v>
      </c>
      <c r="AV119" s="87"/>
      <c r="AW119" s="87"/>
    </row>
    <row r="120" spans="3:49" x14ac:dyDescent="0.25">
      <c r="C120" s="15" t="s">
        <v>52</v>
      </c>
      <c r="D120" s="15" t="s">
        <v>53</v>
      </c>
      <c r="E120" s="63" t="str">
        <f>Studienliste!$F$17</f>
        <v>ISI-05 13</v>
      </c>
      <c r="F120" s="64" t="s">
        <v>132</v>
      </c>
      <c r="G120" s="65" t="str">
        <f>Studienliste!$F$10</f>
        <v>OTTO-01 17</v>
      </c>
      <c r="H120" s="66" t="str">
        <f>Studienliste!$F$8</f>
        <v>TUD-02 20</v>
      </c>
      <c r="I120" s="67" t="str">
        <f>F120</f>
        <v>ENWI</v>
      </c>
      <c r="K120" s="15" t="s">
        <v>52</v>
      </c>
      <c r="L120" s="15" t="s">
        <v>53</v>
      </c>
      <c r="M120" s="63" t="str">
        <f>Studienliste!$F$17</f>
        <v>ISI-05 13</v>
      </c>
      <c r="N120" s="97" t="s">
        <v>132</v>
      </c>
      <c r="O120" s="98" t="str">
        <f>Studienliste!$F$10</f>
        <v>OTTO-01 17</v>
      </c>
      <c r="P120" s="99" t="str">
        <f>Studienliste!$F$8</f>
        <v>TUD-02 20</v>
      </c>
      <c r="Q120" s="100" t="str">
        <f>N120</f>
        <v>ENWI</v>
      </c>
      <c r="S120" s="15" t="s">
        <v>52</v>
      </c>
      <c r="T120" s="15" t="s">
        <v>53</v>
      </c>
      <c r="U120" s="63" t="str">
        <f>Studienliste!$F$17</f>
        <v>ISI-05 13</v>
      </c>
      <c r="V120" s="64" t="s">
        <v>132</v>
      </c>
      <c r="W120" s="65" t="str">
        <f>Studienliste!$F$10</f>
        <v>OTTO-01 17</v>
      </c>
      <c r="X120" s="66" t="str">
        <f>Studienliste!$F$8</f>
        <v>TUD-02 20</v>
      </c>
      <c r="Y120" s="67" t="str">
        <f>V120</f>
        <v>ENWI</v>
      </c>
      <c r="AA120" s="15" t="s">
        <v>52</v>
      </c>
      <c r="AB120" s="15" t="s">
        <v>53</v>
      </c>
      <c r="AC120" s="63" t="str">
        <f>Studienliste!$F$17</f>
        <v>ISI-05 13</v>
      </c>
      <c r="AD120" s="64" t="s">
        <v>132</v>
      </c>
      <c r="AE120" s="65" t="str">
        <f>Studienliste!$F$10</f>
        <v>OTTO-01 17</v>
      </c>
      <c r="AF120" s="66" t="str">
        <f>Studienliste!$F$8</f>
        <v>TUD-02 20</v>
      </c>
      <c r="AG120" s="67" t="str">
        <f>AD120</f>
        <v>ENWI</v>
      </c>
      <c r="AI120" s="15" t="s">
        <v>52</v>
      </c>
      <c r="AJ120" s="15" t="s">
        <v>53</v>
      </c>
      <c r="AK120" s="63" t="str">
        <f>Studienliste!$F$17</f>
        <v>ISI-05 13</v>
      </c>
      <c r="AL120" s="64" t="s">
        <v>132</v>
      </c>
      <c r="AM120" s="65" t="str">
        <f>Studienliste!$F$10</f>
        <v>OTTO-01 17</v>
      </c>
      <c r="AN120" s="66" t="str">
        <f>Studienliste!$F$8</f>
        <v>TUD-02 20</v>
      </c>
      <c r="AO120" s="67" t="str">
        <f>AL120</f>
        <v>ENWI</v>
      </c>
      <c r="AQ120" s="15" t="s">
        <v>52</v>
      </c>
      <c r="AR120" s="15" t="s">
        <v>53</v>
      </c>
      <c r="AS120" s="63" t="str">
        <f>Studienliste!$F$17</f>
        <v>ISI-05 13</v>
      </c>
      <c r="AT120" s="64" t="s">
        <v>132</v>
      </c>
      <c r="AU120" s="65" t="str">
        <f>Studienliste!$F$10</f>
        <v>OTTO-01 17</v>
      </c>
      <c r="AV120" s="66" t="str">
        <f>Studienliste!$F$8</f>
        <v>TUD-02 20</v>
      </c>
      <c r="AW120" s="67" t="str">
        <f>AT120</f>
        <v>ENWI</v>
      </c>
    </row>
    <row r="121" spans="3:49" x14ac:dyDescent="0.25">
      <c r="C121" s="8" t="str">
        <f>'Produktion je Standort'!C6</f>
        <v>Austria</v>
      </c>
      <c r="D121" s="8" t="str">
        <f>'Produktion je Standort'!D6</f>
        <v>Donawitz</v>
      </c>
      <c r="E121" s="51">
        <f>'Gesamtenergie 2050 var.'!E7*'Energie pro Energieträger'!D$55</f>
        <v>0</v>
      </c>
      <c r="F121" s="55">
        <f>'Gesamtenergie 2050 var.'!F7*'Energie pro Energieträger'!D$53</f>
        <v>0</v>
      </c>
      <c r="G121" s="52">
        <f>'Gesamtenergie 2050 var.'!G7*'Energie pro Energieträger'!E$54</f>
        <v>9969.65661241608</v>
      </c>
      <c r="H121" s="54">
        <f>'Gesamtenergie 2050 var.'!H7*'Energie pro Energieträger'!E$56</f>
        <v>15137.225517715009</v>
      </c>
      <c r="I121" s="53">
        <f>'Gesamtenergie 2050 var.'!I7*'Energie pro Energieträger'!E$53</f>
        <v>11528.930135994597</v>
      </c>
      <c r="K121" s="8" t="str">
        <f>C121</f>
        <v>Austria</v>
      </c>
      <c r="L121" s="8" t="str">
        <f>D121</f>
        <v>Donawitz</v>
      </c>
      <c r="M121" s="51">
        <f>E121-'Verbrauch je Träger 2019'!F122</f>
        <v>0</v>
      </c>
      <c r="N121" s="55">
        <f>F121-'Verbrauch je Träger 2019'!G122</f>
        <v>0</v>
      </c>
      <c r="O121" s="52">
        <f>'Gesamtenergie 2050 var.'!O7*'Energie pro Energieträger'!E54</f>
        <v>1307.0596893391582</v>
      </c>
      <c r="P121" s="54">
        <f>H121-'Verbrauch je Träger 2019'!I122</f>
        <v>1984.5475177150092</v>
      </c>
      <c r="Q121" s="53">
        <f>I121-'Verbrauch je Träger 2019'!J122</f>
        <v>1511.4863457984338</v>
      </c>
      <c r="S121" s="8" t="str">
        <f>K121</f>
        <v>Austria</v>
      </c>
      <c r="T121" s="8" t="str">
        <f>L121</f>
        <v>Donawitz</v>
      </c>
      <c r="U121" s="51">
        <f>'Gesamtenergie 2050 var.'!E43*'Energie pro Energieträger'!D$55</f>
        <v>0</v>
      </c>
      <c r="V121" s="55">
        <f>'Gesamtenergie 2050 var.'!F43*'Energie pro Energieträger'!D$53</f>
        <v>0</v>
      </c>
      <c r="W121" s="52">
        <f>'Gesamtenergie 2050 var.'!G43*'Energie pro Energieträger'!E$54</f>
        <v>9899.6355576300539</v>
      </c>
      <c r="X121" s="54">
        <f>'Gesamtenergie 2050 var.'!H43*'Energie pro Energieträger'!E$56</f>
        <v>15030.910472123134</v>
      </c>
      <c r="Y121" s="53">
        <f>'Gesamtenergie 2050 var.'!I43*'Energie pro Energieträger'!E$53</f>
        <v>11447.957653183967</v>
      </c>
      <c r="AA121" s="8" t="str">
        <f>S121</f>
        <v>Austria</v>
      </c>
      <c r="AB121" s="8" t="str">
        <f>T121</f>
        <v>Donawitz</v>
      </c>
      <c r="AC121" s="51">
        <f>U121-'Verbrauch je Träger 2019'!F122</f>
        <v>0</v>
      </c>
      <c r="AD121" s="55">
        <f>'Gesamtenergie 2050 var.'!AD7*'Energie pro Energieträger'!AB$53</f>
        <v>0</v>
      </c>
      <c r="AE121" s="52">
        <f>'Gesamtenergie 2050 var.'!AE7*'Energie pro Energieträger'!AC$54</f>
        <v>0</v>
      </c>
      <c r="AF121" s="54">
        <f>'Gesamtenergie 2050 var.'!AF7*'Energie pro Energieträger'!AC$56</f>
        <v>0</v>
      </c>
      <c r="AG121" s="53">
        <f>'Gesamtenergie 2050 var.'!AG7*'Energie pro Energieträger'!AC$53</f>
        <v>0</v>
      </c>
      <c r="AI121" s="8">
        <f>'Produktion je Standort'!AI6</f>
        <v>0</v>
      </c>
      <c r="AJ121" s="8">
        <f>'Produktion je Standort'!AJ6</f>
        <v>0</v>
      </c>
      <c r="AK121" s="51">
        <f>'Gesamtenergie 2050 var.'!AK7*'Energie pro Energieträger'!AJ$55</f>
        <v>0</v>
      </c>
      <c r="AL121" s="55">
        <f>'Gesamtenergie 2050 var.'!AL7*'Energie pro Energieträger'!AJ$53</f>
        <v>0</v>
      </c>
      <c r="AM121" s="52">
        <f>'Gesamtenergie 2050 var.'!AM7*'Energie pro Energieträger'!AK$54</f>
        <v>0</v>
      </c>
      <c r="AN121" s="54">
        <f>'Gesamtenergie 2050 var.'!AN7*'Energie pro Energieträger'!AK$56</f>
        <v>0</v>
      </c>
      <c r="AO121" s="53">
        <f>'Gesamtenergie 2050 var.'!AO7*'Energie pro Energieträger'!AK$53</f>
        <v>0</v>
      </c>
      <c r="AQ121" s="8">
        <f>'Produktion je Standort'!AQ6</f>
        <v>0</v>
      </c>
      <c r="AR121" s="8">
        <f>'Produktion je Standort'!AR6</f>
        <v>0</v>
      </c>
      <c r="AS121" s="51">
        <f>'Gesamtenergie 2050 var.'!AS7*'Energie pro Energieträger'!AR$55</f>
        <v>0</v>
      </c>
      <c r="AT121" s="55">
        <f>'Gesamtenergie 2050 var.'!AT7*'Energie pro Energieträger'!AR$53</f>
        <v>0</v>
      </c>
      <c r="AU121" s="52">
        <f>'Gesamtenergie 2050 var.'!AU7*'Energie pro Energieträger'!AS$54</f>
        <v>0</v>
      </c>
      <c r="AV121" s="54">
        <f>'Gesamtenergie 2050 var.'!AV7*'Energie pro Energieträger'!AS$56</f>
        <v>0</v>
      </c>
      <c r="AW121" s="53">
        <f>'Gesamtenergie 2050 var.'!AW7*'Energie pro Energieträger'!AS$53</f>
        <v>0</v>
      </c>
    </row>
    <row r="122" spans="3:49" x14ac:dyDescent="0.25">
      <c r="C122" s="8" t="str">
        <f>'Produktion je Standort'!C7</f>
        <v>Austria</v>
      </c>
      <c r="D122" s="8" t="str">
        <f>'Produktion je Standort'!D7</f>
        <v>Linz</v>
      </c>
      <c r="E122" s="51">
        <f>'Gesamtenergie 2050 var.'!E8*'Energie pro Energieträger'!D$55</f>
        <v>0</v>
      </c>
      <c r="F122" s="55">
        <f>'Gesamtenergie 2050 var.'!F8*'Energie pro Energieträger'!D$53</f>
        <v>0</v>
      </c>
      <c r="G122" s="52">
        <f>'Gesamtenergie 2050 var.'!G8*'Energie pro Energieträger'!E$54</f>
        <v>9969.65661241608</v>
      </c>
      <c r="H122" s="54">
        <f>'Gesamtenergie 2050 var.'!H8*'Energie pro Energieträger'!E$56</f>
        <v>15137.225517715009</v>
      </c>
      <c r="I122" s="53">
        <f>'Gesamtenergie 2050 var.'!I8*'Energie pro Energieträger'!E$53</f>
        <v>11528.930135994597</v>
      </c>
      <c r="K122" s="8" t="str">
        <f t="shared" ref="K122:L149" si="2">C122</f>
        <v>Austria</v>
      </c>
      <c r="L122" s="8" t="str">
        <f t="shared" si="2"/>
        <v>Linz</v>
      </c>
      <c r="M122" s="51">
        <f>E122-'Verbrauch je Träger 2019'!F123</f>
        <v>0</v>
      </c>
      <c r="N122" s="55">
        <f>F122-'Verbrauch je Träger 2019'!G123</f>
        <v>0</v>
      </c>
      <c r="O122" s="52">
        <f>G122-'Verbrauch je Träger 2019'!H123</f>
        <v>1307.0596893391594</v>
      </c>
      <c r="P122" s="54">
        <f>H122-'Verbrauch je Träger 2019'!I123</f>
        <v>1984.5475177150092</v>
      </c>
      <c r="Q122" s="53">
        <f>I122-'Verbrauch je Träger 2019'!J123</f>
        <v>1511.4863457984338</v>
      </c>
      <c r="S122" s="8" t="str">
        <f t="shared" ref="S122:T149" si="3">K122</f>
        <v>Austria</v>
      </c>
      <c r="T122" s="8" t="str">
        <f t="shared" si="3"/>
        <v>Linz</v>
      </c>
      <c r="U122" s="51">
        <f>'Gesamtenergie 2050 var.'!E44*'Energie pro Energieträger'!D$55</f>
        <v>0</v>
      </c>
      <c r="V122" s="55">
        <f>'Gesamtenergie 2050 var.'!F44*'Energie pro Energieträger'!D$53</f>
        <v>0</v>
      </c>
      <c r="W122" s="52">
        <f>'Gesamtenergie 2050 var.'!G44*'Energie pro Energieträger'!E$54</f>
        <v>9899.6355576300539</v>
      </c>
      <c r="X122" s="54">
        <f>'Gesamtenergie 2050 var.'!H44*'Energie pro Energieträger'!E$56</f>
        <v>15030.910472123134</v>
      </c>
      <c r="Y122" s="53">
        <f>'Gesamtenergie 2050 var.'!I44*'Energie pro Energieträger'!E$53</f>
        <v>11447.957653183967</v>
      </c>
      <c r="AA122" s="8" t="str">
        <f t="shared" ref="AA122:AB149" si="4">S122</f>
        <v>Austria</v>
      </c>
      <c r="AB122" s="8" t="str">
        <f t="shared" si="4"/>
        <v>Linz</v>
      </c>
      <c r="AC122" s="51">
        <f>'Gesamtenergie 2050 var.'!AC8*'Energie pro Energieträger'!AB$55</f>
        <v>0</v>
      </c>
      <c r="AD122" s="55">
        <f>'Gesamtenergie 2050 var.'!AD8*'Energie pro Energieträger'!AB$53</f>
        <v>0</v>
      </c>
      <c r="AE122" s="52">
        <f>'Gesamtenergie 2050 var.'!AE8*'Energie pro Energieträger'!AC$54</f>
        <v>0</v>
      </c>
      <c r="AF122" s="54">
        <f>'Gesamtenergie 2050 var.'!AF8*'Energie pro Energieträger'!AC$56</f>
        <v>0</v>
      </c>
      <c r="AG122" s="53">
        <f>'Gesamtenergie 2050 var.'!AG8*'Energie pro Energieträger'!AC$53</f>
        <v>0</v>
      </c>
      <c r="AI122" s="8">
        <f>'Produktion je Standort'!AI7</f>
        <v>0</v>
      </c>
      <c r="AJ122" s="8">
        <f>'Produktion je Standort'!AJ7</f>
        <v>0</v>
      </c>
      <c r="AK122" s="51">
        <f>'Gesamtenergie 2050 var.'!AK8*'Energie pro Energieträger'!AJ$55</f>
        <v>0</v>
      </c>
      <c r="AL122" s="55">
        <f>'Gesamtenergie 2050 var.'!AL8*'Energie pro Energieträger'!AJ$53</f>
        <v>0</v>
      </c>
      <c r="AM122" s="52">
        <f>'Gesamtenergie 2050 var.'!AM8*'Energie pro Energieträger'!AK$54</f>
        <v>0</v>
      </c>
      <c r="AN122" s="54">
        <f>'Gesamtenergie 2050 var.'!AN8*'Energie pro Energieträger'!AK$56</f>
        <v>0</v>
      </c>
      <c r="AO122" s="53">
        <f>'Gesamtenergie 2050 var.'!AO8*'Energie pro Energieträger'!AK$53</f>
        <v>0</v>
      </c>
      <c r="AQ122" s="8">
        <f>'Produktion je Standort'!AQ7</f>
        <v>0</v>
      </c>
      <c r="AR122" s="8">
        <f>'Produktion je Standort'!AR7</f>
        <v>0</v>
      </c>
      <c r="AS122" s="51">
        <f>'Gesamtenergie 2050 var.'!AS8*'Energie pro Energieträger'!AR$55</f>
        <v>0</v>
      </c>
      <c r="AT122" s="55">
        <f>'Gesamtenergie 2050 var.'!AT8*'Energie pro Energieträger'!AR$53</f>
        <v>0</v>
      </c>
      <c r="AU122" s="52">
        <f>'Gesamtenergie 2050 var.'!AU8*'Energie pro Energieträger'!AS$54</f>
        <v>0</v>
      </c>
      <c r="AV122" s="54">
        <f>'Gesamtenergie 2050 var.'!AV8*'Energie pro Energieträger'!AS$56</f>
        <v>0</v>
      </c>
      <c r="AW122" s="53">
        <f>'Gesamtenergie 2050 var.'!AW8*'Energie pro Energieträger'!AS$53</f>
        <v>0</v>
      </c>
    </row>
    <row r="123" spans="3:49" x14ac:dyDescent="0.25">
      <c r="C123" s="8" t="str">
        <f>'Produktion je Standort'!C8</f>
        <v>Belgium</v>
      </c>
      <c r="D123" s="8" t="str">
        <f>'Produktion je Standort'!D8</f>
        <v>Ghent</v>
      </c>
      <c r="E123" s="51">
        <f>'Gesamtenergie 2050 var.'!E9*'Energie pro Energieträger'!D$55</f>
        <v>0</v>
      </c>
      <c r="F123" s="55">
        <f>'Gesamtenergie 2050 var.'!F9*'Energie pro Energieträger'!D$53</f>
        <v>0</v>
      </c>
      <c r="G123" s="52">
        <f>'Gesamtenergie 2050 var.'!G9*'Energie pro Energieträger'!E$54</f>
        <v>14400.908703330939</v>
      </c>
      <c r="H123" s="54">
        <f>'Gesamtenergie 2050 var.'!H9*'Energie pro Energieträger'!E$56</f>
        <v>21865.327079657251</v>
      </c>
      <c r="I123" s="53">
        <f>'Gesamtenergie 2050 var.'!I9*'Energie pro Energieträger'!E$53</f>
        <v>16653.238600893332</v>
      </c>
      <c r="K123" s="8" t="str">
        <f t="shared" si="2"/>
        <v>Belgium</v>
      </c>
      <c r="L123" s="8" t="str">
        <f t="shared" si="2"/>
        <v>Ghent</v>
      </c>
      <c r="M123" s="51">
        <f>E123-'Verbrauch je Träger 2019'!F124</f>
        <v>0</v>
      </c>
      <c r="N123" s="55">
        <f>F123-'Verbrauch je Träger 2019'!G124</f>
        <v>0</v>
      </c>
      <c r="O123" s="52">
        <f>G123-'Verbrauch je Träger 2019'!H124</f>
        <v>1888.0135984358367</v>
      </c>
      <c r="P123" s="54">
        <f>H123-'Verbrauch je Träger 2019'!I124</f>
        <v>2866.6270796572499</v>
      </c>
      <c r="Q123" s="53">
        <f>I123-'Verbrauch je Träger 2019'!J124</f>
        <v>2183.3025668172413</v>
      </c>
      <c r="S123" s="8" t="str">
        <f t="shared" si="3"/>
        <v>Belgium</v>
      </c>
      <c r="T123" s="8" t="str">
        <f t="shared" si="3"/>
        <v>Ghent</v>
      </c>
      <c r="U123" s="51">
        <f>'Gesamtenergie 2050 var.'!E45*'Energie pro Energieträger'!D$55</f>
        <v>0</v>
      </c>
      <c r="V123" s="55">
        <f>'Gesamtenergie 2050 var.'!F45*'Energie pro Energieträger'!D$53</f>
        <v>0</v>
      </c>
      <c r="W123" s="52">
        <f>'Gesamtenergie 2050 var.'!G45*'Energie pro Energieträger'!E$54</f>
        <v>14299.76511770045</v>
      </c>
      <c r="X123" s="54">
        <f>'Gesamtenergie 2050 var.'!H45*'Energie pro Energieträger'!E$56</f>
        <v>21711.757771818469</v>
      </c>
      <c r="Y123" s="53">
        <f>'Gesamtenergie 2050 var.'!I45*'Energie pro Energieträger'!E$53</f>
        <v>16536.275963385266</v>
      </c>
      <c r="AA123" s="8" t="str">
        <f t="shared" si="4"/>
        <v>Belgium</v>
      </c>
      <c r="AB123" s="8" t="str">
        <f t="shared" si="4"/>
        <v>Ghent</v>
      </c>
      <c r="AC123" s="51">
        <f>'Gesamtenergie 2050 var.'!AC9*'Energie pro Energieträger'!AB$55</f>
        <v>0</v>
      </c>
      <c r="AD123" s="55">
        <f>'Gesamtenergie 2050 var.'!AD9*'Energie pro Energieträger'!AB$53</f>
        <v>0</v>
      </c>
      <c r="AE123" s="52">
        <f>'Gesamtenergie 2050 var.'!AE9*'Energie pro Energieträger'!AC$54</f>
        <v>0</v>
      </c>
      <c r="AF123" s="54">
        <f>'Gesamtenergie 2050 var.'!AF9*'Energie pro Energieträger'!AC$56</f>
        <v>0</v>
      </c>
      <c r="AG123" s="53">
        <f>'Gesamtenergie 2050 var.'!AG9*'Energie pro Energieträger'!AC$53</f>
        <v>0</v>
      </c>
      <c r="AI123" s="8">
        <f>'Produktion je Standort'!AI8</f>
        <v>0</v>
      </c>
      <c r="AJ123" s="8">
        <f>'Produktion je Standort'!AJ8</f>
        <v>0</v>
      </c>
      <c r="AK123" s="51">
        <f>'Gesamtenergie 2050 var.'!AK9*'Energie pro Energieträger'!AJ$55</f>
        <v>0</v>
      </c>
      <c r="AL123" s="55">
        <f>'Gesamtenergie 2050 var.'!AL9*'Energie pro Energieträger'!AJ$53</f>
        <v>0</v>
      </c>
      <c r="AM123" s="52">
        <f>'Gesamtenergie 2050 var.'!AM9*'Energie pro Energieträger'!AK$54</f>
        <v>0</v>
      </c>
      <c r="AN123" s="54">
        <f>'Gesamtenergie 2050 var.'!AN9*'Energie pro Energieträger'!AK$56</f>
        <v>0</v>
      </c>
      <c r="AO123" s="53">
        <f>'Gesamtenergie 2050 var.'!AO9*'Energie pro Energieträger'!AK$53</f>
        <v>0</v>
      </c>
      <c r="AQ123" s="8">
        <f>'Produktion je Standort'!AQ8</f>
        <v>0</v>
      </c>
      <c r="AR123" s="8">
        <f>'Produktion je Standort'!AR8</f>
        <v>0</v>
      </c>
      <c r="AS123" s="51">
        <f>'Gesamtenergie 2050 var.'!AS9*'Energie pro Energieträger'!AR$55</f>
        <v>0</v>
      </c>
      <c r="AT123" s="55">
        <f>'Gesamtenergie 2050 var.'!AT9*'Energie pro Energieträger'!AR$53</f>
        <v>0</v>
      </c>
      <c r="AU123" s="52">
        <f>'Gesamtenergie 2050 var.'!AU9*'Energie pro Energieträger'!AS$54</f>
        <v>0</v>
      </c>
      <c r="AV123" s="54">
        <f>'Gesamtenergie 2050 var.'!AV9*'Energie pro Energieträger'!AS$56</f>
        <v>0</v>
      </c>
      <c r="AW123" s="53">
        <f>'Gesamtenergie 2050 var.'!AW9*'Energie pro Energieträger'!AS$53</f>
        <v>0</v>
      </c>
    </row>
    <row r="124" spans="3:49" x14ac:dyDescent="0.25">
      <c r="C124" s="8" t="str">
        <f>'Produktion je Standort'!C9</f>
        <v>Czech Republic</v>
      </c>
      <c r="D124" s="8" t="str">
        <f>'Produktion je Standort'!D9</f>
        <v>Trinec</v>
      </c>
      <c r="E124" s="51">
        <f>'Gesamtenergie 2050 var.'!E10*'Energie pro Energieträger'!D$55</f>
        <v>0</v>
      </c>
      <c r="F124" s="55">
        <f>'Gesamtenergie 2050 var.'!F10*'Energie pro Energieträger'!D$53</f>
        <v>0</v>
      </c>
      <c r="G124" s="52">
        <f>'Gesamtenergie 2050 var.'!G10*'Energie pro Energieträger'!E$54</f>
        <v>6825.2380148080401</v>
      </c>
      <c r="H124" s="54">
        <f>'Gesamtenergie 2050 var.'!H10*'Energie pro Energieträger'!E$56</f>
        <v>10362.961439771499</v>
      </c>
      <c r="I124" s="53">
        <f>'Gesamtenergie 2050 var.'!I10*'Energie pro Energieträger'!E$53</f>
        <v>7892.7184047903638</v>
      </c>
      <c r="K124" s="8" t="str">
        <f t="shared" si="2"/>
        <v>Czech Republic</v>
      </c>
      <c r="L124" s="8" t="str">
        <f t="shared" si="2"/>
        <v>Trinec</v>
      </c>
      <c r="M124" s="51">
        <f>E124-'Verbrauch je Träger 2019'!F125</f>
        <v>0</v>
      </c>
      <c r="N124" s="55">
        <f>F124-'Verbrauch je Träger 2019'!G125</f>
        <v>0</v>
      </c>
      <c r="O124" s="52">
        <f>G124-'Verbrauch je Träger 2019'!H125</f>
        <v>894.81451830454444</v>
      </c>
      <c r="P124" s="54">
        <f>H124-'Verbrauch je Träger 2019'!I125</f>
        <v>1358.6234397714998</v>
      </c>
      <c r="Q124" s="53">
        <f>I124-'Verbrauch je Träger 2019'!J125</f>
        <v>1034.7652348787042</v>
      </c>
      <c r="S124" s="8" t="str">
        <f t="shared" si="3"/>
        <v>Czech Republic</v>
      </c>
      <c r="T124" s="8" t="str">
        <f t="shared" si="3"/>
        <v>Trinec</v>
      </c>
      <c r="U124" s="51">
        <f>'Gesamtenergie 2050 var.'!E46*'Energie pro Energieträger'!D$55</f>
        <v>0</v>
      </c>
      <c r="V124" s="55">
        <f>'Gesamtenergie 2050 var.'!F46*'Energie pro Energieträger'!D$53</f>
        <v>0</v>
      </c>
      <c r="W124" s="52">
        <f>'Gesamtenergie 2050 var.'!G46*'Energie pro Energieträger'!E$54</f>
        <v>6777.3015227560118</v>
      </c>
      <c r="X124" s="54">
        <f>'Gesamtenergie 2050 var.'!H46*'Energie pro Energieträger'!E$56</f>
        <v>10290.178041212313</v>
      </c>
      <c r="Y124" s="53">
        <f>'Gesamtenergie 2050 var.'!I46*'Energie pro Energieträger'!E$53</f>
        <v>7837.2845529218621</v>
      </c>
      <c r="AA124" s="8" t="str">
        <f t="shared" si="4"/>
        <v>Czech Republic</v>
      </c>
      <c r="AB124" s="8" t="str">
        <f t="shared" si="4"/>
        <v>Trinec</v>
      </c>
      <c r="AC124" s="51">
        <f>'Gesamtenergie 2050 var.'!AC10*'Energie pro Energieträger'!AB$55</f>
        <v>0</v>
      </c>
      <c r="AD124" s="55">
        <f>'Gesamtenergie 2050 var.'!AD10*'Energie pro Energieträger'!AB$53</f>
        <v>0</v>
      </c>
      <c r="AE124" s="52">
        <f>'Gesamtenergie 2050 var.'!AE10*'Energie pro Energieträger'!AC$54</f>
        <v>0</v>
      </c>
      <c r="AF124" s="54">
        <f>'Gesamtenergie 2050 var.'!AF10*'Energie pro Energieträger'!AC$56</f>
        <v>0</v>
      </c>
      <c r="AG124" s="53">
        <f>'Gesamtenergie 2050 var.'!AG10*'Energie pro Energieträger'!AC$53</f>
        <v>0</v>
      </c>
      <c r="AI124" s="8">
        <f>'Produktion je Standort'!AI9</f>
        <v>0</v>
      </c>
      <c r="AJ124" s="8">
        <f>'Produktion je Standort'!AJ9</f>
        <v>0</v>
      </c>
      <c r="AK124" s="51">
        <f>'Gesamtenergie 2050 var.'!AK10*'Energie pro Energieträger'!AJ$55</f>
        <v>0</v>
      </c>
      <c r="AL124" s="55">
        <f>'Gesamtenergie 2050 var.'!AL10*'Energie pro Energieträger'!AJ$53</f>
        <v>0</v>
      </c>
      <c r="AM124" s="52">
        <f>'Gesamtenergie 2050 var.'!AM10*'Energie pro Energieträger'!AK$54</f>
        <v>0</v>
      </c>
      <c r="AN124" s="54">
        <f>'Gesamtenergie 2050 var.'!AN10*'Energie pro Energieträger'!AK$56</f>
        <v>0</v>
      </c>
      <c r="AO124" s="53">
        <f>'Gesamtenergie 2050 var.'!AO10*'Energie pro Energieträger'!AK$53</f>
        <v>0</v>
      </c>
      <c r="AQ124" s="8">
        <f>'Produktion je Standort'!AQ9</f>
        <v>0</v>
      </c>
      <c r="AR124" s="8">
        <f>'Produktion je Standort'!AR9</f>
        <v>0</v>
      </c>
      <c r="AS124" s="51">
        <f>'Gesamtenergie 2050 var.'!AS10*'Energie pro Energieträger'!AR$55</f>
        <v>0</v>
      </c>
      <c r="AT124" s="55">
        <f>'Gesamtenergie 2050 var.'!AT10*'Energie pro Energieträger'!AR$53</f>
        <v>0</v>
      </c>
      <c r="AU124" s="52">
        <f>'Gesamtenergie 2050 var.'!AU10*'Energie pro Energieträger'!AS$54</f>
        <v>0</v>
      </c>
      <c r="AV124" s="54">
        <f>'Gesamtenergie 2050 var.'!AV10*'Energie pro Energieträger'!AS$56</f>
        <v>0</v>
      </c>
      <c r="AW124" s="53">
        <f>'Gesamtenergie 2050 var.'!AW10*'Energie pro Energieträger'!AS$53</f>
        <v>0</v>
      </c>
    </row>
    <row r="125" spans="3:49" x14ac:dyDescent="0.25">
      <c r="C125" s="8" t="str">
        <f>'Produktion je Standort'!C10</f>
        <v>Finland</v>
      </c>
      <c r="D125" s="8" t="str">
        <f>'Produktion je Standort'!D10</f>
        <v>Raahe</v>
      </c>
      <c r="E125" s="51">
        <f>'Gesamtenergie 2050 var.'!E11*'Energie pro Energieträger'!D$55</f>
        <v>0</v>
      </c>
      <c r="F125" s="55">
        <f>'Gesamtenergie 2050 var.'!F11*'Energie pro Energieträger'!D$53</f>
        <v>0</v>
      </c>
      <c r="G125" s="52">
        <f>'Gesamtenergie 2050 var.'!G11*'Energie pro Energieträger'!E$54</f>
        <v>6870.1582804881537</v>
      </c>
      <c r="H125" s="54">
        <f>'Gesamtenergie 2050 var.'!H11*'Energie pro Energieträger'!E$56</f>
        <v>10431.16521231355</v>
      </c>
      <c r="I125" s="53">
        <f>'Gesamtenergie 2050 var.'!I11*'Energie pro Energieträger'!E$53</f>
        <v>7944.6642866647089</v>
      </c>
      <c r="K125" s="8" t="str">
        <f t="shared" si="2"/>
        <v>Finland</v>
      </c>
      <c r="L125" s="8" t="str">
        <f t="shared" si="2"/>
        <v>Raahe</v>
      </c>
      <c r="M125" s="51">
        <f>E125-'Verbrauch je Träger 2019'!F126</f>
        <v>0</v>
      </c>
      <c r="N125" s="55">
        <f>F125-'Verbrauch je Träger 2019'!G126</f>
        <v>0</v>
      </c>
      <c r="O125" s="52">
        <f>G125-'Verbrauch je Träger 2019'!H126</f>
        <v>900.70373503360952</v>
      </c>
      <c r="P125" s="54">
        <f>H125-'Verbrauch je Träger 2019'!I126</f>
        <v>1367.5652123135496</v>
      </c>
      <c r="Q125" s="53">
        <f>I125-'Verbrauch je Träger 2019'!J126</f>
        <v>1041.5755364632714</v>
      </c>
      <c r="S125" s="8" t="str">
        <f t="shared" si="3"/>
        <v>Finland</v>
      </c>
      <c r="T125" s="8" t="str">
        <f t="shared" si="3"/>
        <v>Raahe</v>
      </c>
      <c r="U125" s="51">
        <f>'Gesamtenergie 2050 var.'!E47*'Energie pro Energieträger'!D$55</f>
        <v>0</v>
      </c>
      <c r="V125" s="55">
        <f>'Gesamtenergie 2050 var.'!F47*'Energie pro Energieträger'!D$53</f>
        <v>0</v>
      </c>
      <c r="W125" s="52">
        <f>'Gesamtenergie 2050 var.'!G47*'Energie pro Energieträger'!E$54</f>
        <v>6821.9062946827826</v>
      </c>
      <c r="X125" s="54">
        <f>'Gesamtenergie 2050 var.'!H47*'Energie pro Energieträger'!E$56</f>
        <v>10357.902790225326</v>
      </c>
      <c r="Y125" s="53">
        <f>'Gesamtenergie 2050 var.'!I47*'Energie pro Energieträger'!E$53</f>
        <v>7888.8655972113202</v>
      </c>
      <c r="AA125" s="8" t="str">
        <f t="shared" si="4"/>
        <v>Finland</v>
      </c>
      <c r="AB125" s="8" t="str">
        <f t="shared" si="4"/>
        <v>Raahe</v>
      </c>
      <c r="AC125" s="51">
        <f>'Gesamtenergie 2050 var.'!AC11*'Energie pro Energieträger'!AB$55</f>
        <v>0</v>
      </c>
      <c r="AD125" s="55">
        <f>'Gesamtenergie 2050 var.'!AD11*'Energie pro Energieträger'!AB$53</f>
        <v>0</v>
      </c>
      <c r="AE125" s="52">
        <f>'Gesamtenergie 2050 var.'!AE11*'Energie pro Energieträger'!AC$54</f>
        <v>0</v>
      </c>
      <c r="AF125" s="54">
        <f>'Gesamtenergie 2050 var.'!AF11*'Energie pro Energieträger'!AC$56</f>
        <v>0</v>
      </c>
      <c r="AG125" s="53">
        <f>'Gesamtenergie 2050 var.'!AG11*'Energie pro Energieträger'!AC$53</f>
        <v>0</v>
      </c>
      <c r="AI125" s="8">
        <f>'Produktion je Standort'!AI10</f>
        <v>0</v>
      </c>
      <c r="AJ125" s="8">
        <f>'Produktion je Standort'!AJ10</f>
        <v>0</v>
      </c>
      <c r="AK125" s="51">
        <f>'Gesamtenergie 2050 var.'!AK11*'Energie pro Energieträger'!AJ$55</f>
        <v>0</v>
      </c>
      <c r="AL125" s="55">
        <f>'Gesamtenergie 2050 var.'!AL11*'Energie pro Energieträger'!AJ$53</f>
        <v>0</v>
      </c>
      <c r="AM125" s="52">
        <f>'Gesamtenergie 2050 var.'!AM11*'Energie pro Energieträger'!AK$54</f>
        <v>0</v>
      </c>
      <c r="AN125" s="54">
        <f>'Gesamtenergie 2050 var.'!AN11*'Energie pro Energieträger'!AK$56</f>
        <v>0</v>
      </c>
      <c r="AO125" s="53">
        <f>'Gesamtenergie 2050 var.'!AO11*'Energie pro Energieträger'!AK$53</f>
        <v>0</v>
      </c>
      <c r="AQ125" s="8">
        <f>'Produktion je Standort'!AQ10</f>
        <v>0</v>
      </c>
      <c r="AR125" s="8">
        <f>'Produktion je Standort'!AR10</f>
        <v>0</v>
      </c>
      <c r="AS125" s="51">
        <f>'Gesamtenergie 2050 var.'!AS11*'Energie pro Energieträger'!AR$55</f>
        <v>0</v>
      </c>
      <c r="AT125" s="55">
        <f>'Gesamtenergie 2050 var.'!AT11*'Energie pro Energieträger'!AR$53</f>
        <v>0</v>
      </c>
      <c r="AU125" s="52">
        <f>'Gesamtenergie 2050 var.'!AU11*'Energie pro Energieträger'!AS$54</f>
        <v>0</v>
      </c>
      <c r="AV125" s="54">
        <f>'Gesamtenergie 2050 var.'!AV11*'Energie pro Energieträger'!AS$56</f>
        <v>0</v>
      </c>
      <c r="AW125" s="53">
        <f>'Gesamtenergie 2050 var.'!AW11*'Energie pro Energieträger'!AS$53</f>
        <v>0</v>
      </c>
    </row>
    <row r="126" spans="3:49" x14ac:dyDescent="0.25">
      <c r="C126" s="8" t="str">
        <f>'Produktion je Standort'!C11</f>
        <v>France</v>
      </c>
      <c r="D126" s="8" t="str">
        <f>'Produktion je Standort'!D11</f>
        <v>Fos-Sur-Mer</v>
      </c>
      <c r="E126" s="51">
        <f>'Gesamtenergie 2050 var.'!E12*'Energie pro Energieträger'!D$55</f>
        <v>0</v>
      </c>
      <c r="F126" s="55">
        <f>'Gesamtenergie 2050 var.'!F12*'Energie pro Energieträger'!D$53</f>
        <v>0</v>
      </c>
      <c r="G126" s="52">
        <f>'Gesamtenergie 2050 var.'!G12*'Energie pro Energieträger'!E$54</f>
        <v>9908.8821353194562</v>
      </c>
      <c r="H126" s="54">
        <f>'Gesamtenergie 2050 var.'!H12*'Energie pro Energieträger'!E$56</f>
        <v>15044.949825452235</v>
      </c>
      <c r="I126" s="53">
        <f>'Gesamtenergie 2050 var.'!I12*'Energie pro Energieträger'!E$53</f>
        <v>11458.650413458716</v>
      </c>
      <c r="K126" s="8" t="str">
        <f t="shared" si="2"/>
        <v>France</v>
      </c>
      <c r="L126" s="8" t="str">
        <f t="shared" si="2"/>
        <v>Fos-Sur-Mer</v>
      </c>
      <c r="M126" s="51">
        <f>E126-'Verbrauch je Träger 2019'!F127</f>
        <v>0</v>
      </c>
      <c r="N126" s="55">
        <f>F126-'Verbrauch je Träger 2019'!G127</f>
        <v>0</v>
      </c>
      <c r="O126" s="52">
        <f>G126-'Verbrauch je Träger 2019'!H127</f>
        <v>1299.0919255292465</v>
      </c>
      <c r="P126" s="54">
        <f>H126-'Verbrauch je Träger 2019'!I127</f>
        <v>1972.449825452235</v>
      </c>
      <c r="Q126" s="53">
        <f>I126-'Verbrauch je Träger 2019'!J127</f>
        <v>1502.272408360488</v>
      </c>
      <c r="S126" s="8" t="str">
        <f t="shared" si="3"/>
        <v>France</v>
      </c>
      <c r="T126" s="8" t="str">
        <f t="shared" si="3"/>
        <v>Fos-Sur-Mer</v>
      </c>
      <c r="U126" s="51">
        <f>'Gesamtenergie 2050 var.'!E48*'Energie pro Energieträger'!D$55</f>
        <v>0</v>
      </c>
      <c r="V126" s="55">
        <f>'Gesamtenergie 2050 var.'!F48*'Energie pro Energieträger'!D$53</f>
        <v>0</v>
      </c>
      <c r="W126" s="52">
        <f>'Gesamtenergie 2050 var.'!G48*'Energie pro Energieträger'!E$54</f>
        <v>9839.2879250232454</v>
      </c>
      <c r="X126" s="54">
        <f>'Gesamtenergie 2050 var.'!H48*'Energie pro Energieträger'!E$56</f>
        <v>14939.282870517296</v>
      </c>
      <c r="Y126" s="53">
        <f>'Gesamtenergie 2050 var.'!I48*'Energie pro Energieträger'!E$53</f>
        <v>11378.171534439405</v>
      </c>
      <c r="AA126" s="8" t="str">
        <f t="shared" si="4"/>
        <v>France</v>
      </c>
      <c r="AB126" s="8" t="str">
        <f t="shared" si="4"/>
        <v>Fos-Sur-Mer</v>
      </c>
      <c r="AC126" s="51">
        <f>'Gesamtenergie 2050 var.'!AC12*'Energie pro Energieträger'!AB$55</f>
        <v>0</v>
      </c>
      <c r="AD126" s="55">
        <f>'Gesamtenergie 2050 var.'!AD12*'Energie pro Energieträger'!AB$53</f>
        <v>0</v>
      </c>
      <c r="AE126" s="52">
        <f>'Gesamtenergie 2050 var.'!AE12*'Energie pro Energieträger'!AC$54</f>
        <v>0</v>
      </c>
      <c r="AF126" s="54">
        <f>'Gesamtenergie 2050 var.'!AF12*'Energie pro Energieträger'!AC$56</f>
        <v>0</v>
      </c>
      <c r="AG126" s="53">
        <f>'Gesamtenergie 2050 var.'!AG12*'Energie pro Energieträger'!AC$53</f>
        <v>0</v>
      </c>
      <c r="AI126" s="8">
        <f>'Produktion je Standort'!AI11</f>
        <v>0</v>
      </c>
      <c r="AJ126" s="8">
        <f>'Produktion je Standort'!AJ11</f>
        <v>0</v>
      </c>
      <c r="AK126" s="51">
        <f>'Gesamtenergie 2050 var.'!AK12*'Energie pro Energieträger'!AJ$55</f>
        <v>0</v>
      </c>
      <c r="AL126" s="55">
        <f>'Gesamtenergie 2050 var.'!AL12*'Energie pro Energieträger'!AJ$53</f>
        <v>0</v>
      </c>
      <c r="AM126" s="52">
        <f>'Gesamtenergie 2050 var.'!AM12*'Energie pro Energieträger'!AK$54</f>
        <v>0</v>
      </c>
      <c r="AN126" s="54">
        <f>'Gesamtenergie 2050 var.'!AN12*'Energie pro Energieträger'!AK$56</f>
        <v>0</v>
      </c>
      <c r="AO126" s="53">
        <f>'Gesamtenergie 2050 var.'!AO12*'Energie pro Energieträger'!AK$53</f>
        <v>0</v>
      </c>
      <c r="AQ126" s="8">
        <f>'Produktion je Standort'!AQ11</f>
        <v>0</v>
      </c>
      <c r="AR126" s="8">
        <f>'Produktion je Standort'!AR11</f>
        <v>0</v>
      </c>
      <c r="AS126" s="51">
        <f>'Gesamtenergie 2050 var.'!AS12*'Energie pro Energieträger'!AR$55</f>
        <v>0</v>
      </c>
      <c r="AT126" s="55">
        <f>'Gesamtenergie 2050 var.'!AT12*'Energie pro Energieträger'!AR$53</f>
        <v>0</v>
      </c>
      <c r="AU126" s="52">
        <f>'Gesamtenergie 2050 var.'!AU12*'Energie pro Energieträger'!AS$54</f>
        <v>0</v>
      </c>
      <c r="AV126" s="54">
        <f>'Gesamtenergie 2050 var.'!AV12*'Energie pro Energieträger'!AS$56</f>
        <v>0</v>
      </c>
      <c r="AW126" s="53">
        <f>'Gesamtenergie 2050 var.'!AW12*'Energie pro Energieträger'!AS$53</f>
        <v>0</v>
      </c>
    </row>
    <row r="127" spans="3:49" x14ac:dyDescent="0.25">
      <c r="C127" s="8" t="str">
        <f>'Produktion je Standort'!C12</f>
        <v>France</v>
      </c>
      <c r="D127" s="8" t="str">
        <f>'Produktion je Standort'!D12</f>
        <v>Dunkerque</v>
      </c>
      <c r="E127" s="51">
        <f>'Gesamtenergie 2050 var.'!E13*'Energie pro Energieträger'!D$55</f>
        <v>0</v>
      </c>
      <c r="F127" s="55">
        <f>'Gesamtenergie 2050 var.'!F13*'Energie pro Energieträger'!D$53</f>
        <v>0</v>
      </c>
      <c r="G127" s="52">
        <f>'Gesamtenergie 2050 var.'!G13*'Energie pro Energieträger'!E$54</f>
        <v>18100.224700516868</v>
      </c>
      <c r="H127" s="54">
        <f>'Gesamtenergie 2050 var.'!H13*'Energie pro Energieträger'!E$56</f>
        <v>27482.108347826084</v>
      </c>
      <c r="I127" s="53">
        <f>'Gesamtenergie 2050 var.'!I13*'Energie pro Energieträger'!E$53</f>
        <v>20931.134755251252</v>
      </c>
      <c r="K127" s="8" t="str">
        <f t="shared" si="2"/>
        <v>France</v>
      </c>
      <c r="L127" s="8" t="str">
        <f t="shared" si="2"/>
        <v>Dunkerque</v>
      </c>
      <c r="M127" s="51">
        <f>E127-'Verbrauch je Träger 2019'!F128</f>
        <v>0</v>
      </c>
      <c r="N127" s="55">
        <f>F127-'Verbrauch je Träger 2019'!G128</f>
        <v>0</v>
      </c>
      <c r="O127" s="52">
        <f>G127-'Verbrauch je Träger 2019'!H128</f>
        <v>2373.0079173000886</v>
      </c>
      <c r="P127" s="54">
        <f>H127-'Verbrauch je Träger 2019'!I128</f>
        <v>3603.0083478260822</v>
      </c>
      <c r="Q127" s="53">
        <f>I127-'Verbrauch je Träger 2019'!J128</f>
        <v>2744.1509326051564</v>
      </c>
      <c r="S127" s="8" t="str">
        <f t="shared" si="3"/>
        <v>France</v>
      </c>
      <c r="T127" s="8" t="str">
        <f t="shared" si="3"/>
        <v>Dunkerque</v>
      </c>
      <c r="U127" s="51">
        <f>'Gesamtenergie 2050 var.'!E49*'Energie pro Energieträger'!D$55</f>
        <v>0</v>
      </c>
      <c r="V127" s="55">
        <f>'Gesamtenergie 2050 var.'!F49*'Energie pro Energieträger'!D$53</f>
        <v>0</v>
      </c>
      <c r="W127" s="52">
        <f>'Gesamtenergie 2050 var.'!G49*'Energie pro Energieträger'!E$54</f>
        <v>17973.099276375793</v>
      </c>
      <c r="X127" s="54">
        <f>'Gesamtenergie 2050 var.'!H49*'Energie pro Energieträger'!E$56</f>
        <v>27289.090043478263</v>
      </c>
      <c r="Y127" s="53">
        <f>'Gesamtenergie 2050 var.'!I49*'Energie pro Energieträger'!E$53</f>
        <v>20784.126669575977</v>
      </c>
      <c r="AA127" s="8" t="str">
        <f t="shared" si="4"/>
        <v>France</v>
      </c>
      <c r="AB127" s="8" t="str">
        <f t="shared" si="4"/>
        <v>Dunkerque</v>
      </c>
      <c r="AC127" s="51">
        <f>'Gesamtenergie 2050 var.'!AC13*'Energie pro Energieträger'!AB$55</f>
        <v>0</v>
      </c>
      <c r="AD127" s="55">
        <f>'Gesamtenergie 2050 var.'!AD13*'Energie pro Energieträger'!AB$53</f>
        <v>0</v>
      </c>
      <c r="AE127" s="52">
        <f>'Gesamtenergie 2050 var.'!AE13*'Energie pro Energieträger'!AC$54</f>
        <v>0</v>
      </c>
      <c r="AF127" s="54">
        <f>'Gesamtenergie 2050 var.'!AF13*'Energie pro Energieträger'!AC$56</f>
        <v>0</v>
      </c>
      <c r="AG127" s="53">
        <f>'Gesamtenergie 2050 var.'!AG13*'Energie pro Energieträger'!AC$53</f>
        <v>0</v>
      </c>
      <c r="AI127" s="8">
        <f>'Produktion je Standort'!AI12</f>
        <v>0</v>
      </c>
      <c r="AJ127" s="8">
        <f>'Produktion je Standort'!AJ12</f>
        <v>0</v>
      </c>
      <c r="AK127" s="51">
        <f>'Gesamtenergie 2050 var.'!AK13*'Energie pro Energieträger'!AJ$55</f>
        <v>0</v>
      </c>
      <c r="AL127" s="55">
        <f>'Gesamtenergie 2050 var.'!AL13*'Energie pro Energieträger'!AJ$53</f>
        <v>0</v>
      </c>
      <c r="AM127" s="52">
        <f>'Gesamtenergie 2050 var.'!AM13*'Energie pro Energieträger'!AK$54</f>
        <v>0</v>
      </c>
      <c r="AN127" s="54">
        <f>'Gesamtenergie 2050 var.'!AN13*'Energie pro Energieträger'!AK$56</f>
        <v>0</v>
      </c>
      <c r="AO127" s="53">
        <f>'Gesamtenergie 2050 var.'!AO13*'Energie pro Energieträger'!AK$53</f>
        <v>0</v>
      </c>
      <c r="AQ127" s="8">
        <f>'Produktion je Standort'!AQ12</f>
        <v>0</v>
      </c>
      <c r="AR127" s="8">
        <f>'Produktion je Standort'!AR12</f>
        <v>0</v>
      </c>
      <c r="AS127" s="51">
        <f>'Gesamtenergie 2050 var.'!AS13*'Energie pro Energieträger'!AR$55</f>
        <v>0</v>
      </c>
      <c r="AT127" s="55">
        <f>'Gesamtenergie 2050 var.'!AT13*'Energie pro Energieträger'!AR$53</f>
        <v>0</v>
      </c>
      <c r="AU127" s="52">
        <f>'Gesamtenergie 2050 var.'!AU13*'Energie pro Energieträger'!AS$54</f>
        <v>0</v>
      </c>
      <c r="AV127" s="54">
        <f>'Gesamtenergie 2050 var.'!AV13*'Energie pro Energieträger'!AS$56</f>
        <v>0</v>
      </c>
      <c r="AW127" s="53">
        <f>'Gesamtenergie 2050 var.'!AW13*'Energie pro Energieträger'!AS$53</f>
        <v>0</v>
      </c>
    </row>
    <row r="128" spans="3:49" x14ac:dyDescent="0.25">
      <c r="C128" s="8" t="str">
        <f>'Produktion je Standort'!C13</f>
        <v>Germany</v>
      </c>
      <c r="D128" s="8" t="str">
        <f>'Produktion je Standort'!D13</f>
        <v>Bremen</v>
      </c>
      <c r="E128" s="51">
        <f>'Gesamtenergie 2050 var.'!E14*'Energie pro Energieträger'!D$55</f>
        <v>0</v>
      </c>
      <c r="F128" s="55">
        <f>'Gesamtenergie 2050 var.'!F14*'Energie pro Energieträger'!D$53</f>
        <v>0</v>
      </c>
      <c r="G128" s="52">
        <f>'Gesamtenergie 2050 var.'!G14*'Energie pro Energieträger'!E$54</f>
        <v>8719.8162790811184</v>
      </c>
      <c r="H128" s="54">
        <f>'Gesamtenergie 2050 var.'!H14*'Energie pro Energieträger'!E$56</f>
        <v>13239.555846397969</v>
      </c>
      <c r="I128" s="53">
        <f>'Gesamtenergie 2050 var.'!I14*'Energie pro Energieträger'!E$53</f>
        <v>10083.612363843671</v>
      </c>
      <c r="K128" s="8" t="str">
        <f t="shared" si="2"/>
        <v>Germany</v>
      </c>
      <c r="L128" s="8" t="str">
        <f t="shared" si="2"/>
        <v>Bremen</v>
      </c>
      <c r="M128" s="51">
        <f>E128-'Verbrauch je Träger 2019'!F129</f>
        <v>0</v>
      </c>
      <c r="N128" s="55">
        <f>F128-'Verbrauch je Träger 2019'!G129</f>
        <v>0</v>
      </c>
      <c r="O128" s="52">
        <f>G128-'Verbrauch je Träger 2019'!H129</f>
        <v>1143.2008944657355</v>
      </c>
      <c r="P128" s="54">
        <f>H128-'Verbrauch je Träger 2019'!I129</f>
        <v>1735.7558463979676</v>
      </c>
      <c r="Q128" s="53">
        <f>I128-'Verbrauch je Träger 2019'!J129</f>
        <v>1321.9997193572308</v>
      </c>
      <c r="S128" s="8" t="str">
        <f t="shared" si="3"/>
        <v>Germany</v>
      </c>
      <c r="T128" s="8" t="str">
        <f t="shared" si="3"/>
        <v>Bremen</v>
      </c>
      <c r="U128" s="51">
        <f>'Gesamtenergie 2050 var.'!E50*'Energie pro Energieträger'!D$55</f>
        <v>0</v>
      </c>
      <c r="V128" s="55">
        <f>'Gesamtenergie 2050 var.'!F50*'Energie pro Energieträger'!D$53</f>
        <v>0</v>
      </c>
      <c r="W128" s="52">
        <f>'Gesamtenergie 2050 var.'!G50*'Energie pro Energieträger'!E$54</f>
        <v>8658.573374020456</v>
      </c>
      <c r="X128" s="54">
        <f>'Gesamtenergie 2050 var.'!H50*'Energie pro Energieträger'!E$56</f>
        <v>13146.568926055221</v>
      </c>
      <c r="Y128" s="53">
        <f>'Gesamtenergie 2050 var.'!I50*'Energie pro Energieträger'!E$53</f>
        <v>10012.790950306677</v>
      </c>
      <c r="AA128" s="8" t="str">
        <f t="shared" si="4"/>
        <v>Germany</v>
      </c>
      <c r="AB128" s="8" t="str">
        <f t="shared" si="4"/>
        <v>Bremen</v>
      </c>
      <c r="AC128" s="51">
        <f>'Gesamtenergie 2050 var.'!AC14*'Energie pro Energieträger'!AB$55</f>
        <v>0</v>
      </c>
      <c r="AD128" s="55">
        <f>'Gesamtenergie 2050 var.'!AD14*'Energie pro Energieträger'!AB$53</f>
        <v>0</v>
      </c>
      <c r="AE128" s="52">
        <f>'Gesamtenergie 2050 var.'!AE14*'Energie pro Energieträger'!AC$54</f>
        <v>0</v>
      </c>
      <c r="AF128" s="54">
        <f>'Gesamtenergie 2050 var.'!AF14*'Energie pro Energieträger'!AC$56</f>
        <v>0</v>
      </c>
      <c r="AG128" s="53">
        <f>'Gesamtenergie 2050 var.'!AG14*'Energie pro Energieträger'!AC$53</f>
        <v>0</v>
      </c>
      <c r="AI128" s="8">
        <f>'Produktion je Standort'!AI13</f>
        <v>0</v>
      </c>
      <c r="AJ128" s="8">
        <f>'Produktion je Standort'!AJ13</f>
        <v>0</v>
      </c>
      <c r="AK128" s="51">
        <f>'Gesamtenergie 2050 var.'!AK14*'Energie pro Energieträger'!AJ$55</f>
        <v>0</v>
      </c>
      <c r="AL128" s="55">
        <f>'Gesamtenergie 2050 var.'!AL14*'Energie pro Energieträger'!AJ$53</f>
        <v>0</v>
      </c>
      <c r="AM128" s="52">
        <f>'Gesamtenergie 2050 var.'!AM14*'Energie pro Energieträger'!AK$54</f>
        <v>0</v>
      </c>
      <c r="AN128" s="54">
        <f>'Gesamtenergie 2050 var.'!AN14*'Energie pro Energieträger'!AK$56</f>
        <v>0</v>
      </c>
      <c r="AO128" s="53">
        <f>'Gesamtenergie 2050 var.'!AO14*'Energie pro Energieträger'!AK$53</f>
        <v>0</v>
      </c>
      <c r="AQ128" s="8">
        <f>'Produktion je Standort'!AQ13</f>
        <v>0</v>
      </c>
      <c r="AR128" s="8">
        <f>'Produktion je Standort'!AR13</f>
        <v>0</v>
      </c>
      <c r="AS128" s="51">
        <f>'Gesamtenergie 2050 var.'!AS14*'Energie pro Energieträger'!AR$55</f>
        <v>0</v>
      </c>
      <c r="AT128" s="55">
        <f>'Gesamtenergie 2050 var.'!AT14*'Energie pro Energieträger'!AR$53</f>
        <v>0</v>
      </c>
      <c r="AU128" s="52">
        <f>'Gesamtenergie 2050 var.'!AU14*'Energie pro Energieträger'!AS$54</f>
        <v>0</v>
      </c>
      <c r="AV128" s="54">
        <f>'Gesamtenergie 2050 var.'!AV14*'Energie pro Energieträger'!AS$56</f>
        <v>0</v>
      </c>
      <c r="AW128" s="53">
        <f>'Gesamtenergie 2050 var.'!AW14*'Energie pro Energieträger'!AS$53</f>
        <v>0</v>
      </c>
    </row>
    <row r="129" spans="3:49" x14ac:dyDescent="0.25">
      <c r="C129" s="8" t="str">
        <f>'Produktion je Standort'!C14</f>
        <v>Germany</v>
      </c>
      <c r="D129" s="8" t="str">
        <f>'Produktion je Standort'!D14</f>
        <v>Voelklingen</v>
      </c>
      <c r="E129" s="51">
        <f>'Gesamtenergie 2050 var.'!E15*'Energie pro Energieträger'!D$55</f>
        <v>0</v>
      </c>
      <c r="F129" s="55">
        <f>'Gesamtenergie 2050 var.'!F15*'Energie pro Energieträger'!D$53</f>
        <v>0</v>
      </c>
      <c r="G129" s="52">
        <f>'Gesamtenergie 2050 var.'!G15*'Energie pro Energieträger'!E$54</f>
        <v>7351.0693601223247</v>
      </c>
      <c r="H129" s="54">
        <f>'Gesamtenergie 2050 var.'!H15*'Energie pro Energieträger'!E$56</f>
        <v>11161.346777175499</v>
      </c>
      <c r="I129" s="53">
        <f>'Gesamtenergie 2050 var.'!I15*'Energie pro Energieträger'!E$53</f>
        <v>8500.7907867312388</v>
      </c>
      <c r="K129" s="8" t="str">
        <f t="shared" si="2"/>
        <v>Germany</v>
      </c>
      <c r="L129" s="8" t="str">
        <f t="shared" si="2"/>
        <v>Voelklingen</v>
      </c>
      <c r="M129" s="51">
        <f>E129-'Verbrauch je Träger 2019'!F130</f>
        <v>0</v>
      </c>
      <c r="N129" s="55">
        <f>F129-'Verbrauch je Träger 2019'!G130</f>
        <v>0</v>
      </c>
      <c r="O129" s="52">
        <f>G129-'Verbrauch je Träger 2019'!H130</f>
        <v>963.75299648596229</v>
      </c>
      <c r="P129" s="54">
        <f>H129-'Verbrauch je Träger 2019'!I130</f>
        <v>1463.2947771754989</v>
      </c>
      <c r="Q129" s="53">
        <f>I129-'Verbrauch je Träger 2019'!J130</f>
        <v>1114.4858240157</v>
      </c>
      <c r="S129" s="8" t="str">
        <f t="shared" si="3"/>
        <v>Germany</v>
      </c>
      <c r="T129" s="8" t="str">
        <f t="shared" si="3"/>
        <v>Voelklingen</v>
      </c>
      <c r="U129" s="51">
        <f>'Gesamtenergie 2050 var.'!E51*'Energie pro Energieträger'!D$55</f>
        <v>0</v>
      </c>
      <c r="V129" s="55">
        <f>'Gesamtenergie 2050 var.'!F51*'Energie pro Energieträger'!D$53</f>
        <v>0</v>
      </c>
      <c r="W129" s="52">
        <f>'Gesamtenergie 2050 var.'!G51*'Energie pro Energieträger'!E$54</f>
        <v>7299.4397353105778</v>
      </c>
      <c r="X129" s="54">
        <f>'Gesamtenergie 2050 var.'!H51*'Energie pro Energieträger'!E$56</f>
        <v>11082.955985541097</v>
      </c>
      <c r="Y129" s="53">
        <f>'Gesamtenergie 2050 var.'!I51*'Energie pro Energieträger'!E$53</f>
        <v>8441.0861890161123</v>
      </c>
      <c r="AA129" s="8" t="str">
        <f t="shared" si="4"/>
        <v>Germany</v>
      </c>
      <c r="AB129" s="8" t="str">
        <f t="shared" si="4"/>
        <v>Voelklingen</v>
      </c>
      <c r="AC129" s="51">
        <f>'Gesamtenergie 2050 var.'!AC15*'Energie pro Energieträger'!AB$55</f>
        <v>0</v>
      </c>
      <c r="AD129" s="55">
        <f>'Gesamtenergie 2050 var.'!AD15*'Energie pro Energieträger'!AB$53</f>
        <v>0</v>
      </c>
      <c r="AE129" s="52">
        <f>'Gesamtenergie 2050 var.'!AE15*'Energie pro Energieträger'!AC$54</f>
        <v>0</v>
      </c>
      <c r="AF129" s="54">
        <f>'Gesamtenergie 2050 var.'!AF15*'Energie pro Energieträger'!AC$56</f>
        <v>0</v>
      </c>
      <c r="AG129" s="53">
        <f>'Gesamtenergie 2050 var.'!AG15*'Energie pro Energieträger'!AC$53</f>
        <v>0</v>
      </c>
      <c r="AI129" s="8">
        <f>'Produktion je Standort'!AI14</f>
        <v>0</v>
      </c>
      <c r="AJ129" s="8">
        <f>'Produktion je Standort'!AJ14</f>
        <v>0</v>
      </c>
      <c r="AK129" s="51">
        <f>'Gesamtenergie 2050 var.'!AK15*'Energie pro Energieträger'!AJ$55</f>
        <v>0</v>
      </c>
      <c r="AL129" s="55">
        <f>'Gesamtenergie 2050 var.'!AL15*'Energie pro Energieträger'!AJ$53</f>
        <v>0</v>
      </c>
      <c r="AM129" s="52">
        <f>'Gesamtenergie 2050 var.'!AM15*'Energie pro Energieträger'!AK$54</f>
        <v>0</v>
      </c>
      <c r="AN129" s="54">
        <f>'Gesamtenergie 2050 var.'!AN15*'Energie pro Energieträger'!AK$56</f>
        <v>0</v>
      </c>
      <c r="AO129" s="53">
        <f>'Gesamtenergie 2050 var.'!AO15*'Energie pro Energieträger'!AK$53</f>
        <v>0</v>
      </c>
      <c r="AQ129" s="8">
        <f>'Produktion je Standort'!AQ14</f>
        <v>0</v>
      </c>
      <c r="AR129" s="8">
        <f>'Produktion je Standort'!AR14</f>
        <v>0</v>
      </c>
      <c r="AS129" s="51">
        <f>'Gesamtenergie 2050 var.'!AS15*'Energie pro Energieträger'!AR$55</f>
        <v>0</v>
      </c>
      <c r="AT129" s="55">
        <f>'Gesamtenergie 2050 var.'!AT15*'Energie pro Energieträger'!AR$53</f>
        <v>0</v>
      </c>
      <c r="AU129" s="52">
        <f>'Gesamtenergie 2050 var.'!AU15*'Energie pro Energieträger'!AS$54</f>
        <v>0</v>
      </c>
      <c r="AV129" s="54">
        <f>'Gesamtenergie 2050 var.'!AV15*'Energie pro Energieträger'!AS$56</f>
        <v>0</v>
      </c>
      <c r="AW129" s="53">
        <f>'Gesamtenergie 2050 var.'!AW15*'Energie pro Energieträger'!AS$53</f>
        <v>0</v>
      </c>
    </row>
    <row r="130" spans="3:49" x14ac:dyDescent="0.25">
      <c r="C130" s="8" t="str">
        <f>'Produktion je Standort'!C15</f>
        <v>Germany</v>
      </c>
      <c r="D130" s="8" t="str">
        <f>'Produktion je Standort'!D15</f>
        <v>Eisenhuettenstadt</v>
      </c>
      <c r="E130" s="51">
        <f>'Gesamtenergie 2050 var.'!E16*'Energie pro Energieträger'!D$55</f>
        <v>0</v>
      </c>
      <c r="F130" s="55">
        <f>'Gesamtenergie 2050 var.'!F16*'Energie pro Energieträger'!D$53</f>
        <v>0</v>
      </c>
      <c r="G130" s="52">
        <f>'Gesamtenergie 2050 var.'!G16*'Energie pro Energieträger'!E$54</f>
        <v>5681.0924242498195</v>
      </c>
      <c r="H130" s="54">
        <f>'Gesamtenergie 2050 var.'!H16*'Energie pro Energieträger'!E$56</f>
        <v>8625.7712332592819</v>
      </c>
      <c r="I130" s="53">
        <f>'Gesamtenergie 2050 var.'!I16*'Energie pro Energieträger'!E$53</f>
        <v>6569.6262370496634</v>
      </c>
      <c r="K130" s="8" t="str">
        <f t="shared" si="2"/>
        <v>Germany</v>
      </c>
      <c r="L130" s="8" t="str">
        <f t="shared" si="2"/>
        <v>Eisenhuettenstadt</v>
      </c>
      <c r="M130" s="51">
        <f>E130-'Verbrauch je Träger 2019'!F131</f>
        <v>0</v>
      </c>
      <c r="N130" s="55">
        <f>F130-'Verbrauch je Träger 2019'!G131</f>
        <v>0</v>
      </c>
      <c r="O130" s="52">
        <f>G130-'Verbrauch je Träger 2019'!H131</f>
        <v>744.8127039701003</v>
      </c>
      <c r="P130" s="54">
        <f>H130-'Verbrauch je Träger 2019'!I131</f>
        <v>1130.8712332592813</v>
      </c>
      <c r="Q130" s="53">
        <f>I130-'Verbrauch je Träger 2019'!J131</f>
        <v>861.30284746001234</v>
      </c>
      <c r="S130" s="8" t="str">
        <f t="shared" si="3"/>
        <v>Germany</v>
      </c>
      <c r="T130" s="8" t="str">
        <f t="shared" si="3"/>
        <v>Eisenhuettenstadt</v>
      </c>
      <c r="U130" s="51">
        <f>'Gesamtenergie 2050 var.'!E52*'Energie pro Energieträger'!D$55</f>
        <v>0</v>
      </c>
      <c r="V130" s="55">
        <f>'Gesamtenergie 2050 var.'!F52*'Energie pro Energieträger'!D$53</f>
        <v>0</v>
      </c>
      <c r="W130" s="52">
        <f>'Gesamtenergie 2050 var.'!G52*'Energie pro Energieträger'!E$54</f>
        <v>5641.1917436799931</v>
      </c>
      <c r="X130" s="54">
        <f>'Gesamtenergie 2050 var.'!H52*'Energie pro Energieträger'!E$56</f>
        <v>8565.1888457632504</v>
      </c>
      <c r="Y130" s="53">
        <f>'Gesamtenergie 2050 var.'!I52*'Energie pro Energieträger'!E$53</f>
        <v>6523.4850130785917</v>
      </c>
      <c r="AA130" s="8" t="str">
        <f t="shared" si="4"/>
        <v>Germany</v>
      </c>
      <c r="AB130" s="8" t="str">
        <f t="shared" si="4"/>
        <v>Eisenhuettenstadt</v>
      </c>
      <c r="AC130" s="51">
        <f>'Gesamtenergie 2050 var.'!AC16*'Energie pro Energieträger'!AB$55</f>
        <v>0</v>
      </c>
      <c r="AD130" s="55">
        <f>'Gesamtenergie 2050 var.'!AD16*'Energie pro Energieträger'!AB$53</f>
        <v>0</v>
      </c>
      <c r="AE130" s="52">
        <f>'Gesamtenergie 2050 var.'!AE16*'Energie pro Energieträger'!AC$54</f>
        <v>0</v>
      </c>
      <c r="AF130" s="54">
        <f>'Gesamtenergie 2050 var.'!AF16*'Energie pro Energieträger'!AC$56</f>
        <v>0</v>
      </c>
      <c r="AG130" s="53">
        <f>'Gesamtenergie 2050 var.'!AG16*'Energie pro Energieträger'!AC$53</f>
        <v>0</v>
      </c>
      <c r="AI130" s="8">
        <f>'Produktion je Standort'!AI15</f>
        <v>0</v>
      </c>
      <c r="AJ130" s="8">
        <f>'Produktion je Standort'!AJ15</f>
        <v>0</v>
      </c>
      <c r="AK130" s="51">
        <f>'Gesamtenergie 2050 var.'!AK16*'Energie pro Energieträger'!AJ$55</f>
        <v>0</v>
      </c>
      <c r="AL130" s="55">
        <f>'Gesamtenergie 2050 var.'!AL16*'Energie pro Energieträger'!AJ$53</f>
        <v>0</v>
      </c>
      <c r="AM130" s="52">
        <f>'Gesamtenergie 2050 var.'!AM16*'Energie pro Energieträger'!AK$54</f>
        <v>0</v>
      </c>
      <c r="AN130" s="54">
        <f>'Gesamtenergie 2050 var.'!AN16*'Energie pro Energieträger'!AK$56</f>
        <v>0</v>
      </c>
      <c r="AO130" s="53">
        <f>'Gesamtenergie 2050 var.'!AO16*'Energie pro Energieträger'!AK$53</f>
        <v>0</v>
      </c>
      <c r="AQ130" s="8">
        <f>'Produktion je Standort'!AQ15</f>
        <v>0</v>
      </c>
      <c r="AR130" s="8">
        <f>'Produktion je Standort'!AR15</f>
        <v>0</v>
      </c>
      <c r="AS130" s="51">
        <f>'Gesamtenergie 2050 var.'!AS16*'Energie pro Energieträger'!AR$55</f>
        <v>0</v>
      </c>
      <c r="AT130" s="55">
        <f>'Gesamtenergie 2050 var.'!AT16*'Energie pro Energieträger'!AR$53</f>
        <v>0</v>
      </c>
      <c r="AU130" s="52">
        <f>'Gesamtenergie 2050 var.'!AU16*'Energie pro Energieträger'!AS$54</f>
        <v>0</v>
      </c>
      <c r="AV130" s="54">
        <f>'Gesamtenergie 2050 var.'!AV16*'Energie pro Energieträger'!AS$56</f>
        <v>0</v>
      </c>
      <c r="AW130" s="53">
        <f>'Gesamtenergie 2050 var.'!AW16*'Energie pro Energieträger'!AS$53</f>
        <v>0</v>
      </c>
    </row>
    <row r="131" spans="3:49" x14ac:dyDescent="0.25">
      <c r="C131" s="8" t="str">
        <f>'Produktion je Standort'!C16</f>
        <v>Germany</v>
      </c>
      <c r="D131" s="8" t="str">
        <f>'Produktion je Standort'!D16</f>
        <v>Duisburg-Huckingen</v>
      </c>
      <c r="E131" s="51">
        <f>'Gesamtenergie 2050 var.'!E17*'Energie pro Energieträger'!D$55</f>
        <v>0</v>
      </c>
      <c r="F131" s="55">
        <f>'Gesamtenergie 2050 var.'!F17*'Energie pro Energieträger'!D$53</f>
        <v>0</v>
      </c>
      <c r="G131" s="52">
        <f>'Gesamtenergie 2050 var.'!G17*'Energie pro Energieträger'!E$54</f>
        <v>13211.842847092605</v>
      </c>
      <c r="H131" s="54">
        <f>'Gesamtenergie 2050 var.'!H17*'Energie pro Energieträger'!E$56</f>
        <v>20059.933100602982</v>
      </c>
      <c r="I131" s="53">
        <f>'Gesamtenergie 2050 var.'!I17*'Energie pro Energieträger'!E$53</f>
        <v>15278.200551278289</v>
      </c>
      <c r="K131" s="8" t="str">
        <f t="shared" si="2"/>
        <v>Germany</v>
      </c>
      <c r="L131" s="8" t="str">
        <f t="shared" si="2"/>
        <v>Duisburg-Huckingen</v>
      </c>
      <c r="M131" s="51">
        <f>E131-'Verbrauch je Träger 2019'!F132</f>
        <v>0</v>
      </c>
      <c r="N131" s="55">
        <f>F131-'Verbrauch je Träger 2019'!G132</f>
        <v>0</v>
      </c>
      <c r="O131" s="52">
        <f>G131-'Verbrauch je Träger 2019'!H132</f>
        <v>1732.1225673723275</v>
      </c>
      <c r="P131" s="54">
        <f>H131-'Verbrauch je Träger 2019'!I132</f>
        <v>2629.9331006029824</v>
      </c>
      <c r="Q131" s="53">
        <f>I131-'Verbrauch je Träger 2019'!J132</f>
        <v>2003.0298778139841</v>
      </c>
      <c r="S131" s="8" t="str">
        <f t="shared" si="3"/>
        <v>Germany</v>
      </c>
      <c r="T131" s="8" t="str">
        <f t="shared" si="3"/>
        <v>Duisburg-Huckingen</v>
      </c>
      <c r="U131" s="51">
        <f>'Gesamtenergie 2050 var.'!E53*'Energie pro Energieträger'!D$55</f>
        <v>0</v>
      </c>
      <c r="V131" s="55">
        <f>'Gesamtenergie 2050 var.'!F53*'Energie pro Energieträger'!D$53</f>
        <v>0</v>
      </c>
      <c r="W131" s="52">
        <f>'Gesamtenergie 2050 var.'!G53*'Energie pro Energieträger'!E$54</f>
        <v>13119.050566697659</v>
      </c>
      <c r="X131" s="54">
        <f>'Gesamtenergie 2050 var.'!H53*'Energie pro Energieträger'!E$56</f>
        <v>19919.043827356392</v>
      </c>
      <c r="Y131" s="53">
        <f>'Gesamtenergie 2050 var.'!I53*'Energie pro Energieträger'!E$53</f>
        <v>15170.895379252539</v>
      </c>
      <c r="AA131" s="8" t="str">
        <f t="shared" si="4"/>
        <v>Germany</v>
      </c>
      <c r="AB131" s="8" t="str">
        <f t="shared" si="4"/>
        <v>Duisburg-Huckingen</v>
      </c>
      <c r="AC131" s="51">
        <f>'Gesamtenergie 2050 var.'!AC17*'Energie pro Energieträger'!AB$55</f>
        <v>0</v>
      </c>
      <c r="AD131" s="55">
        <f>'Gesamtenergie 2050 var.'!AD17*'Energie pro Energieträger'!AB$53</f>
        <v>0</v>
      </c>
      <c r="AE131" s="52">
        <f>'Gesamtenergie 2050 var.'!AE17*'Energie pro Energieträger'!AC$54</f>
        <v>0</v>
      </c>
      <c r="AF131" s="54">
        <f>'Gesamtenergie 2050 var.'!AF17*'Energie pro Energieträger'!AC$56</f>
        <v>0</v>
      </c>
      <c r="AG131" s="53">
        <f>'Gesamtenergie 2050 var.'!AG17*'Energie pro Energieträger'!AC$53</f>
        <v>0</v>
      </c>
      <c r="AI131" s="8">
        <f>'Produktion je Standort'!AI16</f>
        <v>0</v>
      </c>
      <c r="AJ131" s="8">
        <f>'Produktion je Standort'!AJ16</f>
        <v>0</v>
      </c>
      <c r="AK131" s="51">
        <f>'Gesamtenergie 2050 var.'!AK17*'Energie pro Energieträger'!AJ$55</f>
        <v>0</v>
      </c>
      <c r="AL131" s="55">
        <f>'Gesamtenergie 2050 var.'!AL17*'Energie pro Energieträger'!AJ$53</f>
        <v>0</v>
      </c>
      <c r="AM131" s="52">
        <f>'Gesamtenergie 2050 var.'!AM17*'Energie pro Energieträger'!AK$54</f>
        <v>0</v>
      </c>
      <c r="AN131" s="54">
        <f>'Gesamtenergie 2050 var.'!AN17*'Energie pro Energieträger'!AK$56</f>
        <v>0</v>
      </c>
      <c r="AO131" s="53">
        <f>'Gesamtenergie 2050 var.'!AO17*'Energie pro Energieträger'!AK$53</f>
        <v>0</v>
      </c>
      <c r="AQ131" s="8">
        <f>'Produktion je Standort'!AQ16</f>
        <v>0</v>
      </c>
      <c r="AR131" s="8">
        <f>'Produktion je Standort'!AR16</f>
        <v>0</v>
      </c>
      <c r="AS131" s="51">
        <f>'Gesamtenergie 2050 var.'!AS17*'Energie pro Energieträger'!AR$55</f>
        <v>0</v>
      </c>
      <c r="AT131" s="55">
        <f>'Gesamtenergie 2050 var.'!AT17*'Energie pro Energieträger'!AR$53</f>
        <v>0</v>
      </c>
      <c r="AU131" s="52">
        <f>'Gesamtenergie 2050 var.'!AU17*'Energie pro Energieträger'!AS$54</f>
        <v>0</v>
      </c>
      <c r="AV131" s="54">
        <f>'Gesamtenergie 2050 var.'!AV17*'Energie pro Energieträger'!AS$56</f>
        <v>0</v>
      </c>
      <c r="AW131" s="53">
        <f>'Gesamtenergie 2050 var.'!AW17*'Energie pro Energieträger'!AS$53</f>
        <v>0</v>
      </c>
    </row>
    <row r="132" spans="3:49" x14ac:dyDescent="0.25">
      <c r="C132" s="8" t="str">
        <f>'Produktion je Standort'!C17</f>
        <v>Germany</v>
      </c>
      <c r="D132" s="8" t="str">
        <f>'Produktion je Standort'!D17</f>
        <v>Duisburg-Beeckerwerth</v>
      </c>
      <c r="E132" s="51">
        <f>'Gesamtenergie 2050 var.'!E18*'Energie pro Energieträger'!D$55</f>
        <v>0</v>
      </c>
      <c r="F132" s="55">
        <f>'Gesamtenergie 2050 var.'!F18*'Energie pro Energieträger'!D$53</f>
        <v>0</v>
      </c>
      <c r="G132" s="52">
        <f>'Gesamtenergie 2050 var.'!G18*'Energie pro Energieträger'!E$54</f>
        <v>15854.211416511125</v>
      </c>
      <c r="H132" s="54">
        <f>'Gesamtenergie 2050 var.'!H18*'Energie pro Energieträger'!E$56</f>
        <v>24071.919720723577</v>
      </c>
      <c r="I132" s="53">
        <f>'Gesamtenergie 2050 var.'!I18*'Energie pro Energieträger'!E$53</f>
        <v>18333.840661533945</v>
      </c>
      <c r="K132" s="8" t="str">
        <f t="shared" si="2"/>
        <v>Germany</v>
      </c>
      <c r="L132" s="8" t="str">
        <f t="shared" si="2"/>
        <v>Duisburg-Beeckerwerth</v>
      </c>
      <c r="M132" s="51">
        <f>E132-'Verbrauch je Träger 2019'!F133</f>
        <v>0</v>
      </c>
      <c r="N132" s="55">
        <f>F132-'Verbrauch je Träger 2019'!G133</f>
        <v>0</v>
      </c>
      <c r="O132" s="52">
        <f>G132-'Verbrauch je Träger 2019'!H133</f>
        <v>2078.5470808467926</v>
      </c>
      <c r="P132" s="54">
        <f>H132-'Verbrauch je Träger 2019'!I133</f>
        <v>3155.9197207235775</v>
      </c>
      <c r="Q132" s="53">
        <f>I132-'Verbrauch je Träger 2019'!J133</f>
        <v>2403.6358533767816</v>
      </c>
      <c r="S132" s="8" t="str">
        <f t="shared" si="3"/>
        <v>Germany</v>
      </c>
      <c r="T132" s="8" t="str">
        <f t="shared" si="3"/>
        <v>Duisburg-Beeckerwerth</v>
      </c>
      <c r="U132" s="51">
        <f>'Gesamtenergie 2050 var.'!E54*'Energie pro Energieträger'!D$55</f>
        <v>0</v>
      </c>
      <c r="V132" s="55">
        <f>'Gesamtenergie 2050 var.'!F54*'Energie pro Energieträger'!D$53</f>
        <v>0</v>
      </c>
      <c r="W132" s="52">
        <f>'Gesamtenergie 2050 var.'!G54*'Energie pro Energieträger'!E$54</f>
        <v>15742.860680037191</v>
      </c>
      <c r="X132" s="54">
        <f>'Gesamtenergie 2050 var.'!H54*'Energie pro Energieträger'!E$56</f>
        <v>23902.852592827672</v>
      </c>
      <c r="Y132" s="53">
        <f>'Gesamtenergie 2050 var.'!I54*'Energie pro Energieträger'!E$53</f>
        <v>18205.074455103048</v>
      </c>
      <c r="AA132" s="8" t="str">
        <f t="shared" si="4"/>
        <v>Germany</v>
      </c>
      <c r="AB132" s="8" t="str">
        <f t="shared" si="4"/>
        <v>Duisburg-Beeckerwerth</v>
      </c>
      <c r="AC132" s="51">
        <f>'Gesamtenergie 2050 var.'!AC18*'Energie pro Energieträger'!AB$55</f>
        <v>0</v>
      </c>
      <c r="AD132" s="55">
        <f>'Gesamtenergie 2050 var.'!AD18*'Energie pro Energieträger'!AB$53</f>
        <v>0</v>
      </c>
      <c r="AE132" s="52">
        <f>'Gesamtenergie 2050 var.'!AE18*'Energie pro Energieträger'!AC$54</f>
        <v>0</v>
      </c>
      <c r="AF132" s="54">
        <f>'Gesamtenergie 2050 var.'!AF18*'Energie pro Energieträger'!AC$56</f>
        <v>0</v>
      </c>
      <c r="AG132" s="53">
        <f>'Gesamtenergie 2050 var.'!AG18*'Energie pro Energieträger'!AC$53</f>
        <v>0</v>
      </c>
      <c r="AI132" s="8">
        <f>'Produktion je Standort'!AI17</f>
        <v>0</v>
      </c>
      <c r="AJ132" s="8">
        <f>'Produktion je Standort'!AJ17</f>
        <v>0</v>
      </c>
      <c r="AK132" s="51">
        <f>'Gesamtenergie 2050 var.'!AK18*'Energie pro Energieträger'!AJ$55</f>
        <v>0</v>
      </c>
      <c r="AL132" s="55">
        <f>'Gesamtenergie 2050 var.'!AL18*'Energie pro Energieträger'!AJ$53</f>
        <v>0</v>
      </c>
      <c r="AM132" s="52">
        <f>'Gesamtenergie 2050 var.'!AM18*'Energie pro Energieträger'!AK$54</f>
        <v>0</v>
      </c>
      <c r="AN132" s="54">
        <f>'Gesamtenergie 2050 var.'!AN18*'Energie pro Energieträger'!AK$56</f>
        <v>0</v>
      </c>
      <c r="AO132" s="53">
        <f>'Gesamtenergie 2050 var.'!AO18*'Energie pro Energieträger'!AK$53</f>
        <v>0</v>
      </c>
      <c r="AQ132" s="8">
        <f>'Produktion je Standort'!AQ17</f>
        <v>0</v>
      </c>
      <c r="AR132" s="8">
        <f>'Produktion je Standort'!AR17</f>
        <v>0</v>
      </c>
      <c r="AS132" s="51">
        <f>'Gesamtenergie 2050 var.'!AS18*'Energie pro Energieträger'!AR$55</f>
        <v>0</v>
      </c>
      <c r="AT132" s="55">
        <f>'Gesamtenergie 2050 var.'!AT18*'Energie pro Energieträger'!AR$53</f>
        <v>0</v>
      </c>
      <c r="AU132" s="52">
        <f>'Gesamtenergie 2050 var.'!AU18*'Energie pro Energieträger'!AS$54</f>
        <v>0</v>
      </c>
      <c r="AV132" s="54">
        <f>'Gesamtenergie 2050 var.'!AV18*'Energie pro Energieträger'!AS$56</f>
        <v>0</v>
      </c>
      <c r="AW132" s="53">
        <f>'Gesamtenergie 2050 var.'!AW18*'Energie pro Energieträger'!AS$53</f>
        <v>0</v>
      </c>
    </row>
    <row r="133" spans="3:49" x14ac:dyDescent="0.25">
      <c r="C133" s="8" t="str">
        <f>'Produktion je Standort'!C18</f>
        <v>Germany</v>
      </c>
      <c r="D133" s="8" t="str">
        <f>'Produktion je Standort'!D18</f>
        <v>Salzgitter</v>
      </c>
      <c r="E133" s="51">
        <f>'Gesamtenergie 2050 var.'!E19*'Energie pro Energieträger'!D$55</f>
        <v>0</v>
      </c>
      <c r="F133" s="55">
        <f>'Gesamtenergie 2050 var.'!F19*'Energie pro Energieträger'!D$53</f>
        <v>0</v>
      </c>
      <c r="G133" s="52">
        <f>'Gesamtenergie 2050 var.'!G19*'Energie pro Energieträger'!E$54</f>
        <v>12154.895419325196</v>
      </c>
      <c r="H133" s="54">
        <f>'Gesamtenergie 2050 var.'!H19*'Energie pro Energieträger'!E$56</f>
        <v>18455.138452554744</v>
      </c>
      <c r="I133" s="53">
        <f>'Gesamtenergie 2050 var.'!I19*'Energie pro Energieträger'!E$53</f>
        <v>14055.944507176024</v>
      </c>
      <c r="K133" s="8" t="str">
        <f t="shared" si="2"/>
        <v>Germany</v>
      </c>
      <c r="L133" s="8" t="str">
        <f t="shared" si="2"/>
        <v>Salzgitter</v>
      </c>
      <c r="M133" s="51">
        <f>E133-'Verbrauch je Träger 2019'!F134</f>
        <v>0</v>
      </c>
      <c r="N133" s="55">
        <f>F133-'Verbrauch je Träger 2019'!G134</f>
        <v>0</v>
      </c>
      <c r="O133" s="52">
        <f>G133-'Verbrauch je Träger 2019'!H134</f>
        <v>1593.5527619825407</v>
      </c>
      <c r="P133" s="54">
        <f>H133-'Verbrauch je Träger 2019'!I134</f>
        <v>2419.5384525547433</v>
      </c>
      <c r="Q133" s="53">
        <f>I133-'Verbrauch je Träger 2019'!J134</f>
        <v>1842.7874875888647</v>
      </c>
      <c r="S133" s="8" t="str">
        <f t="shared" si="3"/>
        <v>Germany</v>
      </c>
      <c r="T133" s="8" t="str">
        <f t="shared" si="3"/>
        <v>Salzgitter</v>
      </c>
      <c r="U133" s="51">
        <f>'Gesamtenergie 2050 var.'!E55*'Energie pro Energieträger'!D$55</f>
        <v>0</v>
      </c>
      <c r="V133" s="55">
        <f>'Gesamtenergie 2050 var.'!F55*'Energie pro Energieträger'!D$53</f>
        <v>0</v>
      </c>
      <c r="W133" s="52">
        <f>'Gesamtenergie 2050 var.'!G55*'Energie pro Energieträger'!E$54</f>
        <v>12069.526521361846</v>
      </c>
      <c r="X133" s="54">
        <f>'Gesamtenergie 2050 var.'!H55*'Energie pro Energieträger'!E$56</f>
        <v>18325.520321167882</v>
      </c>
      <c r="Y133" s="53">
        <f>'Gesamtenergie 2050 var.'!I55*'Energie pro Energieträger'!E$53</f>
        <v>13957.223748912336</v>
      </c>
      <c r="AA133" s="8" t="str">
        <f t="shared" si="4"/>
        <v>Germany</v>
      </c>
      <c r="AB133" s="8" t="str">
        <f t="shared" si="4"/>
        <v>Salzgitter</v>
      </c>
      <c r="AC133" s="51">
        <f>'Gesamtenergie 2050 var.'!AC19*'Energie pro Energieträger'!AB$55</f>
        <v>0</v>
      </c>
      <c r="AD133" s="55">
        <f>'Gesamtenergie 2050 var.'!AD19*'Energie pro Energieträger'!AB$53</f>
        <v>0</v>
      </c>
      <c r="AE133" s="52">
        <f>'Gesamtenergie 2050 var.'!AE19*'Energie pro Energieträger'!AC$54</f>
        <v>0</v>
      </c>
      <c r="AF133" s="54">
        <f>'Gesamtenergie 2050 var.'!AF19*'Energie pro Energieträger'!AC$56</f>
        <v>0</v>
      </c>
      <c r="AG133" s="53">
        <f>'Gesamtenergie 2050 var.'!AG19*'Energie pro Energieträger'!AC$53</f>
        <v>0</v>
      </c>
      <c r="AI133" s="8">
        <f>'Produktion je Standort'!AI18</f>
        <v>0</v>
      </c>
      <c r="AJ133" s="8">
        <f>'Produktion je Standort'!AJ18</f>
        <v>0</v>
      </c>
      <c r="AK133" s="51">
        <f>'Gesamtenergie 2050 var.'!AK19*'Energie pro Energieträger'!AJ$55</f>
        <v>0</v>
      </c>
      <c r="AL133" s="55">
        <f>'Gesamtenergie 2050 var.'!AL19*'Energie pro Energieträger'!AJ$53</f>
        <v>0</v>
      </c>
      <c r="AM133" s="52">
        <f>'Gesamtenergie 2050 var.'!AM19*'Energie pro Energieträger'!AK$54</f>
        <v>0</v>
      </c>
      <c r="AN133" s="54">
        <f>'Gesamtenergie 2050 var.'!AN19*'Energie pro Energieträger'!AK$56</f>
        <v>0</v>
      </c>
      <c r="AO133" s="53">
        <f>'Gesamtenergie 2050 var.'!AO19*'Energie pro Energieträger'!AK$53</f>
        <v>0</v>
      </c>
      <c r="AQ133" s="8">
        <f>'Produktion je Standort'!AQ18</f>
        <v>0</v>
      </c>
      <c r="AR133" s="8">
        <f>'Produktion je Standort'!AR18</f>
        <v>0</v>
      </c>
      <c r="AS133" s="51">
        <f>'Gesamtenergie 2050 var.'!AS19*'Energie pro Energieträger'!AR$55</f>
        <v>0</v>
      </c>
      <c r="AT133" s="55">
        <f>'Gesamtenergie 2050 var.'!AT19*'Energie pro Energieträger'!AR$53</f>
        <v>0</v>
      </c>
      <c r="AU133" s="52">
        <f>'Gesamtenergie 2050 var.'!AU19*'Energie pro Energieträger'!AS$54</f>
        <v>0</v>
      </c>
      <c r="AV133" s="54">
        <f>'Gesamtenergie 2050 var.'!AV19*'Energie pro Energieträger'!AS$56</f>
        <v>0</v>
      </c>
      <c r="AW133" s="53">
        <f>'Gesamtenergie 2050 var.'!AW19*'Energie pro Energieträger'!AS$53</f>
        <v>0</v>
      </c>
    </row>
    <row r="134" spans="3:49" x14ac:dyDescent="0.25">
      <c r="C134" s="8" t="str">
        <f>'Produktion je Standort'!C19</f>
        <v>Germany</v>
      </c>
      <c r="D134" s="8" t="str">
        <f>'Produktion je Standort'!D19</f>
        <v>Dillingen</v>
      </c>
      <c r="E134" s="51">
        <f>'Gesamtenergie 2050 var.'!E20*'Energie pro Energieträger'!D$55</f>
        <v>0</v>
      </c>
      <c r="F134" s="55">
        <f>'Gesamtenergie 2050 var.'!F20*'Energie pro Energieträger'!D$53</f>
        <v>0</v>
      </c>
      <c r="G134" s="52">
        <f>'Gesamtenergie 2050 var.'!G20*'Energie pro Energieträger'!E$54</f>
        <v>6167.2882410228285</v>
      </c>
      <c r="H134" s="54">
        <f>'Gesamtenergie 2050 var.'!H20*'Energie pro Energieträger'!E$56</f>
        <v>9363.9767713614729</v>
      </c>
      <c r="I134" s="53">
        <f>'Gesamtenergie 2050 var.'!I20*'Energie pro Energieträger'!E$53</f>
        <v>7131.8640173367048</v>
      </c>
      <c r="K134" s="8" t="str">
        <f t="shared" si="2"/>
        <v>Germany</v>
      </c>
      <c r="L134" s="8" t="str">
        <f t="shared" si="2"/>
        <v>Dillingen</v>
      </c>
      <c r="M134" s="51">
        <f>E134-'Verbrauch je Träger 2019'!F135</f>
        <v>0</v>
      </c>
      <c r="N134" s="55">
        <f>F134-'Verbrauch je Träger 2019'!G135</f>
        <v>0</v>
      </c>
      <c r="O134" s="52">
        <f>G134-'Verbrauch je Träger 2019'!H135</f>
        <v>808.55481444940233</v>
      </c>
      <c r="P134" s="54">
        <f>H134-'Verbrauch je Träger 2019'!I135</f>
        <v>1227.6527713614723</v>
      </c>
      <c r="Q134" s="53">
        <f>I134-'Verbrauch je Träger 2019'!J135</f>
        <v>935.01434696356773</v>
      </c>
      <c r="S134" s="8" t="str">
        <f t="shared" si="3"/>
        <v>Germany</v>
      </c>
      <c r="T134" s="8" t="str">
        <f t="shared" si="3"/>
        <v>Dillingen</v>
      </c>
      <c r="U134" s="51">
        <f>'Gesamtenergie 2050 var.'!E56*'Energie pro Energieträger'!D$55</f>
        <v>0</v>
      </c>
      <c r="V134" s="55">
        <f>'Gesamtenergie 2050 var.'!F56*'Energie pro Energieträger'!D$53</f>
        <v>0</v>
      </c>
      <c r="W134" s="52">
        <f>'Gesamtenergie 2050 var.'!G56*'Energie pro Energieträger'!E$54</f>
        <v>6123.9728045344682</v>
      </c>
      <c r="X134" s="54">
        <f>'Gesamtenergie 2050 var.'!H56*'Energie pro Energieträger'!E$56</f>
        <v>9298.2096586099651</v>
      </c>
      <c r="Y134" s="53">
        <f>'Gesamtenergie 2050 var.'!I56*'Energie pro Energieträger'!E$53</f>
        <v>7081.7739630350843</v>
      </c>
      <c r="AA134" s="8" t="str">
        <f t="shared" si="4"/>
        <v>Germany</v>
      </c>
      <c r="AB134" s="8" t="str">
        <f t="shared" si="4"/>
        <v>Dillingen</v>
      </c>
      <c r="AC134" s="51">
        <f>'Gesamtenergie 2050 var.'!AC20*'Energie pro Energieträger'!AB$55</f>
        <v>0</v>
      </c>
      <c r="AD134" s="55">
        <f>'Gesamtenergie 2050 var.'!AD20*'Energie pro Energieträger'!AB$53</f>
        <v>0</v>
      </c>
      <c r="AE134" s="52">
        <f>'Gesamtenergie 2050 var.'!AE20*'Energie pro Energieträger'!AC$54</f>
        <v>0</v>
      </c>
      <c r="AF134" s="54">
        <f>'Gesamtenergie 2050 var.'!AF20*'Energie pro Energieträger'!AC$56</f>
        <v>0</v>
      </c>
      <c r="AG134" s="53">
        <f>'Gesamtenergie 2050 var.'!AG20*'Energie pro Energieträger'!AC$53</f>
        <v>0</v>
      </c>
      <c r="AI134" s="8">
        <f>'Produktion je Standort'!AI19</f>
        <v>0</v>
      </c>
      <c r="AJ134" s="8">
        <f>'Produktion je Standort'!AJ19</f>
        <v>0</v>
      </c>
      <c r="AK134" s="51">
        <f>'Gesamtenergie 2050 var.'!AK20*'Energie pro Energieträger'!AJ$55</f>
        <v>0</v>
      </c>
      <c r="AL134" s="55">
        <f>'Gesamtenergie 2050 var.'!AL20*'Energie pro Energieträger'!AJ$53</f>
        <v>0</v>
      </c>
      <c r="AM134" s="52">
        <f>'Gesamtenergie 2050 var.'!AM20*'Energie pro Energieträger'!AK$54</f>
        <v>0</v>
      </c>
      <c r="AN134" s="54">
        <f>'Gesamtenergie 2050 var.'!AN20*'Energie pro Energieträger'!AK$56</f>
        <v>0</v>
      </c>
      <c r="AO134" s="53">
        <f>'Gesamtenergie 2050 var.'!AO20*'Energie pro Energieträger'!AK$53</f>
        <v>0</v>
      </c>
      <c r="AQ134" s="8">
        <f>'Produktion je Standort'!AQ19</f>
        <v>0</v>
      </c>
      <c r="AR134" s="8">
        <f>'Produktion je Standort'!AR19</f>
        <v>0</v>
      </c>
      <c r="AS134" s="51">
        <f>'Gesamtenergie 2050 var.'!AS20*'Energie pro Energieträger'!AR$55</f>
        <v>0</v>
      </c>
      <c r="AT134" s="55">
        <f>'Gesamtenergie 2050 var.'!AT20*'Energie pro Energieträger'!AR$53</f>
        <v>0</v>
      </c>
      <c r="AU134" s="52">
        <f>'Gesamtenergie 2050 var.'!AU20*'Energie pro Energieträger'!AS$54</f>
        <v>0</v>
      </c>
      <c r="AV134" s="54">
        <f>'Gesamtenergie 2050 var.'!AV20*'Energie pro Energieträger'!AS$56</f>
        <v>0</v>
      </c>
      <c r="AW134" s="53">
        <f>'Gesamtenergie 2050 var.'!AW20*'Energie pro Energieträger'!AS$53</f>
        <v>0</v>
      </c>
    </row>
    <row r="135" spans="3:49" x14ac:dyDescent="0.25">
      <c r="C135" s="8" t="str">
        <f>'Produktion je Standort'!C20</f>
        <v>Germany</v>
      </c>
      <c r="D135" s="8" t="str">
        <f>'Produktion je Standort'!D20</f>
        <v>Duisburg</v>
      </c>
      <c r="E135" s="51">
        <f>'Gesamtenergie 2050 var.'!E21*'Energie pro Energieträger'!D$55</f>
        <v>0</v>
      </c>
      <c r="F135" s="55">
        <f>'Gesamtenergie 2050 var.'!F21*'Energie pro Energieträger'!D$53</f>
        <v>0</v>
      </c>
      <c r="G135" s="52">
        <f>'Gesamtenergie 2050 var.'!G21*'Energie pro Energieträger'!E$54</f>
        <v>2959.4527977487437</v>
      </c>
      <c r="H135" s="54">
        <f>'Gesamtenergie 2050 var.'!H21*'Energie pro Energieträger'!E$56</f>
        <v>4493.4250145350679</v>
      </c>
      <c r="I135" s="53">
        <f>'Gesamtenergie 2050 var.'!I21*'Energie pro Energieträger'!E$53</f>
        <v>3422.3169234863362</v>
      </c>
      <c r="K135" s="8" t="str">
        <f t="shared" si="2"/>
        <v>Germany</v>
      </c>
      <c r="L135" s="8" t="str">
        <f t="shared" si="2"/>
        <v>Duisburg</v>
      </c>
      <c r="M135" s="51">
        <f>E135-'Verbrauch je Träger 2019'!F136</f>
        <v>0</v>
      </c>
      <c r="N135" s="55">
        <f>F135-'Verbrauch je Träger 2019'!G136</f>
        <v>0</v>
      </c>
      <c r="O135" s="52">
        <f>G135-'Verbrauch je Träger 2019'!H136</f>
        <v>387.99545509140171</v>
      </c>
      <c r="P135" s="54">
        <f>H135-'Verbrauch je Träger 2019'!I136</f>
        <v>589.10501453506777</v>
      </c>
      <c r="Q135" s="53">
        <f>I135-'Verbrauch je Träger 2019'!J136</f>
        <v>448.67869263033208</v>
      </c>
      <c r="S135" s="8" t="str">
        <f t="shared" si="3"/>
        <v>Germany</v>
      </c>
      <c r="T135" s="8" t="str">
        <f t="shared" si="3"/>
        <v>Duisburg</v>
      </c>
      <c r="U135" s="51">
        <f>'Gesamtenergie 2050 var.'!E57*'Energie pro Energieträger'!D$55</f>
        <v>0</v>
      </c>
      <c r="V135" s="55">
        <f>'Gesamtenergie 2050 var.'!F57*'Energie pro Energieträger'!D$53</f>
        <v>0</v>
      </c>
      <c r="W135" s="52">
        <f>'Gesamtenergie 2050 var.'!G57*'Energie pro Energieträger'!E$54</f>
        <v>2938.6673269402759</v>
      </c>
      <c r="X135" s="54">
        <f>'Gesamtenergie 2050 var.'!H57*'Energie pro Energieträger'!E$56</f>
        <v>4461.8658173278327</v>
      </c>
      <c r="Y135" s="53">
        <f>'Gesamtenergie 2050 var.'!I57*'Energie pro Energieträger'!E$53</f>
        <v>3398.2805649525685</v>
      </c>
      <c r="AA135" s="8" t="str">
        <f t="shared" si="4"/>
        <v>Germany</v>
      </c>
      <c r="AB135" s="8" t="str">
        <f t="shared" si="4"/>
        <v>Duisburg</v>
      </c>
      <c r="AC135" s="51">
        <f>'Gesamtenergie 2050 var.'!AC21*'Energie pro Energieträger'!AB$55</f>
        <v>0</v>
      </c>
      <c r="AD135" s="55">
        <f>'Gesamtenergie 2050 var.'!AD21*'Energie pro Energieträger'!AB$53</f>
        <v>0</v>
      </c>
      <c r="AE135" s="52">
        <f>'Gesamtenergie 2050 var.'!AE21*'Energie pro Energieträger'!AC$54</f>
        <v>0</v>
      </c>
      <c r="AF135" s="54">
        <f>'Gesamtenergie 2050 var.'!AF21*'Energie pro Energieträger'!AC$56</f>
        <v>0</v>
      </c>
      <c r="AG135" s="53">
        <f>'Gesamtenergie 2050 var.'!AG21*'Energie pro Energieträger'!AC$53</f>
        <v>0</v>
      </c>
      <c r="AI135" s="8">
        <f>'Produktion je Standort'!AI20</f>
        <v>0</v>
      </c>
      <c r="AJ135" s="8">
        <f>'Produktion je Standort'!AJ20</f>
        <v>0</v>
      </c>
      <c r="AK135" s="51">
        <f>'Gesamtenergie 2050 var.'!AK21*'Energie pro Energieträger'!AJ$55</f>
        <v>0</v>
      </c>
      <c r="AL135" s="55">
        <f>'Gesamtenergie 2050 var.'!AL21*'Energie pro Energieträger'!AJ$53</f>
        <v>0</v>
      </c>
      <c r="AM135" s="52">
        <f>'Gesamtenergie 2050 var.'!AM21*'Energie pro Energieträger'!AK$54</f>
        <v>0</v>
      </c>
      <c r="AN135" s="54">
        <f>'Gesamtenergie 2050 var.'!AN21*'Energie pro Energieträger'!AK$56</f>
        <v>0</v>
      </c>
      <c r="AO135" s="53">
        <f>'Gesamtenergie 2050 var.'!AO21*'Energie pro Energieträger'!AK$53</f>
        <v>0</v>
      </c>
      <c r="AQ135" s="8">
        <f>'Produktion je Standort'!AQ20</f>
        <v>0</v>
      </c>
      <c r="AR135" s="8">
        <f>'Produktion je Standort'!AR20</f>
        <v>0</v>
      </c>
      <c r="AS135" s="51">
        <f>'Gesamtenergie 2050 var.'!AS21*'Energie pro Energieträger'!AR$55</f>
        <v>0</v>
      </c>
      <c r="AT135" s="55">
        <f>'Gesamtenergie 2050 var.'!AT21*'Energie pro Energieträger'!AR$53</f>
        <v>0</v>
      </c>
      <c r="AU135" s="52">
        <f>'Gesamtenergie 2050 var.'!AU21*'Energie pro Energieträger'!AS$54</f>
        <v>0</v>
      </c>
      <c r="AV135" s="54">
        <f>'Gesamtenergie 2050 var.'!AV21*'Energie pro Energieträger'!AS$56</f>
        <v>0</v>
      </c>
      <c r="AW135" s="53">
        <f>'Gesamtenergie 2050 var.'!AW21*'Energie pro Energieträger'!AS$53</f>
        <v>0</v>
      </c>
    </row>
    <row r="136" spans="3:49" x14ac:dyDescent="0.25">
      <c r="C136" s="8" t="str">
        <f>'Produktion je Standort'!C21</f>
        <v>Germany</v>
      </c>
      <c r="D136" s="8" t="str">
        <f>'Produktion je Standort'!D21</f>
        <v>Duisburg-Bruckhausen</v>
      </c>
      <c r="E136" s="51">
        <f>'Gesamtenergie 2050 var.'!E22*'Energie pro Energieträger'!D$55</f>
        <v>0</v>
      </c>
      <c r="F136" s="55">
        <f>'Gesamtenergie 2050 var.'!F22*'Energie pro Energieträger'!D$53</f>
        <v>0</v>
      </c>
      <c r="G136" s="52">
        <f>'Gesamtenergie 2050 var.'!G22*'Energie pro Energieträger'!E$54</f>
        <v>15854.211416511125</v>
      </c>
      <c r="H136" s="54">
        <f>'Gesamtenergie 2050 var.'!H22*'Energie pro Energieträger'!E$56</f>
        <v>24071.919720723577</v>
      </c>
      <c r="I136" s="53">
        <f>'Gesamtenergie 2050 var.'!I22*'Energie pro Energieträger'!E$53</f>
        <v>18333.840661533945</v>
      </c>
      <c r="K136" s="8" t="str">
        <f t="shared" si="2"/>
        <v>Germany</v>
      </c>
      <c r="L136" s="8" t="str">
        <f t="shared" si="2"/>
        <v>Duisburg-Bruckhausen</v>
      </c>
      <c r="M136" s="51">
        <f>E136-'Verbrauch je Träger 2019'!F137</f>
        <v>0</v>
      </c>
      <c r="N136" s="55">
        <f>F136-'Verbrauch je Träger 2019'!G137</f>
        <v>0</v>
      </c>
      <c r="O136" s="52">
        <f>G136-'Verbrauch je Träger 2019'!H137</f>
        <v>2078.5470808467926</v>
      </c>
      <c r="P136" s="54">
        <f>H136-'Verbrauch je Träger 2019'!I137</f>
        <v>3155.9197207235775</v>
      </c>
      <c r="Q136" s="53">
        <f>I136-'Verbrauch je Träger 2019'!J137</f>
        <v>2403.6358533767816</v>
      </c>
      <c r="S136" s="8" t="str">
        <f t="shared" si="3"/>
        <v>Germany</v>
      </c>
      <c r="T136" s="8" t="str">
        <f t="shared" si="3"/>
        <v>Duisburg-Bruckhausen</v>
      </c>
      <c r="U136" s="51">
        <f>'Gesamtenergie 2050 var.'!E58*'Energie pro Energieträger'!D$55</f>
        <v>0</v>
      </c>
      <c r="V136" s="55">
        <f>'Gesamtenergie 2050 var.'!F58*'Energie pro Energieträger'!D$53</f>
        <v>0</v>
      </c>
      <c r="W136" s="52">
        <f>'Gesamtenergie 2050 var.'!G58*'Energie pro Energieträger'!E$54</f>
        <v>15742.860680037191</v>
      </c>
      <c r="X136" s="54">
        <f>'Gesamtenergie 2050 var.'!H58*'Energie pro Energieträger'!E$56</f>
        <v>23902.852592827672</v>
      </c>
      <c r="Y136" s="53">
        <f>'Gesamtenergie 2050 var.'!I58*'Energie pro Energieträger'!E$53</f>
        <v>18205.074455103048</v>
      </c>
      <c r="AA136" s="8" t="str">
        <f t="shared" si="4"/>
        <v>Germany</v>
      </c>
      <c r="AB136" s="8" t="str">
        <f t="shared" si="4"/>
        <v>Duisburg-Bruckhausen</v>
      </c>
      <c r="AC136" s="51">
        <f>'Gesamtenergie 2050 var.'!AC22*'Energie pro Energieträger'!AB$55</f>
        <v>0</v>
      </c>
      <c r="AD136" s="55">
        <f>'Gesamtenergie 2050 var.'!AD22*'Energie pro Energieträger'!AB$53</f>
        <v>0</v>
      </c>
      <c r="AE136" s="52">
        <f>'Gesamtenergie 2050 var.'!AE22*'Energie pro Energieträger'!AC$54</f>
        <v>0</v>
      </c>
      <c r="AF136" s="54">
        <f>'Gesamtenergie 2050 var.'!AF22*'Energie pro Energieträger'!AC$56</f>
        <v>0</v>
      </c>
      <c r="AG136" s="53">
        <f>'Gesamtenergie 2050 var.'!AG22*'Energie pro Energieträger'!AC$53</f>
        <v>0</v>
      </c>
      <c r="AI136" s="8">
        <f>'Produktion je Standort'!AI21</f>
        <v>0</v>
      </c>
      <c r="AJ136" s="8">
        <f>'Produktion je Standort'!AJ21</f>
        <v>0</v>
      </c>
      <c r="AK136" s="51">
        <f>'Gesamtenergie 2050 var.'!AK22*'Energie pro Energieträger'!AJ$55</f>
        <v>0</v>
      </c>
      <c r="AL136" s="55">
        <f>'Gesamtenergie 2050 var.'!AL22*'Energie pro Energieträger'!AJ$53</f>
        <v>0</v>
      </c>
      <c r="AM136" s="52">
        <f>'Gesamtenergie 2050 var.'!AM22*'Energie pro Energieträger'!AK$54</f>
        <v>0</v>
      </c>
      <c r="AN136" s="54">
        <f>'Gesamtenergie 2050 var.'!AN22*'Energie pro Energieträger'!AK$56</f>
        <v>0</v>
      </c>
      <c r="AO136" s="53">
        <f>'Gesamtenergie 2050 var.'!AO22*'Energie pro Energieträger'!AK$53</f>
        <v>0</v>
      </c>
      <c r="AQ136" s="8">
        <f>'Produktion je Standort'!AQ21</f>
        <v>0</v>
      </c>
      <c r="AR136" s="8">
        <f>'Produktion je Standort'!AR21</f>
        <v>0</v>
      </c>
      <c r="AS136" s="51">
        <f>'Gesamtenergie 2050 var.'!AS22*'Energie pro Energieträger'!AR$55</f>
        <v>0</v>
      </c>
      <c r="AT136" s="55">
        <f>'Gesamtenergie 2050 var.'!AT22*'Energie pro Energieträger'!AR$53</f>
        <v>0</v>
      </c>
      <c r="AU136" s="52">
        <f>'Gesamtenergie 2050 var.'!AU22*'Energie pro Energieträger'!AS$54</f>
        <v>0</v>
      </c>
      <c r="AV136" s="54">
        <f>'Gesamtenergie 2050 var.'!AV22*'Energie pro Energieträger'!AS$56</f>
        <v>0</v>
      </c>
      <c r="AW136" s="53">
        <f>'Gesamtenergie 2050 var.'!AW22*'Energie pro Energieträger'!AS$53</f>
        <v>0</v>
      </c>
    </row>
    <row r="137" spans="3:49" x14ac:dyDescent="0.25">
      <c r="C137" s="8" t="str">
        <f>'Produktion je Standort'!C22</f>
        <v>Hungaria</v>
      </c>
      <c r="D137" s="8" t="str">
        <f>'Produktion je Standort'!D22</f>
        <v>Dunauijvaros</v>
      </c>
      <c r="E137" s="51">
        <f>'Gesamtenergie 2050 var.'!E23*'Energie pro Energieträger'!D$55</f>
        <v>0</v>
      </c>
      <c r="F137" s="55">
        <f>'Gesamtenergie 2050 var.'!F23*'Energie pro Energieträger'!D$53</f>
        <v>0</v>
      </c>
      <c r="G137" s="52">
        <f>'Gesamtenergie 2050 var.'!G23*'Energie pro Energieträger'!E$54</f>
        <v>4227.7897110696331</v>
      </c>
      <c r="H137" s="54">
        <f>'Gesamtenergie 2050 var.'!H23*'Energie pro Energieträger'!E$56</f>
        <v>6419.1785921929541</v>
      </c>
      <c r="I137" s="53">
        <f>'Gesamtenergie 2050 var.'!I23*'Energie pro Energieträger'!E$53</f>
        <v>4889.0241764090524</v>
      </c>
      <c r="K137" s="8" t="str">
        <f t="shared" si="2"/>
        <v>Hungaria</v>
      </c>
      <c r="L137" s="8" t="str">
        <f t="shared" si="2"/>
        <v>Dunauijvaros</v>
      </c>
      <c r="M137" s="51">
        <f>E137-'Verbrauch je Träger 2019'!F138</f>
        <v>0</v>
      </c>
      <c r="N137" s="55">
        <f>F137-'Verbrauch je Träger 2019'!G138</f>
        <v>0</v>
      </c>
      <c r="O137" s="52">
        <f>G137-'Verbrauch je Träger 2019'!H138</f>
        <v>554.27922155914439</v>
      </c>
      <c r="P137" s="54">
        <f>H137-'Verbrauch je Träger 2019'!I138</f>
        <v>841.57859219295369</v>
      </c>
      <c r="Q137" s="53">
        <f>I137-'Verbrauch je Träger 2019'!J138</f>
        <v>640.96956090047479</v>
      </c>
      <c r="S137" s="8" t="str">
        <f t="shared" si="3"/>
        <v>Hungaria</v>
      </c>
      <c r="T137" s="8" t="str">
        <f t="shared" si="3"/>
        <v>Dunauijvaros</v>
      </c>
      <c r="U137" s="51">
        <f>'Gesamtenergie 2050 var.'!E59*'Energie pro Energieträger'!D$55</f>
        <v>0</v>
      </c>
      <c r="V137" s="55">
        <f>'Gesamtenergie 2050 var.'!F59*'Energie pro Energieträger'!D$53</f>
        <v>0</v>
      </c>
      <c r="W137" s="52">
        <f>'Gesamtenergie 2050 var.'!G59*'Energie pro Energieträger'!E$54</f>
        <v>4198.0961813432514</v>
      </c>
      <c r="X137" s="54">
        <f>'Gesamtenergie 2050 var.'!H59*'Energie pro Energieträger'!E$56</f>
        <v>6374.0940247540466</v>
      </c>
      <c r="Y137" s="53">
        <f>'Gesamtenergie 2050 var.'!I59*'Energie pro Energieträger'!E$53</f>
        <v>4854.6865213608125</v>
      </c>
      <c r="AA137" s="8" t="str">
        <f t="shared" si="4"/>
        <v>Hungaria</v>
      </c>
      <c r="AB137" s="8" t="str">
        <f t="shared" si="4"/>
        <v>Dunauijvaros</v>
      </c>
      <c r="AC137" s="51">
        <f>'Gesamtenergie 2050 var.'!AC23*'Energie pro Energieträger'!AB$55</f>
        <v>0</v>
      </c>
      <c r="AD137" s="55">
        <f>'Gesamtenergie 2050 var.'!AD23*'Energie pro Energieträger'!AB$53</f>
        <v>0</v>
      </c>
      <c r="AE137" s="52">
        <f>'Gesamtenergie 2050 var.'!AE23*'Energie pro Energieträger'!AC$54</f>
        <v>0</v>
      </c>
      <c r="AF137" s="54">
        <f>'Gesamtenergie 2050 var.'!AF23*'Energie pro Energieträger'!AC$56</f>
        <v>0</v>
      </c>
      <c r="AG137" s="53">
        <f>'Gesamtenergie 2050 var.'!AG23*'Energie pro Energieträger'!AC$53</f>
        <v>0</v>
      </c>
      <c r="AI137" s="8">
        <f>'Produktion je Standort'!AI22</f>
        <v>0</v>
      </c>
      <c r="AJ137" s="8">
        <f>'Produktion je Standort'!AJ22</f>
        <v>0</v>
      </c>
      <c r="AK137" s="51">
        <f>'Gesamtenergie 2050 var.'!AK23*'Energie pro Energieträger'!AJ$55</f>
        <v>0</v>
      </c>
      <c r="AL137" s="55">
        <f>'Gesamtenergie 2050 var.'!AL23*'Energie pro Energieträger'!AJ$53</f>
        <v>0</v>
      </c>
      <c r="AM137" s="52">
        <f>'Gesamtenergie 2050 var.'!AM23*'Energie pro Energieträger'!AK$54</f>
        <v>0</v>
      </c>
      <c r="AN137" s="54">
        <f>'Gesamtenergie 2050 var.'!AN23*'Energie pro Energieträger'!AK$56</f>
        <v>0</v>
      </c>
      <c r="AO137" s="53">
        <f>'Gesamtenergie 2050 var.'!AO23*'Energie pro Energieträger'!AK$53</f>
        <v>0</v>
      </c>
      <c r="AQ137" s="8">
        <f>'Produktion je Standort'!AQ22</f>
        <v>0</v>
      </c>
      <c r="AR137" s="8">
        <f>'Produktion je Standort'!AR22</f>
        <v>0</v>
      </c>
      <c r="AS137" s="51">
        <f>'Gesamtenergie 2050 var.'!AS23*'Energie pro Energieträger'!AR$55</f>
        <v>0</v>
      </c>
      <c r="AT137" s="55">
        <f>'Gesamtenergie 2050 var.'!AT23*'Energie pro Energieträger'!AR$53</f>
        <v>0</v>
      </c>
      <c r="AU137" s="52">
        <f>'Gesamtenergie 2050 var.'!AU23*'Energie pro Energieträger'!AS$54</f>
        <v>0</v>
      </c>
      <c r="AV137" s="54">
        <f>'Gesamtenergie 2050 var.'!AV23*'Energie pro Energieträger'!AS$56</f>
        <v>0</v>
      </c>
      <c r="AW137" s="53">
        <f>'Gesamtenergie 2050 var.'!AW23*'Energie pro Energieträger'!AS$53</f>
        <v>0</v>
      </c>
    </row>
    <row r="138" spans="3:49" x14ac:dyDescent="0.25">
      <c r="C138" s="8" t="str">
        <f>'Produktion je Standort'!C23</f>
        <v>Italy</v>
      </c>
      <c r="D138" s="8" t="str">
        <f>'Produktion je Standort'!D23</f>
        <v>Taranto</v>
      </c>
      <c r="E138" s="51">
        <f>'Gesamtenergie 2050 var.'!E24*'Energie pro Energieträger'!D$55</f>
        <v>0</v>
      </c>
      <c r="F138" s="55">
        <f>'Gesamtenergie 2050 var.'!F24*'Energie pro Energieträger'!D$53</f>
        <v>0</v>
      </c>
      <c r="G138" s="52">
        <f>'Gesamtenergie 2050 var.'!G24*'Energie pro Energieträger'!E$54</f>
        <v>22460.132840057428</v>
      </c>
      <c r="H138" s="54">
        <f>'Gesamtenergie 2050 var.'!H24*'Energie pro Energieträger'!E$56</f>
        <v>34101.886271025069</v>
      </c>
      <c r="I138" s="53">
        <f>'Gesamtenergie 2050 var.'!I24*'Energie pro Energieträger'!E$53</f>
        <v>25972.940937173087</v>
      </c>
      <c r="K138" s="8" t="str">
        <f t="shared" si="2"/>
        <v>Italy</v>
      </c>
      <c r="L138" s="8" t="str">
        <f t="shared" si="2"/>
        <v>Taranto</v>
      </c>
      <c r="M138" s="51">
        <f>E138-'Verbrauch je Träger 2019'!F139</f>
        <v>0</v>
      </c>
      <c r="N138" s="55">
        <f>F138-'Verbrauch je Träger 2019'!G139</f>
        <v>0</v>
      </c>
      <c r="O138" s="52">
        <f>G138-'Verbrauch je Träger 2019'!H139</f>
        <v>2944.6083645329563</v>
      </c>
      <c r="P138" s="54">
        <f>H138-'Verbrauch je Träger 2019'!I139</f>
        <v>4470.8862710250687</v>
      </c>
      <c r="Q138" s="53">
        <f>I138-'Verbrauch je Träger 2019'!J139</f>
        <v>3405.15079228377</v>
      </c>
      <c r="S138" s="8" t="str">
        <f t="shared" si="3"/>
        <v>Italy</v>
      </c>
      <c r="T138" s="8" t="str">
        <f t="shared" si="3"/>
        <v>Taranto</v>
      </c>
      <c r="U138" s="51">
        <f>'Gesamtenergie 2050 var.'!E60*'Energie pro Energieträger'!D$55</f>
        <v>0</v>
      </c>
      <c r="V138" s="55">
        <f>'Gesamtenergie 2050 var.'!F60*'Energie pro Energieträger'!D$53</f>
        <v>0</v>
      </c>
      <c r="W138" s="52">
        <f>'Gesamtenergie 2050 var.'!G60*'Energie pro Energieträger'!E$54</f>
        <v>22302.385963386023</v>
      </c>
      <c r="X138" s="54">
        <f>'Gesamtenergie 2050 var.'!H60*'Energie pro Energieträger'!E$56</f>
        <v>33862.374506505868</v>
      </c>
      <c r="Y138" s="53">
        <f>'Gesamtenergie 2050 var.'!I60*'Energie pro Energieträger'!E$53</f>
        <v>25790.522144729319</v>
      </c>
      <c r="AA138" s="8" t="str">
        <f t="shared" si="4"/>
        <v>Italy</v>
      </c>
      <c r="AB138" s="8" t="str">
        <f t="shared" si="4"/>
        <v>Taranto</v>
      </c>
      <c r="AC138" s="51">
        <f>'Gesamtenergie 2050 var.'!AC24*'Energie pro Energieträger'!AB$55</f>
        <v>0</v>
      </c>
      <c r="AD138" s="55">
        <f>'Gesamtenergie 2050 var.'!AD24*'Energie pro Energieträger'!AB$53</f>
        <v>0</v>
      </c>
      <c r="AE138" s="52">
        <f>'Gesamtenergie 2050 var.'!AE24*'Energie pro Energieträger'!AC$54</f>
        <v>0</v>
      </c>
      <c r="AF138" s="54">
        <f>'Gesamtenergie 2050 var.'!AF24*'Energie pro Energieträger'!AC$56</f>
        <v>0</v>
      </c>
      <c r="AG138" s="53">
        <f>'Gesamtenergie 2050 var.'!AG24*'Energie pro Energieträger'!AC$53</f>
        <v>0</v>
      </c>
      <c r="AI138" s="8">
        <f>'Produktion je Standort'!AI23</f>
        <v>0</v>
      </c>
      <c r="AJ138" s="8">
        <f>'Produktion je Standort'!AJ23</f>
        <v>0</v>
      </c>
      <c r="AK138" s="51">
        <f>'Gesamtenergie 2050 var.'!AK24*'Energie pro Energieträger'!AJ$55</f>
        <v>0</v>
      </c>
      <c r="AL138" s="55">
        <f>'Gesamtenergie 2050 var.'!AL24*'Energie pro Energieträger'!AJ$53</f>
        <v>0</v>
      </c>
      <c r="AM138" s="52">
        <f>'Gesamtenergie 2050 var.'!AM24*'Energie pro Energieträger'!AK$54</f>
        <v>0</v>
      </c>
      <c r="AN138" s="54">
        <f>'Gesamtenergie 2050 var.'!AN24*'Energie pro Energieträger'!AK$56</f>
        <v>0</v>
      </c>
      <c r="AO138" s="53">
        <f>'Gesamtenergie 2050 var.'!AO24*'Energie pro Energieträger'!AK$53</f>
        <v>0</v>
      </c>
      <c r="AQ138" s="8">
        <f>'Produktion je Standort'!AQ23</f>
        <v>0</v>
      </c>
      <c r="AR138" s="8">
        <f>'Produktion je Standort'!AR23</f>
        <v>0</v>
      </c>
      <c r="AS138" s="51">
        <f>'Gesamtenergie 2050 var.'!AS24*'Energie pro Energieträger'!AR$55</f>
        <v>0</v>
      </c>
      <c r="AT138" s="55">
        <f>'Gesamtenergie 2050 var.'!AT24*'Energie pro Energieträger'!AR$53</f>
        <v>0</v>
      </c>
      <c r="AU138" s="52">
        <f>'Gesamtenergie 2050 var.'!AU24*'Energie pro Energieträger'!AS$54</f>
        <v>0</v>
      </c>
      <c r="AV138" s="54">
        <f>'Gesamtenergie 2050 var.'!AV24*'Energie pro Energieträger'!AS$56</f>
        <v>0</v>
      </c>
      <c r="AW138" s="53">
        <f>'Gesamtenergie 2050 var.'!AW24*'Energie pro Energieträger'!AS$53</f>
        <v>0</v>
      </c>
    </row>
    <row r="139" spans="3:49" x14ac:dyDescent="0.25">
      <c r="C139" s="8" t="str">
        <f>'Produktion je Standort'!C24</f>
        <v>Netherlands</v>
      </c>
      <c r="D139" s="8" t="str">
        <f>'Produktion je Standort'!D24</f>
        <v>Ijmuiden</v>
      </c>
      <c r="E139" s="51">
        <f>'Gesamtenergie 2050 var.'!E25*'Energie pro Energieträger'!D$55</f>
        <v>0</v>
      </c>
      <c r="F139" s="55">
        <f>'Gesamtenergie 2050 var.'!F25*'Energie pro Energieträger'!D$53</f>
        <v>0</v>
      </c>
      <c r="G139" s="52">
        <f>'Gesamtenergie 2050 var.'!G25*'Energie pro Energieträger'!E$54</f>
        <v>18007.74180058722</v>
      </c>
      <c r="H139" s="54">
        <f>'Gesamtenergie 2050 var.'!H25*'Energie pro Energieträger'!E$56</f>
        <v>27341.688816121863</v>
      </c>
      <c r="I139" s="53">
        <f>'Gesamtenergie 2050 var.'!I25*'Energie pro Energieträger'!E$53</f>
        <v>20824.187351392306</v>
      </c>
      <c r="K139" s="8" t="str">
        <f t="shared" si="2"/>
        <v>Netherlands</v>
      </c>
      <c r="L139" s="8" t="str">
        <f t="shared" si="2"/>
        <v>Ijmuiden</v>
      </c>
      <c r="M139" s="51">
        <f>E139-'Verbrauch je Träger 2019'!F140</f>
        <v>0</v>
      </c>
      <c r="N139" s="55">
        <f>F139-'Verbrauch je Träger 2019'!G140</f>
        <v>0</v>
      </c>
      <c r="O139" s="52">
        <f>G139-'Verbrauch je Träger 2019'!H140</f>
        <v>2360.883059328482</v>
      </c>
      <c r="P139" s="54">
        <f>H139-'Verbrauch je Träger 2019'!I140</f>
        <v>3584.5988161218629</v>
      </c>
      <c r="Q139" s="53">
        <f>I139-'Verbrauch je Träger 2019'!J140</f>
        <v>2730.1297234604572</v>
      </c>
      <c r="S139" s="8" t="str">
        <f t="shared" si="3"/>
        <v>Netherlands</v>
      </c>
      <c r="T139" s="8" t="str">
        <f t="shared" si="3"/>
        <v>Ijmuiden</v>
      </c>
      <c r="U139" s="51">
        <f>'Gesamtenergie 2050 var.'!E61*'Energie pro Energieträger'!D$55</f>
        <v>0</v>
      </c>
      <c r="V139" s="55">
        <f>'Gesamtenergie 2050 var.'!F61*'Energie pro Energieträger'!D$53</f>
        <v>0</v>
      </c>
      <c r="W139" s="52">
        <f>'Gesamtenergie 2050 var.'!G61*'Energie pro Energieträger'!E$54</f>
        <v>17881.265922408911</v>
      </c>
      <c r="X139" s="54">
        <f>'Gesamtenergie 2050 var.'!H61*'Energie pro Energieträger'!E$56</f>
        <v>27149.656736686764</v>
      </c>
      <c r="Y139" s="53">
        <f>'Gesamtenergie 2050 var.'!I61*'Energie pro Energieträger'!E$53</f>
        <v>20677.93040192121</v>
      </c>
      <c r="AA139" s="8" t="str">
        <f t="shared" si="4"/>
        <v>Netherlands</v>
      </c>
      <c r="AB139" s="8" t="str">
        <f t="shared" si="4"/>
        <v>Ijmuiden</v>
      </c>
      <c r="AC139" s="51">
        <f>'Gesamtenergie 2050 var.'!AC25*'Energie pro Energieträger'!AB$55</f>
        <v>0</v>
      </c>
      <c r="AD139" s="55">
        <f>'Gesamtenergie 2050 var.'!AD25*'Energie pro Energieträger'!AB$53</f>
        <v>0</v>
      </c>
      <c r="AE139" s="52">
        <f>'Gesamtenergie 2050 var.'!AE25*'Energie pro Energieträger'!AC$54</f>
        <v>0</v>
      </c>
      <c r="AF139" s="54">
        <f>'Gesamtenergie 2050 var.'!AF25*'Energie pro Energieträger'!AC$56</f>
        <v>0</v>
      </c>
      <c r="AG139" s="53">
        <f>'Gesamtenergie 2050 var.'!AG25*'Energie pro Energieträger'!AC$53</f>
        <v>0</v>
      </c>
      <c r="AI139" s="8">
        <f>'Produktion je Standort'!AI24</f>
        <v>0</v>
      </c>
      <c r="AJ139" s="8">
        <f>'Produktion je Standort'!AJ24</f>
        <v>0</v>
      </c>
      <c r="AK139" s="51">
        <f>'Gesamtenergie 2050 var.'!AK25*'Energie pro Energieträger'!AJ$55</f>
        <v>0</v>
      </c>
      <c r="AL139" s="55">
        <f>'Gesamtenergie 2050 var.'!AL25*'Energie pro Energieträger'!AJ$53</f>
        <v>0</v>
      </c>
      <c r="AM139" s="52">
        <f>'Gesamtenergie 2050 var.'!AM25*'Energie pro Energieträger'!AK$54</f>
        <v>0</v>
      </c>
      <c r="AN139" s="54">
        <f>'Gesamtenergie 2050 var.'!AN25*'Energie pro Energieträger'!AK$56</f>
        <v>0</v>
      </c>
      <c r="AO139" s="53">
        <f>'Gesamtenergie 2050 var.'!AO25*'Energie pro Energieträger'!AK$53</f>
        <v>0</v>
      </c>
      <c r="AQ139" s="8">
        <f>'Produktion je Standort'!AQ24</f>
        <v>0</v>
      </c>
      <c r="AR139" s="8">
        <f>'Produktion je Standort'!AR24</f>
        <v>0</v>
      </c>
      <c r="AS139" s="51">
        <f>'Gesamtenergie 2050 var.'!AS25*'Energie pro Energieträger'!AR$55</f>
        <v>0</v>
      </c>
      <c r="AT139" s="55">
        <f>'Gesamtenergie 2050 var.'!AT25*'Energie pro Energieträger'!AR$53</f>
        <v>0</v>
      </c>
      <c r="AU139" s="52">
        <f>'Gesamtenergie 2050 var.'!AU25*'Energie pro Energieträger'!AS$54</f>
        <v>0</v>
      </c>
      <c r="AV139" s="54">
        <f>'Gesamtenergie 2050 var.'!AV25*'Energie pro Energieträger'!AS$56</f>
        <v>0</v>
      </c>
      <c r="AW139" s="53">
        <f>'Gesamtenergie 2050 var.'!AW25*'Energie pro Energieträger'!AS$53</f>
        <v>0</v>
      </c>
    </row>
    <row r="140" spans="3:49" x14ac:dyDescent="0.25">
      <c r="C140" s="8" t="str">
        <f>'Produktion je Standort'!C25</f>
        <v>Poland</v>
      </c>
      <c r="D140" s="8" t="str">
        <f>'Produktion je Standort'!D25</f>
        <v>Krakow</v>
      </c>
      <c r="E140" s="51">
        <f>'Gesamtenergie 2050 var.'!E26*'Energie pro Energieträger'!D$55</f>
        <v>0</v>
      </c>
      <c r="F140" s="55">
        <f>'Gesamtenergie 2050 var.'!F26*'Energie pro Energieträger'!D$53</f>
        <v>0</v>
      </c>
      <c r="G140" s="52">
        <f>'Gesamtenergie 2050 var.'!G26*'Energie pro Energieträger'!E$54</f>
        <v>7200.4543516654694</v>
      </c>
      <c r="H140" s="54">
        <f>'Gesamtenergie 2050 var.'!H26*'Energie pro Energieträger'!E$56</f>
        <v>10932.663539828625</v>
      </c>
      <c r="I140" s="53">
        <f>'Gesamtenergie 2050 var.'!I26*'Energie pro Energieträger'!E$53</f>
        <v>8326.6193004466659</v>
      </c>
      <c r="K140" s="8" t="str">
        <f t="shared" si="2"/>
        <v>Poland</v>
      </c>
      <c r="L140" s="8" t="str">
        <f t="shared" si="2"/>
        <v>Krakow</v>
      </c>
      <c r="M140" s="51">
        <f>E140-'Verbrauch je Träger 2019'!F141</f>
        <v>0</v>
      </c>
      <c r="N140" s="55">
        <f>F140-'Verbrauch je Träger 2019'!G141</f>
        <v>0</v>
      </c>
      <c r="O140" s="52">
        <f>G140-'Verbrauch je Träger 2019'!H141</f>
        <v>944.00679921791834</v>
      </c>
      <c r="P140" s="54">
        <f>H140-'Verbrauch je Träger 2019'!I141</f>
        <v>1433.3135398286249</v>
      </c>
      <c r="Q140" s="53">
        <f>I140-'Verbrauch je Träger 2019'!J141</f>
        <v>1091.6512834086207</v>
      </c>
      <c r="S140" s="8" t="str">
        <f t="shared" si="3"/>
        <v>Poland</v>
      </c>
      <c r="T140" s="8" t="str">
        <f t="shared" si="3"/>
        <v>Krakow</v>
      </c>
      <c r="U140" s="51">
        <f>'Gesamtenergie 2050 var.'!E62*'Energie pro Energieträger'!D$55</f>
        <v>0</v>
      </c>
      <c r="V140" s="55">
        <f>'Gesamtenergie 2050 var.'!F62*'Energie pro Energieträger'!D$53</f>
        <v>0</v>
      </c>
      <c r="W140" s="52">
        <f>'Gesamtenergie 2050 var.'!G62*'Energie pro Energieträger'!E$54</f>
        <v>7149.882558850225</v>
      </c>
      <c r="X140" s="54">
        <f>'Gesamtenergie 2050 var.'!H62*'Energie pro Energieträger'!E$56</f>
        <v>10855.878885909235</v>
      </c>
      <c r="Y140" s="53">
        <f>'Gesamtenergie 2050 var.'!I62*'Energie pro Energieträger'!E$53</f>
        <v>8268.1379816926328</v>
      </c>
      <c r="AA140" s="8" t="str">
        <f t="shared" si="4"/>
        <v>Poland</v>
      </c>
      <c r="AB140" s="8" t="str">
        <f t="shared" si="4"/>
        <v>Krakow</v>
      </c>
      <c r="AC140" s="51">
        <f>'Gesamtenergie 2050 var.'!AC26*'Energie pro Energieträger'!AB$55</f>
        <v>0</v>
      </c>
      <c r="AD140" s="55">
        <f>'Gesamtenergie 2050 var.'!AD26*'Energie pro Energieträger'!AB$53</f>
        <v>0</v>
      </c>
      <c r="AE140" s="52">
        <f>'Gesamtenergie 2050 var.'!AE26*'Energie pro Energieträger'!AC$54</f>
        <v>0</v>
      </c>
      <c r="AF140" s="54">
        <f>'Gesamtenergie 2050 var.'!AF26*'Energie pro Energieträger'!AC$56</f>
        <v>0</v>
      </c>
      <c r="AG140" s="53">
        <f>'Gesamtenergie 2050 var.'!AG26*'Energie pro Energieträger'!AC$53</f>
        <v>0</v>
      </c>
      <c r="AI140" s="8">
        <f>'Produktion je Standort'!AI25</f>
        <v>0</v>
      </c>
      <c r="AJ140" s="8">
        <f>'Produktion je Standort'!AJ25</f>
        <v>0</v>
      </c>
      <c r="AK140" s="51">
        <f>'Gesamtenergie 2050 var.'!AK26*'Energie pro Energieträger'!AJ$55</f>
        <v>0</v>
      </c>
      <c r="AL140" s="55">
        <f>'Gesamtenergie 2050 var.'!AL26*'Energie pro Energieträger'!AJ$53</f>
        <v>0</v>
      </c>
      <c r="AM140" s="52">
        <f>'Gesamtenergie 2050 var.'!AM26*'Energie pro Energieträger'!AK$54</f>
        <v>0</v>
      </c>
      <c r="AN140" s="54">
        <f>'Gesamtenergie 2050 var.'!AN26*'Energie pro Energieträger'!AK$56</f>
        <v>0</v>
      </c>
      <c r="AO140" s="53">
        <f>'Gesamtenergie 2050 var.'!AO26*'Energie pro Energieträger'!AK$53</f>
        <v>0</v>
      </c>
      <c r="AQ140" s="8">
        <f>'Produktion je Standort'!AQ25</f>
        <v>0</v>
      </c>
      <c r="AR140" s="8">
        <f>'Produktion je Standort'!AR25</f>
        <v>0</v>
      </c>
      <c r="AS140" s="51">
        <f>'Gesamtenergie 2050 var.'!AS26*'Energie pro Energieträger'!AR$55</f>
        <v>0</v>
      </c>
      <c r="AT140" s="55">
        <f>'Gesamtenergie 2050 var.'!AT26*'Energie pro Energieträger'!AR$53</f>
        <v>0</v>
      </c>
      <c r="AU140" s="52">
        <f>'Gesamtenergie 2050 var.'!AU26*'Energie pro Energieträger'!AS$54</f>
        <v>0</v>
      </c>
      <c r="AV140" s="54">
        <f>'Gesamtenergie 2050 var.'!AV26*'Energie pro Energieträger'!AS$56</f>
        <v>0</v>
      </c>
      <c r="AW140" s="53">
        <f>'Gesamtenergie 2050 var.'!AW26*'Energie pro Energieträger'!AS$53</f>
        <v>0</v>
      </c>
    </row>
    <row r="141" spans="3:49" x14ac:dyDescent="0.25">
      <c r="C141" s="8" t="str">
        <f>'Produktion je Standort'!C26</f>
        <v>Poland</v>
      </c>
      <c r="D141" s="8" t="str">
        <f>'Produktion je Standort'!D26</f>
        <v>Dabrowa Gornicza</v>
      </c>
      <c r="E141" s="51">
        <f>'Gesamtenergie 2050 var.'!E27*'Energie pro Energieträger'!D$55</f>
        <v>0</v>
      </c>
      <c r="F141" s="55">
        <f>'Gesamtenergie 2050 var.'!F27*'Energie pro Energieträger'!D$53</f>
        <v>0</v>
      </c>
      <c r="G141" s="52">
        <f>'Gesamtenergie 2050 var.'!G27*'Energie pro Energieträger'!E$54</f>
        <v>7200.4543516654694</v>
      </c>
      <c r="H141" s="54">
        <f>'Gesamtenergie 2050 var.'!H27*'Energie pro Energieträger'!E$56</f>
        <v>10932.663539828625</v>
      </c>
      <c r="I141" s="53">
        <f>'Gesamtenergie 2050 var.'!I27*'Energie pro Energieträger'!E$53</f>
        <v>8326.6193004466659</v>
      </c>
      <c r="K141" s="8" t="str">
        <f t="shared" si="2"/>
        <v>Poland</v>
      </c>
      <c r="L141" s="8" t="str">
        <f t="shared" si="2"/>
        <v>Dabrowa Gornicza</v>
      </c>
      <c r="M141" s="51">
        <f>E141-'Verbrauch je Träger 2019'!F142</f>
        <v>0</v>
      </c>
      <c r="N141" s="55">
        <f>F141-'Verbrauch je Träger 2019'!G142</f>
        <v>0</v>
      </c>
      <c r="O141" s="52">
        <f>G141-'Verbrauch je Träger 2019'!H142</f>
        <v>944.00679921791834</v>
      </c>
      <c r="P141" s="54">
        <f>H141-'Verbrauch je Träger 2019'!I142</f>
        <v>1433.3135398286249</v>
      </c>
      <c r="Q141" s="53">
        <f>I141-'Verbrauch je Träger 2019'!J142</f>
        <v>1091.6512834086207</v>
      </c>
      <c r="S141" s="8" t="str">
        <f t="shared" si="3"/>
        <v>Poland</v>
      </c>
      <c r="T141" s="8" t="str">
        <f t="shared" si="3"/>
        <v>Dabrowa Gornicza</v>
      </c>
      <c r="U141" s="51">
        <f>'Gesamtenergie 2050 var.'!E63*'Energie pro Energieträger'!D$55</f>
        <v>0</v>
      </c>
      <c r="V141" s="55">
        <f>'Gesamtenergie 2050 var.'!F63*'Energie pro Energieträger'!D$53</f>
        <v>0</v>
      </c>
      <c r="W141" s="52">
        <f>'Gesamtenergie 2050 var.'!G63*'Energie pro Energieträger'!E$54</f>
        <v>7149.882558850225</v>
      </c>
      <c r="X141" s="54">
        <f>'Gesamtenergie 2050 var.'!H63*'Energie pro Energieträger'!E$56</f>
        <v>10855.878885909235</v>
      </c>
      <c r="Y141" s="53">
        <f>'Gesamtenergie 2050 var.'!I63*'Energie pro Energieträger'!E$53</f>
        <v>8268.1379816926328</v>
      </c>
      <c r="AA141" s="8" t="str">
        <f t="shared" si="4"/>
        <v>Poland</v>
      </c>
      <c r="AB141" s="8" t="str">
        <f t="shared" si="4"/>
        <v>Dabrowa Gornicza</v>
      </c>
      <c r="AC141" s="51">
        <f>'Gesamtenergie 2050 var.'!AC27*'Energie pro Energieträger'!AB$55</f>
        <v>0</v>
      </c>
      <c r="AD141" s="55">
        <f>'Gesamtenergie 2050 var.'!AD27*'Energie pro Energieträger'!AB$53</f>
        <v>0</v>
      </c>
      <c r="AE141" s="52">
        <f>'Gesamtenergie 2050 var.'!AE27*'Energie pro Energieträger'!AC$54</f>
        <v>0</v>
      </c>
      <c r="AF141" s="54">
        <f>'Gesamtenergie 2050 var.'!AF27*'Energie pro Energieträger'!AC$56</f>
        <v>0</v>
      </c>
      <c r="AG141" s="53">
        <f>'Gesamtenergie 2050 var.'!AG27*'Energie pro Energieträger'!AC$53</f>
        <v>0</v>
      </c>
      <c r="AI141" s="8">
        <f>'Produktion je Standort'!AI26</f>
        <v>0</v>
      </c>
      <c r="AJ141" s="8">
        <f>'Produktion je Standort'!AJ26</f>
        <v>0</v>
      </c>
      <c r="AK141" s="51">
        <f>'Gesamtenergie 2050 var.'!AK27*'Energie pro Energieträger'!AJ$55</f>
        <v>0</v>
      </c>
      <c r="AL141" s="55">
        <f>'Gesamtenergie 2050 var.'!AL27*'Energie pro Energieträger'!AJ$53</f>
        <v>0</v>
      </c>
      <c r="AM141" s="52">
        <f>'Gesamtenergie 2050 var.'!AM27*'Energie pro Energieträger'!AK$54</f>
        <v>0</v>
      </c>
      <c r="AN141" s="54">
        <f>'Gesamtenergie 2050 var.'!AN27*'Energie pro Energieträger'!AK$56</f>
        <v>0</v>
      </c>
      <c r="AO141" s="53">
        <f>'Gesamtenergie 2050 var.'!AO27*'Energie pro Energieträger'!AK$53</f>
        <v>0</v>
      </c>
      <c r="AQ141" s="8">
        <f>'Produktion je Standort'!AQ26</f>
        <v>0</v>
      </c>
      <c r="AR141" s="8">
        <f>'Produktion je Standort'!AR26</f>
        <v>0</v>
      </c>
      <c r="AS141" s="51">
        <f>'Gesamtenergie 2050 var.'!AS27*'Energie pro Energieträger'!AR$55</f>
        <v>0</v>
      </c>
      <c r="AT141" s="55">
        <f>'Gesamtenergie 2050 var.'!AT27*'Energie pro Energieträger'!AR$53</f>
        <v>0</v>
      </c>
      <c r="AU141" s="52">
        <f>'Gesamtenergie 2050 var.'!AU27*'Energie pro Energieträger'!AS$54</f>
        <v>0</v>
      </c>
      <c r="AV141" s="54">
        <f>'Gesamtenergie 2050 var.'!AV27*'Energie pro Energieträger'!AS$56</f>
        <v>0</v>
      </c>
      <c r="AW141" s="53">
        <f>'Gesamtenergie 2050 var.'!AW27*'Energie pro Energieträger'!AS$53</f>
        <v>0</v>
      </c>
    </row>
    <row r="142" spans="3:49" x14ac:dyDescent="0.25">
      <c r="C142" s="8" t="str">
        <f>'Produktion je Standort'!C27</f>
        <v>Romania</v>
      </c>
      <c r="D142" s="8" t="str">
        <f>'Produktion je Standort'!D27</f>
        <v>Galati</v>
      </c>
      <c r="E142" s="51">
        <f>'Gesamtenergie 2050 var.'!E28*'Energie pro Energieträger'!D$55</f>
        <v>0</v>
      </c>
      <c r="F142" s="55">
        <f>'Gesamtenergie 2050 var.'!F28*'Energie pro Energieträger'!D$53</f>
        <v>0</v>
      </c>
      <c r="G142" s="52">
        <f>'Gesamtenergie 2050 var.'!G28*'Energie pro Energieträger'!E$54</f>
        <v>5416.8555673079672</v>
      </c>
      <c r="H142" s="54">
        <f>'Gesamtenergie 2050 var.'!H28*'Energie pro Energieträger'!E$56</f>
        <v>8224.5725712472231</v>
      </c>
      <c r="I142" s="53">
        <f>'Gesamtenergie 2050 var.'!I28*'Energie pro Energieträger'!E$53</f>
        <v>6264.0622260240971</v>
      </c>
      <c r="K142" s="8" t="str">
        <f t="shared" si="2"/>
        <v>Romania</v>
      </c>
      <c r="L142" s="8" t="str">
        <f t="shared" si="2"/>
        <v>Galati</v>
      </c>
      <c r="M142" s="51">
        <f>E142-'Verbrauch je Träger 2019'!F143</f>
        <v>0</v>
      </c>
      <c r="N142" s="55">
        <f>F142-'Verbrauch je Träger 2019'!G143</f>
        <v>0</v>
      </c>
      <c r="O142" s="52">
        <f>G142-'Verbrauch je Träger 2019'!H143</f>
        <v>710.17025262265361</v>
      </c>
      <c r="P142" s="54">
        <f>H142-'Verbrauch je Träger 2019'!I143</f>
        <v>1078.2725712472229</v>
      </c>
      <c r="Q142" s="53">
        <f>I142-'Verbrauch je Träger 2019'!J143</f>
        <v>821.24224990373295</v>
      </c>
      <c r="S142" s="8" t="str">
        <f t="shared" si="3"/>
        <v>Romania</v>
      </c>
      <c r="T142" s="8" t="str">
        <f t="shared" si="3"/>
        <v>Galati</v>
      </c>
      <c r="U142" s="51">
        <f>'Gesamtenergie 2050 var.'!E64*'Energie pro Energieträger'!D$55</f>
        <v>0</v>
      </c>
      <c r="V142" s="55">
        <f>'Gesamtenergie 2050 var.'!F64*'Energie pro Energieträger'!D$53</f>
        <v>0</v>
      </c>
      <c r="W142" s="52">
        <f>'Gesamtenergie 2050 var.'!G64*'Energie pro Energieträger'!E$54</f>
        <v>5378.8107323460399</v>
      </c>
      <c r="X142" s="54">
        <f>'Gesamtenergie 2050 var.'!H64*'Energie pro Energieträger'!E$56</f>
        <v>8166.8079692161218</v>
      </c>
      <c r="Y142" s="53">
        <f>'Gesamtenergie 2050 var.'!I64*'Energie pro Energieträger'!E$53</f>
        <v>6220.067105493541</v>
      </c>
      <c r="AA142" s="8" t="str">
        <f t="shared" si="4"/>
        <v>Romania</v>
      </c>
      <c r="AB142" s="8" t="str">
        <f t="shared" si="4"/>
        <v>Galati</v>
      </c>
      <c r="AC142" s="51">
        <f>'Gesamtenergie 2050 var.'!AC28*'Energie pro Energieträger'!AB$55</f>
        <v>0</v>
      </c>
      <c r="AD142" s="55">
        <f>'Gesamtenergie 2050 var.'!AD28*'Energie pro Energieträger'!AB$53</f>
        <v>0</v>
      </c>
      <c r="AE142" s="52">
        <f>'Gesamtenergie 2050 var.'!AE28*'Energie pro Energieträger'!AC$54</f>
        <v>0</v>
      </c>
      <c r="AF142" s="54">
        <f>'Gesamtenergie 2050 var.'!AF28*'Energie pro Energieträger'!AC$56</f>
        <v>0</v>
      </c>
      <c r="AG142" s="53">
        <f>'Gesamtenergie 2050 var.'!AG28*'Energie pro Energieträger'!AC$53</f>
        <v>0</v>
      </c>
      <c r="AI142" s="8">
        <f>'Produktion je Standort'!AI27</f>
        <v>0</v>
      </c>
      <c r="AJ142" s="8">
        <f>'Produktion je Standort'!AJ27</f>
        <v>0</v>
      </c>
      <c r="AK142" s="51">
        <f>'Gesamtenergie 2050 var.'!AK28*'Energie pro Energieträger'!AJ$55</f>
        <v>0</v>
      </c>
      <c r="AL142" s="55">
        <f>'Gesamtenergie 2050 var.'!AL28*'Energie pro Energieträger'!AJ$53</f>
        <v>0</v>
      </c>
      <c r="AM142" s="52">
        <f>'Gesamtenergie 2050 var.'!AM28*'Energie pro Energieträger'!AK$54</f>
        <v>0</v>
      </c>
      <c r="AN142" s="54">
        <f>'Gesamtenergie 2050 var.'!AN28*'Energie pro Energieträger'!AK$56</f>
        <v>0</v>
      </c>
      <c r="AO142" s="53">
        <f>'Gesamtenergie 2050 var.'!AO28*'Energie pro Energieträger'!AK$53</f>
        <v>0</v>
      </c>
      <c r="AQ142" s="8">
        <f>'Produktion je Standort'!AQ27</f>
        <v>0</v>
      </c>
      <c r="AR142" s="8">
        <f>'Produktion je Standort'!AR27</f>
        <v>0</v>
      </c>
      <c r="AS142" s="51">
        <f>'Gesamtenergie 2050 var.'!AS28*'Energie pro Energieträger'!AR$55</f>
        <v>0</v>
      </c>
      <c r="AT142" s="55">
        <f>'Gesamtenergie 2050 var.'!AT28*'Energie pro Energieträger'!AR$53</f>
        <v>0</v>
      </c>
      <c r="AU142" s="52">
        <f>'Gesamtenergie 2050 var.'!AU28*'Energie pro Energieträger'!AS$54</f>
        <v>0</v>
      </c>
      <c r="AV142" s="54">
        <f>'Gesamtenergie 2050 var.'!AV28*'Energie pro Energieträger'!AS$56</f>
        <v>0</v>
      </c>
      <c r="AW142" s="53">
        <f>'Gesamtenergie 2050 var.'!AW28*'Energie pro Energieträger'!AS$53</f>
        <v>0</v>
      </c>
    </row>
    <row r="143" spans="3:49" x14ac:dyDescent="0.25">
      <c r="C143" s="8" t="str">
        <f>'Produktion je Standort'!C28</f>
        <v>Slovakia</v>
      </c>
      <c r="D143" s="8" t="str">
        <f>'Produktion je Standort'!D28</f>
        <v>Kosice</v>
      </c>
      <c r="E143" s="51">
        <f>'Gesamtenergie 2050 var.'!E29*'Energie pro Energieträger'!D$55</f>
        <v>0</v>
      </c>
      <c r="F143" s="55">
        <f>'Gesamtenergie 2050 var.'!F29*'Energie pro Energieträger'!D$53</f>
        <v>0</v>
      </c>
      <c r="G143" s="52">
        <f>'Gesamtenergie 2050 var.'!G29*'Energie pro Energieträger'!E$54</f>
        <v>11890.658562383343</v>
      </c>
      <c r="H143" s="54">
        <f>'Gesamtenergie 2050 var.'!H29*'Energie pro Energieträger'!E$56</f>
        <v>18053.939790542685</v>
      </c>
      <c r="I143" s="53">
        <f>'Gesamtenergie 2050 var.'!I29*'Energie pro Energieträger'!E$53</f>
        <v>13750.380496150457</v>
      </c>
      <c r="K143" s="8" t="str">
        <f t="shared" si="2"/>
        <v>Slovakia</v>
      </c>
      <c r="L143" s="8" t="str">
        <f t="shared" si="2"/>
        <v>Kosice</v>
      </c>
      <c r="M143" s="51">
        <f>E143-'Verbrauch je Träger 2019'!F144</f>
        <v>0</v>
      </c>
      <c r="N143" s="55">
        <f>F143-'Verbrauch je Träger 2019'!G144</f>
        <v>0</v>
      </c>
      <c r="O143" s="52">
        <f>G143-'Verbrauch je Träger 2019'!H144</f>
        <v>1558.910310635094</v>
      </c>
      <c r="P143" s="54">
        <f>H143-'Verbrauch je Träger 2019'!I144</f>
        <v>2366.9397905426831</v>
      </c>
      <c r="Q143" s="53">
        <f>I143-'Verbrauch je Träger 2019'!J144</f>
        <v>1802.7268900325853</v>
      </c>
      <c r="S143" s="8" t="str">
        <f t="shared" si="3"/>
        <v>Slovakia</v>
      </c>
      <c r="T143" s="8" t="str">
        <f t="shared" si="3"/>
        <v>Kosice</v>
      </c>
      <c r="U143" s="51">
        <f>'Gesamtenergie 2050 var.'!E65*'Energie pro Energieträger'!D$55</f>
        <v>0</v>
      </c>
      <c r="V143" s="55">
        <f>'Gesamtenergie 2050 var.'!F65*'Energie pro Energieträger'!D$53</f>
        <v>0</v>
      </c>
      <c r="W143" s="52">
        <f>'Gesamtenergie 2050 var.'!G65*'Energie pro Energieträger'!E$54</f>
        <v>11807.145510027893</v>
      </c>
      <c r="X143" s="54">
        <f>'Gesamtenergie 2050 var.'!H65*'Energie pro Energieträger'!E$56</f>
        <v>17927.139444620756</v>
      </c>
      <c r="Y143" s="53">
        <f>'Gesamtenergie 2050 var.'!I65*'Energie pro Energieträger'!E$53</f>
        <v>13653.805841327285</v>
      </c>
      <c r="AA143" s="8" t="str">
        <f t="shared" si="4"/>
        <v>Slovakia</v>
      </c>
      <c r="AB143" s="8" t="str">
        <f t="shared" si="4"/>
        <v>Kosice</v>
      </c>
      <c r="AC143" s="51">
        <f>'Gesamtenergie 2050 var.'!AC29*'Energie pro Energieträger'!AB$55</f>
        <v>0</v>
      </c>
      <c r="AD143" s="55">
        <f>'Gesamtenergie 2050 var.'!AD29*'Energie pro Energieträger'!AB$53</f>
        <v>0</v>
      </c>
      <c r="AE143" s="52">
        <f>'Gesamtenergie 2050 var.'!AE29*'Energie pro Energieträger'!AC$54</f>
        <v>0</v>
      </c>
      <c r="AF143" s="54">
        <f>'Gesamtenergie 2050 var.'!AF29*'Energie pro Energieträger'!AC$56</f>
        <v>0</v>
      </c>
      <c r="AG143" s="53">
        <f>'Gesamtenergie 2050 var.'!AG29*'Energie pro Energieträger'!AC$53</f>
        <v>0</v>
      </c>
      <c r="AI143" s="8">
        <f>'Produktion je Standort'!AI28</f>
        <v>0</v>
      </c>
      <c r="AJ143" s="8">
        <f>'Produktion je Standort'!AJ28</f>
        <v>0</v>
      </c>
      <c r="AK143" s="51">
        <f>'Gesamtenergie 2050 var.'!AK29*'Energie pro Energieträger'!AJ$55</f>
        <v>0</v>
      </c>
      <c r="AL143" s="55">
        <f>'Gesamtenergie 2050 var.'!AL29*'Energie pro Energieträger'!AJ$53</f>
        <v>0</v>
      </c>
      <c r="AM143" s="52">
        <f>'Gesamtenergie 2050 var.'!AM29*'Energie pro Energieträger'!AK$54</f>
        <v>0</v>
      </c>
      <c r="AN143" s="54">
        <f>'Gesamtenergie 2050 var.'!AN29*'Energie pro Energieträger'!AK$56</f>
        <v>0</v>
      </c>
      <c r="AO143" s="53">
        <f>'Gesamtenergie 2050 var.'!AO29*'Energie pro Energieträger'!AK$53</f>
        <v>0</v>
      </c>
      <c r="AQ143" s="8">
        <f>'Produktion je Standort'!AQ28</f>
        <v>0</v>
      </c>
      <c r="AR143" s="8">
        <f>'Produktion je Standort'!AR28</f>
        <v>0</v>
      </c>
      <c r="AS143" s="51">
        <f>'Gesamtenergie 2050 var.'!AS29*'Energie pro Energieträger'!AR$55</f>
        <v>0</v>
      </c>
      <c r="AT143" s="55">
        <f>'Gesamtenergie 2050 var.'!AT29*'Energie pro Energieträger'!AR$53</f>
        <v>0</v>
      </c>
      <c r="AU143" s="52">
        <f>'Gesamtenergie 2050 var.'!AU29*'Energie pro Energieträger'!AS$54</f>
        <v>0</v>
      </c>
      <c r="AV143" s="54">
        <f>'Gesamtenergie 2050 var.'!AV29*'Energie pro Energieträger'!AS$56</f>
        <v>0</v>
      </c>
      <c r="AW143" s="53">
        <f>'Gesamtenergie 2050 var.'!AW29*'Energie pro Energieträger'!AS$53</f>
        <v>0</v>
      </c>
    </row>
    <row r="144" spans="3:49" x14ac:dyDescent="0.25">
      <c r="C144" s="8" t="str">
        <f>'Produktion je Standort'!C29</f>
        <v>Spain</v>
      </c>
      <c r="D144" s="8" t="str">
        <f>'Produktion je Standort'!D29</f>
        <v>Gijon</v>
      </c>
      <c r="E144" s="51">
        <f>'Gesamtenergie 2050 var.'!E30*'Energie pro Energieträger'!D$55</f>
        <v>0</v>
      </c>
      <c r="F144" s="55">
        <f>'Gesamtenergie 2050 var.'!F30*'Energie pro Energieträger'!D$53</f>
        <v>0</v>
      </c>
      <c r="G144" s="52">
        <f>'Gesamtenergie 2050 var.'!G30*'Energie pro Energieträger'!E$54</f>
        <v>6275.6253523689875</v>
      </c>
      <c r="H144" s="54">
        <f>'Gesamtenergie 2050 var.'!H30*'Energie pro Energieträger'!E$56</f>
        <v>9528.4682227864159</v>
      </c>
      <c r="I144" s="53">
        <f>'Gesamtenergie 2050 var.'!I30*'Energie pro Energieträger'!E$53</f>
        <v>7257.1452618571866</v>
      </c>
      <c r="K144" s="8" t="str">
        <f t="shared" si="2"/>
        <v>Spain</v>
      </c>
      <c r="L144" s="8" t="str">
        <f t="shared" si="2"/>
        <v>Gijon</v>
      </c>
      <c r="M144" s="51">
        <f>E144-'Verbrauch je Träger 2019'!F145</f>
        <v>0</v>
      </c>
      <c r="N144" s="55">
        <f>F144-'Verbrauch je Träger 2019'!G145</f>
        <v>0</v>
      </c>
      <c r="O144" s="52">
        <f>G144-'Verbrauch je Träger 2019'!H145</f>
        <v>822.75821950185582</v>
      </c>
      <c r="P144" s="54">
        <f>H144-'Verbrauch je Träger 2019'!I145</f>
        <v>1249.2182227864159</v>
      </c>
      <c r="Q144" s="53">
        <f>I144-'Verbrauch je Träger 2019'!J145</f>
        <v>951.43919196164188</v>
      </c>
      <c r="S144" s="8" t="str">
        <f t="shared" si="3"/>
        <v>Spain</v>
      </c>
      <c r="T144" s="8" t="str">
        <f t="shared" si="3"/>
        <v>Gijon</v>
      </c>
      <c r="U144" s="51">
        <f>'Gesamtenergie 2050 var.'!E66*'Energie pro Energieträger'!D$55</f>
        <v>0</v>
      </c>
      <c r="V144" s="55">
        <f>'Gesamtenergie 2050 var.'!F66*'Energie pro Energieträger'!D$53</f>
        <v>0</v>
      </c>
      <c r="W144" s="52">
        <f>'Gesamtenergie 2050 var.'!G66*'Energie pro Energieträger'!E$54</f>
        <v>6231.5490191813878</v>
      </c>
      <c r="X144" s="54">
        <f>'Gesamtenergie 2050 var.'!H66*'Energie pro Energieträger'!E$56</f>
        <v>9461.5458179942871</v>
      </c>
      <c r="Y144" s="53">
        <f>'Gesamtenergie 2050 var.'!I66*'Energie pro Energieträger'!E$53</f>
        <v>7206.1753051449568</v>
      </c>
      <c r="AA144" s="8" t="str">
        <f t="shared" si="4"/>
        <v>Spain</v>
      </c>
      <c r="AB144" s="8" t="str">
        <f t="shared" si="4"/>
        <v>Gijon</v>
      </c>
      <c r="AC144" s="51">
        <f>'Gesamtenergie 2050 var.'!AC30*'Energie pro Energieträger'!AB$55</f>
        <v>0</v>
      </c>
      <c r="AD144" s="55">
        <f>'Gesamtenergie 2050 var.'!AD30*'Energie pro Energieträger'!AB$53</f>
        <v>0</v>
      </c>
      <c r="AE144" s="52">
        <f>'Gesamtenergie 2050 var.'!AE30*'Energie pro Energieträger'!AC$54</f>
        <v>0</v>
      </c>
      <c r="AF144" s="54">
        <f>'Gesamtenergie 2050 var.'!AF30*'Energie pro Energieträger'!AC$56</f>
        <v>0</v>
      </c>
      <c r="AG144" s="53">
        <f>'Gesamtenergie 2050 var.'!AG30*'Energie pro Energieträger'!AC$53</f>
        <v>0</v>
      </c>
      <c r="AI144" s="8">
        <f>'Produktion je Standort'!AI29</f>
        <v>0</v>
      </c>
      <c r="AJ144" s="8">
        <f>'Produktion je Standort'!AJ29</f>
        <v>0</v>
      </c>
      <c r="AK144" s="51">
        <f>'Gesamtenergie 2050 var.'!AK30*'Energie pro Energieträger'!AJ$55</f>
        <v>0</v>
      </c>
      <c r="AL144" s="55">
        <f>'Gesamtenergie 2050 var.'!AL30*'Energie pro Energieträger'!AJ$53</f>
        <v>0</v>
      </c>
      <c r="AM144" s="52">
        <f>'Gesamtenergie 2050 var.'!AM30*'Energie pro Energieträger'!AK$54</f>
        <v>0</v>
      </c>
      <c r="AN144" s="54">
        <f>'Gesamtenergie 2050 var.'!AN30*'Energie pro Energieträger'!AK$56</f>
        <v>0</v>
      </c>
      <c r="AO144" s="53">
        <f>'Gesamtenergie 2050 var.'!AO30*'Energie pro Energieträger'!AK$53</f>
        <v>0</v>
      </c>
      <c r="AQ144" s="8">
        <f>'Produktion je Standort'!AQ29</f>
        <v>0</v>
      </c>
      <c r="AR144" s="8">
        <f>'Produktion je Standort'!AR29</f>
        <v>0</v>
      </c>
      <c r="AS144" s="51">
        <f>'Gesamtenergie 2050 var.'!AS30*'Energie pro Energieträger'!AR$55</f>
        <v>0</v>
      </c>
      <c r="AT144" s="55">
        <f>'Gesamtenergie 2050 var.'!AT30*'Energie pro Energieträger'!AR$53</f>
        <v>0</v>
      </c>
      <c r="AU144" s="52">
        <f>'Gesamtenergie 2050 var.'!AU30*'Energie pro Energieträger'!AS$54</f>
        <v>0</v>
      </c>
      <c r="AV144" s="54">
        <f>'Gesamtenergie 2050 var.'!AV30*'Energie pro Energieträger'!AS$56</f>
        <v>0</v>
      </c>
      <c r="AW144" s="53">
        <f>'Gesamtenergie 2050 var.'!AW30*'Energie pro Energieträger'!AS$53</f>
        <v>0</v>
      </c>
    </row>
    <row r="145" spans="3:49" x14ac:dyDescent="0.25">
      <c r="C145" s="8" t="str">
        <f>'Produktion je Standort'!C30</f>
        <v>Spain</v>
      </c>
      <c r="D145" s="8" t="str">
        <f>'Produktion je Standort'!D30</f>
        <v>Aviles</v>
      </c>
      <c r="E145" s="51">
        <f>'Gesamtenergie 2050 var.'!E31*'Energie pro Energieträger'!D$55</f>
        <v>0</v>
      </c>
      <c r="F145" s="55">
        <f>'Gesamtenergie 2050 var.'!F31*'Energie pro Energieträger'!D$53</f>
        <v>0</v>
      </c>
      <c r="G145" s="52">
        <f>'Gesamtenergie 2050 var.'!G31*'Energie pro Energieträger'!E$54</f>
        <v>6275.6253523689875</v>
      </c>
      <c r="H145" s="54">
        <f>'Gesamtenergie 2050 var.'!H31*'Energie pro Energieträger'!E$56</f>
        <v>9528.4682227864159</v>
      </c>
      <c r="I145" s="53">
        <f>'Gesamtenergie 2050 var.'!I31*'Energie pro Energieträger'!E$53</f>
        <v>7257.1452618571866</v>
      </c>
      <c r="K145" s="8" t="str">
        <f t="shared" si="2"/>
        <v>Spain</v>
      </c>
      <c r="L145" s="8" t="str">
        <f t="shared" si="2"/>
        <v>Aviles</v>
      </c>
      <c r="M145" s="51">
        <f>E145-'Verbrauch je Träger 2019'!F146</f>
        <v>0</v>
      </c>
      <c r="N145" s="55">
        <f>F145-'Verbrauch je Träger 2019'!G146</f>
        <v>0</v>
      </c>
      <c r="O145" s="52">
        <f>G145-'Verbrauch je Träger 2019'!H146</f>
        <v>822.75821950185582</v>
      </c>
      <c r="P145" s="54">
        <f>H145-'Verbrauch je Träger 2019'!I146</f>
        <v>1249.2182227864159</v>
      </c>
      <c r="Q145" s="53">
        <f>I145-'Verbrauch je Träger 2019'!J146</f>
        <v>951.43919196164188</v>
      </c>
      <c r="S145" s="8" t="str">
        <f t="shared" si="3"/>
        <v>Spain</v>
      </c>
      <c r="T145" s="8" t="str">
        <f t="shared" si="3"/>
        <v>Aviles</v>
      </c>
      <c r="U145" s="51">
        <f>'Gesamtenergie 2050 var.'!E67*'Energie pro Energieträger'!D$55</f>
        <v>0</v>
      </c>
      <c r="V145" s="55">
        <f>'Gesamtenergie 2050 var.'!F67*'Energie pro Energieträger'!D$53</f>
        <v>0</v>
      </c>
      <c r="W145" s="52">
        <f>'Gesamtenergie 2050 var.'!G67*'Energie pro Energieträger'!E$54</f>
        <v>6231.5490191813878</v>
      </c>
      <c r="X145" s="54">
        <f>'Gesamtenergie 2050 var.'!H67*'Energie pro Energieträger'!E$56</f>
        <v>9461.5458179942871</v>
      </c>
      <c r="Y145" s="53">
        <f>'Gesamtenergie 2050 var.'!I67*'Energie pro Energieträger'!E$53</f>
        <v>7206.1753051449568</v>
      </c>
      <c r="AA145" s="8" t="str">
        <f t="shared" si="4"/>
        <v>Spain</v>
      </c>
      <c r="AB145" s="8" t="str">
        <f t="shared" si="4"/>
        <v>Aviles</v>
      </c>
      <c r="AC145" s="51">
        <f>'Gesamtenergie 2050 var.'!AC31*'Energie pro Energieträger'!AB$55</f>
        <v>0</v>
      </c>
      <c r="AD145" s="55">
        <f>'Gesamtenergie 2050 var.'!AD31*'Energie pro Energieträger'!AB$53</f>
        <v>0</v>
      </c>
      <c r="AE145" s="52">
        <f>'Gesamtenergie 2050 var.'!AE31*'Energie pro Energieträger'!AC$54</f>
        <v>0</v>
      </c>
      <c r="AF145" s="54">
        <f>'Gesamtenergie 2050 var.'!AF31*'Energie pro Energieträger'!AC$56</f>
        <v>0</v>
      </c>
      <c r="AG145" s="53">
        <f>'Gesamtenergie 2050 var.'!AG31*'Energie pro Energieträger'!AC$53</f>
        <v>0</v>
      </c>
      <c r="AI145" s="8">
        <f>'Produktion je Standort'!AI30</f>
        <v>0</v>
      </c>
      <c r="AJ145" s="8">
        <f>'Produktion je Standort'!AJ30</f>
        <v>0</v>
      </c>
      <c r="AK145" s="51">
        <f>'Gesamtenergie 2050 var.'!AK31*'Energie pro Energieträger'!AJ$55</f>
        <v>0</v>
      </c>
      <c r="AL145" s="55">
        <f>'Gesamtenergie 2050 var.'!AL31*'Energie pro Energieträger'!AJ$53</f>
        <v>0</v>
      </c>
      <c r="AM145" s="52">
        <f>'Gesamtenergie 2050 var.'!AM31*'Energie pro Energieträger'!AK$54</f>
        <v>0</v>
      </c>
      <c r="AN145" s="54">
        <f>'Gesamtenergie 2050 var.'!AN31*'Energie pro Energieträger'!AK$56</f>
        <v>0</v>
      </c>
      <c r="AO145" s="53">
        <f>'Gesamtenergie 2050 var.'!AO31*'Energie pro Energieträger'!AK$53</f>
        <v>0</v>
      </c>
      <c r="AQ145" s="8">
        <f>'Produktion je Standort'!AQ30</f>
        <v>0</v>
      </c>
      <c r="AR145" s="8">
        <f>'Produktion je Standort'!AR30</f>
        <v>0</v>
      </c>
      <c r="AS145" s="51">
        <f>'Gesamtenergie 2050 var.'!AS31*'Energie pro Energieträger'!AR$55</f>
        <v>0</v>
      </c>
      <c r="AT145" s="55">
        <f>'Gesamtenergie 2050 var.'!AT31*'Energie pro Energieträger'!AR$53</f>
        <v>0</v>
      </c>
      <c r="AU145" s="52">
        <f>'Gesamtenergie 2050 var.'!AU31*'Energie pro Energieträger'!AS$54</f>
        <v>0</v>
      </c>
      <c r="AV145" s="54">
        <f>'Gesamtenergie 2050 var.'!AV31*'Energie pro Energieträger'!AS$56</f>
        <v>0</v>
      </c>
      <c r="AW145" s="53">
        <f>'Gesamtenergie 2050 var.'!AW31*'Energie pro Energieträger'!AS$53</f>
        <v>0</v>
      </c>
    </row>
    <row r="146" spans="3:49" x14ac:dyDescent="0.25">
      <c r="C146" s="8" t="str">
        <f>'Produktion je Standort'!C31</f>
        <v>Sweden</v>
      </c>
      <c r="D146" s="8" t="str">
        <f>'Produktion je Standort'!D31</f>
        <v>Lulea</v>
      </c>
      <c r="E146" s="51">
        <f>'Gesamtenergie 2050 var.'!E32*'Energie pro Energieträger'!D$55</f>
        <v>0</v>
      </c>
      <c r="F146" s="55">
        <f>'Gesamtenergie 2050 var.'!F32*'Energie pro Energieträger'!D$53</f>
        <v>0</v>
      </c>
      <c r="G146" s="52">
        <f>'Gesamtenergie 2050 var.'!G32*'Energie pro Energieträger'!E$54</f>
        <v>6077.4477096625978</v>
      </c>
      <c r="H146" s="54">
        <f>'Gesamtenergie 2050 var.'!H32*'Energie pro Energieträger'!E$56</f>
        <v>9227.5692262773719</v>
      </c>
      <c r="I146" s="53">
        <f>'Gesamtenergie 2050 var.'!I32*'Energie pro Energieträger'!E$53</f>
        <v>7027.9722535880119</v>
      </c>
      <c r="K146" s="8" t="str">
        <f t="shared" si="2"/>
        <v>Sweden</v>
      </c>
      <c r="L146" s="8" t="str">
        <f t="shared" si="2"/>
        <v>Lulea</v>
      </c>
      <c r="M146" s="51">
        <f>E146-'Verbrauch je Träger 2019'!F147</f>
        <v>0</v>
      </c>
      <c r="N146" s="55">
        <f>F146-'Verbrauch je Träger 2019'!G147</f>
        <v>0</v>
      </c>
      <c r="O146" s="52">
        <f>G146-'Verbrauch je Träger 2019'!H147</f>
        <v>796.77638099127034</v>
      </c>
      <c r="P146" s="54">
        <f>H146-'Verbrauch je Träger 2019'!I147</f>
        <v>1209.7692262773717</v>
      </c>
      <c r="Q146" s="53">
        <f>I146-'Verbrauch je Träger 2019'!J147</f>
        <v>921.39374379443234</v>
      </c>
      <c r="S146" s="8" t="str">
        <f t="shared" si="3"/>
        <v>Sweden</v>
      </c>
      <c r="T146" s="8" t="str">
        <f t="shared" si="3"/>
        <v>Lulea</v>
      </c>
      <c r="U146" s="51">
        <f>'Gesamtenergie 2050 var.'!E68*'Energie pro Energieträger'!D$55</f>
        <v>0</v>
      </c>
      <c r="V146" s="55">
        <f>'Gesamtenergie 2050 var.'!F68*'Energie pro Energieträger'!D$53</f>
        <v>0</v>
      </c>
      <c r="W146" s="52">
        <f>'Gesamtenergie 2050 var.'!G68*'Energie pro Energieträger'!E$54</f>
        <v>6034.7632606809229</v>
      </c>
      <c r="X146" s="54">
        <f>'Gesamtenergie 2050 var.'!H68*'Energie pro Energieträger'!E$56</f>
        <v>9162.7601605839409</v>
      </c>
      <c r="Y146" s="53">
        <f>'Gesamtenergie 2050 var.'!I68*'Energie pro Energieträger'!E$53</f>
        <v>6978.6118744561682</v>
      </c>
      <c r="AA146" s="8" t="str">
        <f t="shared" si="4"/>
        <v>Sweden</v>
      </c>
      <c r="AB146" s="8" t="str">
        <f t="shared" si="4"/>
        <v>Lulea</v>
      </c>
      <c r="AC146" s="51">
        <f>'Gesamtenergie 2050 var.'!AC32*'Energie pro Energieträger'!AB$55</f>
        <v>0</v>
      </c>
      <c r="AD146" s="55">
        <f>'Gesamtenergie 2050 var.'!AD32*'Energie pro Energieträger'!AB$53</f>
        <v>0</v>
      </c>
      <c r="AE146" s="52">
        <f>'Gesamtenergie 2050 var.'!AE32*'Energie pro Energieträger'!AC$54</f>
        <v>0</v>
      </c>
      <c r="AF146" s="54">
        <f>'Gesamtenergie 2050 var.'!AF32*'Energie pro Energieträger'!AC$56</f>
        <v>0</v>
      </c>
      <c r="AG146" s="53">
        <f>'Gesamtenergie 2050 var.'!AG32*'Energie pro Energieträger'!AC$53</f>
        <v>0</v>
      </c>
      <c r="AI146" s="8">
        <f>'Produktion je Standort'!AI31</f>
        <v>0</v>
      </c>
      <c r="AJ146" s="8">
        <f>'Produktion je Standort'!AJ31</f>
        <v>0</v>
      </c>
      <c r="AK146" s="51">
        <f>'Gesamtenergie 2050 var.'!AK32*'Energie pro Energieträger'!AJ$55</f>
        <v>0</v>
      </c>
      <c r="AL146" s="55">
        <f>'Gesamtenergie 2050 var.'!AL32*'Energie pro Energieträger'!AJ$53</f>
        <v>0</v>
      </c>
      <c r="AM146" s="52">
        <f>'Gesamtenergie 2050 var.'!AM32*'Energie pro Energieträger'!AK$54</f>
        <v>0</v>
      </c>
      <c r="AN146" s="54">
        <f>'Gesamtenergie 2050 var.'!AN32*'Energie pro Energieträger'!AK$56</f>
        <v>0</v>
      </c>
      <c r="AO146" s="53">
        <f>'Gesamtenergie 2050 var.'!AO32*'Energie pro Energieträger'!AK$53</f>
        <v>0</v>
      </c>
      <c r="AQ146" s="8">
        <f>'Produktion je Standort'!AQ31</f>
        <v>0</v>
      </c>
      <c r="AR146" s="8">
        <f>'Produktion je Standort'!AR31</f>
        <v>0</v>
      </c>
      <c r="AS146" s="51">
        <f>'Gesamtenergie 2050 var.'!AS32*'Energie pro Energieträger'!AR$55</f>
        <v>0</v>
      </c>
      <c r="AT146" s="55">
        <f>'Gesamtenergie 2050 var.'!AT32*'Energie pro Energieträger'!AR$53</f>
        <v>0</v>
      </c>
      <c r="AU146" s="52">
        <f>'Gesamtenergie 2050 var.'!AU32*'Energie pro Energieträger'!AS$54</f>
        <v>0</v>
      </c>
      <c r="AV146" s="54">
        <f>'Gesamtenergie 2050 var.'!AV32*'Energie pro Energieträger'!AS$56</f>
        <v>0</v>
      </c>
      <c r="AW146" s="53">
        <f>'Gesamtenergie 2050 var.'!AW32*'Energie pro Energieträger'!AS$53</f>
        <v>0</v>
      </c>
    </row>
    <row r="147" spans="3:49" x14ac:dyDescent="0.25">
      <c r="C147" s="8" t="str">
        <f>'Produktion je Standort'!C32</f>
        <v>Sweden</v>
      </c>
      <c r="D147" s="8" t="str">
        <f>'Produktion je Standort'!D32</f>
        <v>Oxeloesund</v>
      </c>
      <c r="E147" s="51">
        <f>'Gesamtenergie 2050 var.'!E33*'Energie pro Energieträger'!D$55</f>
        <v>0</v>
      </c>
      <c r="F147" s="55">
        <f>'Gesamtenergie 2050 var.'!F33*'Energie pro Energieträger'!D$53</f>
        <v>0</v>
      </c>
      <c r="G147" s="52">
        <f>'Gesamtenergie 2050 var.'!G33*'Energie pro Energieträger'!E$54</f>
        <v>3963.5528541277813</v>
      </c>
      <c r="H147" s="54">
        <f>'Gesamtenergie 2050 var.'!H33*'Energie pro Energieträger'!E$56</f>
        <v>6017.9799301808944</v>
      </c>
      <c r="I147" s="53">
        <f>'Gesamtenergie 2050 var.'!I33*'Energie pro Energieträger'!E$53</f>
        <v>4583.4601653834861</v>
      </c>
      <c r="K147" s="8" t="str">
        <f t="shared" si="2"/>
        <v>Sweden</v>
      </c>
      <c r="L147" s="8" t="str">
        <f t="shared" si="2"/>
        <v>Oxeloesund</v>
      </c>
      <c r="M147" s="51">
        <f>E147-'Verbrauch je Träger 2019'!F148</f>
        <v>0</v>
      </c>
      <c r="N147" s="55">
        <f>F147-'Verbrauch je Träger 2019'!G148</f>
        <v>0</v>
      </c>
      <c r="O147" s="52">
        <f>G147-'Verbrauch je Träger 2019'!H148</f>
        <v>519.63677021169815</v>
      </c>
      <c r="P147" s="54">
        <f>H147-'Verbrauch je Träger 2019'!I148</f>
        <v>788.97993018089437</v>
      </c>
      <c r="Q147" s="53">
        <f>I147-'Verbrauch je Träger 2019'!J148</f>
        <v>600.9089633441954</v>
      </c>
      <c r="S147" s="8" t="str">
        <f t="shared" si="3"/>
        <v>Sweden</v>
      </c>
      <c r="T147" s="8" t="str">
        <f t="shared" si="3"/>
        <v>Oxeloesund</v>
      </c>
      <c r="U147" s="51">
        <f>'Gesamtenergie 2050 var.'!E69*'Energie pro Energieträger'!D$55</f>
        <v>0</v>
      </c>
      <c r="V147" s="55">
        <f>'Gesamtenergie 2050 var.'!F69*'Energie pro Energieträger'!D$53</f>
        <v>0</v>
      </c>
      <c r="W147" s="52">
        <f>'Gesamtenergie 2050 var.'!G69*'Energie pro Energieträger'!E$54</f>
        <v>3935.7151700092977</v>
      </c>
      <c r="X147" s="54">
        <f>'Gesamtenergie 2050 var.'!H69*'Energie pro Energieträger'!E$56</f>
        <v>5975.713148206918</v>
      </c>
      <c r="Y147" s="53">
        <f>'Gesamtenergie 2050 var.'!I69*'Energie pro Energieträger'!E$53</f>
        <v>4551.2686137757619</v>
      </c>
      <c r="AA147" s="8" t="str">
        <f t="shared" si="4"/>
        <v>Sweden</v>
      </c>
      <c r="AB147" s="8" t="str">
        <f t="shared" si="4"/>
        <v>Oxeloesund</v>
      </c>
      <c r="AC147" s="51">
        <f>'Gesamtenergie 2050 var.'!AC33*'Energie pro Energieträger'!AB$55</f>
        <v>0</v>
      </c>
      <c r="AD147" s="55">
        <f>'Gesamtenergie 2050 var.'!AD33*'Energie pro Energieträger'!AB$53</f>
        <v>0</v>
      </c>
      <c r="AE147" s="52">
        <f>'Gesamtenergie 2050 var.'!AE33*'Energie pro Energieträger'!AC$54</f>
        <v>0</v>
      </c>
      <c r="AF147" s="54">
        <f>'Gesamtenergie 2050 var.'!AF33*'Energie pro Energieträger'!AC$56</f>
        <v>0</v>
      </c>
      <c r="AG147" s="53">
        <f>'Gesamtenergie 2050 var.'!AG33*'Energie pro Energieträger'!AC$53</f>
        <v>0</v>
      </c>
      <c r="AI147" s="8">
        <f>'Produktion je Standort'!AI32</f>
        <v>0</v>
      </c>
      <c r="AJ147" s="8">
        <f>'Produktion je Standort'!AJ32</f>
        <v>0</v>
      </c>
      <c r="AK147" s="51">
        <f>'Gesamtenergie 2050 var.'!AK33*'Energie pro Energieträger'!AJ$55</f>
        <v>0</v>
      </c>
      <c r="AL147" s="55">
        <f>'Gesamtenergie 2050 var.'!AL33*'Energie pro Energieträger'!AJ$53</f>
        <v>0</v>
      </c>
      <c r="AM147" s="52">
        <f>'Gesamtenergie 2050 var.'!AM33*'Energie pro Energieträger'!AK$54</f>
        <v>0</v>
      </c>
      <c r="AN147" s="54">
        <f>'Gesamtenergie 2050 var.'!AN33*'Energie pro Energieträger'!AK$56</f>
        <v>0</v>
      </c>
      <c r="AO147" s="53">
        <f>'Gesamtenergie 2050 var.'!AO33*'Energie pro Energieträger'!AK$53</f>
        <v>0</v>
      </c>
      <c r="AQ147" s="8">
        <f>'Produktion je Standort'!AQ32</f>
        <v>0</v>
      </c>
      <c r="AR147" s="8">
        <f>'Produktion je Standort'!AR32</f>
        <v>0</v>
      </c>
      <c r="AS147" s="51">
        <f>'Gesamtenergie 2050 var.'!AS33*'Energie pro Energieträger'!AR$55</f>
        <v>0</v>
      </c>
      <c r="AT147" s="55">
        <f>'Gesamtenergie 2050 var.'!AT33*'Energie pro Energieträger'!AR$53</f>
        <v>0</v>
      </c>
      <c r="AU147" s="52">
        <f>'Gesamtenergie 2050 var.'!AU33*'Energie pro Energieträger'!AS$54</f>
        <v>0</v>
      </c>
      <c r="AV147" s="54">
        <f>'Gesamtenergie 2050 var.'!AV33*'Energie pro Energieträger'!AS$56</f>
        <v>0</v>
      </c>
      <c r="AW147" s="53">
        <f>'Gesamtenergie 2050 var.'!AW33*'Energie pro Energieträger'!AS$53</f>
        <v>0</v>
      </c>
    </row>
    <row r="148" spans="3:49" x14ac:dyDescent="0.25">
      <c r="C148" s="8" t="str">
        <f>'Produktion je Standort'!C33</f>
        <v>United Kingdom</v>
      </c>
      <c r="D148" s="8" t="str">
        <f>'Produktion je Standort'!D33</f>
        <v>Port Talbot</v>
      </c>
      <c r="E148" s="51">
        <f>'Gesamtenergie 2050 var.'!E34*'Energie pro Energieträger'!D$55</f>
        <v>0</v>
      </c>
      <c r="F148" s="55">
        <f>'Gesamtenergie 2050 var.'!F34*'Energie pro Energieträger'!D$53</f>
        <v>0</v>
      </c>
      <c r="G148" s="52">
        <f>'Gesamtenergie 2050 var.'!G34*'Energie pro Energieträger'!E$54</f>
        <v>10001.365035249102</v>
      </c>
      <c r="H148" s="54">
        <f>'Gesamtenergie 2050 var.'!H34*'Energie pro Energieträger'!E$56</f>
        <v>15185.369357156456</v>
      </c>
      <c r="I148" s="53">
        <f>'Gesamtenergie 2050 var.'!I34*'Energie pro Energieträger'!E$53</f>
        <v>11565.597817317663</v>
      </c>
      <c r="K148" s="8" t="str">
        <f t="shared" si="2"/>
        <v>United Kingdom</v>
      </c>
      <c r="L148" s="8" t="str">
        <f t="shared" si="2"/>
        <v>Port Talbot</v>
      </c>
      <c r="M148" s="51">
        <f>E148-'Verbrauch je Träger 2019'!F149</f>
        <v>0</v>
      </c>
      <c r="N148" s="55">
        <f>F148-'Verbrauch je Träger 2019'!G149</f>
        <v>0</v>
      </c>
      <c r="O148" s="52">
        <f>G148-'Verbrauch je Träger 2019'!H149</f>
        <v>1311.2167835008513</v>
      </c>
      <c r="P148" s="54">
        <f>H148-'Verbrauch je Träger 2019'!I149</f>
        <v>1990.8593571564561</v>
      </c>
      <c r="Q148" s="53">
        <f>I148-'Verbrauch je Träger 2019'!J149</f>
        <v>1516.2936175051836</v>
      </c>
      <c r="S148" s="8" t="str">
        <f t="shared" si="3"/>
        <v>United Kingdom</v>
      </c>
      <c r="T148" s="8" t="str">
        <f t="shared" si="3"/>
        <v>Port Talbot</v>
      </c>
      <c r="U148" s="51">
        <f>'Gesamtenergie 2050 var.'!E70*'Energie pro Energieträger'!D$55</f>
        <v>0</v>
      </c>
      <c r="V148" s="55">
        <f>'Gesamtenergie 2050 var.'!F70*'Energie pro Energieträger'!D$53</f>
        <v>0</v>
      </c>
      <c r="W148" s="52">
        <f>'Gesamtenergie 2050 var.'!G70*'Energie pro Energieträger'!E$54</f>
        <v>9931.1212789901292</v>
      </c>
      <c r="X148" s="54">
        <f>'Gesamtenergie 2050 var.'!H70*'Energie pro Energieträger'!E$56</f>
        <v>15078.71617730879</v>
      </c>
      <c r="Y148" s="53">
        <f>'Gesamtenergie 2050 var.'!I70*'Energie pro Energieträger'!E$53</f>
        <v>11484.367802094173</v>
      </c>
      <c r="AA148" s="8" t="str">
        <f t="shared" si="4"/>
        <v>United Kingdom</v>
      </c>
      <c r="AB148" s="8" t="str">
        <f t="shared" si="4"/>
        <v>Port Talbot</v>
      </c>
      <c r="AC148" s="51">
        <f>'Gesamtenergie 2050 var.'!AC34*'Energie pro Energieträger'!AB$55</f>
        <v>0</v>
      </c>
      <c r="AD148" s="55">
        <f>'Gesamtenergie 2050 var.'!AD34*'Energie pro Energieträger'!AB$53</f>
        <v>0</v>
      </c>
      <c r="AE148" s="52">
        <f>'Gesamtenergie 2050 var.'!AE34*'Energie pro Energieträger'!AC$54</f>
        <v>0</v>
      </c>
      <c r="AF148" s="54">
        <f>'Gesamtenergie 2050 var.'!AF34*'Energie pro Energieträger'!AC$56</f>
        <v>0</v>
      </c>
      <c r="AG148" s="53">
        <f>'Gesamtenergie 2050 var.'!AG34*'Energie pro Energieträger'!AC$53</f>
        <v>0</v>
      </c>
      <c r="AI148" s="8">
        <f>'Produktion je Standort'!AI33</f>
        <v>0</v>
      </c>
      <c r="AJ148" s="8">
        <f>'Produktion je Standort'!AJ33</f>
        <v>0</v>
      </c>
      <c r="AK148" s="51">
        <f>'Gesamtenergie 2050 var.'!AK34*'Energie pro Energieträger'!AJ$55</f>
        <v>0</v>
      </c>
      <c r="AL148" s="55">
        <f>'Gesamtenergie 2050 var.'!AL34*'Energie pro Energieträger'!AJ$53</f>
        <v>0</v>
      </c>
      <c r="AM148" s="52">
        <f>'Gesamtenergie 2050 var.'!AM34*'Energie pro Energieträger'!AK$54</f>
        <v>0</v>
      </c>
      <c r="AN148" s="54">
        <f>'Gesamtenergie 2050 var.'!AN34*'Energie pro Energieträger'!AK$56</f>
        <v>0</v>
      </c>
      <c r="AO148" s="53">
        <f>'Gesamtenergie 2050 var.'!AO34*'Energie pro Energieträger'!AK$53</f>
        <v>0</v>
      </c>
      <c r="AQ148" s="8">
        <f>'Produktion je Standort'!AQ33</f>
        <v>0</v>
      </c>
      <c r="AR148" s="8">
        <f>'Produktion je Standort'!AR33</f>
        <v>0</v>
      </c>
      <c r="AS148" s="51">
        <f>'Gesamtenergie 2050 var.'!AS34*'Energie pro Energieträger'!AR$55</f>
        <v>0</v>
      </c>
      <c r="AT148" s="55">
        <f>'Gesamtenergie 2050 var.'!AT34*'Energie pro Energieträger'!AR$53</f>
        <v>0</v>
      </c>
      <c r="AU148" s="52">
        <f>'Gesamtenergie 2050 var.'!AU34*'Energie pro Energieträger'!AS$54</f>
        <v>0</v>
      </c>
      <c r="AV148" s="54">
        <f>'Gesamtenergie 2050 var.'!AV34*'Energie pro Energieträger'!AS$56</f>
        <v>0</v>
      </c>
      <c r="AW148" s="53">
        <f>'Gesamtenergie 2050 var.'!AW34*'Energie pro Energieträger'!AS$53</f>
        <v>0</v>
      </c>
    </row>
    <row r="149" spans="3:49" x14ac:dyDescent="0.25">
      <c r="C149" s="8" t="str">
        <f>'Produktion je Standort'!C34</f>
        <v>United Kingdom</v>
      </c>
      <c r="D149" s="8" t="str">
        <f>'Produktion je Standort'!D34</f>
        <v>Scunthorpe</v>
      </c>
      <c r="E149" s="51">
        <f>'Gesamtenergie 2050 var.'!E35*'Energie pro Energieträger'!D$55</f>
        <v>0</v>
      </c>
      <c r="F149" s="55">
        <f>'Gesamtenergie 2050 var.'!F35*'Energie pro Energieträger'!D$53</f>
        <v>0</v>
      </c>
      <c r="G149" s="52">
        <f>'Gesamtenergie 2050 var.'!G35*'Energie pro Energieträger'!E$54</f>
        <v>7398.6319943718581</v>
      </c>
      <c r="H149" s="54">
        <f>'Gesamtenergie 2050 var.'!H35*'Energie pro Energieträger'!E$56</f>
        <v>11233.562536337671</v>
      </c>
      <c r="I149" s="53">
        <f>'Gesamtenergie 2050 var.'!I35*'Energie pro Energieträger'!E$53</f>
        <v>8555.7923087158415</v>
      </c>
      <c r="K149" s="8" t="str">
        <f t="shared" si="2"/>
        <v>United Kingdom</v>
      </c>
      <c r="L149" s="8" t="str">
        <f t="shared" si="2"/>
        <v>Scunthorpe</v>
      </c>
      <c r="M149" s="51">
        <f>E149-'Verbrauch je Träger 2019'!F150</f>
        <v>0</v>
      </c>
      <c r="N149" s="55">
        <f>F149-'Verbrauch je Träger 2019'!G150</f>
        <v>0</v>
      </c>
      <c r="O149" s="52">
        <f>G149-'Verbrauch je Träger 2019'!H150</f>
        <v>969.98863772850291</v>
      </c>
      <c r="P149" s="54">
        <f>H149-'Verbrauch je Träger 2019'!I150</f>
        <v>1472.7625363376701</v>
      </c>
      <c r="Q149" s="53">
        <f>I149-'Verbrauch je Träger 2019'!J150</f>
        <v>1121.6967315758311</v>
      </c>
      <c r="S149" s="8" t="str">
        <f t="shared" si="3"/>
        <v>United Kingdom</v>
      </c>
      <c r="T149" s="8" t="str">
        <f t="shared" si="3"/>
        <v>Scunthorpe</v>
      </c>
      <c r="U149" s="51">
        <f>'Gesamtenergie 2050 var.'!E71*'Energie pro Energieträger'!D$55</f>
        <v>0</v>
      </c>
      <c r="V149" s="55">
        <f>'Gesamtenergie 2050 var.'!F71*'Energie pro Energieträger'!D$53</f>
        <v>0</v>
      </c>
      <c r="W149" s="52">
        <f>'Gesamtenergie 2050 var.'!G71*'Energie pro Energieträger'!E$54</f>
        <v>7346.668317350689</v>
      </c>
      <c r="X149" s="54">
        <f>'Gesamtenergie 2050 var.'!H71*'Energie pro Energieträger'!E$56</f>
        <v>11154.664543319583</v>
      </c>
      <c r="Y149" s="53">
        <f>'Gesamtenergie 2050 var.'!I71*'Energie pro Energieträger'!E$53</f>
        <v>8495.7014123814224</v>
      </c>
      <c r="AA149" s="8" t="str">
        <f t="shared" si="4"/>
        <v>United Kingdom</v>
      </c>
      <c r="AB149" s="8" t="str">
        <f t="shared" si="4"/>
        <v>Scunthorpe</v>
      </c>
      <c r="AC149" s="51">
        <f>'Gesamtenergie 2050 var.'!AC35*'Energie pro Energieträger'!AB$55</f>
        <v>0</v>
      </c>
      <c r="AD149" s="55">
        <f>'Gesamtenergie 2050 var.'!AD35*'Energie pro Energieträger'!AB$53</f>
        <v>0</v>
      </c>
      <c r="AE149" s="52">
        <f>'Gesamtenergie 2050 var.'!AE35*'Energie pro Energieträger'!AC$54</f>
        <v>0</v>
      </c>
      <c r="AF149" s="54">
        <f>'Gesamtenergie 2050 var.'!AF35*'Energie pro Energieträger'!AC$56</f>
        <v>0</v>
      </c>
      <c r="AG149" s="53">
        <f>'Gesamtenergie 2050 var.'!AG35*'Energie pro Energieträger'!AC$53</f>
        <v>0</v>
      </c>
      <c r="AI149" s="8">
        <f>'Produktion je Standort'!AI34</f>
        <v>0</v>
      </c>
      <c r="AJ149" s="8">
        <f>'Produktion je Standort'!AJ34</f>
        <v>0</v>
      </c>
      <c r="AK149" s="51">
        <f>'Gesamtenergie 2050 var.'!AK35*'Energie pro Energieträger'!AJ$55</f>
        <v>0</v>
      </c>
      <c r="AL149" s="55">
        <f>'Gesamtenergie 2050 var.'!AL35*'Energie pro Energieträger'!AJ$53</f>
        <v>0</v>
      </c>
      <c r="AM149" s="52">
        <f>'Gesamtenergie 2050 var.'!AM35*'Energie pro Energieträger'!AK$54</f>
        <v>0</v>
      </c>
      <c r="AN149" s="54">
        <f>'Gesamtenergie 2050 var.'!AN35*'Energie pro Energieträger'!AK$56</f>
        <v>0</v>
      </c>
      <c r="AO149" s="53">
        <f>'Gesamtenergie 2050 var.'!AO35*'Energie pro Energieträger'!AK$53</f>
        <v>0</v>
      </c>
      <c r="AQ149" s="8">
        <f>'Produktion je Standort'!AQ34</f>
        <v>0</v>
      </c>
      <c r="AR149" s="8">
        <f>'Produktion je Standort'!AR34</f>
        <v>0</v>
      </c>
      <c r="AS149" s="51">
        <f>'Gesamtenergie 2050 var.'!AS35*'Energie pro Energieträger'!AR$55</f>
        <v>0</v>
      </c>
      <c r="AT149" s="55">
        <f>'Gesamtenergie 2050 var.'!AT35*'Energie pro Energieträger'!AR$53</f>
        <v>0</v>
      </c>
      <c r="AU149" s="52">
        <f>'Gesamtenergie 2050 var.'!AU35*'Energie pro Energieträger'!AS$54</f>
        <v>0</v>
      </c>
      <c r="AV149" s="54">
        <f>'Gesamtenergie 2050 var.'!AV35*'Energie pro Energieträger'!AS$56</f>
        <v>0</v>
      </c>
      <c r="AW149" s="53">
        <f>'Gesamtenergie 2050 var.'!AW35*'Energie pro Energieträger'!AS$53</f>
        <v>0</v>
      </c>
    </row>
    <row r="154" spans="3:49" ht="41.25" customHeight="1" x14ac:dyDescent="0.35">
      <c r="C154" s="79" t="s">
        <v>147</v>
      </c>
      <c r="D154" s="79"/>
      <c r="E154" s="79"/>
      <c r="F154" s="79"/>
      <c r="G154" s="79"/>
      <c r="H154" s="79"/>
      <c r="I154" s="79"/>
    </row>
    <row r="156" spans="3:49" ht="15.75" x14ac:dyDescent="0.25">
      <c r="E156" s="87" t="s">
        <v>46</v>
      </c>
      <c r="F156" s="87"/>
      <c r="G156" s="87" t="s">
        <v>42</v>
      </c>
      <c r="H156" s="87"/>
      <c r="I156" s="87"/>
    </row>
    <row r="157" spans="3:49" x14ac:dyDescent="0.25">
      <c r="C157" s="15" t="s">
        <v>52</v>
      </c>
      <c r="D157" s="15" t="s">
        <v>53</v>
      </c>
      <c r="E157" s="63" t="str">
        <f>Studienliste!$F$17</f>
        <v>ISI-05 13</v>
      </c>
      <c r="F157" s="64" t="s">
        <v>132</v>
      </c>
      <c r="G157" s="65" t="str">
        <f>Studienliste!$F$10</f>
        <v>OTTO-01 17</v>
      </c>
      <c r="H157" s="66" t="str">
        <f>Studienliste!$F$8</f>
        <v>TUD-02 20</v>
      </c>
      <c r="I157" s="67" t="str">
        <f>F157</f>
        <v>ENWI</v>
      </c>
    </row>
    <row r="158" spans="3:49" x14ac:dyDescent="0.25">
      <c r="C158" s="8" t="str">
        <f>C121</f>
        <v>Austria</v>
      </c>
      <c r="D158" s="8" t="str">
        <f>D121</f>
        <v>Donawitz</v>
      </c>
      <c r="E158" s="51">
        <f>'Gesamtenergie 2050 var.'!E7*'Energie pro Energieträger'!D$26</f>
        <v>0</v>
      </c>
      <c r="F158" s="55">
        <f>'Gesamtenergie 2050 var.'!F7*'Energie pro Energieträger'!D$24</f>
        <v>2289.084130548405</v>
      </c>
      <c r="G158" s="52">
        <f>'Gesamtenergie 2050 var.'!G7*'Energie pro Energieträger'!E$25</f>
        <v>5515.0566223578526</v>
      </c>
      <c r="H158" s="54">
        <f>'Gesamtenergie 2050 var.'!H7*'Energie pro Energieträger'!E$27</f>
        <v>0</v>
      </c>
      <c r="I158" s="53">
        <f>'Gesamtenergie 2050 var.'!I7*'Energie pro Energieträger'!E$24</f>
        <v>0</v>
      </c>
    </row>
    <row r="159" spans="3:49" x14ac:dyDescent="0.25">
      <c r="C159" s="8" t="str">
        <f t="shared" ref="C159:D186" si="5">C122</f>
        <v>Austria</v>
      </c>
      <c r="D159" s="8" t="str">
        <f t="shared" si="5"/>
        <v>Linz</v>
      </c>
      <c r="E159" s="51">
        <f>'Gesamtenergie 2050 var.'!E8*'Energie pro Energieträger'!D$26</f>
        <v>0</v>
      </c>
      <c r="F159" s="55">
        <f>'Gesamtenergie 2050 var.'!F8*'Energie pro Energieträger'!D$24</f>
        <v>2289.084130548405</v>
      </c>
      <c r="G159" s="52">
        <f>'Gesamtenergie 2050 var.'!G8*'Energie pro Energieträger'!E$25</f>
        <v>5515.0566223578526</v>
      </c>
      <c r="H159" s="54">
        <f>'Gesamtenergie 2050 var.'!H8*'Energie pro Energieträger'!E$27</f>
        <v>0</v>
      </c>
      <c r="I159" s="53">
        <f>'Gesamtenergie 2050 var.'!I8*'Energie pro Energieträger'!E$24</f>
        <v>0</v>
      </c>
    </row>
    <row r="160" spans="3:49" x14ac:dyDescent="0.25">
      <c r="C160" s="8" t="str">
        <f t="shared" si="5"/>
        <v>Belgium</v>
      </c>
      <c r="D160" s="8" t="str">
        <f t="shared" si="5"/>
        <v>Ghent</v>
      </c>
      <c r="E160" s="51">
        <f>'Gesamtenergie 2050 var.'!E9*'Energie pro Energieträger'!D$26</f>
        <v>0</v>
      </c>
      <c r="F160" s="55">
        <f>'Gesamtenergie 2050 var.'!F9*'Energie pro Energieträger'!D$24</f>
        <v>3306.522266495841</v>
      </c>
      <c r="G160" s="52">
        <f>'Gesamtenergie 2050 var.'!G9*'Energie pro Energieträger'!E$25</f>
        <v>7966.3553119136759</v>
      </c>
      <c r="H160" s="54">
        <f>'Gesamtenergie 2050 var.'!H9*'Energie pro Energieträger'!E$27</f>
        <v>0</v>
      </c>
      <c r="I160" s="53">
        <f>'Gesamtenergie 2050 var.'!I9*'Energie pro Energieträger'!E$24</f>
        <v>0</v>
      </c>
    </row>
    <row r="161" spans="3:9" x14ac:dyDescent="0.25">
      <c r="C161" s="8" t="str">
        <f t="shared" si="5"/>
        <v>Czech Republic</v>
      </c>
      <c r="D161" s="8" t="str">
        <f t="shared" si="5"/>
        <v>Trinec</v>
      </c>
      <c r="E161" s="51">
        <f>'Gesamtenergie 2050 var.'!E10*'Energie pro Energieträger'!D$26</f>
        <v>0</v>
      </c>
      <c r="F161" s="55">
        <f>'Gesamtenergie 2050 var.'!F10*'Energie pro Energieträger'!D$24</f>
        <v>1567.1095439190381</v>
      </c>
      <c r="G161" s="52">
        <f>'Gesamtenergie 2050 var.'!G10*'Energie pro Energieträger'!E$25</f>
        <v>3775.6139028757843</v>
      </c>
      <c r="H161" s="54">
        <f>'Gesamtenergie 2050 var.'!H10*'Energie pro Energieträger'!E$27</f>
        <v>0</v>
      </c>
      <c r="I161" s="53">
        <f>'Gesamtenergie 2050 var.'!I10*'Energie pro Energieträger'!E$24</f>
        <v>0</v>
      </c>
    </row>
    <row r="162" spans="3:9" x14ac:dyDescent="0.25">
      <c r="C162" s="8" t="str">
        <f t="shared" si="5"/>
        <v>Finland</v>
      </c>
      <c r="D162" s="8" t="str">
        <f t="shared" si="5"/>
        <v>Raahe</v>
      </c>
      <c r="E162" s="51">
        <f>'Gesamtenergie 2050 var.'!E11*'Energie pro Energieträger'!D$26</f>
        <v>0</v>
      </c>
      <c r="F162" s="55">
        <f>'Gesamtenergie 2050 var.'!F11*'Energie pro Energieträger'!D$24</f>
        <v>1577.4234665851718</v>
      </c>
      <c r="G162" s="52">
        <f>'Gesamtenergie 2050 var.'!G11*'Energie pro Energieträger'!E$25</f>
        <v>3800.4630845826705</v>
      </c>
      <c r="H162" s="54">
        <f>'Gesamtenergie 2050 var.'!H11*'Energie pro Energieträger'!E$27</f>
        <v>0</v>
      </c>
      <c r="I162" s="53">
        <f>'Gesamtenergie 2050 var.'!I11*'Energie pro Energieträger'!E$24</f>
        <v>0</v>
      </c>
    </row>
    <row r="163" spans="3:9" x14ac:dyDescent="0.25">
      <c r="C163" s="8" t="str">
        <f t="shared" si="5"/>
        <v>France</v>
      </c>
      <c r="D163" s="8" t="str">
        <f t="shared" si="5"/>
        <v>Fos-Sur-Mer</v>
      </c>
      <c r="E163" s="51">
        <f>'Gesamtenergie 2050 var.'!E12*'Energie pro Energieträger'!D$26</f>
        <v>0</v>
      </c>
      <c r="F163" s="55">
        <f>'Gesamtenergie 2050 var.'!F12*'Energie pro Energieträger'!D$24</f>
        <v>2275.1299998824593</v>
      </c>
      <c r="G163" s="52">
        <f>'Gesamtenergie 2050 var.'!G12*'Energie pro Energieträger'!E$25</f>
        <v>5481.4371412250075</v>
      </c>
      <c r="H163" s="54">
        <f>'Gesamtenergie 2050 var.'!H12*'Energie pro Energieträger'!E$27</f>
        <v>0</v>
      </c>
      <c r="I163" s="53">
        <f>'Gesamtenergie 2050 var.'!I12*'Energie pro Energieträger'!E$24</f>
        <v>0</v>
      </c>
    </row>
    <row r="164" spans="3:9" x14ac:dyDescent="0.25">
      <c r="C164" s="8" t="str">
        <f t="shared" si="5"/>
        <v>France</v>
      </c>
      <c r="D164" s="8" t="str">
        <f t="shared" si="5"/>
        <v>Dunkerque</v>
      </c>
      <c r="E164" s="51">
        <f>'Gesamtenergie 2050 var.'!E13*'Energie pro Energieträger'!D$26</f>
        <v>0</v>
      </c>
      <c r="F164" s="55">
        <f>'Gesamtenergie 2050 var.'!F13*'Energie pro Energieträger'!D$24</f>
        <v>4155.9041331186263</v>
      </c>
      <c r="G164" s="52">
        <f>'Gesamtenergie 2050 var.'!G13*'Energie pro Energieträger'!E$25</f>
        <v>10012.758511304344</v>
      </c>
      <c r="H164" s="54">
        <f>'Gesamtenergie 2050 var.'!H13*'Energie pro Energieträger'!E$27</f>
        <v>0</v>
      </c>
      <c r="I164" s="53">
        <f>'Gesamtenergie 2050 var.'!I13*'Energie pro Energieträger'!E$24</f>
        <v>0</v>
      </c>
    </row>
    <row r="165" spans="3:9" x14ac:dyDescent="0.25">
      <c r="C165" s="8" t="str">
        <f t="shared" si="5"/>
        <v>Germany</v>
      </c>
      <c r="D165" s="8" t="str">
        <f t="shared" si="5"/>
        <v>Bremen</v>
      </c>
      <c r="E165" s="51">
        <f>'Gesamtenergie 2050 var.'!E14*'Energie pro Energieträger'!D$26</f>
        <v>0</v>
      </c>
      <c r="F165" s="55">
        <f>'Gesamtenergie 2050 var.'!F14*'Energie pro Energieträger'!D$24</f>
        <v>2002.114399896564</v>
      </c>
      <c r="G165" s="52">
        <f>'Gesamtenergie 2050 var.'!G14*'Energie pro Energieträger'!E$25</f>
        <v>4823.6646842780046</v>
      </c>
      <c r="H165" s="54">
        <f>'Gesamtenergie 2050 var.'!H14*'Energie pro Energieträger'!E$27</f>
        <v>0</v>
      </c>
      <c r="I165" s="53">
        <f>'Gesamtenergie 2050 var.'!I14*'Energie pro Energieträger'!E$24</f>
        <v>0</v>
      </c>
    </row>
    <row r="166" spans="3:9" x14ac:dyDescent="0.25">
      <c r="C166" s="8" t="str">
        <f t="shared" si="5"/>
        <v>Germany</v>
      </c>
      <c r="D166" s="8" t="str">
        <f t="shared" si="5"/>
        <v>Voelklingen</v>
      </c>
      <c r="E166" s="51">
        <f>'Gesamtenergie 2050 var.'!E15*'Energie pro Energieträger'!D$26</f>
        <v>0</v>
      </c>
      <c r="F166" s="55">
        <f>'Gesamtenergie 2050 var.'!F15*'Energie pro Energieträger'!D$24</f>
        <v>1687.843109246134</v>
      </c>
      <c r="G166" s="52">
        <f>'Gesamtenergie 2050 var.'!G15*'Energie pro Energieträger'!E$25</f>
        <v>4066.4955005034576</v>
      </c>
      <c r="H166" s="54">
        <f>'Gesamtenergie 2050 var.'!H15*'Energie pro Energieträger'!E$27</f>
        <v>0</v>
      </c>
      <c r="I166" s="53">
        <f>'Gesamtenergie 2050 var.'!I15*'Energie pro Energieträger'!E$24</f>
        <v>0</v>
      </c>
    </row>
    <row r="167" spans="3:9" x14ac:dyDescent="0.25">
      <c r="C167" s="8" t="str">
        <f t="shared" si="5"/>
        <v>Germany</v>
      </c>
      <c r="D167" s="8" t="str">
        <f t="shared" si="5"/>
        <v>Eisenhuettenstadt</v>
      </c>
      <c r="E167" s="51">
        <f>'Gesamtenergie 2050 var.'!E16*'Energie pro Energieträger'!D$26</f>
        <v>0</v>
      </c>
      <c r="F167" s="55">
        <f>'Gesamtenergie 2050 var.'!F16*'Energie pro Energieträger'!D$24</f>
        <v>1304.4078665992768</v>
      </c>
      <c r="G167" s="52">
        <f>'Gesamtenergie 2050 var.'!G16*'Energie pro Energieträger'!E$25</f>
        <v>3142.6906276356699</v>
      </c>
      <c r="H167" s="54">
        <f>'Gesamtenergie 2050 var.'!H16*'Energie pro Energieträger'!E$27</f>
        <v>0</v>
      </c>
      <c r="I167" s="53">
        <f>'Gesamtenergie 2050 var.'!I16*'Energie pro Energieträger'!E$24</f>
        <v>0</v>
      </c>
    </row>
    <row r="168" spans="3:9" x14ac:dyDescent="0.25">
      <c r="C168" s="8" t="str">
        <f t="shared" si="5"/>
        <v>Germany</v>
      </c>
      <c r="D168" s="8" t="str">
        <f t="shared" si="5"/>
        <v>Duisburg-Huckingen</v>
      </c>
      <c r="E168" s="51">
        <f>'Gesamtenergie 2050 var.'!E17*'Energie pro Energieträger'!D$26</f>
        <v>0</v>
      </c>
      <c r="F168" s="55">
        <f>'Gesamtenergie 2050 var.'!F17*'Energie pro Energieträger'!D$24</f>
        <v>3033.5066665099457</v>
      </c>
      <c r="G168" s="52">
        <f>'Gesamtenergie 2050 var.'!G17*'Energie pro Energieträger'!E$25</f>
        <v>7308.5828549666739</v>
      </c>
      <c r="H168" s="54">
        <f>'Gesamtenergie 2050 var.'!H17*'Energie pro Energieträger'!E$27</f>
        <v>0</v>
      </c>
      <c r="I168" s="53">
        <f>'Gesamtenergie 2050 var.'!I17*'Energie pro Energieträger'!E$24</f>
        <v>0</v>
      </c>
    </row>
    <row r="169" spans="3:9" x14ac:dyDescent="0.25">
      <c r="C169" s="8" t="str">
        <f t="shared" si="5"/>
        <v>Germany</v>
      </c>
      <c r="D169" s="8" t="str">
        <f t="shared" si="5"/>
        <v>Duisburg-Beeckerwerth</v>
      </c>
      <c r="E169" s="51">
        <f>'Gesamtenergie 2050 var.'!E18*'Energie pro Energieträger'!D$26</f>
        <v>0</v>
      </c>
      <c r="F169" s="55">
        <f>'Gesamtenergie 2050 var.'!F18*'Energie pro Energieträger'!D$24</f>
        <v>3640.2079998119348</v>
      </c>
      <c r="G169" s="52">
        <f>'Gesamtenergie 2050 var.'!G18*'Energie pro Energieträger'!E$25</f>
        <v>8770.2994259600091</v>
      </c>
      <c r="H169" s="54">
        <f>'Gesamtenergie 2050 var.'!H18*'Energie pro Energieträger'!E$27</f>
        <v>0</v>
      </c>
      <c r="I169" s="53">
        <f>'Gesamtenergie 2050 var.'!I18*'Energie pro Energieträger'!E$24</f>
        <v>0</v>
      </c>
    </row>
    <row r="170" spans="3:9" x14ac:dyDescent="0.25">
      <c r="C170" s="8" t="str">
        <f t="shared" si="5"/>
        <v>Germany</v>
      </c>
      <c r="D170" s="8" t="str">
        <f t="shared" si="5"/>
        <v>Salzgitter</v>
      </c>
      <c r="E170" s="51">
        <f>'Gesamtenergie 2050 var.'!E19*'Energie pro Energieträger'!D$26</f>
        <v>0</v>
      </c>
      <c r="F170" s="55">
        <f>'Gesamtenergie 2050 var.'!F19*'Energie pro Energieträger'!D$24</f>
        <v>2790.8261331891499</v>
      </c>
      <c r="G170" s="52">
        <f>'Gesamtenergie 2050 var.'!G19*'Energie pro Energieträger'!E$25</f>
        <v>6723.8962265693408</v>
      </c>
      <c r="H170" s="54">
        <f>'Gesamtenergie 2050 var.'!H19*'Energie pro Energieträger'!E$27</f>
        <v>0</v>
      </c>
      <c r="I170" s="53">
        <f>'Gesamtenergie 2050 var.'!I19*'Energie pro Energieträger'!E$24</f>
        <v>0</v>
      </c>
    </row>
    <row r="171" spans="3:9" x14ac:dyDescent="0.25">
      <c r="C171" s="8" t="str">
        <f t="shared" si="5"/>
        <v>Germany</v>
      </c>
      <c r="D171" s="8" t="str">
        <f t="shared" si="5"/>
        <v>Dillingen</v>
      </c>
      <c r="E171" s="51">
        <f>'Gesamtenergie 2050 var.'!E20*'Energie pro Energieträger'!D$26</f>
        <v>0</v>
      </c>
      <c r="F171" s="55">
        <f>'Gesamtenergie 2050 var.'!F20*'Energie pro Energieträger'!D$24</f>
        <v>1416.0409119268427</v>
      </c>
      <c r="G171" s="52">
        <f>'Gesamtenergie 2050 var.'!G20*'Energie pro Energieträger'!E$25</f>
        <v>3411.6464766984441</v>
      </c>
      <c r="H171" s="54">
        <f>'Gesamtenergie 2050 var.'!H20*'Energie pro Energieträger'!E$27</f>
        <v>0</v>
      </c>
      <c r="I171" s="53">
        <f>'Gesamtenergie 2050 var.'!I20*'Energie pro Energieträger'!E$24</f>
        <v>0</v>
      </c>
    </row>
    <row r="172" spans="3:9" x14ac:dyDescent="0.25">
      <c r="C172" s="8" t="str">
        <f t="shared" si="5"/>
        <v>Germany</v>
      </c>
      <c r="D172" s="8" t="str">
        <f t="shared" si="5"/>
        <v>Duisburg</v>
      </c>
      <c r="E172" s="51">
        <f>'Gesamtenergie 2050 var.'!E21*'Energie pro Energieträger'!D$26</f>
        <v>0</v>
      </c>
      <c r="F172" s="55">
        <f>'Gesamtenergie 2050 var.'!F21*'Energie pro Energieträger'!D$24</f>
        <v>679.50549329822786</v>
      </c>
      <c r="G172" s="52">
        <f>'Gesamtenergie 2050 var.'!G21*'Energie pro Energieträger'!E$25</f>
        <v>1637.1225595125352</v>
      </c>
      <c r="H172" s="54">
        <f>'Gesamtenergie 2050 var.'!H21*'Energie pro Energieträger'!E$27</f>
        <v>0</v>
      </c>
      <c r="I172" s="53">
        <f>'Gesamtenergie 2050 var.'!I21*'Energie pro Energieträger'!E$24</f>
        <v>0</v>
      </c>
    </row>
    <row r="173" spans="3:9" x14ac:dyDescent="0.25">
      <c r="C173" s="8" t="str">
        <f t="shared" si="5"/>
        <v>Germany</v>
      </c>
      <c r="D173" s="8" t="str">
        <f t="shared" si="5"/>
        <v>Duisburg-Bruckhausen</v>
      </c>
      <c r="E173" s="51">
        <f>'Gesamtenergie 2050 var.'!E22*'Energie pro Energieträger'!D$26</f>
        <v>0</v>
      </c>
      <c r="F173" s="55">
        <f>'Gesamtenergie 2050 var.'!F22*'Energie pro Energieträger'!D$24</f>
        <v>3640.2079998119348</v>
      </c>
      <c r="G173" s="52">
        <f>'Gesamtenergie 2050 var.'!G22*'Energie pro Energieträger'!E$25</f>
        <v>8770.2994259600091</v>
      </c>
      <c r="H173" s="54">
        <f>'Gesamtenergie 2050 var.'!H22*'Energie pro Energieträger'!E$27</f>
        <v>0</v>
      </c>
      <c r="I173" s="53">
        <f>'Gesamtenergie 2050 var.'!I22*'Energie pro Energieträger'!E$24</f>
        <v>0</v>
      </c>
    </row>
    <row r="174" spans="3:9" x14ac:dyDescent="0.25">
      <c r="C174" s="8" t="str">
        <f t="shared" si="5"/>
        <v>Hungaria</v>
      </c>
      <c r="D174" s="8" t="str">
        <f t="shared" si="5"/>
        <v>Dunauijvaros</v>
      </c>
      <c r="E174" s="51">
        <f>'Gesamtenergie 2050 var.'!E23*'Energie pro Energieträger'!D$26</f>
        <v>0</v>
      </c>
      <c r="F174" s="55">
        <f>'Gesamtenergie 2050 var.'!F23*'Energie pro Energieträger'!D$24</f>
        <v>970.72213328318253</v>
      </c>
      <c r="G174" s="52">
        <f>'Gesamtenergie 2050 var.'!G23*'Energie pro Energieträger'!E$25</f>
        <v>2338.7465135893358</v>
      </c>
      <c r="H174" s="54">
        <f>'Gesamtenergie 2050 var.'!H23*'Energie pro Energieträger'!E$27</f>
        <v>0</v>
      </c>
      <c r="I174" s="53">
        <f>'Gesamtenergie 2050 var.'!I23*'Energie pro Energieträger'!E$24</f>
        <v>0</v>
      </c>
    </row>
    <row r="175" spans="3:9" x14ac:dyDescent="0.25">
      <c r="C175" s="8" t="str">
        <f t="shared" si="5"/>
        <v>Italy</v>
      </c>
      <c r="D175" s="8" t="str">
        <f t="shared" si="5"/>
        <v>Taranto</v>
      </c>
      <c r="E175" s="51">
        <f>'Gesamtenergie 2050 var.'!E24*'Energie pro Energieträger'!D$26</f>
        <v>0</v>
      </c>
      <c r="F175" s="55">
        <f>'Gesamtenergie 2050 var.'!F24*'Energie pro Energieträger'!D$24</f>
        <v>5156.9613330669081</v>
      </c>
      <c r="G175" s="52">
        <f>'Gesamtenergie 2050 var.'!G24*'Energie pro Energieträger'!E$25</f>
        <v>12424.590853443347</v>
      </c>
      <c r="H175" s="54">
        <f>'Gesamtenergie 2050 var.'!H24*'Energie pro Energieträger'!E$27</f>
        <v>0</v>
      </c>
      <c r="I175" s="53">
        <f>'Gesamtenergie 2050 var.'!I24*'Energie pro Energieträger'!E$24</f>
        <v>0</v>
      </c>
    </row>
    <row r="176" spans="3:9" x14ac:dyDescent="0.25">
      <c r="C176" s="8" t="str">
        <f t="shared" si="5"/>
        <v>Netherlands</v>
      </c>
      <c r="D176" s="8" t="str">
        <f t="shared" si="5"/>
        <v>Ijmuiden</v>
      </c>
      <c r="E176" s="51">
        <f>'Gesamtenergie 2050 var.'!E25*'Energie pro Energieträger'!D$26</f>
        <v>0</v>
      </c>
      <c r="F176" s="55">
        <f>'Gesamtenergie 2050 var.'!F25*'Energie pro Energieträger'!D$24</f>
        <v>4134.6695864530557</v>
      </c>
      <c r="G176" s="52">
        <f>'Gesamtenergie 2050 var.'!G25*'Energie pro Energieträger'!E$25</f>
        <v>9961.5984313195786</v>
      </c>
      <c r="H176" s="54">
        <f>'Gesamtenergie 2050 var.'!H25*'Energie pro Energieträger'!E$27</f>
        <v>0</v>
      </c>
      <c r="I176" s="53">
        <f>'Gesamtenergie 2050 var.'!I25*'Energie pro Energieträger'!E$24</f>
        <v>0</v>
      </c>
    </row>
    <row r="177" spans="3:9" x14ac:dyDescent="0.25">
      <c r="C177" s="8" t="str">
        <f t="shared" si="5"/>
        <v>Poland</v>
      </c>
      <c r="D177" s="8" t="str">
        <f t="shared" si="5"/>
        <v>Krakow</v>
      </c>
      <c r="E177" s="51">
        <f>'Gesamtenergie 2050 var.'!E26*'Energie pro Energieträger'!D$26</f>
        <v>0</v>
      </c>
      <c r="F177" s="55">
        <f>'Gesamtenergie 2050 var.'!F26*'Energie pro Energieträger'!D$24</f>
        <v>1653.2611332479205</v>
      </c>
      <c r="G177" s="52">
        <f>'Gesamtenergie 2050 var.'!G26*'Energie pro Energieträger'!E$25</f>
        <v>3983.177655956838</v>
      </c>
      <c r="H177" s="54">
        <f>'Gesamtenergie 2050 var.'!H26*'Energie pro Energieträger'!E$27</f>
        <v>0</v>
      </c>
      <c r="I177" s="53">
        <f>'Gesamtenergie 2050 var.'!I26*'Energie pro Energieträger'!E$24</f>
        <v>0</v>
      </c>
    </row>
    <row r="178" spans="3:9" x14ac:dyDescent="0.25">
      <c r="C178" s="8" t="str">
        <f t="shared" si="5"/>
        <v>Poland</v>
      </c>
      <c r="D178" s="8" t="str">
        <f t="shared" si="5"/>
        <v>Dabrowa Gornicza</v>
      </c>
      <c r="E178" s="51">
        <f>'Gesamtenergie 2050 var.'!E27*'Energie pro Energieträger'!D$26</f>
        <v>0</v>
      </c>
      <c r="F178" s="55">
        <f>'Gesamtenergie 2050 var.'!F27*'Energie pro Energieträger'!D$24</f>
        <v>1653.2611332479205</v>
      </c>
      <c r="G178" s="52">
        <f>'Gesamtenergie 2050 var.'!G27*'Energie pro Energieträger'!E$25</f>
        <v>3983.177655956838</v>
      </c>
      <c r="H178" s="54">
        <f>'Gesamtenergie 2050 var.'!H27*'Energie pro Energieträger'!E$27</f>
        <v>0</v>
      </c>
      <c r="I178" s="53">
        <f>'Gesamtenergie 2050 var.'!I27*'Energie pro Energieträger'!E$24</f>
        <v>0</v>
      </c>
    </row>
    <row r="179" spans="3:9" x14ac:dyDescent="0.25">
      <c r="C179" s="8" t="str">
        <f t="shared" si="5"/>
        <v>Romania</v>
      </c>
      <c r="D179" s="8" t="str">
        <f t="shared" si="5"/>
        <v>Galati</v>
      </c>
      <c r="E179" s="51">
        <f>'Gesamtenergie 2050 var.'!E28*'Energie pro Energieträger'!D$26</f>
        <v>0</v>
      </c>
      <c r="F179" s="55">
        <f>'Gesamtenergie 2050 var.'!F28*'Energie pro Energieträger'!D$24</f>
        <v>1243.7377332690778</v>
      </c>
      <c r="G179" s="52">
        <f>'Gesamtenergie 2050 var.'!G28*'Energie pro Energieträger'!E$25</f>
        <v>2996.5189705363364</v>
      </c>
      <c r="H179" s="54">
        <f>'Gesamtenergie 2050 var.'!H28*'Energie pro Energieträger'!E$27</f>
        <v>0</v>
      </c>
      <c r="I179" s="53">
        <f>'Gesamtenergie 2050 var.'!I28*'Energie pro Energieträger'!E$24</f>
        <v>0</v>
      </c>
    </row>
    <row r="180" spans="3:9" x14ac:dyDescent="0.25">
      <c r="C180" s="8" t="str">
        <f t="shared" si="5"/>
        <v>Slovakia</v>
      </c>
      <c r="D180" s="8" t="str">
        <f t="shared" si="5"/>
        <v>Kosice</v>
      </c>
      <c r="E180" s="51">
        <f>'Gesamtenergie 2050 var.'!E29*'Energie pro Energieträger'!D$26</f>
        <v>0</v>
      </c>
      <c r="F180" s="55">
        <f>'Gesamtenergie 2050 var.'!F29*'Energie pro Energieträger'!D$24</f>
        <v>2730.155999858951</v>
      </c>
      <c r="G180" s="52">
        <f>'Gesamtenergie 2050 var.'!G29*'Energie pro Energieträger'!E$25</f>
        <v>6577.7245694700068</v>
      </c>
      <c r="H180" s="54">
        <f>'Gesamtenergie 2050 var.'!H29*'Energie pro Energieträger'!E$27</f>
        <v>0</v>
      </c>
      <c r="I180" s="53">
        <f>'Gesamtenergie 2050 var.'!I29*'Energie pro Energieträger'!E$24</f>
        <v>0</v>
      </c>
    </row>
    <row r="181" spans="3:9" x14ac:dyDescent="0.25">
      <c r="C181" s="8" t="str">
        <f t="shared" si="5"/>
        <v>Spain</v>
      </c>
      <c r="D181" s="8" t="str">
        <f t="shared" si="5"/>
        <v>Gijon</v>
      </c>
      <c r="E181" s="51">
        <f>'Gesamtenergie 2050 var.'!E30*'Energie pro Energieträger'!D$26</f>
        <v>0</v>
      </c>
      <c r="F181" s="55">
        <f>'Gesamtenergie 2050 var.'!F30*'Energie pro Energieträger'!D$24</f>
        <v>1440.9156665922242</v>
      </c>
      <c r="G181" s="52">
        <f>'Gesamtenergie 2050 var.'!G30*'Energie pro Energieträger'!E$25</f>
        <v>3471.5768561091704</v>
      </c>
      <c r="H181" s="54">
        <f>'Gesamtenergie 2050 var.'!H30*'Energie pro Energieträger'!E$27</f>
        <v>0</v>
      </c>
      <c r="I181" s="53">
        <f>'Gesamtenergie 2050 var.'!I30*'Energie pro Energieträger'!E$24</f>
        <v>0</v>
      </c>
    </row>
    <row r="182" spans="3:9" x14ac:dyDescent="0.25">
      <c r="C182" s="8" t="str">
        <f t="shared" si="5"/>
        <v>Spain</v>
      </c>
      <c r="D182" s="8" t="str">
        <f t="shared" si="5"/>
        <v>Aviles</v>
      </c>
      <c r="E182" s="51">
        <f>'Gesamtenergie 2050 var.'!E31*'Energie pro Energieträger'!D$26</f>
        <v>0</v>
      </c>
      <c r="F182" s="55">
        <f>'Gesamtenergie 2050 var.'!F31*'Energie pro Energieträger'!D$24</f>
        <v>1440.9156665922242</v>
      </c>
      <c r="G182" s="52">
        <f>'Gesamtenergie 2050 var.'!G31*'Energie pro Energieträger'!E$25</f>
        <v>3471.5768561091704</v>
      </c>
      <c r="H182" s="54">
        <f>'Gesamtenergie 2050 var.'!H31*'Energie pro Energieträger'!E$27</f>
        <v>0</v>
      </c>
      <c r="I182" s="53">
        <f>'Gesamtenergie 2050 var.'!I31*'Energie pro Energieträger'!E$24</f>
        <v>0</v>
      </c>
    </row>
    <row r="183" spans="3:9" x14ac:dyDescent="0.25">
      <c r="C183" s="8" t="str">
        <f t="shared" si="5"/>
        <v>Sweden</v>
      </c>
      <c r="D183" s="8" t="str">
        <f t="shared" si="5"/>
        <v>Lulea</v>
      </c>
      <c r="E183" s="51">
        <f>'Gesamtenergie 2050 var.'!E32*'Energie pro Energieträger'!D$26</f>
        <v>0</v>
      </c>
      <c r="F183" s="55">
        <f>'Gesamtenergie 2050 var.'!F32*'Energie pro Energieträger'!D$24</f>
        <v>1395.413066594575</v>
      </c>
      <c r="G183" s="52">
        <f>'Gesamtenergie 2050 var.'!G32*'Energie pro Energieträger'!E$25</f>
        <v>3361.9481132846704</v>
      </c>
      <c r="H183" s="54">
        <f>'Gesamtenergie 2050 var.'!H32*'Energie pro Energieträger'!E$27</f>
        <v>0</v>
      </c>
      <c r="I183" s="53">
        <f>'Gesamtenergie 2050 var.'!I32*'Energie pro Energieträger'!E$24</f>
        <v>0</v>
      </c>
    </row>
    <row r="184" spans="3:9" x14ac:dyDescent="0.25">
      <c r="C184" s="8" t="str">
        <f t="shared" si="5"/>
        <v>Sweden</v>
      </c>
      <c r="D184" s="8" t="str">
        <f t="shared" si="5"/>
        <v>Oxeloesund</v>
      </c>
      <c r="E184" s="51">
        <f>'Gesamtenergie 2050 var.'!E33*'Energie pro Energieträger'!D$26</f>
        <v>0</v>
      </c>
      <c r="F184" s="55">
        <f>'Gesamtenergie 2050 var.'!F33*'Energie pro Energieträger'!D$24</f>
        <v>910.05199995298369</v>
      </c>
      <c r="G184" s="52">
        <f>'Gesamtenergie 2050 var.'!G33*'Energie pro Energieträger'!E$25</f>
        <v>2192.5748564900023</v>
      </c>
      <c r="H184" s="54">
        <f>'Gesamtenergie 2050 var.'!H33*'Energie pro Energieträger'!E$27</f>
        <v>0</v>
      </c>
      <c r="I184" s="53">
        <f>'Gesamtenergie 2050 var.'!I33*'Energie pro Energieträger'!E$24</f>
        <v>0</v>
      </c>
    </row>
    <row r="185" spans="3:9" x14ac:dyDescent="0.25">
      <c r="C185" s="8" t="str">
        <f t="shared" si="5"/>
        <v>United Kingdom</v>
      </c>
      <c r="D185" s="8" t="str">
        <f t="shared" si="5"/>
        <v>Port Talbot</v>
      </c>
      <c r="E185" s="51">
        <f>'Gesamtenergie 2050 var.'!E34*'Energie pro Energieträger'!D$26</f>
        <v>0</v>
      </c>
      <c r="F185" s="55">
        <f>'Gesamtenergie 2050 var.'!F34*'Energie pro Energieträger'!D$24</f>
        <v>2296.364546548029</v>
      </c>
      <c r="G185" s="52">
        <f>'Gesamtenergie 2050 var.'!G34*'Energie pro Energieträger'!E$25</f>
        <v>5532.5972212097731</v>
      </c>
      <c r="H185" s="54">
        <f>'Gesamtenergie 2050 var.'!H34*'Energie pro Energieträger'!E$27</f>
        <v>0</v>
      </c>
      <c r="I185" s="53">
        <f>'Gesamtenergie 2050 var.'!I34*'Energie pro Energieträger'!E$24</f>
        <v>0</v>
      </c>
    </row>
    <row r="186" spans="3:9" x14ac:dyDescent="0.25">
      <c r="C186" s="8" t="str">
        <f t="shared" si="5"/>
        <v>United Kingdom</v>
      </c>
      <c r="D186" s="8" t="str">
        <f t="shared" si="5"/>
        <v>Scunthorpe</v>
      </c>
      <c r="E186" s="51">
        <f>'Gesamtenergie 2050 var.'!E35*'Energie pro Energieträger'!D$26</f>
        <v>0</v>
      </c>
      <c r="F186" s="55">
        <f>'Gesamtenergie 2050 var.'!F35*'Energie pro Energieträger'!D$24</f>
        <v>1698.7637332455697</v>
      </c>
      <c r="G186" s="52">
        <f>'Gesamtenergie 2050 var.'!G35*'Energie pro Energieträger'!E$25</f>
        <v>4092.8063987813375</v>
      </c>
      <c r="H186" s="54">
        <f>'Gesamtenergie 2050 var.'!H35*'Energie pro Energieträger'!E$27</f>
        <v>0</v>
      </c>
      <c r="I186" s="53">
        <f>'Gesamtenergie 2050 var.'!I35*'Energie pro Energieträger'!E$24</f>
        <v>0</v>
      </c>
    </row>
  </sheetData>
  <mergeCells count="30">
    <mergeCell ref="AQ117:AW117"/>
    <mergeCell ref="AS119:AT119"/>
    <mergeCell ref="AU119:AW119"/>
    <mergeCell ref="AA117:AG117"/>
    <mergeCell ref="AC119:AD119"/>
    <mergeCell ref="AE119:AG119"/>
    <mergeCell ref="AI117:AO117"/>
    <mergeCell ref="AK119:AL119"/>
    <mergeCell ref="AM119:AO119"/>
    <mergeCell ref="M119:N119"/>
    <mergeCell ref="O119:Q119"/>
    <mergeCell ref="K117:Q117"/>
    <mergeCell ref="S117:Y117"/>
    <mergeCell ref="U119:V119"/>
    <mergeCell ref="W119:Y119"/>
    <mergeCell ref="C154:I154"/>
    <mergeCell ref="E156:F156"/>
    <mergeCell ref="G156:I156"/>
    <mergeCell ref="E119:F119"/>
    <mergeCell ref="G119:I119"/>
    <mergeCell ref="C5:I5"/>
    <mergeCell ref="C42:I42"/>
    <mergeCell ref="C81:I81"/>
    <mergeCell ref="C117:I117"/>
    <mergeCell ref="E7:F7"/>
    <mergeCell ref="G7:I7"/>
    <mergeCell ref="E44:F44"/>
    <mergeCell ref="G44:I44"/>
    <mergeCell ref="E83:F83"/>
    <mergeCell ref="G83:I83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Gesamtenergie 2050 var.</vt:lpstr>
      <vt:lpstr>Verbrauch je Träger 2050 var.</vt:lpstr>
      <vt:lpstr>Energiebedarf Sek.stahl var.</vt:lpstr>
      <vt:lpstr>Energie-Mehrbedarf 2050 var.</vt:lpstr>
      <vt:lpstr>Energiebedarf Sek.stahl 2019</vt:lpstr>
      <vt:lpstr>Gesamtenergie 2050</vt:lpstr>
      <vt:lpstr>Verbrauch je Träger 2050</vt:lpstr>
      <vt:lpstr>Energiebedarf Sek.Stahl 2050</vt:lpstr>
      <vt:lpstr>Energie-Mehrbedarf 2050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2020-10-14T09:08:52Z</dcterms:modified>
</cp:coreProperties>
</file>