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22" firstSheet="1" activeTab="4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Gesamtenergie 2050 var." sheetId="16" r:id="rId8"/>
    <sheet name="Verbrauch je Träger 2050 var." sheetId="19" r:id="rId9"/>
    <sheet name="Energiebedarf Sek.stahl var." sheetId="17" r:id="rId10"/>
    <sheet name="Energie-Mehrbedarf 2050 var." sheetId="18" r:id="rId11"/>
    <sheet name="Energiebedarf Sek.stahl 2019" sheetId="14" r:id="rId12"/>
    <sheet name="Gesamtenergie 2050" sheetId="21" r:id="rId13"/>
    <sheet name="Verbrauch je Träger 2050" sheetId="22" r:id="rId14"/>
    <sheet name="Energiebedarf Sek.Stahl 2050" sheetId="13" r:id="rId15"/>
    <sheet name="Energie-Mehrbedarf 2050" sheetId="2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6" i="19" l="1"/>
  <c r="H186" i="19"/>
  <c r="G186" i="19"/>
  <c r="F186" i="19"/>
  <c r="E186" i="19"/>
  <c r="D186" i="19"/>
  <c r="C186" i="19"/>
  <c r="I185" i="19"/>
  <c r="H185" i="19"/>
  <c r="G185" i="19"/>
  <c r="F185" i="19"/>
  <c r="E185" i="19"/>
  <c r="D185" i="19"/>
  <c r="C185" i="19"/>
  <c r="I184" i="19"/>
  <c r="H184" i="19"/>
  <c r="G184" i="19"/>
  <c r="F184" i="19"/>
  <c r="E184" i="19"/>
  <c r="D184" i="19"/>
  <c r="C184" i="19"/>
  <c r="I183" i="19"/>
  <c r="H183" i="19"/>
  <c r="G183" i="19"/>
  <c r="F183" i="19"/>
  <c r="E183" i="19"/>
  <c r="D183" i="19"/>
  <c r="C183" i="19"/>
  <c r="I182" i="19"/>
  <c r="H182" i="19"/>
  <c r="G182" i="19"/>
  <c r="F182" i="19"/>
  <c r="E182" i="19"/>
  <c r="D182" i="19"/>
  <c r="C182" i="19"/>
  <c r="I181" i="19"/>
  <c r="H181" i="19"/>
  <c r="G181" i="19"/>
  <c r="F181" i="19"/>
  <c r="E181" i="19"/>
  <c r="D181" i="19"/>
  <c r="C181" i="19"/>
  <c r="I180" i="19"/>
  <c r="H180" i="19"/>
  <c r="G180" i="19"/>
  <c r="F180" i="19"/>
  <c r="E180" i="19"/>
  <c r="D180" i="19"/>
  <c r="C180" i="19"/>
  <c r="I179" i="19"/>
  <c r="H179" i="19"/>
  <c r="G179" i="19"/>
  <c r="F179" i="19"/>
  <c r="E179" i="19"/>
  <c r="D179" i="19"/>
  <c r="C179" i="19"/>
  <c r="I178" i="19"/>
  <c r="H178" i="19"/>
  <c r="G178" i="19"/>
  <c r="F178" i="19"/>
  <c r="E178" i="19"/>
  <c r="D178" i="19"/>
  <c r="C178" i="19"/>
  <c r="I177" i="19"/>
  <c r="H177" i="19"/>
  <c r="G177" i="19"/>
  <c r="F177" i="19"/>
  <c r="E177" i="19"/>
  <c r="D177" i="19"/>
  <c r="C177" i="19"/>
  <c r="I176" i="19"/>
  <c r="H176" i="19"/>
  <c r="G176" i="19"/>
  <c r="F176" i="19"/>
  <c r="E176" i="19"/>
  <c r="D176" i="19"/>
  <c r="C176" i="19"/>
  <c r="I175" i="19"/>
  <c r="H175" i="19"/>
  <c r="G175" i="19"/>
  <c r="F175" i="19"/>
  <c r="E175" i="19"/>
  <c r="D175" i="19"/>
  <c r="C175" i="19"/>
  <c r="I174" i="19"/>
  <c r="H174" i="19"/>
  <c r="G174" i="19"/>
  <c r="F174" i="19"/>
  <c r="E174" i="19"/>
  <c r="D174" i="19"/>
  <c r="C174" i="19"/>
  <c r="I173" i="19"/>
  <c r="H173" i="19"/>
  <c r="G173" i="19"/>
  <c r="F173" i="19"/>
  <c r="E173" i="19"/>
  <c r="D173" i="19"/>
  <c r="C173" i="19"/>
  <c r="I172" i="19"/>
  <c r="H172" i="19"/>
  <c r="G172" i="19"/>
  <c r="F172" i="19"/>
  <c r="E172" i="19"/>
  <c r="D172" i="19"/>
  <c r="C172" i="19"/>
  <c r="I171" i="19"/>
  <c r="H171" i="19"/>
  <c r="G171" i="19"/>
  <c r="F171" i="19"/>
  <c r="E171" i="19"/>
  <c r="D171" i="19"/>
  <c r="C171" i="19"/>
  <c r="I170" i="19"/>
  <c r="H170" i="19"/>
  <c r="G170" i="19"/>
  <c r="F170" i="19"/>
  <c r="E170" i="19"/>
  <c r="D170" i="19"/>
  <c r="C170" i="19"/>
  <c r="I169" i="19"/>
  <c r="H169" i="19"/>
  <c r="G169" i="19"/>
  <c r="F169" i="19"/>
  <c r="E169" i="19"/>
  <c r="D169" i="19"/>
  <c r="C169" i="19"/>
  <c r="I168" i="19"/>
  <c r="H168" i="19"/>
  <c r="G168" i="19"/>
  <c r="F168" i="19"/>
  <c r="E168" i="19"/>
  <c r="D168" i="19"/>
  <c r="C168" i="19"/>
  <c r="I167" i="19"/>
  <c r="H167" i="19"/>
  <c r="G167" i="19"/>
  <c r="F167" i="19"/>
  <c r="E167" i="19"/>
  <c r="D167" i="19"/>
  <c r="C167" i="19"/>
  <c r="I166" i="19"/>
  <c r="H166" i="19"/>
  <c r="G166" i="19"/>
  <c r="F166" i="19"/>
  <c r="E166" i="19"/>
  <c r="D166" i="19"/>
  <c r="C166" i="19"/>
  <c r="I165" i="19"/>
  <c r="H165" i="19"/>
  <c r="G165" i="19"/>
  <c r="F165" i="19"/>
  <c r="E165" i="19"/>
  <c r="D165" i="19"/>
  <c r="C165" i="19"/>
  <c r="I164" i="19"/>
  <c r="H164" i="19"/>
  <c r="G164" i="19"/>
  <c r="F164" i="19"/>
  <c r="E164" i="19"/>
  <c r="D164" i="19"/>
  <c r="C164" i="19"/>
  <c r="I163" i="19"/>
  <c r="H163" i="19"/>
  <c r="G163" i="19"/>
  <c r="F163" i="19"/>
  <c r="E163" i="19"/>
  <c r="D163" i="19"/>
  <c r="C163" i="19"/>
  <c r="I162" i="19"/>
  <c r="H162" i="19"/>
  <c r="G162" i="19"/>
  <c r="F162" i="19"/>
  <c r="E162" i="19"/>
  <c r="D162" i="19"/>
  <c r="C162" i="19"/>
  <c r="I161" i="19"/>
  <c r="H161" i="19"/>
  <c r="G161" i="19"/>
  <c r="F161" i="19"/>
  <c r="E161" i="19"/>
  <c r="D161" i="19"/>
  <c r="C161" i="19"/>
  <c r="I160" i="19"/>
  <c r="H160" i="19"/>
  <c r="G160" i="19"/>
  <c r="F160" i="19"/>
  <c r="E160" i="19"/>
  <c r="D160" i="19"/>
  <c r="C160" i="19"/>
  <c r="I159" i="19"/>
  <c r="H159" i="19"/>
  <c r="G159" i="19"/>
  <c r="F159" i="19"/>
  <c r="E159" i="19"/>
  <c r="D159" i="19"/>
  <c r="C159" i="19"/>
  <c r="I158" i="19"/>
  <c r="H158" i="19"/>
  <c r="G158" i="19"/>
  <c r="F158" i="19"/>
  <c r="E158" i="19"/>
  <c r="D158" i="19"/>
  <c r="C158" i="19"/>
  <c r="I157" i="19"/>
  <c r="H157" i="19"/>
  <c r="G157" i="19"/>
  <c r="E157" i="19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59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59" i="15"/>
  <c r="J158" i="15"/>
  <c r="I158" i="15"/>
  <c r="H158" i="15"/>
  <c r="F158" i="15"/>
  <c r="H12" i="5" l="1"/>
  <c r="G12" i="5"/>
  <c r="G13" i="1"/>
  <c r="D24" i="6"/>
  <c r="D29" i="6"/>
  <c r="D8" i="6"/>
  <c r="C20" i="1" l="1"/>
  <c r="E19" i="1" s="1"/>
  <c r="C13" i="1"/>
  <c r="I9" i="1" l="1"/>
  <c r="H8" i="1"/>
  <c r="H12" i="1"/>
  <c r="I11" i="1"/>
  <c r="H7" i="1"/>
  <c r="I10" i="1"/>
  <c r="H9" i="1"/>
  <c r="I7" i="1"/>
  <c r="H10" i="1"/>
  <c r="I8" i="1"/>
  <c r="I12" i="1"/>
  <c r="H11" i="1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E7" i="14"/>
  <c r="E8" i="14"/>
  <c r="E15" i="14"/>
  <c r="E16" i="14"/>
  <c r="E23" i="14"/>
  <c r="E24" i="14"/>
  <c r="E31" i="14"/>
  <c r="E32" i="14"/>
  <c r="E9" i="1"/>
  <c r="E8" i="1"/>
  <c r="H6" i="14"/>
  <c r="E11" i="16" l="1"/>
  <c r="E31" i="16"/>
  <c r="F20" i="16"/>
  <c r="E22" i="16"/>
  <c r="F19" i="16"/>
  <c r="E25" i="16"/>
  <c r="F18" i="16"/>
  <c r="F12" i="16"/>
  <c r="E10" i="16"/>
  <c r="E21" i="16"/>
  <c r="F22" i="16"/>
  <c r="E24" i="16"/>
  <c r="E8" i="16"/>
  <c r="F21" i="16"/>
  <c r="E27" i="16"/>
  <c r="F32" i="16"/>
  <c r="F7" i="16"/>
  <c r="E18" i="16"/>
  <c r="F15" i="16"/>
  <c r="E13" i="16"/>
  <c r="F14" i="16"/>
  <c r="E34" i="16"/>
  <c r="F31" i="16"/>
  <c r="E17" i="16"/>
  <c r="E7" i="16"/>
  <c r="E20" i="16"/>
  <c r="F33" i="16"/>
  <c r="F17" i="16"/>
  <c r="F8" i="16"/>
  <c r="F28" i="16"/>
  <c r="E19" i="16"/>
  <c r="E23" i="16"/>
  <c r="F35" i="16"/>
  <c r="F11" i="16"/>
  <c r="F34" i="16"/>
  <c r="F10" i="16"/>
  <c r="E26" i="16"/>
  <c r="F23" i="16"/>
  <c r="E9" i="16"/>
  <c r="E32" i="16"/>
  <c r="E16" i="16"/>
  <c r="F29" i="16"/>
  <c r="F13" i="16"/>
  <c r="F24" i="16"/>
  <c r="E15" i="16"/>
  <c r="E35" i="16"/>
  <c r="E30" i="16"/>
  <c r="F27" i="16"/>
  <c r="E33" i="16"/>
  <c r="F26" i="16"/>
  <c r="F16" i="16"/>
  <c r="E14" i="16"/>
  <c r="E29" i="16"/>
  <c r="F30" i="16"/>
  <c r="E28" i="16"/>
  <c r="E12" i="16"/>
  <c r="F25" i="16"/>
  <c r="F9" i="16"/>
  <c r="E12" i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E10" i="1"/>
  <c r="E34" i="14"/>
  <c r="E30" i="14"/>
  <c r="E26" i="14"/>
  <c r="E22" i="14"/>
  <c r="E18" i="14"/>
  <c r="E14" i="14"/>
  <c r="E10" i="14"/>
  <c r="E7" i="1"/>
  <c r="E11" i="1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E150" i="22" l="1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J121" i="22"/>
  <c r="I121" i="22"/>
  <c r="H121" i="22"/>
  <c r="F121" i="22"/>
  <c r="I113" i="22"/>
  <c r="H113" i="22"/>
  <c r="F113" i="22"/>
  <c r="E113" i="22"/>
  <c r="D113" i="22"/>
  <c r="I112" i="22"/>
  <c r="H112" i="22"/>
  <c r="F112" i="22"/>
  <c r="E112" i="22"/>
  <c r="D112" i="22"/>
  <c r="I111" i="22"/>
  <c r="H111" i="22"/>
  <c r="F111" i="22"/>
  <c r="E111" i="22"/>
  <c r="D111" i="22"/>
  <c r="I110" i="22"/>
  <c r="H110" i="22"/>
  <c r="F110" i="22"/>
  <c r="E110" i="22"/>
  <c r="D110" i="22"/>
  <c r="I109" i="22"/>
  <c r="H109" i="22"/>
  <c r="F109" i="22"/>
  <c r="E109" i="22"/>
  <c r="D109" i="22"/>
  <c r="I108" i="22"/>
  <c r="H108" i="22"/>
  <c r="F108" i="22"/>
  <c r="E108" i="22"/>
  <c r="D108" i="22"/>
  <c r="E107" i="22"/>
  <c r="D107" i="22"/>
  <c r="I106" i="22"/>
  <c r="H106" i="22"/>
  <c r="F106" i="22"/>
  <c r="E106" i="22"/>
  <c r="D106" i="22"/>
  <c r="I105" i="22"/>
  <c r="H105" i="22"/>
  <c r="F105" i="22"/>
  <c r="E105" i="22"/>
  <c r="D105" i="22"/>
  <c r="I104" i="22"/>
  <c r="H104" i="22"/>
  <c r="F104" i="22"/>
  <c r="E104" i="22"/>
  <c r="D104" i="22"/>
  <c r="I103" i="22"/>
  <c r="H103" i="22"/>
  <c r="F103" i="22"/>
  <c r="E103" i="22"/>
  <c r="D103" i="22"/>
  <c r="I102" i="22"/>
  <c r="H102" i="22"/>
  <c r="F102" i="22"/>
  <c r="E102" i="22"/>
  <c r="D102" i="22"/>
  <c r="I101" i="22"/>
  <c r="H101" i="22"/>
  <c r="F101" i="22"/>
  <c r="E101" i="22"/>
  <c r="D101" i="22"/>
  <c r="I100" i="22"/>
  <c r="H100" i="22"/>
  <c r="F100" i="22"/>
  <c r="E100" i="22"/>
  <c r="D100" i="22"/>
  <c r="I99" i="22"/>
  <c r="H99" i="22"/>
  <c r="F99" i="22"/>
  <c r="E99" i="22"/>
  <c r="D99" i="22"/>
  <c r="I98" i="22"/>
  <c r="H98" i="22"/>
  <c r="F98" i="22"/>
  <c r="E98" i="22"/>
  <c r="D98" i="22"/>
  <c r="I97" i="22"/>
  <c r="H97" i="22"/>
  <c r="F97" i="22"/>
  <c r="E97" i="22"/>
  <c r="D97" i="22"/>
  <c r="I96" i="22"/>
  <c r="H96" i="22"/>
  <c r="F96" i="22"/>
  <c r="E96" i="22"/>
  <c r="D96" i="22"/>
  <c r="I95" i="22"/>
  <c r="H95" i="22"/>
  <c r="F95" i="22"/>
  <c r="E95" i="22"/>
  <c r="D95" i="22"/>
  <c r="I94" i="22"/>
  <c r="H94" i="22"/>
  <c r="F94" i="22"/>
  <c r="E94" i="22"/>
  <c r="D94" i="22"/>
  <c r="I93" i="22"/>
  <c r="H93" i="22"/>
  <c r="F93" i="22"/>
  <c r="E93" i="22"/>
  <c r="D93" i="22"/>
  <c r="I92" i="22"/>
  <c r="H92" i="22"/>
  <c r="F92" i="22"/>
  <c r="E92" i="22"/>
  <c r="D92" i="22"/>
  <c r="I91" i="22"/>
  <c r="H91" i="22"/>
  <c r="F91" i="22"/>
  <c r="E91" i="22"/>
  <c r="D91" i="22"/>
  <c r="I90" i="22"/>
  <c r="H90" i="22"/>
  <c r="F90" i="22"/>
  <c r="E90" i="22"/>
  <c r="D90" i="22"/>
  <c r="I89" i="22"/>
  <c r="H89" i="22"/>
  <c r="F89" i="22"/>
  <c r="E89" i="22"/>
  <c r="D89" i="22"/>
  <c r="I88" i="22"/>
  <c r="H88" i="22"/>
  <c r="F88" i="22"/>
  <c r="E88" i="22"/>
  <c r="D88" i="22"/>
  <c r="I87" i="22"/>
  <c r="H87" i="22"/>
  <c r="F87" i="22"/>
  <c r="E87" i="22"/>
  <c r="D87" i="22"/>
  <c r="I86" i="22"/>
  <c r="H86" i="22"/>
  <c r="F86" i="22"/>
  <c r="E86" i="22"/>
  <c r="D86" i="22"/>
  <c r="I85" i="22"/>
  <c r="H85" i="22"/>
  <c r="F85" i="22"/>
  <c r="E85" i="22"/>
  <c r="D85" i="22"/>
  <c r="J84" i="22"/>
  <c r="I84" i="22"/>
  <c r="H84" i="22"/>
  <c r="F84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J45" i="22"/>
  <c r="I45" i="22"/>
  <c r="H45" i="22"/>
  <c r="F45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J8" i="22"/>
  <c r="I8" i="22"/>
  <c r="H8" i="22"/>
  <c r="F8" i="22"/>
  <c r="H35" i="21"/>
  <c r="G35" i="21"/>
  <c r="E35" i="21"/>
  <c r="D35" i="21"/>
  <c r="C35" i="21"/>
  <c r="H34" i="21"/>
  <c r="G34" i="21"/>
  <c r="E34" i="21"/>
  <c r="D34" i="21"/>
  <c r="C34" i="21"/>
  <c r="H33" i="21"/>
  <c r="G33" i="21"/>
  <c r="E33" i="21"/>
  <c r="D33" i="21"/>
  <c r="C33" i="21"/>
  <c r="H32" i="21"/>
  <c r="G32" i="21"/>
  <c r="E32" i="21"/>
  <c r="D32" i="21"/>
  <c r="C32" i="21"/>
  <c r="H31" i="21"/>
  <c r="G31" i="21"/>
  <c r="E31" i="21"/>
  <c r="D31" i="21"/>
  <c r="C31" i="21"/>
  <c r="H30" i="21"/>
  <c r="G30" i="21"/>
  <c r="E30" i="21"/>
  <c r="D30" i="21"/>
  <c r="C30" i="21"/>
  <c r="H29" i="21"/>
  <c r="G29" i="21"/>
  <c r="E29" i="21"/>
  <c r="D29" i="21"/>
  <c r="C29" i="21"/>
  <c r="H28" i="21"/>
  <c r="G28" i="21"/>
  <c r="E28" i="21"/>
  <c r="D28" i="21"/>
  <c r="C28" i="21"/>
  <c r="H27" i="21"/>
  <c r="G27" i="21"/>
  <c r="E27" i="21"/>
  <c r="D27" i="21"/>
  <c r="C27" i="21"/>
  <c r="H26" i="21"/>
  <c r="G26" i="21"/>
  <c r="E26" i="21"/>
  <c r="D26" i="21"/>
  <c r="C26" i="21"/>
  <c r="H25" i="21"/>
  <c r="G25" i="21"/>
  <c r="E25" i="21"/>
  <c r="D25" i="21"/>
  <c r="C25" i="21"/>
  <c r="H24" i="21"/>
  <c r="G24" i="21"/>
  <c r="E24" i="21"/>
  <c r="D24" i="21"/>
  <c r="C24" i="21"/>
  <c r="H23" i="21"/>
  <c r="G23" i="21"/>
  <c r="E23" i="21"/>
  <c r="D23" i="21"/>
  <c r="C23" i="21"/>
  <c r="H22" i="21"/>
  <c r="G22" i="21"/>
  <c r="E22" i="21"/>
  <c r="D22" i="21"/>
  <c r="C22" i="21"/>
  <c r="H21" i="21"/>
  <c r="G21" i="21"/>
  <c r="E21" i="21"/>
  <c r="D21" i="21"/>
  <c r="C21" i="21"/>
  <c r="H20" i="21"/>
  <c r="G20" i="21"/>
  <c r="E20" i="21"/>
  <c r="D20" i="21"/>
  <c r="C20" i="21"/>
  <c r="H19" i="21"/>
  <c r="G19" i="21"/>
  <c r="E19" i="21"/>
  <c r="D19" i="21"/>
  <c r="C19" i="21"/>
  <c r="H18" i="21"/>
  <c r="G18" i="21"/>
  <c r="E18" i="21"/>
  <c r="D18" i="21"/>
  <c r="C18" i="21"/>
  <c r="H17" i="21"/>
  <c r="G17" i="21"/>
  <c r="E17" i="21"/>
  <c r="D17" i="21"/>
  <c r="C17" i="21"/>
  <c r="H16" i="21"/>
  <c r="G16" i="21"/>
  <c r="E16" i="21"/>
  <c r="D16" i="21"/>
  <c r="C16" i="21"/>
  <c r="H15" i="21"/>
  <c r="G15" i="21"/>
  <c r="E15" i="21"/>
  <c r="D15" i="21"/>
  <c r="C15" i="21"/>
  <c r="H14" i="21"/>
  <c r="G14" i="21"/>
  <c r="E14" i="21"/>
  <c r="D14" i="21"/>
  <c r="C14" i="21"/>
  <c r="H13" i="21"/>
  <c r="G13" i="21"/>
  <c r="E13" i="21"/>
  <c r="D13" i="21"/>
  <c r="C13" i="21"/>
  <c r="H12" i="21"/>
  <c r="G12" i="21"/>
  <c r="E12" i="21"/>
  <c r="D12" i="21"/>
  <c r="C12" i="21"/>
  <c r="H11" i="21"/>
  <c r="G11" i="21"/>
  <c r="E11" i="21"/>
  <c r="D11" i="21"/>
  <c r="C11" i="21"/>
  <c r="H10" i="21"/>
  <c r="G10" i="21"/>
  <c r="E10" i="21"/>
  <c r="D10" i="21"/>
  <c r="C10" i="21"/>
  <c r="H9" i="21"/>
  <c r="G9" i="21"/>
  <c r="E9" i="21"/>
  <c r="D9" i="21"/>
  <c r="C9" i="21"/>
  <c r="H8" i="21"/>
  <c r="G8" i="21"/>
  <c r="E8" i="21"/>
  <c r="D8" i="21"/>
  <c r="C8" i="21"/>
  <c r="H7" i="21"/>
  <c r="G7" i="21"/>
  <c r="E7" i="21"/>
  <c r="D7" i="21"/>
  <c r="C7" i="21"/>
  <c r="I6" i="21"/>
  <c r="H6" i="21"/>
  <c r="G6" i="21"/>
  <c r="E6" i="21"/>
  <c r="J121" i="15" l="1"/>
  <c r="I121" i="15"/>
  <c r="H121" i="15"/>
  <c r="F121" i="15"/>
  <c r="J84" i="15"/>
  <c r="I84" i="15"/>
  <c r="H84" i="15"/>
  <c r="F84" i="15"/>
  <c r="J45" i="15"/>
  <c r="I45" i="15"/>
  <c r="H45" i="15"/>
  <c r="F45" i="15"/>
  <c r="I120" i="19"/>
  <c r="H120" i="19"/>
  <c r="G120" i="19"/>
  <c r="E120" i="19"/>
  <c r="I84" i="19"/>
  <c r="H84" i="19"/>
  <c r="G84" i="19"/>
  <c r="E84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1" i="19" l="1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99" i="20" l="1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3" i="15" l="1"/>
  <c r="E123" i="15"/>
  <c r="D124" i="15"/>
  <c r="E124" i="15"/>
  <c r="D125" i="15"/>
  <c r="E125" i="15"/>
  <c r="D126" i="15"/>
  <c r="E126" i="15"/>
  <c r="D127" i="15"/>
  <c r="E127" i="15"/>
  <c r="D128" i="15"/>
  <c r="E128" i="15"/>
  <c r="D129" i="15"/>
  <c r="E129" i="15"/>
  <c r="D130" i="15"/>
  <c r="E130" i="15"/>
  <c r="D131" i="15"/>
  <c r="E131" i="15"/>
  <c r="D132" i="15"/>
  <c r="E132" i="15"/>
  <c r="D133" i="15"/>
  <c r="E133" i="15"/>
  <c r="D134" i="15"/>
  <c r="E134" i="15"/>
  <c r="D135" i="15"/>
  <c r="E135" i="15"/>
  <c r="D136" i="15"/>
  <c r="E136" i="15"/>
  <c r="D137" i="15"/>
  <c r="E137" i="15"/>
  <c r="D138" i="15"/>
  <c r="E138" i="15"/>
  <c r="D139" i="15"/>
  <c r="E139" i="15"/>
  <c r="D140" i="15"/>
  <c r="E140" i="15"/>
  <c r="D141" i="15"/>
  <c r="E141" i="15"/>
  <c r="D142" i="15"/>
  <c r="E142" i="15"/>
  <c r="D143" i="15"/>
  <c r="E143" i="15"/>
  <c r="D144" i="15"/>
  <c r="E144" i="15"/>
  <c r="D145" i="15"/>
  <c r="E145" i="15"/>
  <c r="D146" i="15"/>
  <c r="E146" i="15"/>
  <c r="D147" i="15"/>
  <c r="E147" i="15"/>
  <c r="D148" i="15"/>
  <c r="E148" i="15"/>
  <c r="D149" i="15"/>
  <c r="E149" i="15"/>
  <c r="D150" i="15"/>
  <c r="E150" i="15"/>
  <c r="E122" i="15"/>
  <c r="D122" i="15"/>
  <c r="D86" i="15"/>
  <c r="C10" i="19" s="1"/>
  <c r="C47" i="19" s="1"/>
  <c r="C86" i="19" s="1"/>
  <c r="E86" i="15"/>
  <c r="D10" i="19" s="1"/>
  <c r="D47" i="19" s="1"/>
  <c r="D86" i="19" s="1"/>
  <c r="D87" i="15"/>
  <c r="C11" i="19" s="1"/>
  <c r="C48" i="19" s="1"/>
  <c r="C87" i="19" s="1"/>
  <c r="E87" i="15"/>
  <c r="D11" i="19" s="1"/>
  <c r="D48" i="19" s="1"/>
  <c r="D87" i="19" s="1"/>
  <c r="D88" i="15"/>
  <c r="C12" i="19" s="1"/>
  <c r="C49" i="19" s="1"/>
  <c r="C88" i="19" s="1"/>
  <c r="E88" i="15"/>
  <c r="D12" i="19" s="1"/>
  <c r="D49" i="19" s="1"/>
  <c r="D88" i="19" s="1"/>
  <c r="D89" i="15"/>
  <c r="C13" i="19" s="1"/>
  <c r="C50" i="19" s="1"/>
  <c r="C89" i="19" s="1"/>
  <c r="E89" i="15"/>
  <c r="D13" i="19" s="1"/>
  <c r="D50" i="19" s="1"/>
  <c r="D89" i="19" s="1"/>
  <c r="D90" i="15"/>
  <c r="C14" i="19" s="1"/>
  <c r="C51" i="19" s="1"/>
  <c r="C90" i="19" s="1"/>
  <c r="E90" i="15"/>
  <c r="D14" i="19" s="1"/>
  <c r="D51" i="19" s="1"/>
  <c r="D90" i="19" s="1"/>
  <c r="D91" i="15"/>
  <c r="C15" i="19" s="1"/>
  <c r="C52" i="19" s="1"/>
  <c r="C91" i="19" s="1"/>
  <c r="E91" i="15"/>
  <c r="D15" i="19" s="1"/>
  <c r="D52" i="19" s="1"/>
  <c r="D91" i="19" s="1"/>
  <c r="D92" i="15"/>
  <c r="C16" i="19" s="1"/>
  <c r="C53" i="19" s="1"/>
  <c r="C92" i="19" s="1"/>
  <c r="E92" i="15"/>
  <c r="D16" i="19" s="1"/>
  <c r="D53" i="19" s="1"/>
  <c r="D92" i="19" s="1"/>
  <c r="D93" i="15"/>
  <c r="C17" i="19" s="1"/>
  <c r="C54" i="19" s="1"/>
  <c r="C93" i="19" s="1"/>
  <c r="E93" i="15"/>
  <c r="D17" i="19" s="1"/>
  <c r="D54" i="19" s="1"/>
  <c r="D93" i="19" s="1"/>
  <c r="D94" i="15"/>
  <c r="C18" i="19" s="1"/>
  <c r="C55" i="19" s="1"/>
  <c r="C94" i="19" s="1"/>
  <c r="E94" i="15"/>
  <c r="D18" i="19" s="1"/>
  <c r="D55" i="19" s="1"/>
  <c r="D94" i="19" s="1"/>
  <c r="D95" i="15"/>
  <c r="C19" i="19" s="1"/>
  <c r="C56" i="19" s="1"/>
  <c r="C95" i="19" s="1"/>
  <c r="E95" i="15"/>
  <c r="D19" i="19" s="1"/>
  <c r="D56" i="19" s="1"/>
  <c r="D95" i="19" s="1"/>
  <c r="D96" i="15"/>
  <c r="C20" i="19" s="1"/>
  <c r="C57" i="19" s="1"/>
  <c r="C96" i="19" s="1"/>
  <c r="E96" i="15"/>
  <c r="D20" i="19" s="1"/>
  <c r="D57" i="19" s="1"/>
  <c r="D96" i="19" s="1"/>
  <c r="D97" i="15"/>
  <c r="C21" i="19" s="1"/>
  <c r="C58" i="19" s="1"/>
  <c r="C97" i="19" s="1"/>
  <c r="E97" i="15"/>
  <c r="D21" i="19" s="1"/>
  <c r="D58" i="19" s="1"/>
  <c r="D97" i="19" s="1"/>
  <c r="D98" i="15"/>
  <c r="C22" i="19" s="1"/>
  <c r="C59" i="19" s="1"/>
  <c r="C98" i="19" s="1"/>
  <c r="E98" i="15"/>
  <c r="D22" i="19" s="1"/>
  <c r="D59" i="19" s="1"/>
  <c r="D98" i="19" s="1"/>
  <c r="D99" i="15"/>
  <c r="C23" i="19" s="1"/>
  <c r="C60" i="19" s="1"/>
  <c r="C99" i="19" s="1"/>
  <c r="E99" i="15"/>
  <c r="D23" i="19" s="1"/>
  <c r="D60" i="19" s="1"/>
  <c r="D99" i="19" s="1"/>
  <c r="D100" i="15"/>
  <c r="C24" i="19" s="1"/>
  <c r="C61" i="19" s="1"/>
  <c r="C100" i="19" s="1"/>
  <c r="E100" i="15"/>
  <c r="D24" i="19" s="1"/>
  <c r="D61" i="19" s="1"/>
  <c r="D100" i="19" s="1"/>
  <c r="D101" i="15"/>
  <c r="C25" i="19" s="1"/>
  <c r="C62" i="19" s="1"/>
  <c r="C101" i="19" s="1"/>
  <c r="E101" i="15"/>
  <c r="D25" i="19" s="1"/>
  <c r="D62" i="19" s="1"/>
  <c r="D101" i="19" s="1"/>
  <c r="D102" i="15"/>
  <c r="C26" i="19" s="1"/>
  <c r="C63" i="19" s="1"/>
  <c r="C102" i="19" s="1"/>
  <c r="E102" i="15"/>
  <c r="D26" i="19" s="1"/>
  <c r="D63" i="19" s="1"/>
  <c r="D102" i="19" s="1"/>
  <c r="D103" i="15"/>
  <c r="C27" i="19" s="1"/>
  <c r="C64" i="19" s="1"/>
  <c r="C103" i="19" s="1"/>
  <c r="E103" i="15"/>
  <c r="D27" i="19" s="1"/>
  <c r="D64" i="19" s="1"/>
  <c r="D103" i="19" s="1"/>
  <c r="D104" i="15"/>
  <c r="C28" i="19" s="1"/>
  <c r="C65" i="19" s="1"/>
  <c r="C104" i="19" s="1"/>
  <c r="E104" i="15"/>
  <c r="D28" i="19" s="1"/>
  <c r="D65" i="19" s="1"/>
  <c r="D104" i="19" s="1"/>
  <c r="D105" i="15"/>
  <c r="C29" i="19" s="1"/>
  <c r="C66" i="19" s="1"/>
  <c r="C105" i="19" s="1"/>
  <c r="E105" i="15"/>
  <c r="D29" i="19" s="1"/>
  <c r="D66" i="19" s="1"/>
  <c r="D105" i="19" s="1"/>
  <c r="D106" i="15"/>
  <c r="C30" i="19" s="1"/>
  <c r="C67" i="19" s="1"/>
  <c r="C106" i="19" s="1"/>
  <c r="E106" i="15"/>
  <c r="D30" i="19" s="1"/>
  <c r="D67" i="19" s="1"/>
  <c r="D106" i="19" s="1"/>
  <c r="D107" i="15"/>
  <c r="C31" i="19" s="1"/>
  <c r="C68" i="19" s="1"/>
  <c r="C107" i="19" s="1"/>
  <c r="E107" i="15"/>
  <c r="D31" i="19" s="1"/>
  <c r="D68" i="19" s="1"/>
  <c r="D107" i="19" s="1"/>
  <c r="D108" i="15"/>
  <c r="C32" i="19" s="1"/>
  <c r="C69" i="19" s="1"/>
  <c r="C108" i="19" s="1"/>
  <c r="E108" i="15"/>
  <c r="D32" i="19" s="1"/>
  <c r="D69" i="19" s="1"/>
  <c r="D108" i="19" s="1"/>
  <c r="D109" i="15"/>
  <c r="C33" i="19" s="1"/>
  <c r="C70" i="19" s="1"/>
  <c r="C109" i="19" s="1"/>
  <c r="E109" i="15"/>
  <c r="D33" i="19" s="1"/>
  <c r="D70" i="19" s="1"/>
  <c r="D109" i="19" s="1"/>
  <c r="D110" i="15"/>
  <c r="C34" i="19" s="1"/>
  <c r="C71" i="19" s="1"/>
  <c r="C110" i="19" s="1"/>
  <c r="E110" i="15"/>
  <c r="D34" i="19" s="1"/>
  <c r="D71" i="19" s="1"/>
  <c r="D110" i="19" s="1"/>
  <c r="D111" i="15"/>
  <c r="C35" i="19" s="1"/>
  <c r="C72" i="19" s="1"/>
  <c r="C111" i="19" s="1"/>
  <c r="E111" i="15"/>
  <c r="D35" i="19" s="1"/>
  <c r="D72" i="19" s="1"/>
  <c r="D111" i="19" s="1"/>
  <c r="D112" i="15"/>
  <c r="C36" i="19" s="1"/>
  <c r="C73" i="19" s="1"/>
  <c r="C112" i="19" s="1"/>
  <c r="E112" i="15"/>
  <c r="D36" i="19" s="1"/>
  <c r="D73" i="19" s="1"/>
  <c r="D112" i="19" s="1"/>
  <c r="D113" i="15"/>
  <c r="C37" i="19" s="1"/>
  <c r="C74" i="19" s="1"/>
  <c r="C113" i="19" s="1"/>
  <c r="E113" i="15"/>
  <c r="D37" i="19" s="1"/>
  <c r="D74" i="19" s="1"/>
  <c r="D113" i="19" s="1"/>
  <c r="E85" i="15"/>
  <c r="D9" i="19" s="1"/>
  <c r="D46" i="19" s="1"/>
  <c r="D85" i="19" s="1"/>
  <c r="D85" i="15"/>
  <c r="C9" i="19" s="1"/>
  <c r="C46" i="19" s="1"/>
  <c r="C85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H13" i="5"/>
  <c r="E31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32" i="21" l="1"/>
  <c r="F8" i="21"/>
  <c r="F34" i="21"/>
  <c r="F30" i="21"/>
  <c r="F26" i="21"/>
  <c r="F22" i="21"/>
  <c r="F18" i="21"/>
  <c r="F14" i="21"/>
  <c r="F10" i="21"/>
  <c r="F35" i="21"/>
  <c r="F31" i="21"/>
  <c r="F27" i="21"/>
  <c r="F23" i="21"/>
  <c r="F19" i="21"/>
  <c r="F15" i="21"/>
  <c r="F11" i="21"/>
  <c r="F7" i="21"/>
  <c r="F28" i="21"/>
  <c r="F24" i="21"/>
  <c r="F20" i="21"/>
  <c r="F16" i="21"/>
  <c r="F12" i="21"/>
  <c r="F25" i="21"/>
  <c r="F9" i="21"/>
  <c r="F21" i="21"/>
  <c r="F33" i="21"/>
  <c r="F17" i="21"/>
  <c r="F29" i="21"/>
  <c r="F13" i="21"/>
  <c r="H28" i="14"/>
  <c r="I107" i="22"/>
  <c r="H29" i="16"/>
  <c r="H99" i="13"/>
  <c r="H64" i="13"/>
  <c r="H29" i="13"/>
  <c r="H33" i="16"/>
  <c r="H103" i="13"/>
  <c r="H68" i="13"/>
  <c r="H33" i="13"/>
  <c r="H10" i="16"/>
  <c r="H80" i="13"/>
  <c r="H45" i="13"/>
  <c r="H10" i="13"/>
  <c r="H14" i="16"/>
  <c r="H84" i="13"/>
  <c r="H49" i="13"/>
  <c r="H14" i="13"/>
  <c r="H18" i="16"/>
  <c r="H88" i="13"/>
  <c r="H53" i="13"/>
  <c r="H18" i="13"/>
  <c r="H22" i="16"/>
  <c r="H92" i="13"/>
  <c r="H57" i="13"/>
  <c r="H22" i="13"/>
  <c r="H26" i="16"/>
  <c r="H96" i="13"/>
  <c r="H61" i="13"/>
  <c r="H26" i="13"/>
  <c r="I108" i="15"/>
  <c r="H30" i="16"/>
  <c r="H100" i="13"/>
  <c r="H65" i="13"/>
  <c r="H30" i="13"/>
  <c r="H34" i="16"/>
  <c r="H104" i="13"/>
  <c r="H69" i="13"/>
  <c r="H34" i="13"/>
  <c r="H7" i="16"/>
  <c r="H77" i="13"/>
  <c r="H42" i="13"/>
  <c r="H7" i="13"/>
  <c r="H11" i="16"/>
  <c r="H81" i="13"/>
  <c r="H46" i="13"/>
  <c r="H11" i="13"/>
  <c r="I93" i="15"/>
  <c r="H15" i="16"/>
  <c r="H85" i="13"/>
  <c r="H50" i="13"/>
  <c r="H15" i="13"/>
  <c r="H19" i="16"/>
  <c r="H89" i="13"/>
  <c r="H54" i="13"/>
  <c r="H19" i="13"/>
  <c r="H23" i="16"/>
  <c r="H93" i="13"/>
  <c r="H58" i="13"/>
  <c r="H23" i="13"/>
  <c r="H27" i="16"/>
  <c r="H97" i="13"/>
  <c r="H62" i="13"/>
  <c r="H27" i="13"/>
  <c r="H31" i="16"/>
  <c r="H101" i="13"/>
  <c r="H66" i="13"/>
  <c r="H31" i="13"/>
  <c r="I113" i="15"/>
  <c r="H35" i="16"/>
  <c r="H105" i="13"/>
  <c r="H70" i="13"/>
  <c r="H35" i="13"/>
  <c r="H8" i="16"/>
  <c r="H78" i="13"/>
  <c r="H43" i="13"/>
  <c r="H8" i="13"/>
  <c r="H12" i="16"/>
  <c r="H82" i="13"/>
  <c r="H47" i="13"/>
  <c r="H12" i="13"/>
  <c r="H16" i="16"/>
  <c r="H86" i="13"/>
  <c r="H51" i="13"/>
  <c r="H16" i="13"/>
  <c r="H20" i="16"/>
  <c r="H90" i="13"/>
  <c r="H55" i="13"/>
  <c r="H20" i="13"/>
  <c r="H24" i="16"/>
  <c r="H94" i="13"/>
  <c r="H59" i="13"/>
  <c r="H24" i="13"/>
  <c r="H28" i="16"/>
  <c r="H98" i="13"/>
  <c r="H63" i="13"/>
  <c r="H28" i="13"/>
  <c r="H32" i="16"/>
  <c r="H102" i="13"/>
  <c r="H67" i="13"/>
  <c r="H32" i="13"/>
  <c r="H9" i="16"/>
  <c r="H79" i="13"/>
  <c r="H44" i="13"/>
  <c r="H9" i="13"/>
  <c r="H13" i="16"/>
  <c r="H83" i="13"/>
  <c r="H48" i="13"/>
  <c r="H13" i="13"/>
  <c r="H17" i="16"/>
  <c r="H87" i="13"/>
  <c r="H52" i="13"/>
  <c r="H17" i="13"/>
  <c r="I99" i="15"/>
  <c r="H21" i="16"/>
  <c r="H91" i="13"/>
  <c r="H56" i="13"/>
  <c r="H21" i="13"/>
  <c r="H25" i="16"/>
  <c r="H95" i="13"/>
  <c r="H60" i="13"/>
  <c r="H25" i="13"/>
  <c r="F21" i="9"/>
  <c r="G99" i="15" s="1"/>
  <c r="F31" i="9"/>
  <c r="I97" i="15"/>
  <c r="I85" i="15"/>
  <c r="I101" i="15"/>
  <c r="I92" i="15"/>
  <c r="I109" i="15"/>
  <c r="I95" i="15"/>
  <c r="F15" i="9"/>
  <c r="F26" i="9"/>
  <c r="I96" i="15"/>
  <c r="I100" i="15"/>
  <c r="I112" i="15"/>
  <c r="F32" i="9"/>
  <c r="F28" i="9"/>
  <c r="F24" i="9"/>
  <c r="F20" i="9"/>
  <c r="F16" i="9"/>
  <c r="F12" i="9"/>
  <c r="F8" i="9"/>
  <c r="F11" i="9"/>
  <c r="F17" i="9"/>
  <c r="F22" i="9"/>
  <c r="F27" i="9"/>
  <c r="I103" i="15"/>
  <c r="F7" i="9"/>
  <c r="F13" i="9"/>
  <c r="F18" i="9"/>
  <c r="F23" i="9"/>
  <c r="F29" i="9"/>
  <c r="F34" i="9"/>
  <c r="I87" i="15"/>
  <c r="I104" i="15"/>
  <c r="I86" i="15"/>
  <c r="I90" i="15"/>
  <c r="I94" i="15"/>
  <c r="I98" i="15"/>
  <c r="I102" i="15"/>
  <c r="I106" i="15"/>
  <c r="I110" i="15"/>
  <c r="F9" i="9"/>
  <c r="F14" i="9"/>
  <c r="F19" i="9"/>
  <c r="F25" i="9"/>
  <c r="F30" i="9"/>
  <c r="F35" i="9"/>
  <c r="I88" i="15"/>
  <c r="I111" i="15"/>
  <c r="I91" i="15"/>
  <c r="I107" i="15"/>
  <c r="F10" i="9"/>
  <c r="F33" i="9"/>
  <c r="I89" i="15"/>
  <c r="I105" i="15"/>
  <c r="F60" i="6"/>
  <c r="E60" i="6"/>
  <c r="F59" i="6"/>
  <c r="E59" i="6"/>
  <c r="F56" i="6"/>
  <c r="E56" i="6"/>
  <c r="I144" i="22" s="1"/>
  <c r="F55" i="6"/>
  <c r="E55" i="6"/>
  <c r="F48" i="6"/>
  <c r="E48" i="6"/>
  <c r="I46" i="15" s="1"/>
  <c r="F47" i="6"/>
  <c r="E47" i="6"/>
  <c r="F44" i="6"/>
  <c r="E44" i="6"/>
  <c r="F43" i="6"/>
  <c r="E43" i="6"/>
  <c r="D59" i="6"/>
  <c r="D57" i="6"/>
  <c r="D55" i="6"/>
  <c r="D53" i="6"/>
  <c r="D47" i="6"/>
  <c r="D45" i="6"/>
  <c r="D43" i="6"/>
  <c r="D41" i="6"/>
  <c r="I142" i="15" l="1"/>
  <c r="F148" i="22"/>
  <c r="F141" i="22"/>
  <c r="F137" i="22"/>
  <c r="F133" i="22"/>
  <c r="F129" i="22"/>
  <c r="F125" i="22"/>
  <c r="F147" i="22"/>
  <c r="F140" i="22"/>
  <c r="F136" i="22"/>
  <c r="F132" i="22"/>
  <c r="F128" i="22"/>
  <c r="F124" i="22"/>
  <c r="F150" i="22"/>
  <c r="F146" i="22"/>
  <c r="F143" i="22"/>
  <c r="F139" i="22"/>
  <c r="F135" i="22"/>
  <c r="F131" i="22"/>
  <c r="F127" i="22"/>
  <c r="F123" i="22"/>
  <c r="F149" i="22"/>
  <c r="F145" i="22"/>
  <c r="F142" i="22"/>
  <c r="F138" i="22"/>
  <c r="F134" i="22"/>
  <c r="F130" i="22"/>
  <c r="F126" i="22"/>
  <c r="F122" i="22"/>
  <c r="I34" i="22"/>
  <c r="I27" i="22"/>
  <c r="I23" i="22"/>
  <c r="I36" i="22"/>
  <c r="I32" i="22"/>
  <c r="I29" i="22"/>
  <c r="I25" i="22"/>
  <c r="I21" i="22"/>
  <c r="I17" i="22"/>
  <c r="I13" i="22"/>
  <c r="I9" i="22"/>
  <c r="I35" i="22"/>
  <c r="I28" i="22"/>
  <c r="I24" i="22"/>
  <c r="I20" i="22"/>
  <c r="I16" i="22"/>
  <c r="I33" i="22"/>
  <c r="I15" i="22"/>
  <c r="I14" i="22"/>
  <c r="I37" i="22"/>
  <c r="I22" i="22"/>
  <c r="I26" i="22"/>
  <c r="I19" i="22"/>
  <c r="I18" i="22"/>
  <c r="I12" i="22"/>
  <c r="I30" i="22"/>
  <c r="I11" i="22"/>
  <c r="I10" i="22"/>
  <c r="I37" i="15"/>
  <c r="I126" i="15"/>
  <c r="I60" i="15"/>
  <c r="I73" i="15"/>
  <c r="I23" i="15"/>
  <c r="I71" i="15"/>
  <c r="I67" i="15"/>
  <c r="I63" i="15"/>
  <c r="I127" i="15"/>
  <c r="I123" i="15"/>
  <c r="I28" i="15"/>
  <c r="I61" i="15"/>
  <c r="I141" i="15"/>
  <c r="I31" i="15"/>
  <c r="I11" i="15"/>
  <c r="I33" i="15"/>
  <c r="I131" i="15"/>
  <c r="I62" i="15"/>
  <c r="I24" i="15"/>
  <c r="I68" i="15"/>
  <c r="I31" i="22"/>
  <c r="I21" i="15"/>
  <c r="I138" i="15"/>
  <c r="I12" i="15"/>
  <c r="I32" i="15"/>
  <c r="I144" i="15"/>
  <c r="I148" i="15"/>
  <c r="I135" i="15"/>
  <c r="I64" i="15"/>
  <c r="I18" i="15"/>
  <c r="I14" i="15"/>
  <c r="I47" i="15"/>
  <c r="I69" i="15"/>
  <c r="I20" i="15"/>
  <c r="I53" i="15"/>
  <c r="I65" i="15"/>
  <c r="I133" i="15"/>
  <c r="I27" i="15"/>
  <c r="I9" i="15"/>
  <c r="I17" i="15"/>
  <c r="I58" i="15"/>
  <c r="I74" i="15"/>
  <c r="I10" i="15"/>
  <c r="I129" i="15"/>
  <c r="F72" i="22"/>
  <c r="F57" i="22"/>
  <c r="F71" i="22"/>
  <c r="F64" i="22"/>
  <c r="F60" i="22"/>
  <c r="F56" i="22"/>
  <c r="F52" i="22"/>
  <c r="F48" i="22"/>
  <c r="F73" i="22"/>
  <c r="F69" i="22"/>
  <c r="F66" i="22"/>
  <c r="F62" i="22"/>
  <c r="F58" i="22"/>
  <c r="F54" i="22"/>
  <c r="F50" i="22"/>
  <c r="F46" i="22"/>
  <c r="F65" i="22"/>
  <c r="F61" i="22"/>
  <c r="F53" i="22"/>
  <c r="F49" i="22"/>
  <c r="F63" i="22"/>
  <c r="F70" i="22"/>
  <c r="F67" i="22"/>
  <c r="F51" i="22"/>
  <c r="F74" i="22"/>
  <c r="F55" i="22"/>
  <c r="F59" i="22"/>
  <c r="F47" i="22"/>
  <c r="E64" i="6"/>
  <c r="I150" i="22"/>
  <c r="I146" i="22"/>
  <c r="I143" i="22"/>
  <c r="I139" i="22"/>
  <c r="I135" i="22"/>
  <c r="I131" i="22"/>
  <c r="I127" i="22"/>
  <c r="I123" i="22"/>
  <c r="I149" i="22"/>
  <c r="I145" i="22"/>
  <c r="I142" i="22"/>
  <c r="I138" i="22"/>
  <c r="I134" i="22"/>
  <c r="I130" i="22"/>
  <c r="I126" i="22"/>
  <c r="I122" i="22"/>
  <c r="I148" i="22"/>
  <c r="I141" i="22"/>
  <c r="I137" i="22"/>
  <c r="I133" i="22"/>
  <c r="I129" i="22"/>
  <c r="I125" i="22"/>
  <c r="I147" i="22"/>
  <c r="I140" i="22"/>
  <c r="I136" i="22"/>
  <c r="I132" i="22"/>
  <c r="I128" i="22"/>
  <c r="I124" i="22"/>
  <c r="I70" i="15"/>
  <c r="I150" i="15"/>
  <c r="I134" i="15"/>
  <c r="I16" i="15"/>
  <c r="I72" i="15"/>
  <c r="I124" i="15"/>
  <c r="I57" i="15"/>
  <c r="I147" i="15"/>
  <c r="I143" i="15"/>
  <c r="I139" i="15"/>
  <c r="I22" i="15"/>
  <c r="I55" i="15"/>
  <c r="I51" i="15"/>
  <c r="I56" i="15"/>
  <c r="I145" i="15"/>
  <c r="I19" i="15"/>
  <c r="I49" i="15"/>
  <c r="I29" i="15"/>
  <c r="I50" i="15"/>
  <c r="I125" i="15"/>
  <c r="H81" i="20" s="1"/>
  <c r="F33" i="22"/>
  <c r="F36" i="22"/>
  <c r="F32" i="22"/>
  <c r="F29" i="22"/>
  <c r="F25" i="22"/>
  <c r="F21" i="22"/>
  <c r="F34" i="22"/>
  <c r="F27" i="22"/>
  <c r="F23" i="22"/>
  <c r="F19" i="22"/>
  <c r="F15" i="22"/>
  <c r="F11" i="22"/>
  <c r="F37" i="22"/>
  <c r="F30" i="22"/>
  <c r="F26" i="22"/>
  <c r="F22" i="22"/>
  <c r="F18" i="22"/>
  <c r="F14" i="22"/>
  <c r="F28" i="22"/>
  <c r="F12" i="22"/>
  <c r="F10" i="22"/>
  <c r="F9" i="22"/>
  <c r="F17" i="22"/>
  <c r="F16" i="22"/>
  <c r="F35" i="22"/>
  <c r="F24" i="22"/>
  <c r="F20" i="22"/>
  <c r="F13" i="22"/>
  <c r="D64" i="6"/>
  <c r="F64" i="6"/>
  <c r="I74" i="22"/>
  <c r="I67" i="22"/>
  <c r="I73" i="22"/>
  <c r="I69" i="22"/>
  <c r="I66" i="22"/>
  <c r="I62" i="22"/>
  <c r="I58" i="22"/>
  <c r="I54" i="22"/>
  <c r="I50" i="22"/>
  <c r="I46" i="22"/>
  <c r="I71" i="22"/>
  <c r="I64" i="22"/>
  <c r="I60" i="22"/>
  <c r="I56" i="22"/>
  <c r="I52" i="22"/>
  <c r="I48" i="22"/>
  <c r="I70" i="22"/>
  <c r="I63" i="22"/>
  <c r="I59" i="22"/>
  <c r="I55" i="22"/>
  <c r="I51" i="22"/>
  <c r="I47" i="22"/>
  <c r="I57" i="22"/>
  <c r="I61" i="22"/>
  <c r="I65" i="22"/>
  <c r="I49" i="22"/>
  <c r="I72" i="22"/>
  <c r="I53" i="22"/>
  <c r="I122" i="15"/>
  <c r="I54" i="15"/>
  <c r="I146" i="15"/>
  <c r="I130" i="15"/>
  <c r="I140" i="15"/>
  <c r="I128" i="15"/>
  <c r="I136" i="15"/>
  <c r="I36" i="15"/>
  <c r="I34" i="15"/>
  <c r="I30" i="15"/>
  <c r="I26" i="15"/>
  <c r="I59" i="15"/>
  <c r="I48" i="15"/>
  <c r="I149" i="15"/>
  <c r="I137" i="15"/>
  <c r="I52" i="15"/>
  <c r="I132" i="15"/>
  <c r="I13" i="15"/>
  <c r="I25" i="15"/>
  <c r="I15" i="15"/>
  <c r="I66" i="15"/>
  <c r="I35" i="15"/>
  <c r="I68" i="22"/>
  <c r="H50" i="20"/>
  <c r="F26" i="14"/>
  <c r="G105" i="22"/>
  <c r="G29" i="22"/>
  <c r="G142" i="22"/>
  <c r="G66" i="22"/>
  <c r="F18" i="14"/>
  <c r="G97" i="22"/>
  <c r="G21" i="22"/>
  <c r="G134" i="22"/>
  <c r="G58" i="22"/>
  <c r="F22" i="14"/>
  <c r="G101" i="22"/>
  <c r="G25" i="22"/>
  <c r="G138" i="22"/>
  <c r="G62" i="22"/>
  <c r="F21" i="14"/>
  <c r="G61" i="22"/>
  <c r="G137" i="22"/>
  <c r="G100" i="22"/>
  <c r="G24" i="22"/>
  <c r="F11" i="14"/>
  <c r="G90" i="22"/>
  <c r="G14" i="22"/>
  <c r="G127" i="22"/>
  <c r="G51" i="22"/>
  <c r="F27" i="14"/>
  <c r="G30" i="22"/>
  <c r="G143" i="22"/>
  <c r="G67" i="22"/>
  <c r="G106" i="22"/>
  <c r="F30" i="14"/>
  <c r="G146" i="22"/>
  <c r="G70" i="22"/>
  <c r="G109" i="22"/>
  <c r="G33" i="22"/>
  <c r="F9" i="14"/>
  <c r="G125" i="22"/>
  <c r="G49" i="22"/>
  <c r="G88" i="22"/>
  <c r="G12" i="22"/>
  <c r="F24" i="14"/>
  <c r="G140" i="22"/>
  <c r="G64" i="22"/>
  <c r="G103" i="22"/>
  <c r="G27" i="22"/>
  <c r="F7" i="14"/>
  <c r="G123" i="22"/>
  <c r="G47" i="22"/>
  <c r="G86" i="22"/>
  <c r="G10" i="22"/>
  <c r="F32" i="14"/>
  <c r="G148" i="22"/>
  <c r="G111" i="22"/>
  <c r="G35" i="22"/>
  <c r="G72" i="22"/>
  <c r="F34" i="14"/>
  <c r="G113" i="22"/>
  <c r="G150" i="22"/>
  <c r="G74" i="22"/>
  <c r="G37" i="22"/>
  <c r="F13" i="14"/>
  <c r="G53" i="22"/>
  <c r="G129" i="22"/>
  <c r="G92" i="22"/>
  <c r="G16" i="22"/>
  <c r="F17" i="14"/>
  <c r="G133" i="22"/>
  <c r="G57" i="22"/>
  <c r="G96" i="22"/>
  <c r="G20" i="22"/>
  <c r="F16" i="14"/>
  <c r="G132" i="22"/>
  <c r="G56" i="22"/>
  <c r="G95" i="22"/>
  <c r="G19" i="22"/>
  <c r="F15" i="14"/>
  <c r="G131" i="22"/>
  <c r="G55" i="22"/>
  <c r="G94" i="22"/>
  <c r="G18" i="22"/>
  <c r="F31" i="14"/>
  <c r="G147" i="22"/>
  <c r="G71" i="22"/>
  <c r="G110" i="22"/>
  <c r="G34" i="22"/>
  <c r="F25" i="14"/>
  <c r="G65" i="22"/>
  <c r="G141" i="22"/>
  <c r="G104" i="22"/>
  <c r="G28" i="22"/>
  <c r="F20" i="14"/>
  <c r="G136" i="22"/>
  <c r="G60" i="22"/>
  <c r="G99" i="22"/>
  <c r="G23" i="22"/>
  <c r="F6" i="14"/>
  <c r="G85" i="22"/>
  <c r="G9" i="22"/>
  <c r="G122" i="22"/>
  <c r="G46" i="22"/>
  <c r="F23" i="14"/>
  <c r="G26" i="22"/>
  <c r="G139" i="22"/>
  <c r="G63" i="22"/>
  <c r="G102" i="22"/>
  <c r="F29" i="14"/>
  <c r="G108" i="22"/>
  <c r="G32" i="22"/>
  <c r="G145" i="22"/>
  <c r="G69" i="22"/>
  <c r="F8" i="14"/>
  <c r="G124" i="22"/>
  <c r="G48" i="22"/>
  <c r="G87" i="22"/>
  <c r="G11" i="22"/>
  <c r="F33" i="14"/>
  <c r="G112" i="22"/>
  <c r="G36" i="22"/>
  <c r="G149" i="22"/>
  <c r="G73" i="22"/>
  <c r="F12" i="14"/>
  <c r="G128" i="22"/>
  <c r="G52" i="22"/>
  <c r="G91" i="22"/>
  <c r="G15" i="22"/>
  <c r="F10" i="14"/>
  <c r="G89" i="22"/>
  <c r="G13" i="22"/>
  <c r="G126" i="22"/>
  <c r="G50" i="22"/>
  <c r="F19" i="14"/>
  <c r="G98" i="22"/>
  <c r="G22" i="22"/>
  <c r="G135" i="22"/>
  <c r="G59" i="22"/>
  <c r="F14" i="14"/>
  <c r="G93" i="22"/>
  <c r="G17" i="22"/>
  <c r="G130" i="22"/>
  <c r="G54" i="22"/>
  <c r="F28" i="14"/>
  <c r="G107" i="22"/>
  <c r="G144" i="22"/>
  <c r="G31" i="22"/>
  <c r="G68" i="22"/>
  <c r="H52" i="20"/>
  <c r="H14" i="20"/>
  <c r="H16" i="20"/>
  <c r="H85" i="20"/>
  <c r="H46" i="20"/>
  <c r="F79" i="13"/>
  <c r="F44" i="13"/>
  <c r="F9" i="13"/>
  <c r="F45" i="13"/>
  <c r="F80" i="13"/>
  <c r="F10" i="13"/>
  <c r="F95" i="13"/>
  <c r="F25" i="13"/>
  <c r="F60" i="13"/>
  <c r="F99" i="13"/>
  <c r="F29" i="13"/>
  <c r="F64" i="13"/>
  <c r="F77" i="13"/>
  <c r="F42" i="13"/>
  <c r="F7" i="13"/>
  <c r="F97" i="13"/>
  <c r="F62" i="13"/>
  <c r="F27" i="13"/>
  <c r="F8" i="13"/>
  <c r="F78" i="13"/>
  <c r="F43" i="13"/>
  <c r="F24" i="13"/>
  <c r="F94" i="13"/>
  <c r="F59" i="13"/>
  <c r="H10" i="20"/>
  <c r="H27" i="19"/>
  <c r="H103" i="19"/>
  <c r="H139" i="19"/>
  <c r="H64" i="19"/>
  <c r="H95" i="17"/>
  <c r="H60" i="17"/>
  <c r="H25" i="17"/>
  <c r="H15" i="19"/>
  <c r="H91" i="19"/>
  <c r="H127" i="19"/>
  <c r="H52" i="19"/>
  <c r="H83" i="17"/>
  <c r="H48" i="17"/>
  <c r="H13" i="17"/>
  <c r="H106" i="19"/>
  <c r="H67" i="19"/>
  <c r="H142" i="19"/>
  <c r="H30" i="19"/>
  <c r="H98" i="17"/>
  <c r="H63" i="17"/>
  <c r="H28" i="17"/>
  <c r="H74" i="19"/>
  <c r="H37" i="19"/>
  <c r="H149" i="19"/>
  <c r="H113" i="19"/>
  <c r="H105" i="17"/>
  <c r="H70" i="17"/>
  <c r="H35" i="17"/>
  <c r="H54" i="19"/>
  <c r="H129" i="19"/>
  <c r="H93" i="19"/>
  <c r="H17" i="19"/>
  <c r="H85" i="17"/>
  <c r="H50" i="17"/>
  <c r="H15" i="17"/>
  <c r="H65" i="19"/>
  <c r="H28" i="19"/>
  <c r="H104" i="19"/>
  <c r="H140" i="19"/>
  <c r="H96" i="17"/>
  <c r="H61" i="17"/>
  <c r="H26" i="17"/>
  <c r="H53" i="19"/>
  <c r="H16" i="19"/>
  <c r="H92" i="19"/>
  <c r="H128" i="19"/>
  <c r="H84" i="17"/>
  <c r="H49" i="17"/>
  <c r="H14" i="17"/>
  <c r="H111" i="19"/>
  <c r="H147" i="19"/>
  <c r="H72" i="19"/>
  <c r="H35" i="19"/>
  <c r="H103" i="17"/>
  <c r="H68" i="17"/>
  <c r="H33" i="17"/>
  <c r="F81" i="13"/>
  <c r="F46" i="13"/>
  <c r="F11" i="13"/>
  <c r="F89" i="13"/>
  <c r="F54" i="13"/>
  <c r="F19" i="13"/>
  <c r="F93" i="13"/>
  <c r="F58" i="13"/>
  <c r="F23" i="13"/>
  <c r="F22" i="13"/>
  <c r="F57" i="13"/>
  <c r="F92" i="13"/>
  <c r="F12" i="13"/>
  <c r="F82" i="13"/>
  <c r="F47" i="13"/>
  <c r="F28" i="13"/>
  <c r="F98" i="13"/>
  <c r="F63" i="13"/>
  <c r="F101" i="13"/>
  <c r="F66" i="13"/>
  <c r="F31" i="13"/>
  <c r="H87" i="20"/>
  <c r="H23" i="19"/>
  <c r="H99" i="19"/>
  <c r="H135" i="19"/>
  <c r="H60" i="19"/>
  <c r="H91" i="17"/>
  <c r="H56" i="17"/>
  <c r="H21" i="17"/>
  <c r="H102" i="19"/>
  <c r="H138" i="19"/>
  <c r="H63" i="19"/>
  <c r="H26" i="19"/>
  <c r="H94" i="17"/>
  <c r="H59" i="17"/>
  <c r="H24" i="17"/>
  <c r="H90" i="19"/>
  <c r="H51" i="19"/>
  <c r="H126" i="19"/>
  <c r="H14" i="19"/>
  <c r="H82" i="17"/>
  <c r="H47" i="17"/>
  <c r="H12" i="17"/>
  <c r="H62" i="19"/>
  <c r="H101" i="19"/>
  <c r="H137" i="19"/>
  <c r="H25" i="19"/>
  <c r="H93" i="17"/>
  <c r="H58" i="17"/>
  <c r="H23" i="17"/>
  <c r="H73" i="19"/>
  <c r="H112" i="19"/>
  <c r="H36" i="19"/>
  <c r="H148" i="19"/>
  <c r="H104" i="17"/>
  <c r="H69" i="17"/>
  <c r="H34" i="17"/>
  <c r="H61" i="19"/>
  <c r="H24" i="19"/>
  <c r="H100" i="19"/>
  <c r="H136" i="19"/>
  <c r="H92" i="17"/>
  <c r="H57" i="17"/>
  <c r="H22" i="17"/>
  <c r="F30" i="13"/>
  <c r="F65" i="13"/>
  <c r="F100" i="13"/>
  <c r="F20" i="13"/>
  <c r="F90" i="13"/>
  <c r="F55" i="13"/>
  <c r="F103" i="13"/>
  <c r="F33" i="13"/>
  <c r="F68" i="13"/>
  <c r="F105" i="13"/>
  <c r="F70" i="13"/>
  <c r="F35" i="13"/>
  <c r="F49" i="13"/>
  <c r="F84" i="13"/>
  <c r="F14" i="13"/>
  <c r="F53" i="13"/>
  <c r="F88" i="13"/>
  <c r="F18" i="13"/>
  <c r="F87" i="13"/>
  <c r="F52" i="13"/>
  <c r="F17" i="13"/>
  <c r="F16" i="13"/>
  <c r="F86" i="13"/>
  <c r="F51" i="13"/>
  <c r="F32" i="13"/>
  <c r="F102" i="13"/>
  <c r="F67" i="13"/>
  <c r="F26" i="13"/>
  <c r="F61" i="13"/>
  <c r="F96" i="13"/>
  <c r="G136" i="15"/>
  <c r="F91" i="13"/>
  <c r="F21" i="13"/>
  <c r="F56" i="13"/>
  <c r="H11" i="19"/>
  <c r="H87" i="19"/>
  <c r="H123" i="19"/>
  <c r="H48" i="19"/>
  <c r="H79" i="17"/>
  <c r="H44" i="17"/>
  <c r="H9" i="17"/>
  <c r="H98" i="19"/>
  <c r="H59" i="19"/>
  <c r="H22" i="19"/>
  <c r="H134" i="19"/>
  <c r="H90" i="17"/>
  <c r="H55" i="17"/>
  <c r="H20" i="17"/>
  <c r="H86" i="19"/>
  <c r="H122" i="19"/>
  <c r="H47" i="19"/>
  <c r="H10" i="19"/>
  <c r="H78" i="17"/>
  <c r="H43" i="17"/>
  <c r="H8" i="17"/>
  <c r="H70" i="19"/>
  <c r="H33" i="19"/>
  <c r="H145" i="19"/>
  <c r="H109" i="19"/>
  <c r="H101" i="17"/>
  <c r="H66" i="17"/>
  <c r="H31" i="17"/>
  <c r="H50" i="19"/>
  <c r="H13" i="19"/>
  <c r="H125" i="19"/>
  <c r="H89" i="19"/>
  <c r="H81" i="17"/>
  <c r="H46" i="17"/>
  <c r="H11" i="17"/>
  <c r="H69" i="19"/>
  <c r="H108" i="19"/>
  <c r="H32" i="19"/>
  <c r="H144" i="19"/>
  <c r="H100" i="17"/>
  <c r="H65" i="17"/>
  <c r="H30" i="17"/>
  <c r="H49" i="19"/>
  <c r="H12" i="19"/>
  <c r="H88" i="19"/>
  <c r="H124" i="19"/>
  <c r="H80" i="17"/>
  <c r="H45" i="17"/>
  <c r="H10" i="17"/>
  <c r="H107" i="19"/>
  <c r="H143" i="19"/>
  <c r="H68" i="19"/>
  <c r="H31" i="19"/>
  <c r="H99" i="17"/>
  <c r="H64" i="17"/>
  <c r="H29" i="17"/>
  <c r="F34" i="13"/>
  <c r="F69" i="13"/>
  <c r="F104" i="13"/>
  <c r="F83" i="13"/>
  <c r="F48" i="13"/>
  <c r="F13" i="13"/>
  <c r="F85" i="13"/>
  <c r="F50" i="13"/>
  <c r="F15" i="13"/>
  <c r="H19" i="19"/>
  <c r="H95" i="19"/>
  <c r="H131" i="19"/>
  <c r="H56" i="19"/>
  <c r="H87" i="17"/>
  <c r="H52" i="17"/>
  <c r="H17" i="17"/>
  <c r="H110" i="19"/>
  <c r="H146" i="19"/>
  <c r="H34" i="19"/>
  <c r="H71" i="19"/>
  <c r="H102" i="17"/>
  <c r="H67" i="17"/>
  <c r="H32" i="17"/>
  <c r="H94" i="19"/>
  <c r="H130" i="19"/>
  <c r="H55" i="19"/>
  <c r="H18" i="19"/>
  <c r="H86" i="17"/>
  <c r="H51" i="17"/>
  <c r="H16" i="17"/>
  <c r="H66" i="19"/>
  <c r="H29" i="19"/>
  <c r="H141" i="19"/>
  <c r="H105" i="19"/>
  <c r="H97" i="17"/>
  <c r="H62" i="17"/>
  <c r="H27" i="17"/>
  <c r="H58" i="19"/>
  <c r="H21" i="19"/>
  <c r="H133" i="19"/>
  <c r="H97" i="19"/>
  <c r="H89" i="17"/>
  <c r="H54" i="17"/>
  <c r="H19" i="17"/>
  <c r="H85" i="19"/>
  <c r="H46" i="19"/>
  <c r="H121" i="19"/>
  <c r="H9" i="19"/>
  <c r="H77" i="17"/>
  <c r="H42" i="17"/>
  <c r="H7" i="17"/>
  <c r="H57" i="19"/>
  <c r="H20" i="19"/>
  <c r="H96" i="19"/>
  <c r="H132" i="19"/>
  <c r="H88" i="17"/>
  <c r="H53" i="17"/>
  <c r="H18" i="17"/>
  <c r="H94" i="20"/>
  <c r="H59" i="20"/>
  <c r="H23" i="20"/>
  <c r="H29" i="20"/>
  <c r="H65" i="20"/>
  <c r="H100" i="20"/>
  <c r="H106" i="20"/>
  <c r="H35" i="20"/>
  <c r="H71" i="20"/>
  <c r="H90" i="20"/>
  <c r="H19" i="20"/>
  <c r="H55" i="20"/>
  <c r="H69" i="20"/>
  <c r="H33" i="20"/>
  <c r="H104" i="20"/>
  <c r="H91" i="20"/>
  <c r="H20" i="20"/>
  <c r="H56" i="20"/>
  <c r="H54" i="20"/>
  <c r="H89" i="20"/>
  <c r="H18" i="20"/>
  <c r="H48" i="20"/>
  <c r="H12" i="20"/>
  <c r="H83" i="20"/>
  <c r="H62" i="20"/>
  <c r="H26" i="20"/>
  <c r="H97" i="20"/>
  <c r="H78" i="20"/>
  <c r="H7" i="20"/>
  <c r="H43" i="20"/>
  <c r="H102" i="20"/>
  <c r="H67" i="20"/>
  <c r="H31" i="20"/>
  <c r="H61" i="20"/>
  <c r="H96" i="20"/>
  <c r="H25" i="20"/>
  <c r="H45" i="20"/>
  <c r="H80" i="20"/>
  <c r="H9" i="20"/>
  <c r="H68" i="20"/>
  <c r="H103" i="20"/>
  <c r="H32" i="20"/>
  <c r="H64" i="20"/>
  <c r="H99" i="20"/>
  <c r="H28" i="20"/>
  <c r="H60" i="20"/>
  <c r="H24" i="20"/>
  <c r="H95" i="20"/>
  <c r="H101" i="20"/>
  <c r="H66" i="20"/>
  <c r="H30" i="20"/>
  <c r="H44" i="20"/>
  <c r="H8" i="20"/>
  <c r="H79" i="20"/>
  <c r="H86" i="20"/>
  <c r="H51" i="20"/>
  <c r="H15" i="20"/>
  <c r="H13" i="20"/>
  <c r="H84" i="20"/>
  <c r="H49" i="20"/>
  <c r="H98" i="20"/>
  <c r="H27" i="20"/>
  <c r="H63" i="20"/>
  <c r="H47" i="20"/>
  <c r="H82" i="20"/>
  <c r="H11" i="20"/>
  <c r="H21" i="20"/>
  <c r="H57" i="20"/>
  <c r="H92" i="20"/>
  <c r="H70" i="20"/>
  <c r="H105" i="20"/>
  <c r="H34" i="20"/>
  <c r="H93" i="20"/>
  <c r="H58" i="20"/>
  <c r="H22" i="20"/>
  <c r="H53" i="20"/>
  <c r="H17" i="20"/>
  <c r="H88" i="20"/>
  <c r="G23" i="15"/>
  <c r="G33" i="15"/>
  <c r="G60" i="15"/>
  <c r="G146" i="15"/>
  <c r="G109" i="15"/>
  <c r="G70" i="15"/>
  <c r="G73" i="15"/>
  <c r="G36" i="15"/>
  <c r="G149" i="15"/>
  <c r="G112" i="15"/>
  <c r="G132" i="15"/>
  <c r="G95" i="15"/>
  <c r="G56" i="15"/>
  <c r="G19" i="15"/>
  <c r="G147" i="15"/>
  <c r="G34" i="15"/>
  <c r="G110" i="15"/>
  <c r="G71" i="15"/>
  <c r="G104" i="15"/>
  <c r="G141" i="15"/>
  <c r="G28" i="15"/>
  <c r="G65" i="15"/>
  <c r="G97" i="15"/>
  <c r="G58" i="15"/>
  <c r="G21" i="15"/>
  <c r="G134" i="15"/>
  <c r="G144" i="15"/>
  <c r="G107" i="15"/>
  <c r="G68" i="15"/>
  <c r="G31" i="15"/>
  <c r="G122" i="15"/>
  <c r="G46" i="15"/>
  <c r="G9" i="15"/>
  <c r="G85" i="15"/>
  <c r="G126" i="15"/>
  <c r="G13" i="15"/>
  <c r="G89" i="15"/>
  <c r="G50" i="15"/>
  <c r="G98" i="15"/>
  <c r="G135" i="15"/>
  <c r="G22" i="15"/>
  <c r="G59" i="15"/>
  <c r="G93" i="15"/>
  <c r="G130" i="15"/>
  <c r="G54" i="15"/>
  <c r="G17" i="15"/>
  <c r="G88" i="15"/>
  <c r="G125" i="15"/>
  <c r="G12" i="15"/>
  <c r="G49" i="15"/>
  <c r="G113" i="15"/>
  <c r="G150" i="15"/>
  <c r="G37" i="15"/>
  <c r="G74" i="15"/>
  <c r="G92" i="15"/>
  <c r="G16" i="15"/>
  <c r="G129" i="15"/>
  <c r="G53" i="15"/>
  <c r="G62" i="15"/>
  <c r="G101" i="15"/>
  <c r="G138" i="15"/>
  <c r="G25" i="15"/>
  <c r="G142" i="15"/>
  <c r="G66" i="15"/>
  <c r="G105" i="15"/>
  <c r="G29" i="15"/>
  <c r="G86" i="15"/>
  <c r="G10" i="15"/>
  <c r="G47" i="15"/>
  <c r="G123" i="15"/>
  <c r="G102" i="15"/>
  <c r="G139" i="15"/>
  <c r="G63" i="15"/>
  <c r="G26" i="15"/>
  <c r="G140" i="15"/>
  <c r="G103" i="15"/>
  <c r="G64" i="15"/>
  <c r="G27" i="15"/>
  <c r="G128" i="15"/>
  <c r="G91" i="15"/>
  <c r="G52" i="15"/>
  <c r="G15" i="15"/>
  <c r="G131" i="15"/>
  <c r="G55" i="15"/>
  <c r="G94" i="15"/>
  <c r="G18" i="15"/>
  <c r="G148" i="15"/>
  <c r="G111" i="15"/>
  <c r="G72" i="15"/>
  <c r="G35" i="15"/>
  <c r="G108" i="15"/>
  <c r="G32" i="15"/>
  <c r="G69" i="15"/>
  <c r="G145" i="15"/>
  <c r="G124" i="15"/>
  <c r="G87" i="15"/>
  <c r="G48" i="15"/>
  <c r="G11" i="15"/>
  <c r="G57" i="15"/>
  <c r="G20" i="15"/>
  <c r="G133" i="15"/>
  <c r="G96" i="15"/>
  <c r="G137" i="15"/>
  <c r="G24" i="15"/>
  <c r="G100" i="15"/>
  <c r="G61" i="15"/>
  <c r="G51" i="15"/>
  <c r="G127" i="15"/>
  <c r="G14" i="15"/>
  <c r="G90" i="15"/>
  <c r="G67" i="15"/>
  <c r="G143" i="15"/>
  <c r="G106" i="15"/>
  <c r="G30" i="15"/>
  <c r="C31" i="6"/>
  <c r="C26" i="6"/>
  <c r="C22" i="6"/>
  <c r="C18" i="6"/>
  <c r="C14" i="6"/>
  <c r="C10" i="6"/>
  <c r="H97" i="18" l="1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9" i="19"/>
  <c r="F60" i="19"/>
  <c r="F23" i="19"/>
  <c r="F135" i="19"/>
  <c r="F56" i="17"/>
  <c r="F91" i="17"/>
  <c r="F21" i="17"/>
  <c r="F71" i="19"/>
  <c r="F110" i="19"/>
  <c r="F146" i="19"/>
  <c r="F34" i="19"/>
  <c r="F67" i="17"/>
  <c r="F102" i="17"/>
  <c r="F32" i="17"/>
  <c r="F97" i="19"/>
  <c r="F133" i="19"/>
  <c r="F58" i="19"/>
  <c r="F21" i="19"/>
  <c r="F54" i="17"/>
  <c r="F89" i="17"/>
  <c r="F19" i="17"/>
  <c r="H86" i="18"/>
  <c r="H44" i="18"/>
  <c r="H43" i="18"/>
  <c r="H58" i="18"/>
  <c r="H54" i="18"/>
  <c r="H21" i="18"/>
  <c r="H49" i="18"/>
  <c r="H85" i="18"/>
  <c r="F92" i="20"/>
  <c r="F55" i="19"/>
  <c r="F94" i="19"/>
  <c r="F130" i="19"/>
  <c r="F18" i="19"/>
  <c r="F51" i="17"/>
  <c r="F86" i="17"/>
  <c r="F16" i="17"/>
  <c r="F96" i="19"/>
  <c r="F57" i="19"/>
  <c r="F132" i="19"/>
  <c r="F20" i="19"/>
  <c r="F53" i="17"/>
  <c r="F88" i="17"/>
  <c r="F18" i="17"/>
  <c r="F92" i="19"/>
  <c r="F128" i="19"/>
  <c r="F16" i="19"/>
  <c r="F53" i="19"/>
  <c r="F49" i="17"/>
  <c r="F84" i="17"/>
  <c r="F14" i="17"/>
  <c r="F59" i="19"/>
  <c r="F98" i="19"/>
  <c r="F22" i="19"/>
  <c r="F134" i="19"/>
  <c r="F55" i="17"/>
  <c r="F90" i="17"/>
  <c r="F20" i="17"/>
  <c r="F100" i="19"/>
  <c r="F24" i="19"/>
  <c r="F136" i="19"/>
  <c r="F61" i="19"/>
  <c r="F57" i="17"/>
  <c r="F92" i="17"/>
  <c r="F22" i="17"/>
  <c r="H67" i="18"/>
  <c r="F63" i="19"/>
  <c r="F102" i="19"/>
  <c r="F26" i="19"/>
  <c r="F138" i="19"/>
  <c r="F59" i="17"/>
  <c r="F94" i="17"/>
  <c r="F24" i="17"/>
  <c r="F46" i="19"/>
  <c r="F121" i="19"/>
  <c r="F85" i="19"/>
  <c r="F9" i="19"/>
  <c r="F42" i="17"/>
  <c r="F77" i="17"/>
  <c r="F7" i="17"/>
  <c r="F129" i="19"/>
  <c r="F93" i="19"/>
  <c r="F17" i="19"/>
  <c r="F54" i="19"/>
  <c r="F50" i="17"/>
  <c r="F85" i="17"/>
  <c r="F15" i="17"/>
  <c r="F111" i="19"/>
  <c r="F72" i="19"/>
  <c r="F35" i="19"/>
  <c r="F147" i="19"/>
  <c r="F68" i="17"/>
  <c r="F103" i="17"/>
  <c r="F33" i="17"/>
  <c r="H57" i="18"/>
  <c r="H102" i="18"/>
  <c r="F91" i="19"/>
  <c r="F52" i="19"/>
  <c r="F15" i="19"/>
  <c r="F127" i="19"/>
  <c r="F48" i="17"/>
  <c r="F83" i="17"/>
  <c r="F13" i="17"/>
  <c r="F104" i="19"/>
  <c r="F65" i="19"/>
  <c r="F140" i="19"/>
  <c r="F28" i="19"/>
  <c r="F61" i="17"/>
  <c r="F96" i="17"/>
  <c r="F26" i="17"/>
  <c r="F95" i="19"/>
  <c r="F56" i="19"/>
  <c r="F19" i="19"/>
  <c r="F131" i="19"/>
  <c r="F52" i="17"/>
  <c r="F87" i="17"/>
  <c r="F17" i="17"/>
  <c r="F113" i="19"/>
  <c r="F149" i="19"/>
  <c r="F74" i="19"/>
  <c r="F37" i="19"/>
  <c r="F70" i="17"/>
  <c r="F105" i="17"/>
  <c r="F35" i="17"/>
  <c r="F89" i="19"/>
  <c r="F125" i="19"/>
  <c r="F50" i="19"/>
  <c r="F13" i="19"/>
  <c r="F46" i="17"/>
  <c r="F81" i="17"/>
  <c r="F11" i="17"/>
  <c r="F47" i="19"/>
  <c r="F86" i="19"/>
  <c r="F10" i="19"/>
  <c r="F122" i="19"/>
  <c r="F43" i="17"/>
  <c r="F78" i="17"/>
  <c r="F8" i="17"/>
  <c r="F107" i="19"/>
  <c r="F68" i="19"/>
  <c r="F31" i="19"/>
  <c r="F143" i="19"/>
  <c r="F64" i="17"/>
  <c r="F99" i="17"/>
  <c r="F29" i="17"/>
  <c r="F103" i="19"/>
  <c r="F64" i="19"/>
  <c r="F27" i="19"/>
  <c r="F139" i="19"/>
  <c r="F60" i="17"/>
  <c r="F95" i="17"/>
  <c r="F25" i="17"/>
  <c r="F145" i="19"/>
  <c r="F70" i="19"/>
  <c r="F109" i="19"/>
  <c r="F33" i="19"/>
  <c r="F66" i="17"/>
  <c r="F101" i="17"/>
  <c r="F31" i="17"/>
  <c r="F51" i="19"/>
  <c r="F90" i="19"/>
  <c r="F14" i="19"/>
  <c r="F126" i="19"/>
  <c r="F47" i="17"/>
  <c r="F82" i="17"/>
  <c r="F12" i="17"/>
  <c r="F137" i="19"/>
  <c r="F62" i="19"/>
  <c r="F101" i="19"/>
  <c r="F25" i="19"/>
  <c r="F58" i="17"/>
  <c r="F93" i="17"/>
  <c r="F23" i="17"/>
  <c r="F112" i="19"/>
  <c r="F73" i="19"/>
  <c r="F148" i="19"/>
  <c r="F36" i="19"/>
  <c r="F69" i="17"/>
  <c r="F104" i="17"/>
  <c r="F34" i="17"/>
  <c r="F108" i="19"/>
  <c r="F144" i="19"/>
  <c r="F32" i="19"/>
  <c r="F69" i="19"/>
  <c r="F65" i="17"/>
  <c r="F100" i="17"/>
  <c r="F30" i="17"/>
  <c r="F67" i="19"/>
  <c r="F106" i="19"/>
  <c r="F30" i="19"/>
  <c r="F142" i="19"/>
  <c r="F63" i="17"/>
  <c r="F98" i="17"/>
  <c r="F28" i="17"/>
  <c r="F105" i="19"/>
  <c r="F141" i="19"/>
  <c r="F66" i="19"/>
  <c r="F29" i="19"/>
  <c r="F62" i="17"/>
  <c r="F97" i="17"/>
  <c r="F27" i="17"/>
  <c r="F88" i="19"/>
  <c r="F49" i="19"/>
  <c r="F12" i="19"/>
  <c r="F124" i="19"/>
  <c r="F45" i="17"/>
  <c r="F80" i="17"/>
  <c r="F10" i="17"/>
  <c r="F87" i="19"/>
  <c r="F48" i="19"/>
  <c r="F11" i="19"/>
  <c r="F123" i="19"/>
  <c r="F44" i="17"/>
  <c r="F79" i="17"/>
  <c r="F9" i="17"/>
  <c r="F64" i="20"/>
  <c r="F99" i="20"/>
  <c r="F28" i="20"/>
  <c r="F60" i="20"/>
  <c r="F95" i="20"/>
  <c r="F24" i="20"/>
  <c r="F9" i="20"/>
  <c r="F45" i="20"/>
  <c r="F80" i="20"/>
  <c r="F33" i="20"/>
  <c r="F69" i="20"/>
  <c r="F104" i="20"/>
  <c r="F52" i="20"/>
  <c r="F87" i="20"/>
  <c r="F16" i="20"/>
  <c r="F13" i="20"/>
  <c r="F84" i="20"/>
  <c r="F49" i="20"/>
  <c r="F25" i="20"/>
  <c r="F61" i="20"/>
  <c r="F96" i="20"/>
  <c r="F63" i="20"/>
  <c r="F98" i="20"/>
  <c r="F27" i="20"/>
  <c r="F47" i="20"/>
  <c r="F11" i="20"/>
  <c r="F82" i="20"/>
  <c r="F43" i="20"/>
  <c r="F7" i="20"/>
  <c r="F78" i="20"/>
  <c r="F29" i="20"/>
  <c r="F100" i="20"/>
  <c r="F65" i="20"/>
  <c r="F68" i="20"/>
  <c r="F103" i="20"/>
  <c r="F32" i="20"/>
  <c r="F17" i="20"/>
  <c r="F53" i="20"/>
  <c r="F88" i="20"/>
  <c r="F10" i="20"/>
  <c r="F46" i="20"/>
  <c r="F81" i="20"/>
  <c r="F26" i="20"/>
  <c r="F62" i="20"/>
  <c r="F97" i="20"/>
  <c r="F22" i="20"/>
  <c r="F58" i="20"/>
  <c r="F93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F35" i="20"/>
  <c r="F71" i="20"/>
  <c r="F106" i="20"/>
  <c r="F51" i="20"/>
  <c r="F15" i="20"/>
  <c r="F86" i="20"/>
  <c r="F56" i="20"/>
  <c r="F91" i="20"/>
  <c r="F20" i="20"/>
  <c r="F18" i="20"/>
  <c r="F54" i="20"/>
  <c r="F89" i="20"/>
  <c r="F23" i="20"/>
  <c r="F59" i="20"/>
  <c r="F94" i="20"/>
  <c r="F14" i="20"/>
  <c r="F50" i="20"/>
  <c r="F85" i="20"/>
  <c r="F70" i="20"/>
  <c r="F105" i="20"/>
  <c r="F34" i="20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C46" i="6"/>
  <c r="C44" i="6"/>
  <c r="C42" i="6"/>
  <c r="F32" i="6"/>
  <c r="E32" i="6"/>
  <c r="C32" i="6"/>
  <c r="C30" i="6"/>
  <c r="C27" i="6"/>
  <c r="C23" i="6"/>
  <c r="C19" i="6"/>
  <c r="C15" i="6"/>
  <c r="C11" i="6"/>
  <c r="E28" i="14" l="1"/>
  <c r="F107" i="22"/>
  <c r="F144" i="22"/>
  <c r="F31" i="22"/>
  <c r="F68" i="22"/>
  <c r="F58" i="18"/>
  <c r="F43" i="18"/>
  <c r="F21" i="18"/>
  <c r="F26" i="18"/>
  <c r="F22" i="18"/>
  <c r="F52" i="18"/>
  <c r="F89" i="18"/>
  <c r="F19" i="18"/>
  <c r="F78" i="18"/>
  <c r="F56" i="18"/>
  <c r="F7" i="18"/>
  <c r="F57" i="18"/>
  <c r="F51" i="18"/>
  <c r="F59" i="18"/>
  <c r="F14" i="18"/>
  <c r="F12" i="18"/>
  <c r="F45" i="18"/>
  <c r="F61" i="18"/>
  <c r="F29" i="18"/>
  <c r="F82" i="18"/>
  <c r="F90" i="18"/>
  <c r="F46" i="18"/>
  <c r="F63" i="18"/>
  <c r="F105" i="18"/>
  <c r="F102" i="18"/>
  <c r="F8" i="18"/>
  <c r="F11" i="18"/>
  <c r="F97" i="18"/>
  <c r="F60" i="18"/>
  <c r="F93" i="18"/>
  <c r="F106" i="18"/>
  <c r="F18" i="18"/>
  <c r="F87" i="18"/>
  <c r="F67" i="18"/>
  <c r="F99" i="18"/>
  <c r="F95" i="18"/>
  <c r="F70" i="18"/>
  <c r="F71" i="18"/>
  <c r="F98" i="18"/>
  <c r="F34" i="18"/>
  <c r="F35" i="18"/>
  <c r="F10" i="18"/>
  <c r="F65" i="18"/>
  <c r="F17" i="18"/>
  <c r="F91" i="18"/>
  <c r="F81" i="18"/>
  <c r="F23" i="18"/>
  <c r="F83" i="18"/>
  <c r="F31" i="18"/>
  <c r="F96" i="18"/>
  <c r="F79" i="18"/>
  <c r="F27" i="18"/>
  <c r="F28" i="18"/>
  <c r="F101" i="18"/>
  <c r="F47" i="18"/>
  <c r="F88" i="18"/>
  <c r="F62" i="18"/>
  <c r="F49" i="18"/>
  <c r="F104" i="18"/>
  <c r="F24" i="18"/>
  <c r="F20" i="18"/>
  <c r="F85" i="18"/>
  <c r="F54" i="18"/>
  <c r="F103" i="18"/>
  <c r="F92" i="18"/>
  <c r="F94" i="18"/>
  <c r="F33" i="18"/>
  <c r="F32" i="18"/>
  <c r="F48" i="18"/>
  <c r="F13" i="18"/>
  <c r="F68" i="18"/>
  <c r="F84" i="18"/>
  <c r="F69" i="18"/>
  <c r="F55" i="18"/>
  <c r="F66" i="18"/>
  <c r="F25" i="18"/>
  <c r="F44" i="18"/>
  <c r="F53" i="18"/>
  <c r="F30" i="18"/>
  <c r="F100" i="18"/>
  <c r="F15" i="18"/>
  <c r="F50" i="18"/>
  <c r="F16" i="18"/>
  <c r="F64" i="18"/>
  <c r="F86" i="18"/>
  <c r="F80" i="18"/>
  <c r="E57" i="13"/>
  <c r="E92" i="13"/>
  <c r="E22" i="13"/>
  <c r="E45" i="13"/>
  <c r="E80" i="13"/>
  <c r="E10" i="13"/>
  <c r="E61" i="13"/>
  <c r="E96" i="13"/>
  <c r="E26" i="13"/>
  <c r="E42" i="13"/>
  <c r="E7" i="13"/>
  <c r="E77" i="13"/>
  <c r="E105" i="13"/>
  <c r="E70" i="13"/>
  <c r="E35" i="13"/>
  <c r="E49" i="13"/>
  <c r="E14" i="13"/>
  <c r="E84" i="13"/>
  <c r="E65" i="13"/>
  <c r="E30" i="13"/>
  <c r="E100" i="13"/>
  <c r="E81" i="13"/>
  <c r="E46" i="13"/>
  <c r="E11" i="13"/>
  <c r="E93" i="13"/>
  <c r="E58" i="13"/>
  <c r="E23" i="13"/>
  <c r="E28" i="13"/>
  <c r="E98" i="13"/>
  <c r="E63" i="13"/>
  <c r="F9" i="18"/>
  <c r="E53" i="13"/>
  <c r="E88" i="13"/>
  <c r="E18" i="13"/>
  <c r="E69" i="13"/>
  <c r="E104" i="13"/>
  <c r="E34" i="13"/>
  <c r="E85" i="13"/>
  <c r="E50" i="13"/>
  <c r="E15" i="13"/>
  <c r="E89" i="13"/>
  <c r="E54" i="13"/>
  <c r="E19" i="13"/>
  <c r="E97" i="13"/>
  <c r="E62" i="13"/>
  <c r="E27" i="13"/>
  <c r="E101" i="13"/>
  <c r="E66" i="13"/>
  <c r="E31" i="13"/>
  <c r="E8" i="13"/>
  <c r="E78" i="13"/>
  <c r="E43" i="13"/>
  <c r="E12" i="13"/>
  <c r="E82" i="13"/>
  <c r="E47" i="13"/>
  <c r="E86" i="13"/>
  <c r="E16" i="13"/>
  <c r="E51" i="13"/>
  <c r="E55" i="13"/>
  <c r="E20" i="13"/>
  <c r="E90" i="13"/>
  <c r="E24" i="13"/>
  <c r="E94" i="13"/>
  <c r="E59" i="13"/>
  <c r="E102" i="13"/>
  <c r="E32" i="13"/>
  <c r="E67" i="13"/>
  <c r="E44" i="13"/>
  <c r="E9" i="13"/>
  <c r="E79" i="13"/>
  <c r="E13" i="13"/>
  <c r="E83" i="13"/>
  <c r="E48" i="13"/>
  <c r="E87" i="13"/>
  <c r="E17" i="13"/>
  <c r="E52" i="13"/>
  <c r="E91" i="13"/>
  <c r="E56" i="13"/>
  <c r="E21" i="13"/>
  <c r="E60" i="13"/>
  <c r="E25" i="13"/>
  <c r="E95" i="13"/>
  <c r="E29" i="13"/>
  <c r="E99" i="13"/>
  <c r="E64" i="13"/>
  <c r="E103" i="13"/>
  <c r="E33" i="13"/>
  <c r="E68" i="13"/>
  <c r="F128" i="15"/>
  <c r="F91" i="15"/>
  <c r="F52" i="15"/>
  <c r="F15" i="15"/>
  <c r="F140" i="15"/>
  <c r="F64" i="15"/>
  <c r="F103" i="15"/>
  <c r="F27" i="15"/>
  <c r="F88" i="15"/>
  <c r="F49" i="15"/>
  <c r="F125" i="15"/>
  <c r="F12" i="15"/>
  <c r="F96" i="15"/>
  <c r="F57" i="15"/>
  <c r="F133" i="15"/>
  <c r="F20" i="15"/>
  <c r="F85" i="15"/>
  <c r="F122" i="15"/>
  <c r="F9" i="15"/>
  <c r="F46" i="15"/>
  <c r="F126" i="15"/>
  <c r="F89" i="15"/>
  <c r="F13" i="15"/>
  <c r="F50" i="15"/>
  <c r="F54" i="15"/>
  <c r="F17" i="15"/>
  <c r="F130" i="15"/>
  <c r="F93" i="15"/>
  <c r="F21" i="15"/>
  <c r="F97" i="15"/>
  <c r="F58" i="15"/>
  <c r="F134" i="15"/>
  <c r="F138" i="15"/>
  <c r="F101" i="15"/>
  <c r="F25" i="15"/>
  <c r="F62" i="15"/>
  <c r="F142" i="15"/>
  <c r="F105" i="15"/>
  <c r="F29" i="15"/>
  <c r="F66" i="15"/>
  <c r="F37" i="15"/>
  <c r="F74" i="15"/>
  <c r="F150" i="15"/>
  <c r="F113" i="15"/>
  <c r="F10" i="15"/>
  <c r="F86" i="15"/>
  <c r="F123" i="15"/>
  <c r="F47" i="15"/>
  <c r="F127" i="15"/>
  <c r="F90" i="15"/>
  <c r="F51" i="15"/>
  <c r="F14" i="15"/>
  <c r="F131" i="15"/>
  <c r="F94" i="15"/>
  <c r="F18" i="15"/>
  <c r="F55" i="15"/>
  <c r="F59" i="15"/>
  <c r="F135" i="15"/>
  <c r="F22" i="15"/>
  <c r="F98" i="15"/>
  <c r="F139" i="15"/>
  <c r="F63" i="15"/>
  <c r="F102" i="15"/>
  <c r="F26" i="15"/>
  <c r="F143" i="15"/>
  <c r="F106" i="15"/>
  <c r="F67" i="15"/>
  <c r="F30" i="15"/>
  <c r="F147" i="15"/>
  <c r="F110" i="15"/>
  <c r="F71" i="15"/>
  <c r="F34" i="15"/>
  <c r="F124" i="15"/>
  <c r="F48" i="15"/>
  <c r="F87" i="15"/>
  <c r="F11" i="15"/>
  <c r="F144" i="15"/>
  <c r="F31" i="15"/>
  <c r="F107" i="15"/>
  <c r="F68" i="15"/>
  <c r="F148" i="15"/>
  <c r="F111" i="15"/>
  <c r="F72" i="15"/>
  <c r="F35" i="15"/>
  <c r="F132" i="15"/>
  <c r="F95" i="15"/>
  <c r="F19" i="15"/>
  <c r="F56" i="15"/>
  <c r="F92" i="15"/>
  <c r="F53" i="15"/>
  <c r="F129" i="15"/>
  <c r="F16" i="15"/>
  <c r="F100" i="15"/>
  <c r="F61" i="15"/>
  <c r="F137" i="15"/>
  <c r="F24" i="15"/>
  <c r="F104" i="15"/>
  <c r="F65" i="15"/>
  <c r="F28" i="15"/>
  <c r="F141" i="15"/>
  <c r="F108" i="15"/>
  <c r="F69" i="15"/>
  <c r="F145" i="15"/>
  <c r="F32" i="15"/>
  <c r="F112" i="15"/>
  <c r="F73" i="15"/>
  <c r="F149" i="15"/>
  <c r="F36" i="15"/>
  <c r="F136" i="15"/>
  <c r="F99" i="15"/>
  <c r="F23" i="15"/>
  <c r="F60" i="15"/>
  <c r="F70" i="15"/>
  <c r="F33" i="15"/>
  <c r="F109" i="15"/>
  <c r="F146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E53" i="6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E54" i="6" l="1"/>
  <c r="H147" i="22" s="1"/>
  <c r="H140" i="22"/>
  <c r="H132" i="22"/>
  <c r="H124" i="22"/>
  <c r="H146" i="22"/>
  <c r="H139" i="22"/>
  <c r="H131" i="22"/>
  <c r="H123" i="22"/>
  <c r="H145" i="22"/>
  <c r="H138" i="22"/>
  <c r="H130" i="22"/>
  <c r="H122" i="22"/>
  <c r="H141" i="22"/>
  <c r="H133" i="22"/>
  <c r="H125" i="22"/>
  <c r="E58" i="6"/>
  <c r="G13" i="5"/>
  <c r="E41" i="6"/>
  <c r="E45" i="6"/>
  <c r="E57" i="6"/>
  <c r="F53" i="6"/>
  <c r="F41" i="6"/>
  <c r="F57" i="6"/>
  <c r="F45" i="6"/>
  <c r="E42" i="6"/>
  <c r="E46" i="6"/>
  <c r="E103" i="19"/>
  <c r="E139" i="19"/>
  <c r="E27" i="19"/>
  <c r="E64" i="19"/>
  <c r="E95" i="17"/>
  <c r="E60" i="17"/>
  <c r="E25" i="17"/>
  <c r="E87" i="19"/>
  <c r="E11" i="19"/>
  <c r="E123" i="19"/>
  <c r="E48" i="19"/>
  <c r="E79" i="17"/>
  <c r="E44" i="17"/>
  <c r="E9" i="17"/>
  <c r="E94" i="19"/>
  <c r="E55" i="19"/>
  <c r="E18" i="19"/>
  <c r="E130" i="19"/>
  <c r="E51" i="17"/>
  <c r="E86" i="17"/>
  <c r="E16" i="17"/>
  <c r="E66" i="19"/>
  <c r="E105" i="19"/>
  <c r="E29" i="19"/>
  <c r="E141" i="19"/>
  <c r="E62" i="17"/>
  <c r="E97" i="17"/>
  <c r="E27" i="17"/>
  <c r="E132" i="19"/>
  <c r="E96" i="19"/>
  <c r="E20" i="19"/>
  <c r="E57" i="19"/>
  <c r="E88" i="17"/>
  <c r="E53" i="17"/>
  <c r="E18" i="17"/>
  <c r="E50" i="19"/>
  <c r="E89" i="19"/>
  <c r="E13" i="19"/>
  <c r="E125" i="19"/>
  <c r="E46" i="17"/>
  <c r="E81" i="17"/>
  <c r="E11" i="17"/>
  <c r="E85" i="19"/>
  <c r="E46" i="19"/>
  <c r="E9" i="19"/>
  <c r="E121" i="19"/>
  <c r="E42" i="17"/>
  <c r="E77" i="17"/>
  <c r="E76" i="16"/>
  <c r="E7" i="17"/>
  <c r="E99" i="19"/>
  <c r="E60" i="19"/>
  <c r="E23" i="19"/>
  <c r="E135" i="19"/>
  <c r="E91" i="17"/>
  <c r="E56" i="17"/>
  <c r="E21" i="17"/>
  <c r="E110" i="19"/>
  <c r="E71" i="19"/>
  <c r="E34" i="19"/>
  <c r="E146" i="19"/>
  <c r="E67" i="17"/>
  <c r="E102" i="17"/>
  <c r="E32" i="17"/>
  <c r="E90" i="19"/>
  <c r="E51" i="19"/>
  <c r="E14" i="19"/>
  <c r="E126" i="19"/>
  <c r="E47" i="17"/>
  <c r="E82" i="17"/>
  <c r="E12" i="17"/>
  <c r="E58" i="19"/>
  <c r="E97" i="19"/>
  <c r="E133" i="19"/>
  <c r="E21" i="19"/>
  <c r="E54" i="17"/>
  <c r="E89" i="17"/>
  <c r="E19" i="17"/>
  <c r="E108" i="19"/>
  <c r="E144" i="19"/>
  <c r="E69" i="19"/>
  <c r="E32" i="19"/>
  <c r="E65" i="17"/>
  <c r="E100" i="17"/>
  <c r="E30" i="17"/>
  <c r="E140" i="19"/>
  <c r="E104" i="19"/>
  <c r="E28" i="19"/>
  <c r="E65" i="19"/>
  <c r="E96" i="17"/>
  <c r="E61" i="17"/>
  <c r="E26" i="17"/>
  <c r="E111" i="19"/>
  <c r="E147" i="19"/>
  <c r="E35" i="19"/>
  <c r="E72" i="19"/>
  <c r="E103" i="17"/>
  <c r="E68" i="17"/>
  <c r="E33" i="17"/>
  <c r="E95" i="19"/>
  <c r="E131" i="19"/>
  <c r="E19" i="19"/>
  <c r="E56" i="19"/>
  <c r="E87" i="17"/>
  <c r="E52" i="17"/>
  <c r="E17" i="17"/>
  <c r="E102" i="19"/>
  <c r="E63" i="19"/>
  <c r="E26" i="19"/>
  <c r="E138" i="19"/>
  <c r="E59" i="17"/>
  <c r="E94" i="17"/>
  <c r="E24" i="17"/>
  <c r="E86" i="19"/>
  <c r="E47" i="19"/>
  <c r="E10" i="19"/>
  <c r="E122" i="19"/>
  <c r="E43" i="17"/>
  <c r="E78" i="17"/>
  <c r="E8" i="17"/>
  <c r="E54" i="19"/>
  <c r="E93" i="19"/>
  <c r="E129" i="19"/>
  <c r="E17" i="19"/>
  <c r="E50" i="17"/>
  <c r="E85" i="17"/>
  <c r="E15" i="17"/>
  <c r="E106" i="19"/>
  <c r="E67" i="19"/>
  <c r="E30" i="19"/>
  <c r="E142" i="19"/>
  <c r="E63" i="17"/>
  <c r="E98" i="17"/>
  <c r="E28" i="17"/>
  <c r="E92" i="19"/>
  <c r="E128" i="19"/>
  <c r="E53" i="19"/>
  <c r="E16" i="19"/>
  <c r="E84" i="17"/>
  <c r="E49" i="17"/>
  <c r="E14" i="17"/>
  <c r="E124" i="19"/>
  <c r="E88" i="19"/>
  <c r="E12" i="19"/>
  <c r="E49" i="19"/>
  <c r="E80" i="17"/>
  <c r="E45" i="17"/>
  <c r="E10" i="17"/>
  <c r="E107" i="19"/>
  <c r="E68" i="19"/>
  <c r="E143" i="19"/>
  <c r="E31" i="19"/>
  <c r="E99" i="17"/>
  <c r="E64" i="17"/>
  <c r="E29" i="17"/>
  <c r="E91" i="19"/>
  <c r="E52" i="19"/>
  <c r="E127" i="19"/>
  <c r="E15" i="19"/>
  <c r="E83" i="17"/>
  <c r="E48" i="17"/>
  <c r="E13" i="17"/>
  <c r="E98" i="19"/>
  <c r="E59" i="19"/>
  <c r="E22" i="19"/>
  <c r="E134" i="19"/>
  <c r="E55" i="17"/>
  <c r="E90" i="17"/>
  <c r="E20" i="17"/>
  <c r="E70" i="19"/>
  <c r="E109" i="19"/>
  <c r="E145" i="19"/>
  <c r="E33" i="19"/>
  <c r="E66" i="17"/>
  <c r="E101" i="17"/>
  <c r="E31" i="17"/>
  <c r="E148" i="19"/>
  <c r="E112" i="19"/>
  <c r="E36" i="19"/>
  <c r="E73" i="19"/>
  <c r="E69" i="17"/>
  <c r="E104" i="17"/>
  <c r="E34" i="17"/>
  <c r="E62" i="19"/>
  <c r="E101" i="19"/>
  <c r="E25" i="19"/>
  <c r="E137" i="19"/>
  <c r="E58" i="17"/>
  <c r="E93" i="17"/>
  <c r="E23" i="17"/>
  <c r="E74" i="19"/>
  <c r="E113" i="19"/>
  <c r="E149" i="19"/>
  <c r="E37" i="19"/>
  <c r="E70" i="17"/>
  <c r="E105" i="17"/>
  <c r="E35" i="17"/>
  <c r="E100" i="19"/>
  <c r="E136" i="19"/>
  <c r="E61" i="19"/>
  <c r="E24" i="19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H129" i="22" l="1"/>
  <c r="H148" i="22"/>
  <c r="H134" i="22"/>
  <c r="H149" i="22"/>
  <c r="H135" i="22"/>
  <c r="H150" i="22"/>
  <c r="H136" i="22"/>
  <c r="H137" i="22"/>
  <c r="H126" i="22"/>
  <c r="H142" i="22"/>
  <c r="H127" i="22"/>
  <c r="H143" i="22"/>
  <c r="H128" i="22"/>
  <c r="H71" i="22"/>
  <c r="H64" i="22"/>
  <c r="H60" i="22"/>
  <c r="H52" i="22"/>
  <c r="H48" i="22"/>
  <c r="H74" i="22"/>
  <c r="H70" i="22"/>
  <c r="H67" i="22"/>
  <c r="H63" i="22"/>
  <c r="H59" i="22"/>
  <c r="H55" i="22"/>
  <c r="H51" i="22"/>
  <c r="H47" i="22"/>
  <c r="H72" i="22"/>
  <c r="H65" i="22"/>
  <c r="H61" i="22"/>
  <c r="H57" i="22"/>
  <c r="H53" i="22"/>
  <c r="H49" i="22"/>
  <c r="H56" i="22"/>
  <c r="H73" i="22"/>
  <c r="H54" i="22"/>
  <c r="H58" i="22"/>
  <c r="H62" i="22"/>
  <c r="H46" i="22"/>
  <c r="H69" i="22"/>
  <c r="H66" i="22"/>
  <c r="H50" i="22"/>
  <c r="F62" i="6"/>
  <c r="E62" i="6"/>
  <c r="H36" i="22"/>
  <c r="H29" i="22"/>
  <c r="H25" i="22"/>
  <c r="H21" i="22"/>
  <c r="H17" i="22"/>
  <c r="H13" i="22"/>
  <c r="H35" i="22"/>
  <c r="H28" i="22"/>
  <c r="H24" i="22"/>
  <c r="H37" i="22"/>
  <c r="H33" i="22"/>
  <c r="H30" i="22"/>
  <c r="H26" i="22"/>
  <c r="H22" i="22"/>
  <c r="H18" i="22"/>
  <c r="H14" i="22"/>
  <c r="H10" i="22"/>
  <c r="H32" i="22"/>
  <c r="H16" i="22"/>
  <c r="H11" i="22"/>
  <c r="H34" i="22"/>
  <c r="H15" i="22"/>
  <c r="H23" i="22"/>
  <c r="H20" i="22"/>
  <c r="H27" i="22"/>
  <c r="H19" i="22"/>
  <c r="H12" i="22"/>
  <c r="H9" i="22"/>
  <c r="E63" i="6"/>
  <c r="I13" i="21"/>
  <c r="I28" i="21"/>
  <c r="I20" i="21"/>
  <c r="I12" i="21"/>
  <c r="I31" i="21"/>
  <c r="I19" i="21"/>
  <c r="I29" i="21"/>
  <c r="I11" i="21"/>
  <c r="I27" i="9"/>
  <c r="I23" i="9"/>
  <c r="I19" i="9"/>
  <c r="I20" i="9"/>
  <c r="I10" i="9"/>
  <c r="I31" i="9"/>
  <c r="I11" i="9"/>
  <c r="I34" i="9"/>
  <c r="I9" i="21"/>
  <c r="I26" i="21"/>
  <c r="I18" i="21"/>
  <c r="I10" i="21"/>
  <c r="I27" i="21"/>
  <c r="I15" i="21"/>
  <c r="I23" i="21"/>
  <c r="I32" i="9"/>
  <c r="I29" i="9"/>
  <c r="I25" i="9"/>
  <c r="I16" i="9"/>
  <c r="I15" i="9"/>
  <c r="I22" i="9"/>
  <c r="I34" i="21"/>
  <c r="I24" i="21"/>
  <c r="I16" i="21"/>
  <c r="I8" i="21"/>
  <c r="I25" i="21"/>
  <c r="I7" i="21"/>
  <c r="I17" i="21"/>
  <c r="I7" i="9"/>
  <c r="I9" i="9"/>
  <c r="I30" i="9"/>
  <c r="I28" i="9"/>
  <c r="I12" i="9"/>
  <c r="I21" i="9"/>
  <c r="I33" i="9"/>
  <c r="I30" i="21"/>
  <c r="I22" i="21"/>
  <c r="I14" i="21"/>
  <c r="I35" i="21"/>
  <c r="I21" i="21"/>
  <c r="I33" i="21"/>
  <c r="I32" i="21"/>
  <c r="I17" i="9"/>
  <c r="I18" i="9"/>
  <c r="I14" i="9"/>
  <c r="I35" i="9"/>
  <c r="I24" i="9"/>
  <c r="I8" i="9"/>
  <c r="I26" i="9"/>
  <c r="I13" i="9"/>
  <c r="G28" i="14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6"/>
  <c r="G7" i="13"/>
  <c r="G77" i="13"/>
  <c r="G42" i="13"/>
  <c r="G8" i="16"/>
  <c r="G8" i="13"/>
  <c r="G43" i="13"/>
  <c r="G78" i="13"/>
  <c r="G29" i="16"/>
  <c r="G99" i="13"/>
  <c r="G29" i="13"/>
  <c r="G64" i="13"/>
  <c r="G10" i="16"/>
  <c r="G10" i="13"/>
  <c r="G45" i="13"/>
  <c r="G80" i="13"/>
  <c r="G26" i="16"/>
  <c r="G26" i="13"/>
  <c r="G61" i="13"/>
  <c r="G96" i="13"/>
  <c r="G11" i="16"/>
  <c r="G11" i="13"/>
  <c r="G81" i="13"/>
  <c r="G46" i="13"/>
  <c r="G27" i="16"/>
  <c r="G97" i="13"/>
  <c r="G62" i="13"/>
  <c r="G27" i="13"/>
  <c r="G12" i="16"/>
  <c r="G12" i="13"/>
  <c r="G47" i="13"/>
  <c r="G82" i="13"/>
  <c r="G28" i="16"/>
  <c r="G63" i="13"/>
  <c r="G28" i="13"/>
  <c r="G98" i="13"/>
  <c r="G17" i="16"/>
  <c r="G17" i="13"/>
  <c r="G87" i="13"/>
  <c r="G52" i="13"/>
  <c r="G33" i="16"/>
  <c r="G103" i="13"/>
  <c r="G33" i="13"/>
  <c r="G68" i="13"/>
  <c r="G22" i="16"/>
  <c r="G22" i="13"/>
  <c r="G57" i="13"/>
  <c r="G92" i="13"/>
  <c r="G23" i="16"/>
  <c r="G93" i="13"/>
  <c r="G58" i="13"/>
  <c r="G23" i="13"/>
  <c r="G24" i="16"/>
  <c r="G59" i="13"/>
  <c r="G24" i="13"/>
  <c r="G94" i="13"/>
  <c r="G13" i="16"/>
  <c r="G13" i="13"/>
  <c r="G83" i="13"/>
  <c r="G48" i="13"/>
  <c r="G14" i="16"/>
  <c r="G14" i="13"/>
  <c r="G49" i="13"/>
  <c r="G84" i="13"/>
  <c r="G30" i="16"/>
  <c r="G30" i="13"/>
  <c r="G65" i="13"/>
  <c r="G100" i="13"/>
  <c r="G15" i="16"/>
  <c r="G15" i="13"/>
  <c r="G85" i="13"/>
  <c r="G50" i="13"/>
  <c r="G31" i="16"/>
  <c r="G101" i="13"/>
  <c r="G66" i="13"/>
  <c r="G31" i="13"/>
  <c r="G16" i="16"/>
  <c r="G16" i="13"/>
  <c r="G51" i="13"/>
  <c r="G86" i="13"/>
  <c r="G32" i="16"/>
  <c r="G67" i="13"/>
  <c r="G32" i="13"/>
  <c r="G102" i="13"/>
  <c r="G21" i="16"/>
  <c r="G91" i="13"/>
  <c r="G21" i="13"/>
  <c r="G56" i="13"/>
  <c r="G18" i="16"/>
  <c r="G18" i="13"/>
  <c r="G53" i="13"/>
  <c r="G88" i="13"/>
  <c r="G34" i="16"/>
  <c r="G34" i="13"/>
  <c r="G69" i="13"/>
  <c r="G104" i="13"/>
  <c r="G19" i="16"/>
  <c r="G19" i="13"/>
  <c r="G89" i="13"/>
  <c r="G54" i="13"/>
  <c r="G35" i="16"/>
  <c r="G105" i="13"/>
  <c r="G70" i="13"/>
  <c r="G35" i="13"/>
  <c r="G20" i="16"/>
  <c r="G55" i="13"/>
  <c r="G20" i="13"/>
  <c r="G90" i="13"/>
  <c r="G9" i="16"/>
  <c r="G9" i="13"/>
  <c r="G79" i="13"/>
  <c r="G44" i="13"/>
  <c r="G25" i="16"/>
  <c r="G95" i="13"/>
  <c r="G25" i="13"/>
  <c r="G60" i="13"/>
  <c r="H69" i="15"/>
  <c r="H145" i="15"/>
  <c r="H108" i="15"/>
  <c r="H32" i="15"/>
  <c r="H33" i="15"/>
  <c r="H109" i="15"/>
  <c r="H146" i="15"/>
  <c r="H70" i="15"/>
  <c r="H147" i="15"/>
  <c r="H71" i="15"/>
  <c r="H34" i="15"/>
  <c r="H110" i="15"/>
  <c r="H57" i="15"/>
  <c r="H133" i="15"/>
  <c r="H96" i="15"/>
  <c r="H20" i="15"/>
  <c r="H21" i="15"/>
  <c r="H97" i="15"/>
  <c r="H58" i="15"/>
  <c r="H134" i="15"/>
  <c r="H37" i="15"/>
  <c r="H113" i="15"/>
  <c r="H74" i="15"/>
  <c r="H150" i="15"/>
  <c r="H135" i="15"/>
  <c r="H59" i="15"/>
  <c r="H22" i="15"/>
  <c r="H98" i="15"/>
  <c r="H87" i="15"/>
  <c r="H11" i="15"/>
  <c r="H124" i="15"/>
  <c r="H48" i="15"/>
  <c r="H103" i="15"/>
  <c r="H27" i="15"/>
  <c r="H140" i="15"/>
  <c r="H64" i="15"/>
  <c r="H61" i="15"/>
  <c r="H137" i="15"/>
  <c r="H100" i="15"/>
  <c r="H24" i="15"/>
  <c r="H53" i="15"/>
  <c r="H129" i="15"/>
  <c r="H92" i="15"/>
  <c r="H16" i="15"/>
  <c r="H17" i="15"/>
  <c r="H93" i="15"/>
  <c r="H130" i="15"/>
  <c r="H54" i="15"/>
  <c r="H131" i="15"/>
  <c r="H55" i="15"/>
  <c r="H18" i="15"/>
  <c r="H94" i="15"/>
  <c r="H99" i="15"/>
  <c r="H23" i="15"/>
  <c r="H136" i="15"/>
  <c r="H60" i="15"/>
  <c r="H73" i="15"/>
  <c r="H149" i="15"/>
  <c r="H36" i="15"/>
  <c r="H112" i="15"/>
  <c r="H9" i="15"/>
  <c r="H85" i="15"/>
  <c r="H122" i="15"/>
  <c r="H46" i="15"/>
  <c r="H25" i="15"/>
  <c r="H101" i="15"/>
  <c r="H138" i="15"/>
  <c r="H62" i="15"/>
  <c r="H123" i="15"/>
  <c r="H47" i="15"/>
  <c r="H10" i="15"/>
  <c r="H86" i="15"/>
  <c r="H139" i="15"/>
  <c r="H63" i="15"/>
  <c r="H26" i="15"/>
  <c r="H102" i="15"/>
  <c r="H91" i="15"/>
  <c r="H15" i="15"/>
  <c r="H52" i="15"/>
  <c r="H128" i="15"/>
  <c r="H107" i="15"/>
  <c r="H31" i="15"/>
  <c r="H68" i="15"/>
  <c r="H144" i="15"/>
  <c r="H49" i="15"/>
  <c r="H125" i="15"/>
  <c r="H88" i="15"/>
  <c r="H12" i="15"/>
  <c r="H65" i="15"/>
  <c r="H141" i="15"/>
  <c r="H104" i="15"/>
  <c r="H28" i="15"/>
  <c r="H13" i="15"/>
  <c r="H89" i="15"/>
  <c r="H50" i="15"/>
  <c r="H126" i="15"/>
  <c r="H29" i="15"/>
  <c r="H105" i="15"/>
  <c r="H66" i="15"/>
  <c r="H142" i="15"/>
  <c r="H127" i="15"/>
  <c r="H51" i="15"/>
  <c r="H90" i="15"/>
  <c r="H14" i="15"/>
  <c r="H143" i="15"/>
  <c r="H67" i="15"/>
  <c r="H106" i="15"/>
  <c r="H30" i="15"/>
  <c r="H95" i="15"/>
  <c r="H19" i="15"/>
  <c r="H132" i="15"/>
  <c r="H56" i="15"/>
  <c r="H111" i="15"/>
  <c r="H35" i="15"/>
  <c r="H148" i="15"/>
  <c r="H72" i="15"/>
  <c r="J141" i="22" l="1"/>
  <c r="I26" i="16"/>
  <c r="J28" i="15"/>
  <c r="J65" i="22"/>
  <c r="I96" i="13"/>
  <c r="J104" i="15"/>
  <c r="J104" i="22"/>
  <c r="I61" i="13"/>
  <c r="I25" i="14"/>
  <c r="J28" i="22"/>
  <c r="I26" i="13"/>
  <c r="J141" i="15"/>
  <c r="J65" i="15"/>
  <c r="J129" i="22"/>
  <c r="I14" i="16"/>
  <c r="J16" i="15"/>
  <c r="J53" i="22"/>
  <c r="I84" i="13"/>
  <c r="J53" i="15"/>
  <c r="J92" i="22"/>
  <c r="I14" i="13"/>
  <c r="I13" i="14"/>
  <c r="J16" i="22"/>
  <c r="I49" i="13"/>
  <c r="J129" i="15"/>
  <c r="J92" i="15"/>
  <c r="J90" i="22"/>
  <c r="I82" i="13"/>
  <c r="J51" i="15"/>
  <c r="I11" i="14"/>
  <c r="J14" i="22"/>
  <c r="I47" i="13"/>
  <c r="J127" i="15"/>
  <c r="J127" i="22"/>
  <c r="I12" i="13"/>
  <c r="J51" i="22"/>
  <c r="I12" i="16"/>
  <c r="J90" i="15"/>
  <c r="J14" i="15"/>
  <c r="I6" i="14"/>
  <c r="J46" i="22"/>
  <c r="I77" i="13"/>
  <c r="J9" i="15"/>
  <c r="J85" i="22"/>
  <c r="I42" i="13"/>
  <c r="J122" i="15"/>
  <c r="J9" i="22"/>
  <c r="I7" i="13"/>
  <c r="J122" i="22"/>
  <c r="I7" i="16"/>
  <c r="J46" i="15"/>
  <c r="J85" i="15"/>
  <c r="J61" i="22"/>
  <c r="I92" i="13"/>
  <c r="J61" i="15"/>
  <c r="J100" i="22"/>
  <c r="I57" i="13"/>
  <c r="J137" i="15"/>
  <c r="I21" i="14"/>
  <c r="J24" i="22"/>
  <c r="I22" i="13"/>
  <c r="J137" i="22"/>
  <c r="I22" i="16"/>
  <c r="J100" i="15"/>
  <c r="J24" i="15"/>
  <c r="J68" i="22"/>
  <c r="I99" i="13"/>
  <c r="J31" i="15"/>
  <c r="J144" i="22"/>
  <c r="I64" i="13"/>
  <c r="J144" i="15"/>
  <c r="J31" i="22"/>
  <c r="I29" i="13"/>
  <c r="J68" i="15"/>
  <c r="I28" i="14"/>
  <c r="J107" i="22"/>
  <c r="I29" i="16"/>
  <c r="J107" i="15"/>
  <c r="J88" i="22"/>
  <c r="I80" i="13"/>
  <c r="J49" i="15"/>
  <c r="I9" i="14"/>
  <c r="J12" i="22"/>
  <c r="I10" i="13"/>
  <c r="J88" i="15"/>
  <c r="J125" i="22"/>
  <c r="I45" i="13"/>
  <c r="J49" i="22"/>
  <c r="I10" i="16"/>
  <c r="J12" i="15"/>
  <c r="J125" i="15"/>
  <c r="J142" i="22"/>
  <c r="I97" i="13"/>
  <c r="J29" i="15"/>
  <c r="I26" i="14"/>
  <c r="J66" i="22"/>
  <c r="I62" i="13"/>
  <c r="J142" i="15"/>
  <c r="J105" i="22"/>
  <c r="I27" i="13"/>
  <c r="J29" i="22"/>
  <c r="I27" i="16"/>
  <c r="J66" i="15"/>
  <c r="J105" i="15"/>
  <c r="I7" i="14"/>
  <c r="J10" i="22"/>
  <c r="I8" i="16"/>
  <c r="J86" i="15"/>
  <c r="J123" i="22"/>
  <c r="I78" i="13"/>
  <c r="J47" i="15"/>
  <c r="J47" i="22"/>
  <c r="I43" i="13"/>
  <c r="J10" i="15"/>
  <c r="J86" i="22"/>
  <c r="I8" i="13"/>
  <c r="J123" i="15"/>
  <c r="I17" i="14"/>
  <c r="J20" i="22"/>
  <c r="I18" i="16"/>
  <c r="J133" i="22"/>
  <c r="I88" i="13"/>
  <c r="J57" i="22"/>
  <c r="I18" i="13"/>
  <c r="J96" i="22"/>
  <c r="I53" i="13"/>
  <c r="J20" i="15"/>
  <c r="J133" i="15"/>
  <c r="J57" i="15"/>
  <c r="J96" i="15"/>
  <c r="J143" i="22"/>
  <c r="I98" i="13"/>
  <c r="J67" i="15"/>
  <c r="J67" i="22"/>
  <c r="I63" i="13"/>
  <c r="J143" i="15"/>
  <c r="J106" i="22"/>
  <c r="I28" i="13"/>
  <c r="I27" i="14"/>
  <c r="J30" i="22"/>
  <c r="I28" i="16"/>
  <c r="J106" i="15"/>
  <c r="J30" i="15"/>
  <c r="J17" i="22"/>
  <c r="I15" i="16"/>
  <c r="J130" i="22"/>
  <c r="I85" i="13"/>
  <c r="I14" i="14"/>
  <c r="J54" i="22"/>
  <c r="I50" i="13"/>
  <c r="J93" i="22"/>
  <c r="I15" i="13"/>
  <c r="J17" i="15"/>
  <c r="J130" i="15"/>
  <c r="J93" i="15"/>
  <c r="J54" i="15"/>
  <c r="J110" i="22"/>
  <c r="J110" i="15"/>
  <c r="I32" i="13"/>
  <c r="J71" i="15"/>
  <c r="I31" i="14"/>
  <c r="J34" i="22"/>
  <c r="I32" i="16"/>
  <c r="J147" i="22"/>
  <c r="I102" i="13"/>
  <c r="J71" i="22"/>
  <c r="I67" i="13"/>
  <c r="J147" i="15"/>
  <c r="J34" i="15"/>
  <c r="J149" i="22"/>
  <c r="I104" i="13"/>
  <c r="J73" i="22"/>
  <c r="I69" i="13"/>
  <c r="J112" i="22"/>
  <c r="I34" i="13"/>
  <c r="I33" i="14"/>
  <c r="J36" i="22"/>
  <c r="I34" i="16"/>
  <c r="J112" i="15"/>
  <c r="J73" i="15"/>
  <c r="J149" i="15"/>
  <c r="J36" i="15"/>
  <c r="J59" i="22"/>
  <c r="I90" i="13"/>
  <c r="J98" i="22"/>
  <c r="I55" i="13"/>
  <c r="I19" i="14"/>
  <c r="J22" i="22"/>
  <c r="I20" i="13"/>
  <c r="J135" i="22"/>
  <c r="I20" i="16"/>
  <c r="J22" i="15"/>
  <c r="J59" i="15"/>
  <c r="J98" i="15"/>
  <c r="J135" i="15"/>
  <c r="J63" i="22"/>
  <c r="I24" i="16"/>
  <c r="I23" i="14"/>
  <c r="J102" i="22"/>
  <c r="I94" i="13"/>
  <c r="J139" i="15"/>
  <c r="J26" i="22"/>
  <c r="I59" i="13"/>
  <c r="J139" i="22"/>
  <c r="I24" i="13"/>
  <c r="J102" i="15"/>
  <c r="J26" i="15"/>
  <c r="J63" i="15"/>
  <c r="J132" i="22"/>
  <c r="I17" i="16"/>
  <c r="I16" i="14"/>
  <c r="J56" i="22"/>
  <c r="I87" i="13"/>
  <c r="J95" i="22"/>
  <c r="I52" i="13"/>
  <c r="J19" i="22"/>
  <c r="I17" i="13"/>
  <c r="J95" i="15"/>
  <c r="J132" i="15"/>
  <c r="J56" i="15"/>
  <c r="J19" i="15"/>
  <c r="J35" i="22"/>
  <c r="I33" i="16"/>
  <c r="J148" i="22"/>
  <c r="I103" i="13"/>
  <c r="I32" i="14"/>
  <c r="J72" i="22"/>
  <c r="I68" i="13"/>
  <c r="J111" i="22"/>
  <c r="I33" i="13"/>
  <c r="J72" i="15"/>
  <c r="J148" i="15"/>
  <c r="J35" i="15"/>
  <c r="J111" i="15"/>
  <c r="I29" i="14"/>
  <c r="J32" i="22"/>
  <c r="I100" i="13"/>
  <c r="J145" i="22"/>
  <c r="I65" i="13"/>
  <c r="J69" i="22"/>
  <c r="I30" i="13"/>
  <c r="J108" i="22"/>
  <c r="I30" i="16"/>
  <c r="J32" i="15"/>
  <c r="J69" i="15"/>
  <c r="J145" i="15"/>
  <c r="J108" i="15"/>
  <c r="J94" i="22"/>
  <c r="I86" i="13"/>
  <c r="I15" i="14"/>
  <c r="J18" i="22"/>
  <c r="I51" i="13"/>
  <c r="J131" i="22"/>
  <c r="I16" i="13"/>
  <c r="J55" i="22"/>
  <c r="I16" i="16"/>
  <c r="J18" i="15"/>
  <c r="J131" i="15"/>
  <c r="J94" i="15"/>
  <c r="J55" i="15"/>
  <c r="I10" i="14"/>
  <c r="J50" i="22"/>
  <c r="I11" i="16"/>
  <c r="J13" i="15"/>
  <c r="J89" i="22"/>
  <c r="I81" i="13"/>
  <c r="J126" i="15"/>
  <c r="J13" i="22"/>
  <c r="I46" i="13"/>
  <c r="J89" i="15"/>
  <c r="J126" i="22"/>
  <c r="I11" i="13"/>
  <c r="J50" i="15"/>
  <c r="J97" i="22"/>
  <c r="I89" i="13"/>
  <c r="J21" i="15"/>
  <c r="J21" i="22"/>
  <c r="I54" i="13"/>
  <c r="J134" i="15"/>
  <c r="J134" i="22"/>
  <c r="I19" i="13"/>
  <c r="J97" i="15"/>
  <c r="I18" i="14"/>
  <c r="J58" i="22"/>
  <c r="I19" i="16"/>
  <c r="J58" i="15"/>
  <c r="J91" i="22"/>
  <c r="I83" i="13"/>
  <c r="J91" i="15"/>
  <c r="J15" i="22"/>
  <c r="I48" i="13"/>
  <c r="J52" i="15"/>
  <c r="J128" i="22"/>
  <c r="I13" i="13"/>
  <c r="I12" i="14"/>
  <c r="J52" i="22"/>
  <c r="I13" i="16"/>
  <c r="J128" i="15"/>
  <c r="J15" i="15"/>
  <c r="J37" i="22"/>
  <c r="I35" i="16"/>
  <c r="J37" i="15"/>
  <c r="J150" i="22"/>
  <c r="I105" i="13"/>
  <c r="J150" i="15"/>
  <c r="I34" i="14"/>
  <c r="J74" i="22"/>
  <c r="I70" i="13"/>
  <c r="J113" i="22"/>
  <c r="I35" i="13"/>
  <c r="J74" i="15"/>
  <c r="J113" i="15"/>
  <c r="J99" i="22"/>
  <c r="I91" i="13"/>
  <c r="J60" i="15"/>
  <c r="J23" i="22"/>
  <c r="I56" i="13"/>
  <c r="J99" i="15"/>
  <c r="J136" i="22"/>
  <c r="I21" i="13"/>
  <c r="I20" i="14"/>
  <c r="J60" i="22"/>
  <c r="I21" i="16"/>
  <c r="J23" i="15"/>
  <c r="J136" i="15"/>
  <c r="J11" i="22"/>
  <c r="I79" i="13"/>
  <c r="J124" i="22"/>
  <c r="I44" i="13"/>
  <c r="I8" i="14"/>
  <c r="J48" i="22"/>
  <c r="I9" i="13"/>
  <c r="J87" i="22"/>
  <c r="I9" i="16"/>
  <c r="J11" i="15"/>
  <c r="J87" i="15"/>
  <c r="J48" i="15"/>
  <c r="J124" i="15"/>
  <c r="J27" i="22"/>
  <c r="I25" i="16"/>
  <c r="J27" i="15"/>
  <c r="J140" i="22"/>
  <c r="I95" i="13"/>
  <c r="J64" i="15"/>
  <c r="I24" i="14"/>
  <c r="J64" i="22"/>
  <c r="I60" i="13"/>
  <c r="J103" i="15"/>
  <c r="J103" i="22"/>
  <c r="I25" i="13"/>
  <c r="J140" i="15"/>
  <c r="I30" i="14"/>
  <c r="J70" i="22"/>
  <c r="I101" i="13"/>
  <c r="J33" i="15"/>
  <c r="J109" i="22"/>
  <c r="I66" i="13"/>
  <c r="J146" i="15"/>
  <c r="J33" i="22"/>
  <c r="I31" i="13"/>
  <c r="J109" i="15"/>
  <c r="J146" i="22"/>
  <c r="I31" i="16"/>
  <c r="J70" i="15"/>
  <c r="I22" i="14"/>
  <c r="J62" i="22"/>
  <c r="I93" i="13"/>
  <c r="J25" i="15"/>
  <c r="J101" i="22"/>
  <c r="I58" i="13"/>
  <c r="J138" i="15"/>
  <c r="J25" i="22"/>
  <c r="I23" i="13"/>
  <c r="J138" i="22"/>
  <c r="I23" i="16"/>
  <c r="J62" i="15"/>
  <c r="J101" i="15"/>
  <c r="G48" i="19"/>
  <c r="G87" i="19"/>
  <c r="G123" i="19"/>
  <c r="G11" i="19"/>
  <c r="G79" i="17"/>
  <c r="G44" i="17"/>
  <c r="G9" i="17"/>
  <c r="G112" i="19"/>
  <c r="G73" i="19"/>
  <c r="G36" i="19"/>
  <c r="G148" i="19"/>
  <c r="G104" i="17"/>
  <c r="G69" i="17"/>
  <c r="G34" i="17"/>
  <c r="G94" i="19"/>
  <c r="G130" i="19"/>
  <c r="G55" i="19"/>
  <c r="G18" i="19"/>
  <c r="G86" i="17"/>
  <c r="G51" i="17"/>
  <c r="G16" i="17"/>
  <c r="G92" i="19"/>
  <c r="G53" i="19"/>
  <c r="G16" i="19"/>
  <c r="G128" i="19"/>
  <c r="G84" i="17"/>
  <c r="G49" i="17"/>
  <c r="G14" i="17"/>
  <c r="G100" i="19"/>
  <c r="G61" i="19"/>
  <c r="G24" i="19"/>
  <c r="G136" i="19"/>
  <c r="G92" i="17"/>
  <c r="G57" i="17"/>
  <c r="G22" i="17"/>
  <c r="G126" i="19"/>
  <c r="G51" i="19"/>
  <c r="G90" i="19"/>
  <c r="G14" i="19"/>
  <c r="G82" i="17"/>
  <c r="G47" i="17"/>
  <c r="G12" i="17"/>
  <c r="G88" i="19"/>
  <c r="G49" i="19"/>
  <c r="G12" i="19"/>
  <c r="G124" i="19"/>
  <c r="G80" i="17"/>
  <c r="G45" i="17"/>
  <c r="G10" i="17"/>
  <c r="G134" i="19"/>
  <c r="G98" i="19"/>
  <c r="G22" i="19"/>
  <c r="G59" i="19"/>
  <c r="G90" i="17"/>
  <c r="G55" i="17"/>
  <c r="G20" i="17"/>
  <c r="G96" i="19"/>
  <c r="G57" i="19"/>
  <c r="G20" i="19"/>
  <c r="G132" i="19"/>
  <c r="G88" i="17"/>
  <c r="G53" i="17"/>
  <c r="G18" i="17"/>
  <c r="G109" i="19"/>
  <c r="G70" i="19"/>
  <c r="G33" i="19"/>
  <c r="G145" i="19"/>
  <c r="G101" i="17"/>
  <c r="G66" i="17"/>
  <c r="G31" i="17"/>
  <c r="G52" i="19"/>
  <c r="G91" i="19"/>
  <c r="G127" i="19"/>
  <c r="G15" i="19"/>
  <c r="G83" i="17"/>
  <c r="G48" i="17"/>
  <c r="G13" i="17"/>
  <c r="G72" i="19"/>
  <c r="G111" i="19"/>
  <c r="G35" i="19"/>
  <c r="G147" i="19"/>
  <c r="G103" i="17"/>
  <c r="G68" i="17"/>
  <c r="G33" i="17"/>
  <c r="G105" i="19"/>
  <c r="G29" i="19"/>
  <c r="G141" i="19"/>
  <c r="G66" i="19"/>
  <c r="G97" i="17"/>
  <c r="G62" i="17"/>
  <c r="G27" i="17"/>
  <c r="G68" i="19"/>
  <c r="G107" i="19"/>
  <c r="G143" i="19"/>
  <c r="G31" i="19"/>
  <c r="G99" i="17"/>
  <c r="G64" i="17"/>
  <c r="G29" i="17"/>
  <c r="G113" i="19"/>
  <c r="G149" i="19"/>
  <c r="G37" i="19"/>
  <c r="G74" i="19"/>
  <c r="G105" i="17"/>
  <c r="G70" i="17"/>
  <c r="G35" i="17"/>
  <c r="G60" i="19"/>
  <c r="G99" i="19"/>
  <c r="G135" i="19"/>
  <c r="G23" i="19"/>
  <c r="G91" i="17"/>
  <c r="G56" i="17"/>
  <c r="G21" i="17"/>
  <c r="G93" i="19"/>
  <c r="G54" i="19"/>
  <c r="G17" i="19"/>
  <c r="G129" i="19"/>
  <c r="G85" i="17"/>
  <c r="G50" i="17"/>
  <c r="G15" i="17"/>
  <c r="G102" i="19"/>
  <c r="G138" i="19"/>
  <c r="G63" i="19"/>
  <c r="G26" i="19"/>
  <c r="G94" i="17"/>
  <c r="G59" i="17"/>
  <c r="G24" i="17"/>
  <c r="G56" i="19"/>
  <c r="G95" i="19"/>
  <c r="G19" i="19"/>
  <c r="G131" i="19"/>
  <c r="G87" i="17"/>
  <c r="G52" i="17"/>
  <c r="G17" i="17"/>
  <c r="G89" i="19"/>
  <c r="G13" i="19"/>
  <c r="G125" i="19"/>
  <c r="G50" i="19"/>
  <c r="G81" i="17"/>
  <c r="G46" i="17"/>
  <c r="G11" i="17"/>
  <c r="G86" i="19"/>
  <c r="G122" i="19"/>
  <c r="G47" i="19"/>
  <c r="G10" i="19"/>
  <c r="G78" i="17"/>
  <c r="G43" i="17"/>
  <c r="G8" i="17"/>
  <c r="G64" i="19"/>
  <c r="G103" i="19"/>
  <c r="G139" i="19"/>
  <c r="G27" i="19"/>
  <c r="G95" i="17"/>
  <c r="G60" i="17"/>
  <c r="G25" i="17"/>
  <c r="G97" i="19"/>
  <c r="G21" i="19"/>
  <c r="G133" i="19"/>
  <c r="G58" i="19"/>
  <c r="G89" i="17"/>
  <c r="G54" i="17"/>
  <c r="G19" i="17"/>
  <c r="G110" i="19"/>
  <c r="G146" i="19"/>
  <c r="G71" i="19"/>
  <c r="G34" i="19"/>
  <c r="G102" i="17"/>
  <c r="G67" i="17"/>
  <c r="G32" i="17"/>
  <c r="G108" i="19"/>
  <c r="G69" i="19"/>
  <c r="G32" i="19"/>
  <c r="G144" i="19"/>
  <c r="G100" i="17"/>
  <c r="G65" i="17"/>
  <c r="G30" i="17"/>
  <c r="G101" i="19"/>
  <c r="G62" i="19"/>
  <c r="G25" i="19"/>
  <c r="G137" i="19"/>
  <c r="G93" i="17"/>
  <c r="G58" i="17"/>
  <c r="G23" i="17"/>
  <c r="G142" i="19"/>
  <c r="G67" i="19"/>
  <c r="G106" i="19"/>
  <c r="G30" i="19"/>
  <c r="G98" i="17"/>
  <c r="G63" i="17"/>
  <c r="G28" i="17"/>
  <c r="G104" i="19"/>
  <c r="G65" i="19"/>
  <c r="G28" i="19"/>
  <c r="G140" i="19"/>
  <c r="G96" i="17"/>
  <c r="G61" i="17"/>
  <c r="G26" i="17"/>
  <c r="G121" i="19"/>
  <c r="G46" i="19"/>
  <c r="G85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78" i="18"/>
  <c r="I27" i="19" l="1"/>
  <c r="I103" i="19"/>
  <c r="I60" i="17"/>
  <c r="I64" i="19"/>
  <c r="I95" i="17"/>
  <c r="I139" i="19"/>
  <c r="I25" i="17"/>
  <c r="I55" i="19"/>
  <c r="I86" i="17"/>
  <c r="I18" i="19"/>
  <c r="I16" i="17"/>
  <c r="I130" i="19"/>
  <c r="I94" i="19"/>
  <c r="I51" i="17"/>
  <c r="I69" i="20"/>
  <c r="I33" i="20"/>
  <c r="I104" i="20"/>
  <c r="I103" i="20"/>
  <c r="I32" i="20"/>
  <c r="I68" i="20"/>
  <c r="I28" i="20"/>
  <c r="I99" i="20"/>
  <c r="I64" i="20"/>
  <c r="I18" i="20"/>
  <c r="I89" i="20"/>
  <c r="I54" i="20"/>
  <c r="I132" i="19"/>
  <c r="I18" i="17"/>
  <c r="I57" i="19"/>
  <c r="I20" i="19"/>
  <c r="I53" i="17"/>
  <c r="I96" i="19"/>
  <c r="I88" i="17"/>
  <c r="I97" i="20"/>
  <c r="I62" i="20"/>
  <c r="I26" i="20"/>
  <c r="I137" i="19"/>
  <c r="I62" i="19"/>
  <c r="I58" i="17"/>
  <c r="I25" i="19"/>
  <c r="I93" i="17"/>
  <c r="I101" i="19"/>
  <c r="I23" i="17"/>
  <c r="I59" i="20"/>
  <c r="I23" i="20"/>
  <c r="I94" i="20"/>
  <c r="I33" i="19"/>
  <c r="I101" i="17"/>
  <c r="I109" i="19"/>
  <c r="I31" i="17"/>
  <c r="I145" i="19"/>
  <c r="I70" i="19"/>
  <c r="I66" i="17"/>
  <c r="I25" i="20"/>
  <c r="I96" i="20"/>
  <c r="I61" i="20"/>
  <c r="I23" i="19"/>
  <c r="I99" i="19"/>
  <c r="I56" i="17"/>
  <c r="I135" i="19"/>
  <c r="I91" i="17"/>
  <c r="I60" i="19"/>
  <c r="I21" i="17"/>
  <c r="I19" i="20"/>
  <c r="I90" i="20"/>
  <c r="I55" i="20"/>
  <c r="I47" i="20"/>
  <c r="I11" i="20"/>
  <c r="I82" i="20"/>
  <c r="I89" i="19"/>
  <c r="I11" i="17"/>
  <c r="I125" i="19"/>
  <c r="I50" i="19"/>
  <c r="I46" i="17"/>
  <c r="I13" i="19"/>
  <c r="I81" i="17"/>
  <c r="I108" i="19"/>
  <c r="I30" i="17"/>
  <c r="I69" i="19"/>
  <c r="I32" i="19"/>
  <c r="I65" i="17"/>
  <c r="I144" i="19"/>
  <c r="I100" i="17"/>
  <c r="I147" i="19"/>
  <c r="I111" i="19"/>
  <c r="I68" i="17"/>
  <c r="I72" i="19"/>
  <c r="I103" i="17"/>
  <c r="I35" i="19"/>
  <c r="I33" i="17"/>
  <c r="I17" i="20"/>
  <c r="I53" i="20"/>
  <c r="I88" i="20"/>
  <c r="I56" i="20"/>
  <c r="I20" i="20"/>
  <c r="I91" i="20"/>
  <c r="I59" i="19"/>
  <c r="I90" i="17"/>
  <c r="I22" i="19"/>
  <c r="I20" i="17"/>
  <c r="I134" i="19"/>
  <c r="I98" i="19"/>
  <c r="I55" i="17"/>
  <c r="I146" i="19"/>
  <c r="I110" i="19"/>
  <c r="I67" i="17"/>
  <c r="I71" i="19"/>
  <c r="I102" i="17"/>
  <c r="I34" i="19"/>
  <c r="I32" i="17"/>
  <c r="I86" i="19"/>
  <c r="I43" i="17"/>
  <c r="I47" i="19"/>
  <c r="I78" i="17"/>
  <c r="I10" i="19"/>
  <c r="I8" i="17"/>
  <c r="I122" i="19"/>
  <c r="I46" i="20"/>
  <c r="I10" i="20"/>
  <c r="I81" i="20"/>
  <c r="I65" i="20"/>
  <c r="I100" i="20"/>
  <c r="I29" i="20"/>
  <c r="I136" i="19"/>
  <c r="I92" i="17"/>
  <c r="I61" i="19"/>
  <c r="I22" i="17"/>
  <c r="I100" i="19"/>
  <c r="I24" i="19"/>
  <c r="I57" i="17"/>
  <c r="I92" i="19"/>
  <c r="I16" i="19"/>
  <c r="I49" i="17"/>
  <c r="I128" i="19"/>
  <c r="I84" i="17"/>
  <c r="I53" i="19"/>
  <c r="I14" i="17"/>
  <c r="I67" i="20"/>
  <c r="I102" i="20"/>
  <c r="I31" i="20"/>
  <c r="I80" i="20"/>
  <c r="I9" i="20"/>
  <c r="I45" i="20"/>
  <c r="I11" i="19"/>
  <c r="I87" i="19"/>
  <c r="I44" i="17"/>
  <c r="I48" i="19"/>
  <c r="I79" i="17"/>
  <c r="I123" i="19"/>
  <c r="I9" i="17"/>
  <c r="I49" i="20"/>
  <c r="I84" i="20"/>
  <c r="I13" i="20"/>
  <c r="I16" i="20"/>
  <c r="I52" i="20"/>
  <c r="I87" i="20"/>
  <c r="I101" i="20"/>
  <c r="I30" i="20"/>
  <c r="I66" i="20"/>
  <c r="I95" i="19"/>
  <c r="I52" i="17"/>
  <c r="I56" i="19"/>
  <c r="I87" i="17"/>
  <c r="I131" i="19"/>
  <c r="I17" i="17"/>
  <c r="I19" i="19"/>
  <c r="I36" i="19"/>
  <c r="I69" i="17"/>
  <c r="I112" i="19"/>
  <c r="I104" i="17"/>
  <c r="I148" i="19"/>
  <c r="I34" i="17"/>
  <c r="I73" i="19"/>
  <c r="I51" i="20"/>
  <c r="I15" i="20"/>
  <c r="I86" i="20"/>
  <c r="I141" i="19"/>
  <c r="I66" i="19"/>
  <c r="I62" i="17"/>
  <c r="I29" i="19"/>
  <c r="I97" i="17"/>
  <c r="I105" i="19"/>
  <c r="I27" i="17"/>
  <c r="I27" i="20"/>
  <c r="I98" i="20"/>
  <c r="I63" i="20"/>
  <c r="I93" i="20"/>
  <c r="I58" i="20"/>
  <c r="I22" i="20"/>
  <c r="I9" i="19"/>
  <c r="I7" i="17"/>
  <c r="I121" i="19"/>
  <c r="I85" i="19"/>
  <c r="I42" i="17"/>
  <c r="I46" i="19"/>
  <c r="I77" i="17"/>
  <c r="I43" i="20"/>
  <c r="I78" i="20"/>
  <c r="I7" i="20"/>
  <c r="I104" i="19"/>
  <c r="I96" i="17"/>
  <c r="I140" i="19"/>
  <c r="I26" i="17"/>
  <c r="I65" i="19"/>
  <c r="I28" i="19"/>
  <c r="I61" i="17"/>
  <c r="I92" i="20"/>
  <c r="I21" i="20"/>
  <c r="I57" i="20"/>
  <c r="I71" i="20"/>
  <c r="I35" i="20"/>
  <c r="I106" i="20"/>
  <c r="I74" i="19"/>
  <c r="I70" i="17"/>
  <c r="I37" i="19"/>
  <c r="I105" i="17"/>
  <c r="I113" i="19"/>
  <c r="I35" i="17"/>
  <c r="I149" i="19"/>
  <c r="I91" i="19"/>
  <c r="I48" i="17"/>
  <c r="I127" i="19"/>
  <c r="I83" i="17"/>
  <c r="I52" i="19"/>
  <c r="I13" i="17"/>
  <c r="I15" i="19"/>
  <c r="I97" i="19"/>
  <c r="I19" i="17"/>
  <c r="I133" i="19"/>
  <c r="I58" i="19"/>
  <c r="I54" i="17"/>
  <c r="I21" i="19"/>
  <c r="I89" i="17"/>
  <c r="I95" i="20"/>
  <c r="I24" i="20"/>
  <c r="I60" i="20"/>
  <c r="I26" i="19"/>
  <c r="I24" i="17"/>
  <c r="I138" i="19"/>
  <c r="I102" i="19"/>
  <c r="I59" i="17"/>
  <c r="I63" i="19"/>
  <c r="I94" i="17"/>
  <c r="I34" i="20"/>
  <c r="I105" i="20"/>
  <c r="I70" i="20"/>
  <c r="I93" i="19"/>
  <c r="I15" i="17"/>
  <c r="I129" i="19"/>
  <c r="I54" i="19"/>
  <c r="I50" i="17"/>
  <c r="I17" i="19"/>
  <c r="I85" i="17"/>
  <c r="I142" i="19"/>
  <c r="I106" i="19"/>
  <c r="I63" i="17"/>
  <c r="I67" i="19"/>
  <c r="I98" i="17"/>
  <c r="I30" i="19"/>
  <c r="I28" i="17"/>
  <c r="I44" i="20"/>
  <c r="I8" i="20"/>
  <c r="I79" i="20"/>
  <c r="I49" i="19"/>
  <c r="I12" i="19"/>
  <c r="I45" i="17"/>
  <c r="I88" i="19"/>
  <c r="I80" i="17"/>
  <c r="I124" i="19"/>
  <c r="I10" i="17"/>
  <c r="I143" i="19"/>
  <c r="I99" i="17"/>
  <c r="I68" i="19"/>
  <c r="I29" i="17"/>
  <c r="I31" i="19"/>
  <c r="I107" i="19"/>
  <c r="I64" i="17"/>
  <c r="I90" i="19"/>
  <c r="I47" i="17"/>
  <c r="I51" i="19"/>
  <c r="I82" i="17"/>
  <c r="I126" i="19"/>
  <c r="I12" i="17"/>
  <c r="I14" i="19"/>
  <c r="I12" i="20"/>
  <c r="I83" i="20"/>
  <c r="I48" i="20"/>
  <c r="I50" i="20"/>
  <c r="I85" i="20"/>
  <c r="I14" i="20"/>
  <c r="G60" i="18"/>
  <c r="G17" i="18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  <c r="I43" i="18" l="1"/>
  <c r="I7" i="18"/>
  <c r="I78" i="18"/>
  <c r="I53" i="18"/>
  <c r="I88" i="18"/>
  <c r="I17" i="18"/>
  <c r="I22" i="18"/>
  <c r="I58" i="18"/>
  <c r="I93" i="18"/>
  <c r="I103" i="18"/>
  <c r="I68" i="18"/>
  <c r="I32" i="18"/>
  <c r="I104" i="18"/>
  <c r="I69" i="18"/>
  <c r="I33" i="18"/>
  <c r="I82" i="18"/>
  <c r="I47" i="18"/>
  <c r="I11" i="18"/>
  <c r="I92" i="18"/>
  <c r="I21" i="18"/>
  <c r="I57" i="18"/>
  <c r="I87" i="18"/>
  <c r="I16" i="18"/>
  <c r="I52" i="18"/>
  <c r="I29" i="18"/>
  <c r="I100" i="18"/>
  <c r="I65" i="18"/>
  <c r="I60" i="18"/>
  <c r="I95" i="18"/>
  <c r="I24" i="18"/>
  <c r="I106" i="18"/>
  <c r="I35" i="18"/>
  <c r="I71" i="18"/>
  <c r="I105" i="18"/>
  <c r="I34" i="18"/>
  <c r="I70" i="18"/>
  <c r="I102" i="18"/>
  <c r="I67" i="18"/>
  <c r="I31" i="18"/>
  <c r="I54" i="18"/>
  <c r="I18" i="18"/>
  <c r="I89" i="18"/>
  <c r="I83" i="18"/>
  <c r="I12" i="18"/>
  <c r="I48" i="18"/>
  <c r="I28" i="18"/>
  <c r="I99" i="18"/>
  <c r="I64" i="18"/>
  <c r="I49" i="18"/>
  <c r="I84" i="18"/>
  <c r="I13" i="18"/>
  <c r="I26" i="18"/>
  <c r="I62" i="18"/>
  <c r="I97" i="18"/>
  <c r="I85" i="18"/>
  <c r="I50" i="18"/>
  <c r="I14" i="18"/>
  <c r="I30" i="18"/>
  <c r="I101" i="18"/>
  <c r="I66" i="18"/>
  <c r="I25" i="18"/>
  <c r="I96" i="18"/>
  <c r="I61" i="18"/>
  <c r="I10" i="18"/>
  <c r="I46" i="18"/>
  <c r="I81" i="18"/>
  <c r="I86" i="18"/>
  <c r="I15" i="18"/>
  <c r="I51" i="18"/>
  <c r="I90" i="18"/>
  <c r="I19" i="18"/>
  <c r="I55" i="18"/>
  <c r="I63" i="18"/>
  <c r="I98" i="18"/>
  <c r="I27" i="18"/>
  <c r="I80" i="18"/>
  <c r="I45" i="18"/>
  <c r="I9" i="18"/>
  <c r="I8" i="18"/>
  <c r="I79" i="18"/>
  <c r="I44" i="18"/>
  <c r="I20" i="18"/>
  <c r="I56" i="18"/>
  <c r="I91" i="18"/>
  <c r="I59" i="18"/>
  <c r="I23" i="18"/>
  <c r="I94" i="18"/>
</calcChain>
</file>

<file path=xl/sharedStrings.xml><?xml version="1.0" encoding="utf-8"?>
<sst xmlns="http://schemas.openxmlformats.org/spreadsheetml/2006/main" count="364" uniqueCount="147">
  <si>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</si>
  <si>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</si>
  <si>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</si>
  <si>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</si>
  <si>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</si>
  <si>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</si>
  <si>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</si>
  <si>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</si>
  <si>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</si>
  <si>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</si>
  <si>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</si>
  <si>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</si>
  <si>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</si>
  <si>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</si>
  <si>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</si>
  <si>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</si>
  <si>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</si>
  <si>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</si>
  <si>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</si>
  <si>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</si>
  <si>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</si>
  <si>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</si>
  <si>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</si>
  <si>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</si>
  <si>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</si>
  <si>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</si>
  <si>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</si>
  <si>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</si>
  <si>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</si>
  <si>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</si>
  <si>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</si>
  <si>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</si>
  <si>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</si>
  <si>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</si>
  <si>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</si>
  <si>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</si>
  <si>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</si>
  <si>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</si>
  <si>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</si>
  <si>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</si>
  <si>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</si>
  <si>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</si>
  <si>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Primärstahl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</si>
  <si>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</si>
  <si>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</si>
  <si>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</si>
  <si>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</si>
  <si>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</si>
  <si>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</si>
  <si>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</si>
  <si>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</si>
  <si>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eigene Kalkulation</t>
  </si>
  <si>
    <t>Steigerung zu 2019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</si>
  <si>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</si>
  <si>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</si>
  <si>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</si>
  <si>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</si>
  <si>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</si>
  <si>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</si>
  <si>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</si>
  <si>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</si>
  <si>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</si>
  <si>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</si>
  <si>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</si>
  <si>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</si>
  <si>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</si>
  <si>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</si>
  <si>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</si>
  <si>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</si>
  <si>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</si>
  <si>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</si>
  <si>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</si>
  <si>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</si>
  <si>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</si>
  <si>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</si>
  <si>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</si>
  <si>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</si>
  <si>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</si>
  <si>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</si>
  <si>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</si>
  <si>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</si>
  <si>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</si>
  <si>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</si>
  <si>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</si>
  <si>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</si>
  <si>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</si>
  <si>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</si>
  <si>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</si>
  <si>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</si>
  <si>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</si>
  <si>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</si>
  <si>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</si>
  <si>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</si>
  <si>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</si>
  <si>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</si>
  <si>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</si>
  <si>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</si>
  <si>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</si>
  <si>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</si>
  <si>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</si>
  <si>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</si>
  <si>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</si>
  <si>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</si>
  <si>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</si>
  <si>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</si>
  <si>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</si>
  <si>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</si>
  <si>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</si>
  <si>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>Produktionsmengen der Standorte innerhalb Europas [kt/a]</t>
  </si>
  <si>
    <t>Rohstahlproduktion</t>
  </si>
  <si>
    <t>Rohstahlkapazitaet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</si>
  <si>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</si>
  <si>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</si>
  <si>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</si>
  <si>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</si>
  <si>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</si>
  <si>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</si>
  <si>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</si>
  <si>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</si>
  <si>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</si>
  <si>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</si>
  <si>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</si>
  <si>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absoluter Energiebedarf an Kohle (und anderen Brennstoffen der BOF Route) je Route und Land in 2050 bei einer Steigerung der Rohstahlproduktion um 50% zu 2019 [GWh/a]</t>
  </si>
  <si>
    <t>absoluter Energiebedarf an Erdgas je Route und Land in 2050 bei einer Steigerung der Rohstahlproduktion um 50% zu 2019 [GWh/a]</t>
  </si>
  <si>
    <t>absoluter Energiebedarf an Strom je Route und Land in 2050 bei einer Steigerung der Rohstahlproduktion um 50% zu 2019 [GWh/a]</t>
  </si>
  <si>
    <t>absoluter Energiebedarf an Wasserstoff je Route und Land in 2050 bei einer Steigerung der Rohstahlproduktion um 50% zu 2019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</si>
  <si>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</si>
  <si>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</si>
  <si>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</si>
  <si>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</si>
  <si>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</si>
  <si>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</si>
  <si>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/UBK-167320/</t>
  </si>
  <si>
    <t>/UBK-167420/</t>
  </si>
  <si>
    <t>Rohstahlproduktion in Europa [Mt]</t>
  </si>
  <si>
    <t>Sekundärstahlproduktion in Europa [Mt]</t>
  </si>
  <si>
    <t xml:space="preserve"> Anteil der Sekundärstahlproduktion in Europa</t>
  </si>
  <si>
    <t>spezifischer Verbrauch je Brennstoff/Strom und Herstellungstyp im Prozess [MWh/t]</t>
  </si>
  <si>
    <t>anteilige Energie pro Energieträger</t>
  </si>
  <si>
    <t>ENWI</t>
  </si>
  <si>
    <t>sonstige Brennstoffe</t>
  </si>
  <si>
    <t>Primär</t>
  </si>
  <si>
    <t>Sekundär</t>
  </si>
  <si>
    <t>Gesamtenergiebedarf in 2050 je Route und Land bei einer Steigerung der Rohstahlproduktion um 27% zu 2019 [GWh/a]</t>
  </si>
  <si>
    <t>https://www.eurofer.eu/assets/Uploads/EUROFER-Low-Carbon-Roadmap-Pathways-to-a-CO2-neutral-European-Steel-Industry.pdf</t>
  </si>
  <si>
    <t>anteilige Änderung der Rohstahlproduktion in Europa in 2050</t>
  </si>
  <si>
    <t>absoluter Verbrauch an sonstigen Brennstoffen je Route in 2019 [GWh/a]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</si>
</sst>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9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8" borderId="1" xfId="8" applyNumberFormat="1" applyBorder="1" applyAlignment="1">
      <alignment horizontal="center"/>
    </xf>
    <xf numFmtId="0" fontId="1" fillId="0" borderId="0" xfId="0" applyFont="1" applyAlignment="1"/>
    <xf numFmtId="0" fontId="12" fillId="8" borderId="2" xfId="8" applyBorder="1"/>
    <xf numFmtId="164" fontId="12" fillId="8" borderId="1" xfId="8" applyNumberFormat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9" borderId="1" xfId="9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7"/>
  <sheetViews>
    <sheetView workbookViewId="0">
      <selection activeCell="C17" sqref="C17"/>
    </sheetView>
  </sheetViews>
  <sheetFormatPr baseColWidth="10" defaultRowHeight="15" x14ac:dyDescent="0.25"/>
  <cols>
    <col min="3" max="3" width="56" style="7" customWidth="1"/>
    <col min="4" max="4" width="37.42578125" style="38" customWidth="1"/>
    <col min="5" max="5" width="21.28515625" style="20" customWidth="1"/>
    <col min="6" max="6" width="14.140625" style="20" customWidth="1"/>
  </cols>
  <sheetData>
    <row r="5" spans="3:8" ht="21" x14ac:dyDescent="0.35">
      <c r="C5" s="56" t="s">
        <v>16</v>
      </c>
      <c r="D5" s="56"/>
      <c r="E5" s="56"/>
      <c r="F5" s="56"/>
    </row>
    <row r="7" spans="3:8" s="1" customFormat="1" x14ac:dyDescent="0.25">
      <c r="C7" s="39" t="s">
        <v>17</v>
      </c>
      <c r="D7" s="39" t="s">
        <v>31</v>
      </c>
      <c r="E7" s="21" t="s">
        <v>18</v>
      </c>
      <c r="F7" s="21" t="s">
        <v>3</v>
      </c>
    </row>
    <row r="8" spans="3:8" ht="30" x14ac:dyDescent="0.25">
      <c r="C8" s="6" t="s">
        <v>8</v>
      </c>
      <c r="D8" s="6" t="s">
        <v>21</v>
      </c>
      <c r="E8" s="18">
        <v>2020</v>
      </c>
      <c r="F8" s="16" t="s">
        <v>7</v>
      </c>
      <c r="H8" s="14"/>
    </row>
    <row r="9" spans="3:8" ht="30" x14ac:dyDescent="0.25">
      <c r="C9" s="41" t="s">
        <v>19</v>
      </c>
      <c r="D9" s="40" t="s">
        <v>20</v>
      </c>
      <c r="E9" s="18">
        <v>2018</v>
      </c>
      <c r="F9" s="17" t="s">
        <v>15</v>
      </c>
    </row>
    <row r="10" spans="3:8" ht="45" x14ac:dyDescent="0.25">
      <c r="C10" s="12" t="s">
        <v>40</v>
      </c>
      <c r="D10" s="12" t="s">
        <v>41</v>
      </c>
      <c r="E10" s="11">
        <v>2017</v>
      </c>
      <c r="F10" s="13" t="s">
        <v>29</v>
      </c>
    </row>
    <row r="11" spans="3:8" ht="45" x14ac:dyDescent="0.25">
      <c r="C11" s="6" t="s">
        <v>9</v>
      </c>
      <c r="D11" s="6" t="s">
        <v>33</v>
      </c>
      <c r="E11" s="18">
        <v>2013</v>
      </c>
      <c r="F11" s="17" t="s">
        <v>0</v>
      </c>
    </row>
    <row r="12" spans="3:8" ht="30" x14ac:dyDescent="0.25">
      <c r="C12" s="42" t="s">
        <v>10</v>
      </c>
      <c r="D12" s="10" t="s">
        <v>32</v>
      </c>
      <c r="E12" s="16" t="s">
        <v>30</v>
      </c>
      <c r="F12" s="17" t="s">
        <v>6</v>
      </c>
    </row>
    <row r="13" spans="3:8" ht="30" x14ac:dyDescent="0.25">
      <c r="C13" s="6" t="s">
        <v>11</v>
      </c>
      <c r="D13" s="10" t="s">
        <v>34</v>
      </c>
      <c r="E13" s="18" t="s">
        <v>4</v>
      </c>
      <c r="F13" s="17" t="s">
        <v>2</v>
      </c>
    </row>
    <row r="14" spans="3:8" ht="30" x14ac:dyDescent="0.25">
      <c r="C14" s="6" t="s">
        <v>12</v>
      </c>
      <c r="D14" s="6" t="s">
        <v>35</v>
      </c>
      <c r="E14" s="18">
        <v>2019</v>
      </c>
      <c r="F14" s="22" t="s">
        <v>1</v>
      </c>
    </row>
    <row r="15" spans="3:8" ht="30" x14ac:dyDescent="0.25">
      <c r="C15" s="10" t="s">
        <v>13</v>
      </c>
      <c r="D15" s="6" t="s">
        <v>36</v>
      </c>
      <c r="E15" s="17">
        <v>2014</v>
      </c>
      <c r="F15" s="17" t="s">
        <v>5</v>
      </c>
    </row>
    <row r="16" spans="3:8" ht="30" x14ac:dyDescent="0.25">
      <c r="C16" s="6" t="s">
        <v>14</v>
      </c>
      <c r="D16" s="6" t="s">
        <v>38</v>
      </c>
      <c r="E16" s="17">
        <v>2012</v>
      </c>
      <c r="F16" s="17" t="s">
        <v>37</v>
      </c>
    </row>
    <row r="17" spans="3:6" ht="45" x14ac:dyDescent="0.25">
      <c r="C17" s="43" t="s">
        <v>56</v>
      </c>
      <c r="D17" s="12" t="s">
        <v>57</v>
      </c>
      <c r="E17" s="13">
        <v>2013</v>
      </c>
      <c r="F17" s="17" t="s">
        <v>44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E42" sqref="E4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87" t="s">
        <v>128</v>
      </c>
      <c r="D3" s="87"/>
      <c r="E3" s="87"/>
      <c r="F3" s="87"/>
      <c r="G3" s="87"/>
      <c r="H3" s="87"/>
      <c r="I3" s="87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53</v>
      </c>
      <c r="D6" s="15" t="s">
        <v>54</v>
      </c>
      <c r="E6" s="63" t="str">
        <f>Studienliste!$F$17</f>
        <v>ISI-05 13</v>
      </c>
      <c r="F6" s="64" t="s">
        <v>139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2050 var.'!E7*Sekundäranteil!$D$7</f>
        <v>8748.6736902098364</v>
      </c>
      <c r="F7" s="55">
        <f>'Gesamtenergie 2050 var.'!F7*Sekundäranteil!$D$7</f>
        <v>10359.740750824782</v>
      </c>
      <c r="G7" s="52">
        <f>'Gesamtenergie 2050 var.'!G7*Sekundäranteil!$D$7</f>
        <v>9441.2410028562335</v>
      </c>
      <c r="H7" s="54">
        <f>'Gesamtenergie 2050 var.'!H7*Sekundäranteil!$D$7</f>
        <v>7346.4656553475079</v>
      </c>
      <c r="I7" s="53">
        <f>'Gesamtenergie 2050 var.'!I7*Sekundäranteil!$D$7</f>
        <v>6604.8880200289141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2050 var.'!E8*Sekundäranteil!$D$7</f>
        <v>8748.6736902098364</v>
      </c>
      <c r="F8" s="55">
        <f>'Gesamtenergie 2050 var.'!F8*Sekundäranteil!$D$7</f>
        <v>10359.740750824782</v>
      </c>
      <c r="G8" s="52">
        <f>'Gesamtenergie 2050 var.'!G8*Sekundäranteil!$D$7</f>
        <v>9441.2410028562335</v>
      </c>
      <c r="H8" s="54">
        <f>'Gesamtenergie 2050 var.'!H8*Sekundäranteil!$D$7</f>
        <v>7346.4656553475079</v>
      </c>
      <c r="I8" s="53">
        <f>'Gesamtenergie 2050 var.'!I8*Sekundäranteil!$D$7</f>
        <v>6604.8880200289141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2050 var.'!E9*Sekundäranteil!$D$7</f>
        <v>12637.230747851474</v>
      </c>
      <c r="F9" s="55">
        <f>'Gesamtenergie 2050 var.'!F9*Sekundäranteil!$D$7</f>
        <v>14964.375057512607</v>
      </c>
      <c r="G9" s="52">
        <f>'Gesamtenergie 2050 var.'!G9*Sekundäranteil!$D$7</f>
        <v>13637.626150428432</v>
      </c>
      <c r="H9" s="54">
        <f>'Gesamtenergie 2050 var.'!H9*Sekundäranteil!$D$7</f>
        <v>10611.777848302125</v>
      </c>
      <c r="I9" s="53">
        <f>'Gesamtenergie 2050 var.'!I9*Sekundäranteil!$D$7</f>
        <v>9540.5883141154463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2050 var.'!E10*Sekundäranteil!$D$7</f>
        <v>5989.3517471009827</v>
      </c>
      <c r="F10" s="55">
        <f>'Gesamtenergie 2050 var.'!F10*Sekundäranteil!$D$7</f>
        <v>7092.2900501935901</v>
      </c>
      <c r="G10" s="52">
        <f>'Gesamtenergie 2050 var.'!G10*Sekundäranteil!$D$7</f>
        <v>6463.4841002856219</v>
      </c>
      <c r="H10" s="54">
        <f>'Gesamtenergie 2050 var.'!H10*Sekundäranteil!$D$7</f>
        <v>5029.3985655347497</v>
      </c>
      <c r="I10" s="53">
        <f>'Gesamtenergie 2050 var.'!I10*Sekundäranteil!$D$7</f>
        <v>4521.7136908917792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2050 var.'!E11*Sekundäranteil!$D$7</f>
        <v>6028.7706320025382</v>
      </c>
      <c r="F11" s="55">
        <f>'Gesamtenergie 2050 var.'!F11*Sekundäranteil!$D$7</f>
        <v>7138.9679173454642</v>
      </c>
      <c r="G11" s="52">
        <f>'Gesamtenergie 2050 var.'!G11*Sekundäranteil!$D$7</f>
        <v>6506.0234846080593</v>
      </c>
      <c r="H11" s="54">
        <f>'Gesamtenergie 2050 var.'!H11*Sekundäranteil!$D$7</f>
        <v>5062.4995239606469</v>
      </c>
      <c r="I11" s="53">
        <f>'Gesamtenergie 2050 var.'!I11*Sekundäranteil!$D$7</f>
        <v>4551.4733241651675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2050 var.'!E12*Sekundäranteil!$D$7</f>
        <v>8695.3422576959674</v>
      </c>
      <c r="F12" s="55">
        <f>'Gesamtenergie 2050 var.'!F12*Sekundäranteil!$D$7</f>
        <v>10296.588342325189</v>
      </c>
      <c r="G12" s="52">
        <f>'Gesamtenergie 2050 var.'!G12*Sekundäranteil!$D$7</f>
        <v>9383.687718184703</v>
      </c>
      <c r="H12" s="54">
        <f>'Gesamtenergie 2050 var.'!H12*Sekundäranteil!$D$7</f>
        <v>7301.6820057124714</v>
      </c>
      <c r="I12" s="53">
        <f>'Gesamtenergie 2050 var.'!I12*Sekundäranteil!$D$7</f>
        <v>6564.6249867766837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2050 var.'!E13*Sekundäranteil!$D$7</f>
        <v>15883.491857391302</v>
      </c>
      <c r="F13" s="55">
        <f>'Gesamtenergie 2050 var.'!F13*Sekundäranteil!$D$7</f>
        <v>18808.434705314012</v>
      </c>
      <c r="G13" s="52">
        <f>'Gesamtenergie 2050 var.'!G13*Sekundäranteil!$D$7</f>
        <v>17140.869565217388</v>
      </c>
      <c r="H13" s="54">
        <f>'Gesamtenergie 2050 var.'!H13*Sekundäranteil!$D$7</f>
        <v>13337.739130434782</v>
      </c>
      <c r="I13" s="53">
        <f>'Gesamtenergie 2050 var.'!I13*Sekundäranteil!$D$7</f>
        <v>11991.381642512075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2050 var.'!E14*Sekundäranteil!$D$7</f>
        <v>7651.9011867724512</v>
      </c>
      <c r="F14" s="55">
        <f>'Gesamtenergie 2050 var.'!F14*Sekundäranteil!$D$7</f>
        <v>9060.9977412461649</v>
      </c>
      <c r="G14" s="52">
        <f>'Gesamtenergie 2050 var.'!G14*Sekundäranteil!$D$7</f>
        <v>8257.6451920025374</v>
      </c>
      <c r="H14" s="54">
        <f>'Gesamtenergie 2050 var.'!H14*Sekundäranteil!$D$7</f>
        <v>6425.4801650269756</v>
      </c>
      <c r="I14" s="53">
        <f>'Gesamtenergie 2050 var.'!I14*Sekundäranteil!$D$7</f>
        <v>5776.8699883634808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2050 var.'!E15*Sekundäranteil!$D$7</f>
        <v>6450.784576242715</v>
      </c>
      <c r="F15" s="55">
        <f>'Gesamtenergie 2050 var.'!F15*Sekundäranteil!$D$7</f>
        <v>7638.6956715596471</v>
      </c>
      <c r="G15" s="52">
        <f>'Gesamtenergie 2050 var.'!G15*Sekundäranteil!$D$7</f>
        <v>6961.4451285306241</v>
      </c>
      <c r="H15" s="54">
        <f>'Gesamtenergie 2050 var.'!H15*Sekundäranteil!$D$7</f>
        <v>5416.8744906378915</v>
      </c>
      <c r="I15" s="53">
        <f>'Gesamtenergie 2050 var.'!I15*Sekundäranteil!$D$7</f>
        <v>4870.0764568567292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2050 var.'!E16*Sekundäranteil!$D$7</f>
        <v>4985.329561079021</v>
      </c>
      <c r="F16" s="55">
        <f>'Gesamtenergie 2050 var.'!F16*Sekundäranteil!$D$7</f>
        <v>5903.377316266442</v>
      </c>
      <c r="G16" s="52">
        <f>'Gesamtenergie 2050 var.'!G16*Sekundäranteil!$D$7</f>
        <v>5379.9809584258946</v>
      </c>
      <c r="H16" s="54">
        <f>'Gesamtenergie 2050 var.'!H16*Sekundäranteil!$D$7</f>
        <v>4186.2976832751501</v>
      </c>
      <c r="I16" s="53">
        <f>'Gesamtenergie 2050 var.'!I16*Sekundäranteil!$D$7</f>
        <v>3763.7183257519655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2050 var.'!E17*Sekundäranteil!$D$7</f>
        <v>11593.789676927958</v>
      </c>
      <c r="F17" s="55">
        <f>'Gesamtenergie 2050 var.'!F17*Sekundäranteil!$D$7</f>
        <v>13728.784456433585</v>
      </c>
      <c r="G17" s="52">
        <f>'Gesamtenergie 2050 var.'!G17*Sekundäranteil!$D$7</f>
        <v>12511.583624246268</v>
      </c>
      <c r="H17" s="54">
        <f>'Gesamtenergie 2050 var.'!H17*Sekundäranteil!$D$7</f>
        <v>9735.5760076166298</v>
      </c>
      <c r="I17" s="53">
        <f>'Gesamtenergie 2050 var.'!I17*Sekundäranteil!$D$7</f>
        <v>8752.8333157022444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2050 var.'!E18*Sekundäranteil!$D$7</f>
        <v>13912.547612313549</v>
      </c>
      <c r="F18" s="55">
        <f>'Gesamtenergie 2050 var.'!F18*Sekundäranteil!$D$7</f>
        <v>16474.5413477203</v>
      </c>
      <c r="G18" s="52">
        <f>'Gesamtenergie 2050 var.'!G18*Sekundäranteil!$D$7</f>
        <v>15013.90034909552</v>
      </c>
      <c r="H18" s="54">
        <f>'Gesamtenergie 2050 var.'!H18*Sekundäranteil!$D$7</f>
        <v>11682.691209139954</v>
      </c>
      <c r="I18" s="53">
        <f>'Gesamtenergie 2050 var.'!I18*Sekundäranteil!$D$7</f>
        <v>10503.399978842694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2050 var.'!E19*Sekundäranteil!$D$7</f>
        <v>10666.286502773721</v>
      </c>
      <c r="F19" s="55">
        <f>'Gesamtenergie 2050 var.'!F19*Sekundäranteil!$D$7</f>
        <v>12630.481699918897</v>
      </c>
      <c r="G19" s="52">
        <f>'Gesamtenergie 2050 var.'!G19*Sekundäranteil!$D$7</f>
        <v>11510.656934306566</v>
      </c>
      <c r="H19" s="54">
        <f>'Gesamtenergie 2050 var.'!H19*Sekundäranteil!$D$7</f>
        <v>8956.7299270072981</v>
      </c>
      <c r="I19" s="53">
        <f>'Gesamtenergie 2050 var.'!I19*Sekundäranteil!$D$7</f>
        <v>8052.606650446065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2050 var.'!E20*Sekundäranteil!$D$7</f>
        <v>5411.9810211899703</v>
      </c>
      <c r="F20" s="55">
        <f>'Gesamtenergie 2050 var.'!F20*Sekundäranteil!$D$7</f>
        <v>6408.5965842631977</v>
      </c>
      <c r="G20" s="52">
        <f>'Gesamtenergie 2050 var.'!G20*Sekundäranteil!$D$7</f>
        <v>5840.4072357981586</v>
      </c>
      <c r="H20" s="54">
        <f>'Gesamtenergie 2050 var.'!H20*Sekundäranteil!$D$7</f>
        <v>4544.5668803554427</v>
      </c>
      <c r="I20" s="53">
        <f>'Gesamtenergie 2050 var.'!I20*Sekundäranteil!$D$7</f>
        <v>4085.8225917698078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2050 var.'!E21*Sekundäranteil!$D$7</f>
        <v>2597.0088876318623</v>
      </c>
      <c r="F21" s="55">
        <f>'Gesamtenergie 2050 var.'!F21*Sekundäranteil!$D$7</f>
        <v>3075.2477182411235</v>
      </c>
      <c r="G21" s="52">
        <f>'Gesamtenergie 2050 var.'!G21*Sekundäranteil!$D$7</f>
        <v>2802.5947318311637</v>
      </c>
      <c r="H21" s="54">
        <f>'Gesamtenergie 2050 var.'!H21*Sekundäranteil!$D$7</f>
        <v>2180.7690257061249</v>
      </c>
      <c r="I21" s="53">
        <f>'Gesamtenergie 2050 var.'!I21*Sekundäranteil!$D$7</f>
        <v>1960.6346627173029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2050 var.'!E22*Sekundäranteil!$D$7</f>
        <v>13912.547612313549</v>
      </c>
      <c r="F22" s="55">
        <f>'Gesamtenergie 2050 var.'!F22*Sekundäranteil!$D$7</f>
        <v>16474.5413477203</v>
      </c>
      <c r="G22" s="52">
        <f>'Gesamtenergie 2050 var.'!G22*Sekundäranteil!$D$7</f>
        <v>15013.90034909552</v>
      </c>
      <c r="H22" s="54">
        <f>'Gesamtenergie 2050 var.'!H22*Sekundäranteil!$D$7</f>
        <v>11682.691209139954</v>
      </c>
      <c r="I22" s="53">
        <f>'Gesamtenergie 2050 var.'!I22*Sekundäranteil!$D$7</f>
        <v>10503.399978842694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2050 var.'!E23*Sekundäranteil!$D$7</f>
        <v>3710.0126966169464</v>
      </c>
      <c r="F23" s="55">
        <f>'Gesamtenergie 2050 var.'!F23*Sekundäranteil!$D$7</f>
        <v>4393.2110260587469</v>
      </c>
      <c r="G23" s="52">
        <f>'Gesamtenergie 2050 var.'!G23*Sekundäranteil!$D$7</f>
        <v>4003.7067597588057</v>
      </c>
      <c r="H23" s="54">
        <f>'Gesamtenergie 2050 var.'!H23*Sekundäranteil!$D$7</f>
        <v>3115.3843224373213</v>
      </c>
      <c r="I23" s="53">
        <f>'Gesamtenergie 2050 var.'!I23*Sekundäranteil!$D$7</f>
        <v>2800.9066610247182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2050 var.'!E24*Sekundäranteil!$D$7</f>
        <v>19709.442450777529</v>
      </c>
      <c r="F24" s="55">
        <f>'Gesamtenergie 2050 var.'!F24*Sekundäranteil!$D$7</f>
        <v>23338.933575937095</v>
      </c>
      <c r="G24" s="52">
        <f>'Gesamtenergie 2050 var.'!G24*Sekundäranteil!$D$7</f>
        <v>21269.692161218652</v>
      </c>
      <c r="H24" s="54">
        <f>'Gesamtenergie 2050 var.'!H24*Sekundäranteil!$D$7</f>
        <v>16550.479212948267</v>
      </c>
      <c r="I24" s="53">
        <f>'Gesamtenergie 2050 var.'!I24*Sekundäranteil!$D$7</f>
        <v>14879.816636693815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2050 var.'!E25*Sekundäranteil!$D$7</f>
        <v>15802.335329652806</v>
      </c>
      <c r="F25" s="55">
        <f>'Gesamtenergie 2050 var.'!F25*Sekundäranteil!$D$7</f>
        <v>18712.333214118975</v>
      </c>
      <c r="G25" s="52">
        <f>'Gesamtenergie 2050 var.'!G25*Sekundäranteil!$D$7</f>
        <v>17053.288479847663</v>
      </c>
      <c r="H25" s="54">
        <f>'Gesamtenergie 2050 var.'!H25*Sekundäranteil!$D$7</f>
        <v>13269.590098381464</v>
      </c>
      <c r="I25" s="53">
        <f>'Gesamtenergie 2050 var.'!I25*Sekundäranteil!$D$7</f>
        <v>11930.11180930216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2050 var.'!E26*Sekundäranteil!$D$7</f>
        <v>6318.615373925737</v>
      </c>
      <c r="F26" s="55">
        <f>'Gesamtenergie 2050 var.'!F26*Sekundäranteil!$D$7</f>
        <v>7482.1875287563034</v>
      </c>
      <c r="G26" s="52">
        <f>'Gesamtenergie 2050 var.'!G26*Sekundäranteil!$D$7</f>
        <v>6818.813075214216</v>
      </c>
      <c r="H26" s="54">
        <f>'Gesamtenergie 2050 var.'!H26*Sekundäranteil!$D$7</f>
        <v>5305.8889241510624</v>
      </c>
      <c r="I26" s="53">
        <f>'Gesamtenergie 2050 var.'!I26*Sekundäranteil!$D$7</f>
        <v>4770.2941570577232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2050 var.'!E27*Sekundäranteil!$D$7</f>
        <v>6318.615373925737</v>
      </c>
      <c r="F27" s="55">
        <f>'Gesamtenergie 2050 var.'!F27*Sekundäranteil!$D$7</f>
        <v>7482.1875287563034</v>
      </c>
      <c r="G27" s="52">
        <f>'Gesamtenergie 2050 var.'!G27*Sekundäranteil!$D$7</f>
        <v>6818.813075214216</v>
      </c>
      <c r="H27" s="54">
        <f>'Gesamtenergie 2050 var.'!H27*Sekundäranteil!$D$7</f>
        <v>5305.8889241510624</v>
      </c>
      <c r="I27" s="53">
        <f>'Gesamtenergie 2050 var.'!I27*Sekundäranteil!$D$7</f>
        <v>4770.2941570577232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2050 var.'!E28*Sekundäranteil!$D$7</f>
        <v>4753.4537675404626</v>
      </c>
      <c r="F28" s="55">
        <f>'Gesamtenergie 2050 var.'!F28*Sekundäranteil!$D$7</f>
        <v>5628.8016271377701</v>
      </c>
      <c r="G28" s="52">
        <f>'Gesamtenergie 2050 var.'!G28*Sekundäranteil!$D$7</f>
        <v>5129.7492859409695</v>
      </c>
      <c r="H28" s="54">
        <f>'Gesamtenergie 2050 var.'!H28*Sekundäranteil!$D$7</f>
        <v>3991.5861631228177</v>
      </c>
      <c r="I28" s="53">
        <f>'Gesamtenergie 2050 var.'!I28*Sekundäranteil!$D$7</f>
        <v>3588.6616594379198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2050 var.'!E29*Sekundäranteil!$D$7</f>
        <v>10434.410709235162</v>
      </c>
      <c r="F29" s="55">
        <f>'Gesamtenergie 2050 var.'!F29*Sekundäranteil!$D$7</f>
        <v>12355.906010790226</v>
      </c>
      <c r="G29" s="52">
        <f>'Gesamtenergie 2050 var.'!G29*Sekundäranteil!$D$7</f>
        <v>11260.425261821641</v>
      </c>
      <c r="H29" s="54">
        <f>'Gesamtenergie 2050 var.'!H29*Sekundäranteil!$D$7</f>
        <v>8762.0184068549661</v>
      </c>
      <c r="I29" s="53">
        <f>'Gesamtenergie 2050 var.'!I29*Sekundäranteil!$D$7</f>
        <v>7877.5499841320197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2050 var.'!E30*Sekundäranteil!$D$7</f>
        <v>5507.05009654078</v>
      </c>
      <c r="F30" s="55">
        <f>'Gesamtenergie 2050 var.'!F30*Sekundäranteil!$D$7</f>
        <v>6521.1726168059531</v>
      </c>
      <c r="G30" s="52">
        <f>'Gesamtenergie 2050 var.'!G30*Sekundäranteil!$D$7</f>
        <v>5943.0022215169765</v>
      </c>
      <c r="H30" s="54">
        <f>'Gesamtenergie 2050 var.'!H30*Sekundäranteil!$D$7</f>
        <v>4624.3986036178985</v>
      </c>
      <c r="I30" s="53">
        <f>'Gesamtenergie 2050 var.'!I30*Sekundäranteil!$D$7</f>
        <v>4157.5958249585665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2050 var.'!E31*Sekundäranteil!$D$7</f>
        <v>5507.05009654078</v>
      </c>
      <c r="F31" s="55">
        <f>'Gesamtenergie 2050 var.'!F31*Sekundäranteil!$D$7</f>
        <v>6521.1726168059531</v>
      </c>
      <c r="G31" s="52">
        <f>'Gesamtenergie 2050 var.'!G31*Sekundäranteil!$D$7</f>
        <v>5943.0022215169765</v>
      </c>
      <c r="H31" s="54">
        <f>'Gesamtenergie 2050 var.'!H31*Sekundäranteil!$D$7</f>
        <v>4624.3986036178985</v>
      </c>
      <c r="I31" s="53">
        <f>'Gesamtenergie 2050 var.'!I31*Sekundäranteil!$D$7</f>
        <v>4157.5958249585665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2050 var.'!E32*Sekundäranteil!$D$7</f>
        <v>5333.1432513868604</v>
      </c>
      <c r="F32" s="55">
        <f>'Gesamtenergie 2050 var.'!F32*Sekundäranteil!$D$7</f>
        <v>6315.2408499594485</v>
      </c>
      <c r="G32" s="52">
        <f>'Gesamtenergie 2050 var.'!G32*Sekundäranteil!$D$7</f>
        <v>5755.3284671532829</v>
      </c>
      <c r="H32" s="54">
        <f>'Gesamtenergie 2050 var.'!H32*Sekundäranteil!$D$7</f>
        <v>4478.3649635036491</v>
      </c>
      <c r="I32" s="53">
        <f>'Gesamtenergie 2050 var.'!I32*Sekundäranteil!$D$7</f>
        <v>4026.3033252230325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2050 var.'!E33*Sekundäranteil!$D$7</f>
        <v>3478.1369030783871</v>
      </c>
      <c r="F33" s="55">
        <f>'Gesamtenergie 2050 var.'!F33*Sekundäranteil!$D$7</f>
        <v>4118.635336930075</v>
      </c>
      <c r="G33" s="52">
        <f>'Gesamtenergie 2050 var.'!G33*Sekundäranteil!$D$7</f>
        <v>3753.47508727388</v>
      </c>
      <c r="H33" s="54">
        <f>'Gesamtenergie 2050 var.'!H33*Sekundäranteil!$D$7</f>
        <v>2920.6728022849884</v>
      </c>
      <c r="I33" s="53">
        <f>'Gesamtenergie 2050 var.'!I33*Sekundäranteil!$D$7</f>
        <v>2625.8499947106734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2050 var.'!E34*Sekundäranteil!$D$7</f>
        <v>8776.4987854344636</v>
      </c>
      <c r="F34" s="55">
        <f>'Gesamtenergie 2050 var.'!F34*Sekundäranteil!$D$7</f>
        <v>10392.689833520224</v>
      </c>
      <c r="G34" s="52">
        <f>'Gesamtenergie 2050 var.'!G34*Sekundäranteil!$D$7</f>
        <v>9471.2688035544252</v>
      </c>
      <c r="H34" s="54">
        <f>'Gesamtenergie 2050 var.'!H34*Sekundäranteil!$D$7</f>
        <v>7369.8310377657881</v>
      </c>
      <c r="I34" s="53">
        <f>'Gesamtenergie 2050 var.'!I34*Sekundäranteil!$D$7</f>
        <v>6625.894819986599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2050 var.'!E35*Sekundäranteil!$D$7</f>
        <v>6492.5222190796558</v>
      </c>
      <c r="F35" s="55">
        <f>'Gesamtenergie 2050 var.'!F35*Sekundäranteil!$D$7</f>
        <v>7688.1192956028081</v>
      </c>
      <c r="G35" s="52">
        <f>'Gesamtenergie 2050 var.'!G35*Sekundäranteil!$D$7</f>
        <v>7006.4868295779097</v>
      </c>
      <c r="H35" s="54">
        <f>'Gesamtenergie 2050 var.'!H35*Sekundäranteil!$D$7</f>
        <v>5451.9225642653128</v>
      </c>
      <c r="I35" s="53">
        <f>'Gesamtenergie 2050 var.'!I35*Sekundäranteil!$D$7</f>
        <v>4901.5866567932571</v>
      </c>
    </row>
    <row r="38" spans="3:9" ht="46.5" customHeight="1" x14ac:dyDescent="0.35">
      <c r="C38" s="87" t="s">
        <v>127</v>
      </c>
      <c r="D38" s="87"/>
      <c r="E38" s="87"/>
      <c r="F38" s="87"/>
      <c r="G38" s="87"/>
      <c r="H38" s="87"/>
      <c r="I38" s="87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86" t="s">
        <v>47</v>
      </c>
      <c r="F40" s="86"/>
      <c r="G40" s="86" t="s">
        <v>43</v>
      </c>
      <c r="H40" s="86"/>
      <c r="I40" s="86"/>
    </row>
    <row r="41" spans="3:9" x14ac:dyDescent="0.25">
      <c r="C41" s="15" t="s">
        <v>53</v>
      </c>
      <c r="D41" s="15" t="s">
        <v>54</v>
      </c>
      <c r="E41" s="63" t="str">
        <f>Studienliste!$F$17</f>
        <v>ISI-05 13</v>
      </c>
      <c r="F41" s="64" t="s">
        <v>139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 t="shared" ref="C42:D70" si="0">C77</f>
        <v>Austria</v>
      </c>
      <c r="D42" s="8" t="str">
        <f t="shared" si="0"/>
        <v>Donawitz</v>
      </c>
      <c r="E42" s="51">
        <f>'Gesamtenergie 2050 var.'!E7*Sekundäranteil!$D$10</f>
        <v>9345.1741690877789</v>
      </c>
      <c r="F42" s="55">
        <f>'Gesamtenergie 2050 var.'!F7*Sekundäranteil!$D$10</f>
        <v>11066.08671110829</v>
      </c>
      <c r="G42" s="52">
        <f>'Gesamtenergie 2050 var.'!G7*Sekundäranteil!$D$10</f>
        <v>10084.961980323704</v>
      </c>
      <c r="H42" s="54">
        <f>'Gesamtenergie 2050 var.'!H7*Sekundäranteil!$D$10</f>
        <v>7847.3610409393832</v>
      </c>
      <c r="I42" s="53">
        <f>'Gesamtenergie 2050 var.'!I7*Sekundäranteil!$D$10</f>
        <v>7055.221294121794</v>
      </c>
    </row>
    <row r="43" spans="3:9" x14ac:dyDescent="0.25">
      <c r="C43" s="8" t="str">
        <f t="shared" si="0"/>
        <v>Austria</v>
      </c>
      <c r="D43" s="8" t="str">
        <f t="shared" si="0"/>
        <v>Linz</v>
      </c>
      <c r="E43" s="51">
        <f>'Gesamtenergie 2050 var.'!E8*Sekundäranteil!$D$10</f>
        <v>9345.1741690877789</v>
      </c>
      <c r="F43" s="55">
        <f>'Gesamtenergie 2050 var.'!F8*Sekundäranteil!$D$10</f>
        <v>11066.08671110829</v>
      </c>
      <c r="G43" s="52">
        <f>'Gesamtenergie 2050 var.'!G8*Sekundäranteil!$D$10</f>
        <v>10084.961980323704</v>
      </c>
      <c r="H43" s="54">
        <f>'Gesamtenergie 2050 var.'!H8*Sekundäranteil!$D$10</f>
        <v>7847.3610409393832</v>
      </c>
      <c r="I43" s="53">
        <f>'Gesamtenergie 2050 var.'!I8*Sekundäranteil!$D$10</f>
        <v>7055.221294121794</v>
      </c>
    </row>
    <row r="44" spans="3:9" x14ac:dyDescent="0.25">
      <c r="C44" s="8" t="str">
        <f t="shared" si="0"/>
        <v>Belgium</v>
      </c>
      <c r="D44" s="8" t="str">
        <f t="shared" si="0"/>
        <v>Ghent</v>
      </c>
      <c r="E44" s="51">
        <f>'Gesamtenergie 2050 var.'!E9*Sekundäranteil!$D$10</f>
        <v>13498.860117023163</v>
      </c>
      <c r="F44" s="55">
        <f>'Gesamtenergie 2050 var.'!F9*Sekundäranteil!$D$10</f>
        <v>15984.673356888467</v>
      </c>
      <c r="G44" s="52">
        <f>'Gesamtenergie 2050 var.'!G9*Sekundäranteil!$D$10</f>
        <v>14567.464297048551</v>
      </c>
      <c r="H44" s="54">
        <f>'Gesamtenergie 2050 var.'!H9*Sekundäranteil!$D$10</f>
        <v>11335.308156140905</v>
      </c>
      <c r="I44" s="53">
        <f>'Gesamtenergie 2050 var.'!I9*Sekundäranteil!$D$10</f>
        <v>10191.082971896045</v>
      </c>
    </row>
    <row r="45" spans="3:9" x14ac:dyDescent="0.25">
      <c r="C45" s="8" t="str">
        <f t="shared" si="0"/>
        <v>Czech Republic</v>
      </c>
      <c r="D45" s="8" t="str">
        <f t="shared" si="0"/>
        <v>Trinec</v>
      </c>
      <c r="E45" s="51">
        <f>'Gesamtenergie 2050 var.'!E10*Sekundäranteil!$D$10</f>
        <v>6397.7166389487766</v>
      </c>
      <c r="F45" s="55">
        <f>'Gesamtenergie 2050 var.'!F10*Sekundäranteil!$D$10</f>
        <v>7575.855280888607</v>
      </c>
      <c r="G45" s="52">
        <f>'Gesamtenergie 2050 var.'!G10*Sekundäranteil!$D$10</f>
        <v>6904.176198032369</v>
      </c>
      <c r="H45" s="54">
        <f>'Gesamtenergie 2050 var.'!H10*Sekundäranteil!$D$10</f>
        <v>5372.3121040939368</v>
      </c>
      <c r="I45" s="53">
        <f>'Gesamtenergie 2050 var.'!I10*Sekundäranteil!$D$10</f>
        <v>4830.0123516344001</v>
      </c>
    </row>
    <row r="46" spans="3:9" x14ac:dyDescent="0.25">
      <c r="C46" s="8" t="str">
        <f t="shared" si="0"/>
        <v>Finland</v>
      </c>
      <c r="D46" s="8" t="str">
        <f t="shared" si="0"/>
        <v>Raahe</v>
      </c>
      <c r="E46" s="51">
        <f>'Gesamtenergie 2050 var.'!E11*Sekundäranteil!$D$10</f>
        <v>6439.8231750936193</v>
      </c>
      <c r="F46" s="55">
        <f>'Gesamtenergie 2050 var.'!F11*Sekundäranteil!$D$10</f>
        <v>7625.7157298917455</v>
      </c>
      <c r="G46" s="52">
        <f>'Gesamtenergie 2050 var.'!G11*Sekundäranteil!$D$10</f>
        <v>6949.6159949222447</v>
      </c>
      <c r="H46" s="54">
        <f>'Gesamtenergie 2050 var.'!H11*Sekundäranteil!$D$10</f>
        <v>5407.6699460488726</v>
      </c>
      <c r="I46" s="53">
        <f>'Gesamtenergie 2050 var.'!I11*Sekundäranteil!$D$10</f>
        <v>4861.8010508127918</v>
      </c>
    </row>
    <row r="47" spans="3:9" x14ac:dyDescent="0.25">
      <c r="C47" s="8" t="str">
        <f t="shared" si="0"/>
        <v>France</v>
      </c>
      <c r="D47" s="8" t="str">
        <f t="shared" si="0"/>
        <v>Fos-Sur-Mer</v>
      </c>
      <c r="E47" s="51">
        <f>'Gesamtenergie 2050 var.'!E12*Sekundäranteil!$D$10</f>
        <v>9288.2065025388747</v>
      </c>
      <c r="F47" s="55">
        <f>'Gesamtenergie 2050 var.'!F12*Sekundäranteil!$D$10</f>
        <v>10998.628456574634</v>
      </c>
      <c r="G47" s="52">
        <f>'Gesamtenergie 2050 var.'!G12*Sekundäranteil!$D$10</f>
        <v>10023.484608060931</v>
      </c>
      <c r="H47" s="54">
        <f>'Gesamtenergie 2050 var.'!H12*Sekundäranteil!$D$10</f>
        <v>7799.5239606474115</v>
      </c>
      <c r="I47" s="53">
        <f>'Gesamtenergie 2050 var.'!I12*Sekundäranteil!$D$10</f>
        <v>7012.2130540569115</v>
      </c>
    </row>
    <row r="48" spans="3:9" x14ac:dyDescent="0.25">
      <c r="C48" s="8" t="str">
        <f t="shared" si="0"/>
        <v>France</v>
      </c>
      <c r="D48" s="8" t="str">
        <f t="shared" si="0"/>
        <v>Dunkerque</v>
      </c>
      <c r="E48" s="51">
        <f>'Gesamtenergie 2050 var.'!E13*Sekundäranteil!$D$10</f>
        <v>16966.457211304343</v>
      </c>
      <c r="F48" s="55">
        <f>'Gesamtenergie 2050 var.'!F13*Sekundäranteil!$D$10</f>
        <v>20090.827980676331</v>
      </c>
      <c r="G48" s="52">
        <f>'Gesamtenergie 2050 var.'!G13*Sekundäranteil!$D$10</f>
        <v>18309.5652173913</v>
      </c>
      <c r="H48" s="54">
        <f>'Gesamtenergie 2050 var.'!H13*Sekundäranteil!$D$10</f>
        <v>14247.130434782608</v>
      </c>
      <c r="I48" s="53">
        <f>'Gesamtenergie 2050 var.'!I13*Sekundäranteil!$D$10</f>
        <v>12808.975845410623</v>
      </c>
    </row>
    <row r="49" spans="3:9" x14ac:dyDescent="0.25">
      <c r="C49" s="8" t="str">
        <f t="shared" si="0"/>
        <v>Germany</v>
      </c>
      <c r="D49" s="8" t="str">
        <f t="shared" si="0"/>
        <v>Bremen</v>
      </c>
      <c r="E49" s="51">
        <f>'Gesamtenergie 2050 var.'!E14*Sekundäranteil!$D$10</f>
        <v>8173.6217222342093</v>
      </c>
      <c r="F49" s="55">
        <f>'Gesamtenergie 2050 var.'!F14*Sekundäranteil!$D$10</f>
        <v>9678.7930417856751</v>
      </c>
      <c r="G49" s="52">
        <f>'Gesamtenergie 2050 var.'!G14*Sekundäranteil!$D$10</f>
        <v>8820.6664550936184</v>
      </c>
      <c r="H49" s="54">
        <f>'Gesamtenergie 2050 var.'!H14*Sekundäranteil!$D$10</f>
        <v>6863.581085369724</v>
      </c>
      <c r="I49" s="53">
        <f>'Gesamtenergie 2050 var.'!I14*Sekundäranteil!$D$10</f>
        <v>6170.7474875700818</v>
      </c>
    </row>
    <row r="50" spans="3:9" x14ac:dyDescent="0.25">
      <c r="C50" s="8" t="str">
        <f t="shared" si="0"/>
        <v>Germany</v>
      </c>
      <c r="D50" s="8" t="str">
        <f t="shared" si="0"/>
        <v>Voelklingen</v>
      </c>
      <c r="E50" s="51">
        <f>'Gesamtenergie 2050 var.'!E15*Sekundäranteil!$D$10</f>
        <v>6890.610797350173</v>
      </c>
      <c r="F50" s="55">
        <f>'Gesamtenergie 2050 var.'!F15*Sekundäranteil!$D$10</f>
        <v>8159.5158309841681</v>
      </c>
      <c r="G50" s="52">
        <f>'Gesamtenergie 2050 var.'!G15*Sekundäranteil!$D$10</f>
        <v>7436.089114566802</v>
      </c>
      <c r="H50" s="54">
        <f>'Gesamtenergie 2050 var.'!H15*Sekundäranteil!$D$10</f>
        <v>5786.2068422722932</v>
      </c>
      <c r="I50" s="53">
        <f>'Gesamtenergie 2050 var.'!I15*Sekundäranteil!$D$10</f>
        <v>5202.1271243696874</v>
      </c>
    </row>
    <row r="51" spans="3:9" x14ac:dyDescent="0.25">
      <c r="C51" s="8" t="str">
        <f t="shared" si="0"/>
        <v>Germany</v>
      </c>
      <c r="D51" s="8" t="str">
        <f t="shared" si="0"/>
        <v>Eisenhuettenstadt</v>
      </c>
      <c r="E51" s="51">
        <f>'Gesamtenergie 2050 var.'!E16*Sekundäranteil!$D$10</f>
        <v>5325.2383947889539</v>
      </c>
      <c r="F51" s="55">
        <f>'Gesamtenergie 2050 var.'!F16*Sekundäranteil!$D$10</f>
        <v>6305.8803151027896</v>
      </c>
      <c r="G51" s="52">
        <f>'Gesamtenergie 2050 var.'!G16*Sekundäranteil!$D$10</f>
        <v>5746.7978419549327</v>
      </c>
      <c r="H51" s="54">
        <f>'Gesamtenergie 2050 var.'!H16*Sekundäranteil!$D$10</f>
        <v>4471.7270707711832</v>
      </c>
      <c r="I51" s="53">
        <f>'Gesamtenergie 2050 var.'!I16*Sekundäranteil!$D$10</f>
        <v>4020.3354843259626</v>
      </c>
    </row>
    <row r="52" spans="3:9" x14ac:dyDescent="0.25">
      <c r="C52" s="8" t="str">
        <f t="shared" si="0"/>
        <v>Germany</v>
      </c>
      <c r="D52" s="8" t="str">
        <f t="shared" si="0"/>
        <v>Duisburg-Huckingen</v>
      </c>
      <c r="E52" s="51">
        <f>'Gesamtenergie 2050 var.'!E17*Sekundäranteil!$D$10</f>
        <v>12384.2753367185</v>
      </c>
      <c r="F52" s="55">
        <f>'Gesamtenergie 2050 var.'!F17*Sekundäranteil!$D$10</f>
        <v>14664.83794209951</v>
      </c>
      <c r="G52" s="52">
        <f>'Gesamtenergie 2050 var.'!G17*Sekundäranteil!$D$10</f>
        <v>13364.64614408124</v>
      </c>
      <c r="H52" s="54">
        <f>'Gesamtenergie 2050 var.'!H17*Sekundäranteil!$D$10</f>
        <v>10399.365280863216</v>
      </c>
      <c r="I52" s="53">
        <f>'Gesamtenergie 2050 var.'!I17*Sekundäranteil!$D$10</f>
        <v>9349.6174054092153</v>
      </c>
    </row>
    <row r="53" spans="3:9" x14ac:dyDescent="0.25">
      <c r="C53" s="8" t="str">
        <f t="shared" si="0"/>
        <v>Germany</v>
      </c>
      <c r="D53" s="8" t="str">
        <f t="shared" si="0"/>
        <v>Duisburg-Beeckerwerth</v>
      </c>
      <c r="E53" s="51">
        <f>'Gesamtenergie 2050 var.'!E18*Sekundäranteil!$D$10</f>
        <v>14861.1304040622</v>
      </c>
      <c r="F53" s="55">
        <f>'Gesamtenergie 2050 var.'!F18*Sekundäranteil!$D$10</f>
        <v>17597.80553051941</v>
      </c>
      <c r="G53" s="52">
        <f>'Gesamtenergie 2050 var.'!G18*Sekundäranteil!$D$10</f>
        <v>16037.575372897487</v>
      </c>
      <c r="H53" s="54">
        <f>'Gesamtenergie 2050 var.'!H18*Sekundäranteil!$D$10</f>
        <v>12479.238337035858</v>
      </c>
      <c r="I53" s="53">
        <f>'Gesamtenergie 2050 var.'!I18*Sekundäranteil!$D$10</f>
        <v>11219.540886491057</v>
      </c>
    </row>
    <row r="54" spans="3:9" x14ac:dyDescent="0.25">
      <c r="C54" s="8" t="str">
        <f t="shared" si="0"/>
        <v>Germany</v>
      </c>
      <c r="D54" s="8" t="str">
        <f t="shared" si="0"/>
        <v>Salzgitter</v>
      </c>
      <c r="E54" s="51">
        <f>'Gesamtenergie 2050 var.'!E19*Sekundäranteil!$D$10</f>
        <v>11393.53330978102</v>
      </c>
      <c r="F54" s="55">
        <f>'Gesamtenergie 2050 var.'!F19*Sekundäranteil!$D$10</f>
        <v>13491.650906731549</v>
      </c>
      <c r="G54" s="52">
        <f>'Gesamtenergie 2050 var.'!G19*Sekundäranteil!$D$10</f>
        <v>12295.474452554739</v>
      </c>
      <c r="H54" s="54">
        <f>'Gesamtenergie 2050 var.'!H19*Sekundäranteil!$D$10</f>
        <v>9567.4160583941593</v>
      </c>
      <c r="I54" s="53">
        <f>'Gesamtenergie 2050 var.'!I19*Sekundäranteil!$D$10</f>
        <v>8601.6480129764786</v>
      </c>
    </row>
    <row r="55" spans="3:9" x14ac:dyDescent="0.25">
      <c r="C55" s="8" t="str">
        <f t="shared" si="0"/>
        <v>Germany</v>
      </c>
      <c r="D55" s="8" t="str">
        <f t="shared" si="0"/>
        <v>Dillingen</v>
      </c>
      <c r="E55" s="51">
        <f>'Gesamtenergie 2050 var.'!E20*Sekundäranteil!$D$10</f>
        <v>5780.9797271801945</v>
      </c>
      <c r="F55" s="55">
        <f>'Gesamtenergie 2050 var.'!F20*Sekundäranteil!$D$10</f>
        <v>6845.5463513720515</v>
      </c>
      <c r="G55" s="52">
        <f>'Gesamtenergie 2050 var.'!G20*Sekundäranteil!$D$10</f>
        <v>6238.6168200571228</v>
      </c>
      <c r="H55" s="54">
        <f>'Gesamtenergie 2050 var.'!H20*Sekundäranteil!$D$10</f>
        <v>4854.4237131069494</v>
      </c>
      <c r="I55" s="53">
        <f>'Gesamtenergie 2050 var.'!I20*Sekundäranteil!$D$10</f>
        <v>4364.4014048450217</v>
      </c>
    </row>
    <row r="56" spans="3:9" x14ac:dyDescent="0.25">
      <c r="C56" s="8" t="str">
        <f t="shared" si="0"/>
        <v>Germany</v>
      </c>
      <c r="D56" s="8" t="str">
        <f t="shared" si="0"/>
        <v>Duisburg</v>
      </c>
      <c r="E56" s="51">
        <f>'Gesamtenergie 2050 var.'!E21*Sekundäranteil!$D$10</f>
        <v>2774.0776754249437</v>
      </c>
      <c r="F56" s="55">
        <f>'Gesamtenergie 2050 var.'!F21*Sekundäranteil!$D$10</f>
        <v>3284.9236990302907</v>
      </c>
      <c r="G56" s="52">
        <f>'Gesamtenergie 2050 var.'!G21*Sekundäranteil!$D$10</f>
        <v>2993.6807362741974</v>
      </c>
      <c r="H56" s="54">
        <f>'Gesamtenergie 2050 var.'!H21*Sekundäranteil!$D$10</f>
        <v>2329.4578229133604</v>
      </c>
      <c r="I56" s="53">
        <f>'Gesamtenergie 2050 var.'!I21*Sekundäranteil!$D$10</f>
        <v>2094.3142988116642</v>
      </c>
    </row>
    <row r="57" spans="3:9" x14ac:dyDescent="0.25">
      <c r="C57" s="8" t="str">
        <f t="shared" si="0"/>
        <v>Germany</v>
      </c>
      <c r="D57" s="8" t="str">
        <f t="shared" si="0"/>
        <v>Duisburg-Bruckhausen</v>
      </c>
      <c r="E57" s="51">
        <f>'Gesamtenergie 2050 var.'!E22*Sekundäranteil!$D$10</f>
        <v>14861.1304040622</v>
      </c>
      <c r="F57" s="55">
        <f>'Gesamtenergie 2050 var.'!F22*Sekundäranteil!$D$10</f>
        <v>17597.80553051941</v>
      </c>
      <c r="G57" s="52">
        <f>'Gesamtenergie 2050 var.'!G22*Sekundäranteil!$D$10</f>
        <v>16037.575372897487</v>
      </c>
      <c r="H57" s="54">
        <f>'Gesamtenergie 2050 var.'!H22*Sekundäranteil!$D$10</f>
        <v>12479.238337035858</v>
      </c>
      <c r="I57" s="53">
        <f>'Gesamtenergie 2050 var.'!I22*Sekundäranteil!$D$10</f>
        <v>11219.540886491057</v>
      </c>
    </row>
    <row r="58" spans="3:9" x14ac:dyDescent="0.25">
      <c r="C58" s="8" t="str">
        <f t="shared" si="0"/>
        <v>Hungaria</v>
      </c>
      <c r="D58" s="8" t="str">
        <f t="shared" si="0"/>
        <v>Dunauijvaros</v>
      </c>
      <c r="E58" s="51">
        <f>'Gesamtenergie 2050 var.'!E23*Sekundäranteil!$D$10</f>
        <v>3962.9681077499195</v>
      </c>
      <c r="F58" s="55">
        <f>'Gesamtenergie 2050 var.'!F23*Sekundäranteil!$D$10</f>
        <v>4692.7481414718432</v>
      </c>
      <c r="G58" s="52">
        <f>'Gesamtenergie 2050 var.'!G23*Sekundäranteil!$D$10</f>
        <v>4276.6867661059969</v>
      </c>
      <c r="H58" s="54">
        <f>'Gesamtenergie 2050 var.'!H23*Sekundäranteil!$D$10</f>
        <v>3327.7968898762297</v>
      </c>
      <c r="I58" s="53">
        <f>'Gesamtenergie 2050 var.'!I23*Sekundäranteil!$D$10</f>
        <v>2991.8775697309488</v>
      </c>
    </row>
    <row r="59" spans="3:9" x14ac:dyDescent="0.25">
      <c r="C59" s="8" t="str">
        <f t="shared" si="0"/>
        <v>Italy</v>
      </c>
      <c r="D59" s="8" t="str">
        <f t="shared" si="0"/>
        <v>Taranto</v>
      </c>
      <c r="E59" s="51">
        <f>'Gesamtenergie 2050 var.'!E24*Sekundäranteil!$D$10</f>
        <v>21053.268072421452</v>
      </c>
      <c r="F59" s="55">
        <f>'Gesamtenergie 2050 var.'!F24*Sekundäranteil!$D$10</f>
        <v>24930.22450156917</v>
      </c>
      <c r="G59" s="52">
        <f>'Gesamtenergie 2050 var.'!G24*Sekundäranteil!$D$10</f>
        <v>22719.898444938106</v>
      </c>
      <c r="H59" s="54">
        <f>'Gesamtenergie 2050 var.'!H24*Sekundäranteil!$D$10</f>
        <v>17678.920977467467</v>
      </c>
      <c r="I59" s="53">
        <f>'Gesamtenergie 2050 var.'!I24*Sekundäranteil!$D$10</f>
        <v>15894.349589195665</v>
      </c>
    </row>
    <row r="60" spans="3:9" x14ac:dyDescent="0.25">
      <c r="C60" s="8" t="str">
        <f t="shared" si="0"/>
        <v>Netherlands</v>
      </c>
      <c r="D60" s="8" t="str">
        <f t="shared" si="0"/>
        <v>Ijmuiden</v>
      </c>
      <c r="E60" s="51">
        <f>'Gesamtenergie 2050 var.'!E25*Sekundäranteil!$D$10</f>
        <v>16879.767283947313</v>
      </c>
      <c r="F60" s="55">
        <f>'Gesamtenergie 2050 var.'!F25*Sekundäranteil!$D$10</f>
        <v>19988.174115081631</v>
      </c>
      <c r="G60" s="52">
        <f>'Gesamtenergie 2050 var.'!G25*Sekundäranteil!$D$10</f>
        <v>18216.012694382731</v>
      </c>
      <c r="H60" s="54">
        <f>'Gesamtenergie 2050 var.'!H25*Sekundäranteil!$D$10</f>
        <v>14174.334877816564</v>
      </c>
      <c r="I60" s="53">
        <f>'Gesamtenergie 2050 var.'!I25*Sekundäranteil!$D$10</f>
        <v>12743.528523572761</v>
      </c>
    </row>
    <row r="61" spans="3:9" x14ac:dyDescent="0.25">
      <c r="C61" s="8" t="str">
        <f t="shared" si="0"/>
        <v>Poland</v>
      </c>
      <c r="D61" s="8" t="str">
        <f t="shared" si="0"/>
        <v>Krakow</v>
      </c>
      <c r="E61" s="51">
        <f>'Gesamtenergie 2050 var.'!E26*Sekundäranteil!$D$10</f>
        <v>6749.4300585115816</v>
      </c>
      <c r="F61" s="55">
        <f>'Gesamtenergie 2050 var.'!F26*Sekundäranteil!$D$10</f>
        <v>7992.3366784442333</v>
      </c>
      <c r="G61" s="52">
        <f>'Gesamtenergie 2050 var.'!G26*Sekundäranteil!$D$10</f>
        <v>7283.7321485242755</v>
      </c>
      <c r="H61" s="54">
        <f>'Gesamtenergie 2050 var.'!H26*Sekundäranteil!$D$10</f>
        <v>5667.6540780704527</v>
      </c>
      <c r="I61" s="53">
        <f>'Gesamtenergie 2050 var.'!I26*Sekundäranteil!$D$10</f>
        <v>5095.5414859480225</v>
      </c>
    </row>
    <row r="62" spans="3:9" x14ac:dyDescent="0.25">
      <c r="C62" s="8" t="str">
        <f t="shared" si="0"/>
        <v>Poland</v>
      </c>
      <c r="D62" s="8" t="str">
        <f t="shared" si="0"/>
        <v>Dabrowa Gornicza</v>
      </c>
      <c r="E62" s="51">
        <f>'Gesamtenergie 2050 var.'!E27*Sekundäranteil!$D$10</f>
        <v>6749.4300585115816</v>
      </c>
      <c r="F62" s="55">
        <f>'Gesamtenergie 2050 var.'!F27*Sekundäranteil!$D$10</f>
        <v>7992.3366784442333</v>
      </c>
      <c r="G62" s="52">
        <f>'Gesamtenergie 2050 var.'!G27*Sekundäranteil!$D$10</f>
        <v>7283.7321485242755</v>
      </c>
      <c r="H62" s="54">
        <f>'Gesamtenergie 2050 var.'!H27*Sekundäranteil!$D$10</f>
        <v>5667.6540780704527</v>
      </c>
      <c r="I62" s="53">
        <f>'Gesamtenergie 2050 var.'!I27*Sekundäranteil!$D$10</f>
        <v>5095.5414859480225</v>
      </c>
    </row>
    <row r="63" spans="3:9" x14ac:dyDescent="0.25">
      <c r="C63" s="8" t="str">
        <f t="shared" si="0"/>
        <v>Romania</v>
      </c>
      <c r="D63" s="8" t="str">
        <f t="shared" si="0"/>
        <v>Galati</v>
      </c>
      <c r="E63" s="51">
        <f>'Gesamtenergie 2050 var.'!E28*Sekundäranteil!$D$10</f>
        <v>5077.5528880545844</v>
      </c>
      <c r="F63" s="55">
        <f>'Gesamtenergie 2050 var.'!F28*Sekundäranteil!$D$10</f>
        <v>6012.5835562607999</v>
      </c>
      <c r="G63" s="52">
        <f>'Gesamtenergie 2050 var.'!G28*Sekundäranteil!$D$10</f>
        <v>5479.504919073308</v>
      </c>
      <c r="H63" s="54">
        <f>'Gesamtenergie 2050 var.'!H28*Sekundäranteil!$D$10</f>
        <v>4263.7397651539186</v>
      </c>
      <c r="I63" s="53">
        <f>'Gesamtenergie 2050 var.'!I28*Sekundäranteil!$D$10</f>
        <v>3833.343136217778</v>
      </c>
    </row>
    <row r="64" spans="3:9" x14ac:dyDescent="0.25">
      <c r="C64" s="8" t="str">
        <f t="shared" si="0"/>
        <v>Slovakia</v>
      </c>
      <c r="D64" s="8" t="str">
        <f t="shared" si="0"/>
        <v>Kosice</v>
      </c>
      <c r="E64" s="51">
        <f>'Gesamtenergie 2050 var.'!E29*Sekundäranteil!$D$10</f>
        <v>11145.847803046649</v>
      </c>
      <c r="F64" s="55">
        <f>'Gesamtenergie 2050 var.'!F29*Sekundäranteil!$D$10</f>
        <v>13198.354147889559</v>
      </c>
      <c r="G64" s="52">
        <f>'Gesamtenergie 2050 var.'!G29*Sekundäranteil!$D$10</f>
        <v>12028.181529673115</v>
      </c>
      <c r="H64" s="54">
        <f>'Gesamtenergie 2050 var.'!H29*Sekundäranteil!$D$10</f>
        <v>9359.4287527768956</v>
      </c>
      <c r="I64" s="53">
        <f>'Gesamtenergie 2050 var.'!I29*Sekundäranteil!$D$10</f>
        <v>8414.6556648682927</v>
      </c>
    </row>
    <row r="65" spans="3:9" x14ac:dyDescent="0.25">
      <c r="C65" s="8" t="str">
        <f t="shared" si="0"/>
        <v>Spain</v>
      </c>
      <c r="D65" s="8" t="str">
        <f t="shared" si="0"/>
        <v>Gijon</v>
      </c>
      <c r="E65" s="51">
        <f>'Gesamtenergie 2050 var.'!E30*Sekundäranteil!$D$10</f>
        <v>5882.5307849412875</v>
      </c>
      <c r="F65" s="55">
        <f>'Gesamtenergie 2050 var.'!F30*Sekundäranteil!$D$10</f>
        <v>6965.7980224972671</v>
      </c>
      <c r="G65" s="52">
        <f>'Gesamtenergie 2050 var.'!G30*Sekundäranteil!$D$10</f>
        <v>6348.2069184385882</v>
      </c>
      <c r="H65" s="54">
        <f>'Gesamtenergie 2050 var.'!H30*Sekundäranteil!$D$10</f>
        <v>4939.6985084100279</v>
      </c>
      <c r="I65" s="53">
        <f>'Gesamtenergie 2050 var.'!I30*Sekundäranteil!$D$10</f>
        <v>4441.0682675693779</v>
      </c>
    </row>
    <row r="66" spans="3:9" x14ac:dyDescent="0.25">
      <c r="C66" s="8" t="str">
        <f t="shared" si="0"/>
        <v>Spain</v>
      </c>
      <c r="D66" s="8" t="str">
        <f t="shared" si="0"/>
        <v>Aviles</v>
      </c>
      <c r="E66" s="51">
        <f>'Gesamtenergie 2050 var.'!E31*Sekundäranteil!$D$10</f>
        <v>5882.5307849412875</v>
      </c>
      <c r="F66" s="55">
        <f>'Gesamtenergie 2050 var.'!F31*Sekundäranteil!$D$10</f>
        <v>6965.7980224972671</v>
      </c>
      <c r="G66" s="52">
        <f>'Gesamtenergie 2050 var.'!G31*Sekundäranteil!$D$10</f>
        <v>6348.2069184385882</v>
      </c>
      <c r="H66" s="54">
        <f>'Gesamtenergie 2050 var.'!H31*Sekundäranteil!$D$10</f>
        <v>4939.6985084100279</v>
      </c>
      <c r="I66" s="53">
        <f>'Gesamtenergie 2050 var.'!I31*Sekundäranteil!$D$10</f>
        <v>4441.0682675693779</v>
      </c>
    </row>
    <row r="67" spans="3:9" x14ac:dyDescent="0.25">
      <c r="C67" s="8" t="str">
        <f t="shared" si="0"/>
        <v>Sweden</v>
      </c>
      <c r="D67" s="8" t="str">
        <f t="shared" si="0"/>
        <v>Lulea</v>
      </c>
      <c r="E67" s="51">
        <f>'Gesamtenergie 2050 var.'!E32*Sekundäranteil!$D$10</f>
        <v>5696.7666548905099</v>
      </c>
      <c r="F67" s="55">
        <f>'Gesamtenergie 2050 var.'!F32*Sekundäranteil!$D$10</f>
        <v>6745.8254533657746</v>
      </c>
      <c r="G67" s="52">
        <f>'Gesamtenergie 2050 var.'!G32*Sekundäranteil!$D$10</f>
        <v>6147.7372262773697</v>
      </c>
      <c r="H67" s="54">
        <f>'Gesamtenergie 2050 var.'!H32*Sekundäranteil!$D$10</f>
        <v>4783.7080291970797</v>
      </c>
      <c r="I67" s="53">
        <f>'Gesamtenergie 2050 var.'!I32*Sekundäranteil!$D$10</f>
        <v>4300.8240064882393</v>
      </c>
    </row>
    <row r="68" spans="3:9" x14ac:dyDescent="0.25">
      <c r="C68" s="8" t="str">
        <f t="shared" si="0"/>
        <v>Sweden</v>
      </c>
      <c r="D68" s="8" t="str">
        <f t="shared" si="0"/>
        <v>Oxeloesund</v>
      </c>
      <c r="E68" s="51">
        <f>'Gesamtenergie 2050 var.'!E33*Sekundäranteil!$D$10</f>
        <v>3715.28260101555</v>
      </c>
      <c r="F68" s="55">
        <f>'Gesamtenergie 2050 var.'!F33*Sekundäranteil!$D$10</f>
        <v>4399.4513826298526</v>
      </c>
      <c r="G68" s="52">
        <f>'Gesamtenergie 2050 var.'!G33*Sekundäranteil!$D$10</f>
        <v>4009.3938432243717</v>
      </c>
      <c r="H68" s="54">
        <f>'Gesamtenergie 2050 var.'!H33*Sekundäranteil!$D$10</f>
        <v>3119.8095842589646</v>
      </c>
      <c r="I68" s="53">
        <f>'Gesamtenergie 2050 var.'!I33*Sekundäranteil!$D$10</f>
        <v>2804.8852216227642</v>
      </c>
    </row>
    <row r="69" spans="3:9" x14ac:dyDescent="0.25">
      <c r="C69" s="8" t="str">
        <f t="shared" si="0"/>
        <v>United Kingdom</v>
      </c>
      <c r="D69" s="8" t="str">
        <f t="shared" si="0"/>
        <v>Port Talbot</v>
      </c>
      <c r="E69" s="51">
        <f>'Gesamtenergie 2050 var.'!E34*Sekundäranteil!$D$10</f>
        <v>9374.8964298959036</v>
      </c>
      <c r="F69" s="55">
        <f>'Gesamtenergie 2050 var.'!F34*Sekundäranteil!$D$10</f>
        <v>11101.282322169331</v>
      </c>
      <c r="G69" s="52">
        <f>'Gesamtenergie 2050 var.'!G34*Sekundäranteil!$D$10</f>
        <v>10117.037131069499</v>
      </c>
      <c r="H69" s="54">
        <f>'Gesamtenergie 2050 var.'!H34*Sekundäranteil!$D$10</f>
        <v>7872.319517613455</v>
      </c>
      <c r="I69" s="53">
        <f>'Gesamtenergie 2050 var.'!I34*Sekundäranteil!$D$10</f>
        <v>7077.6603758947758</v>
      </c>
    </row>
    <row r="70" spans="3:9" x14ac:dyDescent="0.25">
      <c r="C70" s="8" t="str">
        <f t="shared" si="0"/>
        <v>United Kingdom</v>
      </c>
      <c r="D70" s="8" t="str">
        <f t="shared" si="0"/>
        <v>Scunthorpe</v>
      </c>
      <c r="E70" s="51">
        <f>'Gesamtenergie 2050 var.'!E35*Sekundäranteil!$D$10</f>
        <v>6935.1941885623592</v>
      </c>
      <c r="F70" s="55">
        <f>'Gesamtenergie 2050 var.'!F35*Sekundäranteil!$D$10</f>
        <v>8212.3092475757257</v>
      </c>
      <c r="G70" s="52">
        <f>'Gesamtenergie 2050 var.'!G35*Sekundäranteil!$D$10</f>
        <v>7484.2018406854941</v>
      </c>
      <c r="H70" s="54">
        <f>'Gesamtenergie 2050 var.'!H35*Sekundäranteil!$D$10</f>
        <v>5823.6445572834018</v>
      </c>
      <c r="I70" s="53">
        <f>'Gesamtenergie 2050 var.'!I35*Sekundäranteil!$D$10</f>
        <v>5235.785747029161</v>
      </c>
    </row>
    <row r="73" spans="3:9" ht="44.25" customHeight="1" x14ac:dyDescent="0.35">
      <c r="C73" s="87" t="s">
        <v>126</v>
      </c>
      <c r="D73" s="87"/>
      <c r="E73" s="87"/>
      <c r="F73" s="87"/>
      <c r="G73" s="87"/>
      <c r="H73" s="87"/>
      <c r="I73" s="87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86" t="s">
        <v>47</v>
      </c>
      <c r="F75" s="86"/>
      <c r="G75" s="86" t="s">
        <v>43</v>
      </c>
      <c r="H75" s="86"/>
      <c r="I75" s="86"/>
    </row>
    <row r="76" spans="3:9" x14ac:dyDescent="0.25">
      <c r="C76" s="15" t="s">
        <v>53</v>
      </c>
      <c r="D76" s="15" t="s">
        <v>54</v>
      </c>
      <c r="E76" s="63" t="str">
        <f>Studienliste!$F$17</f>
        <v>ISI-05 13</v>
      </c>
      <c r="F76" s="64" t="s">
        <v>139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 t="shared" ref="C77:D105" si="1">C7</f>
        <v>Austria</v>
      </c>
      <c r="D77" s="8" t="str">
        <f t="shared" si="1"/>
        <v>Donawitz</v>
      </c>
      <c r="E77" s="51">
        <f>'Gesamtenergie 2050 var.'!E7*Sekundäranteil!$D$8</f>
        <v>9941.6746479657231</v>
      </c>
      <c r="F77" s="55">
        <f>'Gesamtenergie 2050 var.'!F7*Sekundäranteil!$D$8</f>
        <v>11772.432671391798</v>
      </c>
      <c r="G77" s="52">
        <f>'Gesamtenergie 2050 var.'!G7*Sekundäranteil!$D$8</f>
        <v>10728.682957791174</v>
      </c>
      <c r="H77" s="54">
        <f>'Gesamtenergie 2050 var.'!H7*Sekundäranteil!$D$8</f>
        <v>8348.2564265312594</v>
      </c>
      <c r="I77" s="53">
        <f>'Gesamtenergie 2050 var.'!I7*Sekundäranteil!$D$8</f>
        <v>7505.5545682146749</v>
      </c>
    </row>
    <row r="78" spans="3:9" x14ac:dyDescent="0.25">
      <c r="C78" s="8" t="str">
        <f t="shared" si="1"/>
        <v>Austria</v>
      </c>
      <c r="D78" s="8" t="str">
        <f t="shared" si="1"/>
        <v>Linz</v>
      </c>
      <c r="E78" s="51">
        <f>'Gesamtenergie 2050 var.'!E8*Sekundäranteil!$D$8</f>
        <v>9941.6746479657231</v>
      </c>
      <c r="F78" s="55">
        <f>'Gesamtenergie 2050 var.'!F8*Sekundäranteil!$D$8</f>
        <v>11772.432671391798</v>
      </c>
      <c r="G78" s="52">
        <f>'Gesamtenergie 2050 var.'!G8*Sekundäranteil!$D$8</f>
        <v>10728.682957791174</v>
      </c>
      <c r="H78" s="54">
        <f>'Gesamtenergie 2050 var.'!H8*Sekundäranteil!$D$8</f>
        <v>8348.2564265312594</v>
      </c>
      <c r="I78" s="53">
        <f>'Gesamtenergie 2050 var.'!I8*Sekundäranteil!$D$8</f>
        <v>7505.5545682146749</v>
      </c>
    </row>
    <row r="79" spans="3:9" x14ac:dyDescent="0.25">
      <c r="C79" s="8" t="str">
        <f t="shared" si="1"/>
        <v>Belgium</v>
      </c>
      <c r="D79" s="8" t="str">
        <f t="shared" si="1"/>
        <v>Ghent</v>
      </c>
      <c r="E79" s="51">
        <f>'Gesamtenergie 2050 var.'!E9*Sekundäranteil!$D$8</f>
        <v>14360.489486194856</v>
      </c>
      <c r="F79" s="55">
        <f>'Gesamtenergie 2050 var.'!F9*Sekundäranteil!$D$8</f>
        <v>17004.971656264326</v>
      </c>
      <c r="G79" s="52">
        <f>'Gesamtenergie 2050 var.'!G9*Sekundäranteil!$D$8</f>
        <v>15497.302443668672</v>
      </c>
      <c r="H79" s="54">
        <f>'Gesamtenergie 2050 var.'!H9*Sekundäranteil!$D$8</f>
        <v>12058.838463979688</v>
      </c>
      <c r="I79" s="53">
        <f>'Gesamtenergie 2050 var.'!I9*Sekundäranteil!$D$8</f>
        <v>10841.577629676643</v>
      </c>
    </row>
    <row r="80" spans="3:9" x14ac:dyDescent="0.25">
      <c r="C80" s="8" t="str">
        <f t="shared" si="1"/>
        <v>Czech Republic</v>
      </c>
      <c r="D80" s="8" t="str">
        <f t="shared" si="1"/>
        <v>Trinec</v>
      </c>
      <c r="E80" s="51">
        <f>'Gesamtenergie 2050 var.'!E10*Sekundäranteil!$D$8</f>
        <v>6806.0815307965713</v>
      </c>
      <c r="F80" s="55">
        <f>'Gesamtenergie 2050 var.'!F10*Sekundäranteil!$D$8</f>
        <v>8059.4205115836248</v>
      </c>
      <c r="G80" s="52">
        <f>'Gesamtenergie 2050 var.'!G10*Sekundäranteil!$D$8</f>
        <v>7344.8682957791161</v>
      </c>
      <c r="H80" s="54">
        <f>'Gesamtenergie 2050 var.'!H10*Sekundäranteil!$D$8</f>
        <v>5715.2256426531249</v>
      </c>
      <c r="I80" s="53">
        <f>'Gesamtenergie 2050 var.'!I10*Sekundäranteil!$D$8</f>
        <v>5138.3110123770221</v>
      </c>
    </row>
    <row r="81" spans="3:9" x14ac:dyDescent="0.25">
      <c r="C81" s="8" t="str">
        <f t="shared" si="1"/>
        <v>Finland</v>
      </c>
      <c r="D81" s="8" t="str">
        <f t="shared" si="1"/>
        <v>Raahe</v>
      </c>
      <c r="E81" s="51">
        <f>'Gesamtenergie 2050 var.'!E11*Sekundäranteil!$D$8</f>
        <v>6850.8757181847022</v>
      </c>
      <c r="F81" s="55">
        <f>'Gesamtenergie 2050 var.'!F11*Sekundäranteil!$D$8</f>
        <v>8112.4635424380276</v>
      </c>
      <c r="G81" s="52">
        <f>'Gesamtenergie 2050 var.'!G11*Sekundäranteil!$D$8</f>
        <v>7393.2085052364309</v>
      </c>
      <c r="H81" s="54">
        <f>'Gesamtenergie 2050 var.'!H11*Sekundäranteil!$D$8</f>
        <v>5752.8403681370992</v>
      </c>
      <c r="I81" s="53">
        <f>'Gesamtenergie 2050 var.'!I11*Sekundäranteil!$D$8</f>
        <v>5172.128777460417</v>
      </c>
    </row>
    <row r="82" spans="3:9" x14ac:dyDescent="0.25">
      <c r="C82" s="8" t="str">
        <f t="shared" si="1"/>
        <v>France</v>
      </c>
      <c r="D82" s="8" t="str">
        <f t="shared" si="1"/>
        <v>Fos-Sur-Mer</v>
      </c>
      <c r="E82" s="51">
        <f>'Gesamtenergie 2050 var.'!E12*Sekundäranteil!$D$8</f>
        <v>9881.070747381782</v>
      </c>
      <c r="F82" s="55">
        <f>'Gesamtenergie 2050 var.'!F12*Sekundäranteil!$D$8</f>
        <v>11700.668570824078</v>
      </c>
      <c r="G82" s="52">
        <f>'Gesamtenergie 2050 var.'!G12*Sekundäranteil!$D$8</f>
        <v>10663.281497937161</v>
      </c>
      <c r="H82" s="54">
        <f>'Gesamtenergie 2050 var.'!H12*Sekundäranteil!$D$8</f>
        <v>8297.3659155823534</v>
      </c>
      <c r="I82" s="53">
        <f>'Gesamtenergie 2050 var.'!I12*Sekundäranteil!$D$8</f>
        <v>7459.8011213371401</v>
      </c>
    </row>
    <row r="83" spans="3:9" x14ac:dyDescent="0.25">
      <c r="C83" s="8" t="str">
        <f t="shared" si="1"/>
        <v>France</v>
      </c>
      <c r="D83" s="8" t="str">
        <f t="shared" si="1"/>
        <v>Dunkerque</v>
      </c>
      <c r="E83" s="51">
        <f>'Gesamtenergie 2050 var.'!E13*Sekundäranteil!$D$8</f>
        <v>18049.422565217388</v>
      </c>
      <c r="F83" s="55">
        <f>'Gesamtenergie 2050 var.'!F13*Sekundäranteil!$D$8</f>
        <v>21373.221256038651</v>
      </c>
      <c r="G83" s="52">
        <f>'Gesamtenergie 2050 var.'!G13*Sekundäranteil!$D$8</f>
        <v>19478.260869565212</v>
      </c>
      <c r="H83" s="54">
        <f>'Gesamtenergie 2050 var.'!H13*Sekundäranteil!$D$8</f>
        <v>15156.521739130434</v>
      </c>
      <c r="I83" s="53">
        <f>'Gesamtenergie 2050 var.'!I13*Sekundäranteil!$D$8</f>
        <v>13626.570048309175</v>
      </c>
    </row>
    <row r="84" spans="3:9" x14ac:dyDescent="0.25">
      <c r="C84" s="8" t="str">
        <f t="shared" si="1"/>
        <v>Germany</v>
      </c>
      <c r="D84" s="8" t="str">
        <f t="shared" si="1"/>
        <v>Bremen</v>
      </c>
      <c r="E84" s="51">
        <f>'Gesamtenergie 2050 var.'!E14*Sekundäranteil!$D$8</f>
        <v>8695.3422576959674</v>
      </c>
      <c r="F84" s="55">
        <f>'Gesamtenergie 2050 var.'!F14*Sekundäranteil!$D$8</f>
        <v>10296.588342325187</v>
      </c>
      <c r="G84" s="52">
        <f>'Gesamtenergie 2050 var.'!G14*Sekundäranteil!$D$8</f>
        <v>9383.6877181847012</v>
      </c>
      <c r="H84" s="54">
        <f>'Gesamtenergie 2050 var.'!H14*Sekundäranteil!$D$8</f>
        <v>7301.6820057124723</v>
      </c>
      <c r="I84" s="53">
        <f>'Gesamtenergie 2050 var.'!I14*Sekundäranteil!$D$8</f>
        <v>6564.6249867766828</v>
      </c>
    </row>
    <row r="85" spans="3:9" x14ac:dyDescent="0.25">
      <c r="C85" s="8" t="str">
        <f t="shared" si="1"/>
        <v>Germany</v>
      </c>
      <c r="D85" s="8" t="str">
        <f t="shared" si="1"/>
        <v>Voelklingen</v>
      </c>
      <c r="E85" s="51">
        <f>'Gesamtenergie 2050 var.'!E15*Sekundäranteil!$D$8</f>
        <v>7330.437018457631</v>
      </c>
      <c r="F85" s="55">
        <f>'Gesamtenergie 2050 var.'!F15*Sekundäranteil!$D$8</f>
        <v>8680.3359904086901</v>
      </c>
      <c r="G85" s="52">
        <f>'Gesamtenergie 2050 var.'!G15*Sekundäranteil!$D$8</f>
        <v>7910.7331006029817</v>
      </c>
      <c r="H85" s="54">
        <f>'Gesamtenergie 2050 var.'!H15*Sekundäranteil!$D$8</f>
        <v>6155.5391939066949</v>
      </c>
      <c r="I85" s="53">
        <f>'Gesamtenergie 2050 var.'!I15*Sekundäranteil!$D$8</f>
        <v>5534.1777918826465</v>
      </c>
    </row>
    <row r="86" spans="3:9" x14ac:dyDescent="0.25">
      <c r="C86" s="8" t="str">
        <f t="shared" si="1"/>
        <v>Germany</v>
      </c>
      <c r="D86" s="8" t="str">
        <f t="shared" si="1"/>
        <v>Eisenhuettenstadt</v>
      </c>
      <c r="E86" s="51">
        <f>'Gesamtenergie 2050 var.'!E16*Sekundäranteil!$D$8</f>
        <v>5665.1472284988877</v>
      </c>
      <c r="F86" s="55">
        <f>'Gesamtenergie 2050 var.'!F16*Sekundäranteil!$D$8</f>
        <v>6708.3833139391381</v>
      </c>
      <c r="G86" s="52">
        <f>'Gesamtenergie 2050 var.'!G16*Sekundäranteil!$D$8</f>
        <v>6113.6147254839716</v>
      </c>
      <c r="H86" s="54">
        <f>'Gesamtenergie 2050 var.'!H16*Sekundäranteil!$D$8</f>
        <v>4757.1564582672163</v>
      </c>
      <c r="I86" s="53">
        <f>'Gesamtenergie 2050 var.'!I16*Sekundäranteil!$D$8</f>
        <v>4276.9526428999607</v>
      </c>
    </row>
    <row r="87" spans="3:9" x14ac:dyDescent="0.25">
      <c r="C87" s="8" t="str">
        <f t="shared" si="1"/>
        <v>Germany</v>
      </c>
      <c r="D87" s="8" t="str">
        <f t="shared" si="1"/>
        <v>Duisburg-Huckingen</v>
      </c>
      <c r="E87" s="51">
        <f>'Gesamtenergie 2050 var.'!E17*Sekundäranteil!$D$8</f>
        <v>13174.760996509043</v>
      </c>
      <c r="F87" s="55">
        <f>'Gesamtenergie 2050 var.'!F17*Sekundäranteil!$D$8</f>
        <v>15600.891427765437</v>
      </c>
      <c r="G87" s="52">
        <f>'Gesamtenergie 2050 var.'!G17*Sekundäranteil!$D$8</f>
        <v>14217.708663916213</v>
      </c>
      <c r="H87" s="54">
        <f>'Gesamtenergie 2050 var.'!H17*Sekundäranteil!$D$8</f>
        <v>11063.154554109806</v>
      </c>
      <c r="I87" s="53">
        <f>'Gesamtenergie 2050 var.'!I17*Sekundäranteil!$D$8</f>
        <v>9946.4014951161862</v>
      </c>
    </row>
    <row r="88" spans="3:9" x14ac:dyDescent="0.25">
      <c r="C88" s="8" t="str">
        <f t="shared" si="1"/>
        <v>Germany</v>
      </c>
      <c r="D88" s="8" t="str">
        <f t="shared" si="1"/>
        <v>Duisburg-Beeckerwerth</v>
      </c>
      <c r="E88" s="51">
        <f>'Gesamtenergie 2050 var.'!E18*Sekundäranteil!$D$8</f>
        <v>15809.713195810851</v>
      </c>
      <c r="F88" s="55">
        <f>'Gesamtenergie 2050 var.'!F18*Sekundäranteil!$D$8</f>
        <v>18721.069713318524</v>
      </c>
      <c r="G88" s="52">
        <f>'Gesamtenergie 2050 var.'!G18*Sekundäranteil!$D$8</f>
        <v>17061.250396699455</v>
      </c>
      <c r="H88" s="54">
        <f>'Gesamtenergie 2050 var.'!H18*Sekundäranteil!$D$8</f>
        <v>13275.785464931765</v>
      </c>
      <c r="I88" s="53">
        <f>'Gesamtenergie 2050 var.'!I18*Sekundäranteil!$D$8</f>
        <v>11935.681794139424</v>
      </c>
    </row>
    <row r="89" spans="3:9" x14ac:dyDescent="0.25">
      <c r="C89" s="8" t="str">
        <f t="shared" si="1"/>
        <v>Germany</v>
      </c>
      <c r="D89" s="8" t="str">
        <f t="shared" si="1"/>
        <v>Salzgitter</v>
      </c>
      <c r="E89" s="51">
        <f>'Gesamtenergie 2050 var.'!E19*Sekundäranteil!$D$8</f>
        <v>12120.780116788319</v>
      </c>
      <c r="F89" s="55">
        <f>'Gesamtenergie 2050 var.'!F19*Sekundäranteil!$D$8</f>
        <v>14352.820113544201</v>
      </c>
      <c r="G89" s="52">
        <f>'Gesamtenergie 2050 var.'!G19*Sekundäranteil!$D$8</f>
        <v>13080.291970802915</v>
      </c>
      <c r="H89" s="54">
        <f>'Gesamtenergie 2050 var.'!H19*Sekundäranteil!$D$8</f>
        <v>10178.102189781021</v>
      </c>
      <c r="I89" s="53">
        <f>'Gesamtenergie 2050 var.'!I19*Sekundäranteil!$D$8</f>
        <v>9150.6893755068922</v>
      </c>
    </row>
    <row r="90" spans="3:9" x14ac:dyDescent="0.25">
      <c r="C90" s="8" t="str">
        <f t="shared" si="1"/>
        <v>Germany</v>
      </c>
      <c r="D90" s="8" t="str">
        <f t="shared" si="1"/>
        <v>Dillingen</v>
      </c>
      <c r="E90" s="51">
        <f>'Gesamtenergie 2050 var.'!E20*Sekundäranteil!$D$8</f>
        <v>6149.9784331704204</v>
      </c>
      <c r="F90" s="55">
        <f>'Gesamtenergie 2050 var.'!F20*Sekundäranteil!$D$8</f>
        <v>7282.4961184809063</v>
      </c>
      <c r="G90" s="52">
        <f>'Gesamtenergie 2050 var.'!G20*Sekundäranteil!$D$8</f>
        <v>6636.8264043160889</v>
      </c>
      <c r="H90" s="54">
        <f>'Gesamtenergie 2050 var.'!H20*Sekundäranteil!$D$8</f>
        <v>5164.2805458584571</v>
      </c>
      <c r="I90" s="53">
        <f>'Gesamtenergie 2050 var.'!I20*Sekundäranteil!$D$8</f>
        <v>4642.9802179202361</v>
      </c>
    </row>
    <row r="91" spans="3:9" x14ac:dyDescent="0.25">
      <c r="C91" s="8" t="str">
        <f t="shared" si="1"/>
        <v>Germany</v>
      </c>
      <c r="D91" s="8" t="str">
        <f t="shared" si="1"/>
        <v>Duisburg</v>
      </c>
      <c r="E91" s="51">
        <f>'Gesamtenergie 2050 var.'!E21*Sekundäranteil!$D$8</f>
        <v>2951.1464632180255</v>
      </c>
      <c r="F91" s="55">
        <f>'Gesamtenergie 2050 var.'!F21*Sekundäranteil!$D$8</f>
        <v>3494.5996798194583</v>
      </c>
      <c r="G91" s="52">
        <f>'Gesamtenergie 2050 var.'!G21*Sekundäranteil!$D$8</f>
        <v>3184.7667407172316</v>
      </c>
      <c r="H91" s="54">
        <f>'Gesamtenergie 2050 var.'!H21*Sekundäranteil!$D$8</f>
        <v>2478.1466201205963</v>
      </c>
      <c r="I91" s="53">
        <f>'Gesamtenergie 2050 var.'!I21*Sekundäranteil!$D$8</f>
        <v>2227.993934906026</v>
      </c>
    </row>
    <row r="92" spans="3:9" x14ac:dyDescent="0.25">
      <c r="C92" s="8" t="str">
        <f t="shared" si="1"/>
        <v>Germany</v>
      </c>
      <c r="D92" s="8" t="str">
        <f t="shared" si="1"/>
        <v>Duisburg-Bruckhausen</v>
      </c>
      <c r="E92" s="51">
        <f>'Gesamtenergie 2050 var.'!E22*Sekundäranteil!$D$8</f>
        <v>15809.713195810851</v>
      </c>
      <c r="F92" s="55">
        <f>'Gesamtenergie 2050 var.'!F22*Sekundäranteil!$D$8</f>
        <v>18721.069713318524</v>
      </c>
      <c r="G92" s="52">
        <f>'Gesamtenergie 2050 var.'!G22*Sekundäranteil!$D$8</f>
        <v>17061.250396699455</v>
      </c>
      <c r="H92" s="54">
        <f>'Gesamtenergie 2050 var.'!H22*Sekundäranteil!$D$8</f>
        <v>13275.785464931765</v>
      </c>
      <c r="I92" s="53">
        <f>'Gesamtenergie 2050 var.'!I22*Sekundäranteil!$D$8</f>
        <v>11935.681794139424</v>
      </c>
    </row>
    <row r="93" spans="3:9" x14ac:dyDescent="0.25">
      <c r="C93" s="8" t="str">
        <f t="shared" si="1"/>
        <v>Hungaria</v>
      </c>
      <c r="D93" s="8" t="str">
        <f t="shared" si="1"/>
        <v>Dunauijvaros</v>
      </c>
      <c r="E93" s="51">
        <f>'Gesamtenergie 2050 var.'!E23*Sekundäranteil!$D$8</f>
        <v>4215.9235188828934</v>
      </c>
      <c r="F93" s="55">
        <f>'Gesamtenergie 2050 var.'!F23*Sekundäranteil!$D$8</f>
        <v>4992.2852568849394</v>
      </c>
      <c r="G93" s="52">
        <f>'Gesamtenergie 2050 var.'!G23*Sekundäranteil!$D$8</f>
        <v>4549.6667724531881</v>
      </c>
      <c r="H93" s="54">
        <f>'Gesamtenergie 2050 var.'!H23*Sekundäranteil!$D$8</f>
        <v>3540.209457315138</v>
      </c>
      <c r="I93" s="53">
        <f>'Gesamtenergie 2050 var.'!I23*Sekundäranteil!$D$8</f>
        <v>3182.8484784371799</v>
      </c>
    </row>
    <row r="94" spans="3:9" x14ac:dyDescent="0.25">
      <c r="C94" s="8" t="str">
        <f t="shared" si="1"/>
        <v>Italy</v>
      </c>
      <c r="D94" s="8" t="str">
        <f t="shared" si="1"/>
        <v>Taranto</v>
      </c>
      <c r="E94" s="51">
        <f>'Gesamtenergie 2050 var.'!E24*Sekundäranteil!$D$8</f>
        <v>22397.093694065374</v>
      </c>
      <c r="F94" s="55">
        <f>'Gesamtenergie 2050 var.'!F24*Sekundäranteil!$D$8</f>
        <v>26521.515427201244</v>
      </c>
      <c r="G94" s="52">
        <f>'Gesamtenergie 2050 var.'!G24*Sekundäranteil!$D$8</f>
        <v>24170.104728657559</v>
      </c>
      <c r="H94" s="54">
        <f>'Gesamtenergie 2050 var.'!H24*Sekundäranteil!$D$8</f>
        <v>18807.362741986668</v>
      </c>
      <c r="I94" s="53">
        <f>'Gesamtenergie 2050 var.'!I24*Sekundäranteil!$D$8</f>
        <v>16908.882541697516</v>
      </c>
    </row>
    <row r="95" spans="3:9" x14ac:dyDescent="0.25">
      <c r="C95" s="8" t="str">
        <f t="shared" si="1"/>
        <v>Netherlands</v>
      </c>
      <c r="D95" s="8" t="str">
        <f t="shared" si="1"/>
        <v>Ijmuiden</v>
      </c>
      <c r="E95" s="51">
        <f>'Gesamtenergie 2050 var.'!E25*Sekundäranteil!$D$8</f>
        <v>17957.199238241825</v>
      </c>
      <c r="F95" s="55">
        <f>'Gesamtenergie 2050 var.'!F25*Sekundäranteil!$D$8</f>
        <v>21264.01501604429</v>
      </c>
      <c r="G95" s="52">
        <f>'Gesamtenergie 2050 var.'!G25*Sekundäranteil!$D$8</f>
        <v>19378.736908917799</v>
      </c>
      <c r="H95" s="54">
        <f>'Gesamtenergie 2050 var.'!H25*Sekundäranteil!$D$8</f>
        <v>15079.079657251665</v>
      </c>
      <c r="I95" s="53">
        <f>'Gesamtenergie 2050 var.'!I25*Sekundäranteil!$D$8</f>
        <v>13556.945237843363</v>
      </c>
    </row>
    <row r="96" spans="3:9" x14ac:dyDescent="0.25">
      <c r="C96" s="8" t="str">
        <f t="shared" si="1"/>
        <v>Poland</v>
      </c>
      <c r="D96" s="8" t="str">
        <f t="shared" si="1"/>
        <v>Krakow</v>
      </c>
      <c r="E96" s="51">
        <f>'Gesamtenergie 2050 var.'!E26*Sekundäranteil!$D$8</f>
        <v>7180.244743097428</v>
      </c>
      <c r="F96" s="55">
        <f>'Gesamtenergie 2050 var.'!F26*Sekundäranteil!$D$8</f>
        <v>8502.4858281321631</v>
      </c>
      <c r="G96" s="52">
        <f>'Gesamtenergie 2050 var.'!G26*Sekundäranteil!$D$8</f>
        <v>7748.651221834336</v>
      </c>
      <c r="H96" s="54">
        <f>'Gesamtenergie 2050 var.'!H26*Sekundäranteil!$D$8</f>
        <v>6029.4192319898439</v>
      </c>
      <c r="I96" s="53">
        <f>'Gesamtenergie 2050 var.'!I26*Sekundäranteil!$D$8</f>
        <v>5420.7888148383217</v>
      </c>
    </row>
    <row r="97" spans="3:9" x14ac:dyDescent="0.25">
      <c r="C97" s="8" t="str">
        <f t="shared" si="1"/>
        <v>Poland</v>
      </c>
      <c r="D97" s="8" t="str">
        <f t="shared" si="1"/>
        <v>Dabrowa Gornicza</v>
      </c>
      <c r="E97" s="51">
        <f>'Gesamtenergie 2050 var.'!E27*Sekundäranteil!$D$8</f>
        <v>7180.244743097428</v>
      </c>
      <c r="F97" s="55">
        <f>'Gesamtenergie 2050 var.'!F27*Sekundäranteil!$D$8</f>
        <v>8502.4858281321631</v>
      </c>
      <c r="G97" s="52">
        <f>'Gesamtenergie 2050 var.'!G27*Sekundäranteil!$D$8</f>
        <v>7748.651221834336</v>
      </c>
      <c r="H97" s="54">
        <f>'Gesamtenergie 2050 var.'!H27*Sekundäranteil!$D$8</f>
        <v>6029.4192319898439</v>
      </c>
      <c r="I97" s="53">
        <f>'Gesamtenergie 2050 var.'!I27*Sekundäranteil!$D$8</f>
        <v>5420.7888148383217</v>
      </c>
    </row>
    <row r="98" spans="3:9" x14ac:dyDescent="0.25">
      <c r="C98" s="8" t="str">
        <f t="shared" si="1"/>
        <v>Romania</v>
      </c>
      <c r="D98" s="8" t="str">
        <f t="shared" si="1"/>
        <v>Galati</v>
      </c>
      <c r="E98" s="51">
        <f>'Gesamtenergie 2050 var.'!E28*Sekundäranteil!$D$8</f>
        <v>5401.6520085687071</v>
      </c>
      <c r="F98" s="55">
        <f>'Gesamtenergie 2050 var.'!F28*Sekundäranteil!$D$8</f>
        <v>6396.3654853838298</v>
      </c>
      <c r="G98" s="52">
        <f>'Gesamtenergie 2050 var.'!G28*Sekundäranteil!$D$8</f>
        <v>5829.2605522056474</v>
      </c>
      <c r="H98" s="54">
        <f>'Gesamtenergie 2050 var.'!H28*Sekundäranteil!$D$8</f>
        <v>4535.89336718502</v>
      </c>
      <c r="I98" s="53">
        <f>'Gesamtenergie 2050 var.'!I28*Sekundäranteil!$D$8</f>
        <v>4078.0246129976363</v>
      </c>
    </row>
    <row r="99" spans="3:9" x14ac:dyDescent="0.25">
      <c r="C99" s="8" t="str">
        <f t="shared" si="1"/>
        <v>Slovakia</v>
      </c>
      <c r="D99" s="8" t="str">
        <f t="shared" si="1"/>
        <v>Kosice</v>
      </c>
      <c r="E99" s="51">
        <f>'Gesamtenergie 2050 var.'!E29*Sekundäranteil!$D$8</f>
        <v>11857.284896858138</v>
      </c>
      <c r="F99" s="55">
        <f>'Gesamtenergie 2050 var.'!F29*Sekundäranteil!$D$8</f>
        <v>14040.802284988893</v>
      </c>
      <c r="G99" s="52">
        <f>'Gesamtenergie 2050 var.'!G29*Sekundäranteil!$D$8</f>
        <v>12795.937797524592</v>
      </c>
      <c r="H99" s="54">
        <f>'Gesamtenergie 2050 var.'!H29*Sekundäranteil!$D$8</f>
        <v>9956.8390986988252</v>
      </c>
      <c r="I99" s="53">
        <f>'Gesamtenergie 2050 var.'!I29*Sekundäranteil!$D$8</f>
        <v>8951.7613456045674</v>
      </c>
    </row>
    <row r="100" spans="3:9" x14ac:dyDescent="0.25">
      <c r="C100" s="8" t="str">
        <f t="shared" si="1"/>
        <v>Spain</v>
      </c>
      <c r="D100" s="8" t="str">
        <f t="shared" si="1"/>
        <v>Gijon</v>
      </c>
      <c r="E100" s="51">
        <f>'Gesamtenergie 2050 var.'!E30*Sekundäranteil!$D$8</f>
        <v>6258.0114733417959</v>
      </c>
      <c r="F100" s="55">
        <f>'Gesamtenergie 2050 var.'!F30*Sekundäranteil!$D$8</f>
        <v>7410.4234281885829</v>
      </c>
      <c r="G100" s="52">
        <f>'Gesamtenergie 2050 var.'!G30*Sekundäranteil!$D$8</f>
        <v>6753.4116153602008</v>
      </c>
      <c r="H100" s="54">
        <f>'Gesamtenergie 2050 var.'!H30*Sekundäranteil!$D$8</f>
        <v>5254.9984132021573</v>
      </c>
      <c r="I100" s="53">
        <f>'Gesamtenergie 2050 var.'!I30*Sekundäranteil!$D$8</f>
        <v>4724.5407101801893</v>
      </c>
    </row>
    <row r="101" spans="3:9" x14ac:dyDescent="0.25">
      <c r="C101" s="8" t="str">
        <f t="shared" si="1"/>
        <v>Spain</v>
      </c>
      <c r="D101" s="8" t="str">
        <f t="shared" si="1"/>
        <v>Aviles</v>
      </c>
      <c r="E101" s="51">
        <f>'Gesamtenergie 2050 var.'!E31*Sekundäranteil!$D$8</f>
        <v>6258.0114733417959</v>
      </c>
      <c r="F101" s="55">
        <f>'Gesamtenergie 2050 var.'!F31*Sekundäranteil!$D$8</f>
        <v>7410.4234281885829</v>
      </c>
      <c r="G101" s="52">
        <f>'Gesamtenergie 2050 var.'!G31*Sekundäranteil!$D$8</f>
        <v>6753.4116153602008</v>
      </c>
      <c r="H101" s="54">
        <f>'Gesamtenergie 2050 var.'!H31*Sekundäranteil!$D$8</f>
        <v>5254.9984132021573</v>
      </c>
      <c r="I101" s="53">
        <f>'Gesamtenergie 2050 var.'!I31*Sekundäranteil!$D$8</f>
        <v>4724.5407101801893</v>
      </c>
    </row>
    <row r="102" spans="3:9" x14ac:dyDescent="0.25">
      <c r="C102" s="8" t="str">
        <f t="shared" si="1"/>
        <v>Sweden</v>
      </c>
      <c r="D102" s="8" t="str">
        <f t="shared" si="1"/>
        <v>Lulea</v>
      </c>
      <c r="E102" s="51">
        <f>'Gesamtenergie 2050 var.'!E32*Sekundäranteil!$D$8</f>
        <v>6060.3900583941595</v>
      </c>
      <c r="F102" s="55">
        <f>'Gesamtenergie 2050 var.'!F32*Sekundäranteil!$D$8</f>
        <v>7176.4100567721007</v>
      </c>
      <c r="G102" s="52">
        <f>'Gesamtenergie 2050 var.'!G32*Sekundäranteil!$D$8</f>
        <v>6540.1459854014574</v>
      </c>
      <c r="H102" s="54">
        <f>'Gesamtenergie 2050 var.'!H32*Sekundäranteil!$D$8</f>
        <v>5089.0510948905103</v>
      </c>
      <c r="I102" s="53">
        <f>'Gesamtenergie 2050 var.'!I32*Sekundäranteil!$D$8</f>
        <v>4575.3446877534461</v>
      </c>
    </row>
    <row r="103" spans="3:9" x14ac:dyDescent="0.25">
      <c r="C103" s="8" t="str">
        <f t="shared" si="1"/>
        <v>Sweden</v>
      </c>
      <c r="D103" s="8" t="str">
        <f t="shared" si="1"/>
        <v>Oxeloesund</v>
      </c>
      <c r="E103" s="51">
        <f>'Gesamtenergie 2050 var.'!E33*Sekundäranteil!$D$8</f>
        <v>3952.4282989527128</v>
      </c>
      <c r="F103" s="55">
        <f>'Gesamtenergie 2050 var.'!F33*Sekundäranteil!$D$8</f>
        <v>4680.267428329631</v>
      </c>
      <c r="G103" s="52">
        <f>'Gesamtenergie 2050 var.'!G33*Sekundäranteil!$D$8</f>
        <v>4265.3125991748639</v>
      </c>
      <c r="H103" s="54">
        <f>'Gesamtenergie 2050 var.'!H33*Sekundäranteil!$D$8</f>
        <v>3318.9463662329413</v>
      </c>
      <c r="I103" s="53">
        <f>'Gesamtenergie 2050 var.'!I33*Sekundäranteil!$D$8</f>
        <v>2983.920448534856</v>
      </c>
    </row>
    <row r="104" spans="3:9" x14ac:dyDescent="0.25">
      <c r="C104" s="8" t="str">
        <f t="shared" si="1"/>
        <v>United Kingdom</v>
      </c>
      <c r="D104" s="8" t="str">
        <f t="shared" si="1"/>
        <v>Port Talbot</v>
      </c>
      <c r="E104" s="51">
        <f>'Gesamtenergie 2050 var.'!E34*Sekundäranteil!$D$8</f>
        <v>9973.2940743573454</v>
      </c>
      <c r="F104" s="55">
        <f>'Gesamtenergie 2050 var.'!F34*Sekundäranteil!$D$8</f>
        <v>11809.874810818437</v>
      </c>
      <c r="G104" s="52">
        <f>'Gesamtenergie 2050 var.'!G34*Sekundäranteil!$D$8</f>
        <v>10762.805458584575</v>
      </c>
      <c r="H104" s="54">
        <f>'Gesamtenergie 2050 var.'!H34*Sekundäranteil!$D$8</f>
        <v>8374.8079974611228</v>
      </c>
      <c r="I104" s="53">
        <f>'Gesamtenergie 2050 var.'!I34*Sekundäranteil!$D$8</f>
        <v>7529.4259318029535</v>
      </c>
    </row>
    <row r="105" spans="3:9" x14ac:dyDescent="0.25">
      <c r="C105" s="8" t="str">
        <f t="shared" si="1"/>
        <v>United Kingdom</v>
      </c>
      <c r="D105" s="8" t="str">
        <f t="shared" si="1"/>
        <v>Scunthorpe</v>
      </c>
      <c r="E105" s="51">
        <f>'Gesamtenergie 2050 var.'!E35*Sekundäranteil!$D$8</f>
        <v>7377.8661580450635</v>
      </c>
      <c r="F105" s="55">
        <f>'Gesamtenergie 2050 var.'!F35*Sekundäranteil!$D$8</f>
        <v>8736.4991995486453</v>
      </c>
      <c r="G105" s="52">
        <f>'Gesamtenergie 2050 var.'!G35*Sekundäranteil!$D$8</f>
        <v>7961.9168517930793</v>
      </c>
      <c r="H105" s="54">
        <f>'Gesamtenergie 2050 var.'!H35*Sekundäranteil!$D$8</f>
        <v>6195.3665503014918</v>
      </c>
      <c r="I105" s="53">
        <f>'Gesamtenergie 2050 var.'!I35*Sekundäranteil!$D$8</f>
        <v>5569.9848372650649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78" t="s">
        <v>129</v>
      </c>
      <c r="D3" s="78"/>
      <c r="E3" s="78"/>
      <c r="F3" s="78"/>
      <c r="G3" s="78"/>
      <c r="H3" s="78"/>
      <c r="I3" s="78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53</v>
      </c>
      <c r="D6" s="15" t="s">
        <v>54</v>
      </c>
      <c r="E6" s="63" t="str">
        <f>Studienliste!$F$17</f>
        <v>ISI-05 13</v>
      </c>
      <c r="F6" s="64" t="s">
        <v>139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2050 var.'!E121-'Energiebedarf Sek.stahl var.'!E7-('Verbrauch je Träger 2019'!F122-'Energiebedarf Sek.stahl 2019'!E6)</f>
        <v>-1602.2828848147246</v>
      </c>
      <c r="F7" s="55">
        <f>'Verbrauch je Träger 2050 var.'!F121-'Energiebedarf Sek.stahl var.'!F7-('Verbrauch je Träger 2019'!G122-'Energiebedarf Sek.stahl 2019'!F6)</f>
        <v>-1897.3430583814643</v>
      </c>
      <c r="G7" s="52">
        <f>'Verbrauch je Träger 2050 var.'!G121-'Energiebedarf Sek.stahl var.'!G7-('Verbrauch je Träger 2019'!H122-'Energiebedarf Sek.stahl 2019'!G6)</f>
        <v>-115.32315972951255</v>
      </c>
      <c r="H7" s="54">
        <f>'Verbrauch je Träger 2050 var.'!H121-'Energiebedarf Sek.stahl var.'!H7-('Verbrauch je Träger 2019'!I122-'Energiebedarf Sek.stahl 2019'!H6)</f>
        <v>1637.9279108854334</v>
      </c>
      <c r="I7" s="53">
        <f>'Verbrauch je Träger 2050 var.'!I121-'Energiebedarf Sek.stahl var.'!I7-('Verbrauch je Träger 2019'!J122-'Energiebedarf Sek.stahl 2019'!I6)</f>
        <v>985.56465243093498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2050 var.'!E122-'Energiebedarf Sek.stahl var.'!E8-('Verbrauch je Träger 2019'!F123-'Energiebedarf Sek.stahl 2019'!E7)</f>
        <v>-1602.2828848147246</v>
      </c>
      <c r="F8" s="55">
        <f>'Verbrauch je Träger 2050 var.'!F122-'Energiebedarf Sek.stahl var.'!F8-('Verbrauch je Träger 2019'!G123-'Energiebedarf Sek.stahl 2019'!F7)</f>
        <v>-1897.3430583814643</v>
      </c>
      <c r="G8" s="52">
        <f>'Verbrauch je Träger 2050 var.'!G122-'Energiebedarf Sek.stahl var.'!G8-('Verbrauch je Träger 2019'!H123-'Energiebedarf Sek.stahl 2019'!G7)</f>
        <v>-115.32315972951255</v>
      </c>
      <c r="H8" s="54">
        <f>'Verbrauch je Träger 2050 var.'!H122-'Energiebedarf Sek.stahl var.'!H8-('Verbrauch je Träger 2019'!I123-'Energiebedarf Sek.stahl 2019'!H7)</f>
        <v>1637.9279108854334</v>
      </c>
      <c r="I8" s="53">
        <f>'Verbrauch je Träger 2050 var.'!I122-'Energiebedarf Sek.stahl var.'!I8-('Verbrauch je Träger 2019'!J123-'Energiebedarf Sek.stahl 2019'!I7)</f>
        <v>985.56465243093498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2050 var.'!E123-'Energiebedarf Sek.stahl var.'!E9-('Verbrauch je Träger 2019'!F124-'Energiebedarf Sek.stahl 2019'!E8)</f>
        <v>-2314.4557970422084</v>
      </c>
      <c r="F9" s="55">
        <f>'Verbrauch je Träger 2050 var.'!F123-'Energiebedarf Sek.stahl var.'!F9-('Verbrauch je Träger 2019'!G124-'Energiebedarf Sek.stahl 2019'!F8)</f>
        <v>-2740.6625147572195</v>
      </c>
      <c r="G9" s="52">
        <f>'Verbrauch je Träger 2050 var.'!G123-'Energiebedarf Sek.stahl var.'!G9-('Verbrauch je Träger 2019'!H124-'Energiebedarf Sek.stahl 2019'!G8)</f>
        <v>-166.58129353984805</v>
      </c>
      <c r="H9" s="54">
        <f>'Verbrauch je Träger 2050 var.'!H123-'Energiebedarf Sek.stahl var.'!H9-('Verbrauch je Träger 2019'!I124-'Energiebedarf Sek.stahl 2019'!H8)</f>
        <v>2365.9441066328127</v>
      </c>
      <c r="I9" s="53">
        <f>'Verbrauch je Träger 2050 var.'!I123-'Energiebedarf Sek.stahl var.'!I9-('Verbrauch je Träger 2019'!J124-'Energiebedarf Sek.stahl 2019'!I8)</f>
        <v>1423.6224107470407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2050 var.'!E124-'Energiebedarf Sek.stahl var.'!E10-('Verbrauch je Träger 2019'!F125-'Energiebedarf Sek.stahl 2019'!E9)</f>
        <v>-1096.9246465614724</v>
      </c>
      <c r="F10" s="55">
        <f>'Verbrauch je Träger 2050 var.'!F124-'Energiebedarf Sek.stahl var.'!F10-('Verbrauch je Träger 2019'!G125-'Energiebedarf Sek.stahl 2019'!F9)</f>
        <v>-1298.9231698381473</v>
      </c>
      <c r="G10" s="52">
        <f>'Verbrauch je Träger 2050 var.'!G124-'Energiebedarf Sek.stahl var.'!G10-('Verbrauch je Träger 2019'!H125-'Energiebedarf Sek.stahl 2019'!G9)</f>
        <v>-78.950363525399553</v>
      </c>
      <c r="H10" s="54">
        <f>'Verbrauch je Träger 2050 var.'!H124-'Energiebedarf Sek.stahl var.'!H10-('Verbrauch je Träger 2019'!I125-'Energiebedarf Sek.stahl 2019'!H9)</f>
        <v>1121.3272710885421</v>
      </c>
      <c r="I10" s="53">
        <f>'Verbrauch je Träger 2050 var.'!I124-'Energiebedarf Sek.stahl var.'!I10-('Verbrauch je Träger 2019'!J125-'Energiebedarf Sek.stahl 2019'!I9)</f>
        <v>674.71865815772617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2050 var.'!E125-'Energiebedarf Sek.stahl var.'!E11-('Verbrauch je Träger 2019'!F126-'Energiebedarf Sek.stahl 2019'!E10)</f>
        <v>-1104.1440499650898</v>
      </c>
      <c r="F11" s="55">
        <f>'Verbrauch je Träger 2050 var.'!F125-'Energiebedarf Sek.stahl var.'!F11-('Verbrauch je Träger 2019'!G126-'Energiebedarf Sek.stahl 2019'!F10)</f>
        <v>-1307.4720253887654</v>
      </c>
      <c r="G11" s="52">
        <f>'Verbrauch je Träger 2050 var.'!G125-'Energiebedarf Sek.stahl var.'!G11-('Verbrauch je Träger 2019'!H126-'Energiebedarf Sek.stahl 2019'!G10)</f>
        <v>-79.469974899744557</v>
      </c>
      <c r="H11" s="54">
        <f>'Verbrauch je Träger 2050 var.'!H125-'Energiebedarf Sek.stahl var.'!H11-('Verbrauch je Träger 2019'!I126-'Energiebedarf Sek.stahl 2019'!H10)</f>
        <v>1128.7072802284983</v>
      </c>
      <c r="I11" s="53">
        <f>'Verbrauch je Träger 2050 var.'!I125-'Energiebedarf Sek.stahl var.'!I11-('Verbrauch je Träger 2019'!J126-'Energiebedarf Sek.stahl 2019'!I10)</f>
        <v>679.15931521877246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2050 var.'!E126-'Energiebedarf Sek.stahl var.'!E12-('Verbrauch je Träger 2019'!F127-'Energiebedarf Sek.stahl 2019'!E11)</f>
        <v>-1592.5154566804176</v>
      </c>
      <c r="F12" s="55">
        <f>'Verbrauch je Träger 2050 var.'!F126-'Energiebedarf Sek.stahl var.'!F12-('Verbrauch je Träger 2019'!G127-'Energiebedarf Sek.stahl 2019'!F11)</f>
        <v>-1885.7769596953349</v>
      </c>
      <c r="G12" s="52">
        <f>'Verbrauch je Träger 2050 var.'!G126-'Energiebedarf Sek.stahl var.'!G12-('Verbrauch je Träger 2019'!H127-'Energiebedarf Sek.stahl 2019'!G11)</f>
        <v>-114.62015610540129</v>
      </c>
      <c r="H12" s="54">
        <f>'Verbrauch je Träger 2050 var.'!H126-'Energiebedarf Sek.stahl var.'!H12-('Verbrauch je Träger 2019'!I127-'Energiebedarf Sek.stahl 2019'!H11)</f>
        <v>1627.9431926372554</v>
      </c>
      <c r="I12" s="53">
        <f>'Verbrauch je Träger 2050 var.'!I126-'Energiebedarf Sek.stahl var.'!I12-('Verbrauch je Träger 2019'!J127-'Energiebedarf Sek.stahl 2019'!I11)</f>
        <v>979.55670464246123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2050 var.'!E127-'Energiebedarf Sek.stahl var.'!E13-('Verbrauch je Träger 2019'!F128-'Energiebedarf Sek.stahl 2019'!E12)</f>
        <v>-2908.9949008695639</v>
      </c>
      <c r="F13" s="55">
        <f>'Verbrauch je Träger 2050 var.'!F127-'Energiebedarf Sek.stahl var.'!F13-('Verbrauch je Träger 2019'!G128-'Energiebedarf Sek.stahl 2019'!F12)</f>
        <v>-3444.6859130434768</v>
      </c>
      <c r="G13" s="52">
        <f>'Verbrauch je Träger 2050 var.'!G127-'Energiebedarf Sek.stahl var.'!G13-('Verbrauch je Träger 2019'!H128-'Energiebedarf Sek.stahl 2019'!G12)</f>
        <v>-209.37281848586645</v>
      </c>
      <c r="H13" s="54">
        <f>'Verbrauch je Träger 2050 var.'!H127-'Energiebedarf Sek.stahl var.'!H13-('Verbrauch je Träger 2019'!I128-'Energiebedarf Sek.stahl 2019'!H12)</f>
        <v>2973.7095652173903</v>
      </c>
      <c r="I13" s="53">
        <f>'Verbrauch je Träger 2050 var.'!I127-'Energiebedarf Sek.stahl var.'!I13-('Verbrauch je Träger 2019'!J128-'Energiebedarf Sek.stahl 2019'!I12)</f>
        <v>1789.3235804802262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2050 var.'!E128-'Energiebedarf Sek.stahl var.'!E14-('Verbrauch je Träger 2019'!F129-'Energiebedarf Sek.stahl 2019'!E13)</f>
        <v>-1401.4136018787676</v>
      </c>
      <c r="F14" s="55">
        <f>'Verbrauch je Träger 2050 var.'!F128-'Energiebedarf Sek.stahl var.'!F14-('Verbrauch je Träger 2019'!G129-'Energiebedarf Sek.stahl 2019'!F13)</f>
        <v>-1659.483724531894</v>
      </c>
      <c r="G14" s="52">
        <f>'Verbrauch je Träger 2050 var.'!G128-'Energiebedarf Sek.stahl var.'!G14-('Verbrauch je Träger 2019'!H129-'Energiebedarf Sek.stahl 2019'!G13)</f>
        <v>-100.86573737275194</v>
      </c>
      <c r="H14" s="54">
        <f>'Verbrauch je Träger 2050 var.'!H128-'Energiebedarf Sek.stahl var.'!H14-('Verbrauch je Träger 2019'!I129-'Energiebedarf Sek.stahl 2019'!H13)</f>
        <v>1432.5900095207862</v>
      </c>
      <c r="I14" s="53">
        <f>'Verbrauch je Träger 2050 var.'!I128-'Energiebedarf Sek.stahl var.'!I14-('Verbrauch je Träger 2019'!J129-'Energiebedarf Sek.stahl 2019'!I13)</f>
        <v>862.00990008536428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2050 var.'!E129-'Energiebedarf Sek.stahl var.'!E15-('Verbrauch je Träger 2019'!F130-'Energiebedarf Sek.stahl 2019'!E14)</f>
        <v>-1181.4341334626461</v>
      </c>
      <c r="F15" s="55">
        <f>'Verbrauch je Träger 2050 var.'!F129-'Energiebedarf Sek.stahl var.'!F15-('Verbrauch je Träger 2019'!G130-'Energiebedarf Sek.stahl 2019'!F14)</f>
        <v>-1398.995067165979</v>
      </c>
      <c r="G15" s="52">
        <f>'Verbrauch je Träger 2050 var.'!G129-'Energiebedarf Sek.stahl var.'!G15-('Verbrauch je Träger 2019'!H130-'Energiebedarf Sek.stahl 2019'!G14)</f>
        <v>-85.032873142725293</v>
      </c>
      <c r="H15" s="54">
        <f>'Verbrauch je Träger 2050 var.'!H129-'Energiebedarf Sek.stahl var.'!H15-('Verbrauch je Träger 2019'!I130-'Energiebedarf Sek.stahl 2019'!H14)</f>
        <v>1207.7167898444923</v>
      </c>
      <c r="I15" s="53">
        <f>'Verbrauch je Träger 2050 var.'!I129-'Energiebedarf Sek.stahl var.'!I15-('Verbrauch je Träger 2019'!J130-'Energiebedarf Sek.stahl 2019'!I14)</f>
        <v>726.70046728408624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2050 var.'!E130-'Energiebedarf Sek.stahl var.'!E16-('Verbrauch je Träger 2019'!F131-'Energiebedarf Sek.stahl 2019'!E15)</f>
        <v>-913.04219516343937</v>
      </c>
      <c r="F16" s="55">
        <f>'Verbrauch je Träger 2050 var.'!F130-'Energiebedarf Sek.stahl var.'!F16-('Verbrauch je Träger 2019'!G131-'Energiebedarf Sek.stahl 2019'!F15)</f>
        <v>-1081.1787902253254</v>
      </c>
      <c r="G16" s="52">
        <f>'Verbrauch je Träger 2050 var.'!G130-'Energiebedarf Sek.stahl var.'!G16-('Verbrauch je Träger 2019'!H131-'Energiebedarf Sek.stahl 2019'!G15)</f>
        <v>-65.715556167096111</v>
      </c>
      <c r="H16" s="54">
        <f>'Verbrauch je Träger 2050 var.'!H130-'Energiebedarf Sek.stahl var.'!H16-('Verbrauch je Träger 2019'!I131-'Energiebedarf Sek.stahl 2019'!H15)</f>
        <v>933.35409711202738</v>
      </c>
      <c r="I16" s="53">
        <f>'Verbrauch je Träger 2050 var.'!I130-'Energiebedarf Sek.stahl var.'!I16-('Verbrauch je Träger 2019'!J131-'Energiebedarf Sek.stahl 2019'!I15)</f>
        <v>561.61251066167688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2050 var.'!E131-'Energiebedarf Sek.stahl var.'!E17-('Verbrauch je Träger 2019'!F132-'Energiebedarf Sek.stahl 2019'!E16)</f>
        <v>-2123.3539422405574</v>
      </c>
      <c r="F17" s="55">
        <f>'Verbrauch je Träger 2050 var.'!F131-'Energiebedarf Sek.stahl var.'!F17-('Verbrauch je Träger 2019'!G132-'Energiebedarf Sek.stahl 2019'!F16)</f>
        <v>-2514.3692795937786</v>
      </c>
      <c r="G17" s="52">
        <f>'Verbrauch je Träger 2050 var.'!G131-'Energiebedarf Sek.stahl var.'!G17-('Verbrauch je Träger 2019'!H132-'Energiebedarf Sek.stahl 2019'!G16)</f>
        <v>-152.82687480720051</v>
      </c>
      <c r="H17" s="54">
        <f>'Verbrauch je Träger 2050 var.'!H131-'Energiebedarf Sek.stahl var.'!H17-('Verbrauch je Träger 2019'!I132-'Energiebedarf Sek.stahl 2019'!H16)</f>
        <v>2170.5909235163417</v>
      </c>
      <c r="I17" s="53">
        <f>'Verbrauch je Träger 2050 var.'!I131-'Energiebedarf Sek.stahl var.'!I17-('Verbrauch je Träger 2019'!J132-'Energiebedarf Sek.stahl 2019'!I16)</f>
        <v>1306.0756061899438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2050 var.'!E132-'Energiebedarf Sek.stahl var.'!E18-('Verbrauch je Träger 2019'!F133-'Energiebedarf Sek.stahl 2019'!E17)</f>
        <v>-2548.0247306886686</v>
      </c>
      <c r="F18" s="55">
        <f>'Verbrauch je Träger 2050 var.'!F132-'Energiebedarf Sek.stahl var.'!F18-('Verbrauch je Träger 2019'!G133-'Energiebedarf Sek.stahl 2019'!F17)</f>
        <v>-3017.2431355125336</v>
      </c>
      <c r="G18" s="52">
        <f>'Verbrauch je Träger 2050 var.'!G132-'Energiebedarf Sek.stahl var.'!G18-('Verbrauch je Träger 2019'!H133-'Energiebedarf Sek.stahl 2019'!G17)</f>
        <v>-183.39224976863989</v>
      </c>
      <c r="H18" s="54">
        <f>'Verbrauch je Träger 2050 var.'!H132-'Energiebedarf Sek.stahl var.'!H18-('Verbrauch je Träger 2019'!I133-'Energiebedarf Sek.stahl 2019'!H17)</f>
        <v>2604.7091082196093</v>
      </c>
      <c r="I18" s="53">
        <f>'Verbrauch je Träger 2050 var.'!I132-'Energiebedarf Sek.stahl var.'!I18-('Verbrauch je Träger 2019'!J133-'Energiebedarf Sek.stahl 2019'!I17)</f>
        <v>1567.2907274279369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2050 var.'!E133-'Energiebedarf Sek.stahl var.'!E19-('Verbrauch je Träger 2019'!F134-'Energiebedarf Sek.stahl 2019'!E18)</f>
        <v>-1953.485626861313</v>
      </c>
      <c r="F19" s="55">
        <f>'Verbrauch je Träger 2050 var.'!F133-'Energiebedarf Sek.stahl var.'!F19-('Verbrauch je Träger 2019'!G134-'Energiebedarf Sek.stahl 2019'!F18)</f>
        <v>-2313.2197372262763</v>
      </c>
      <c r="G19" s="52">
        <f>'Verbrauch je Träger 2050 var.'!G133-'Energiebedarf Sek.stahl var.'!G19-('Verbrauch je Träger 2019'!H134-'Energiebedarf Sek.stahl 2019'!G18)</f>
        <v>-140.60072482262512</v>
      </c>
      <c r="H19" s="54">
        <f>'Verbrauch je Träger 2050 var.'!H133-'Energiebedarf Sek.stahl var.'!H19-('Verbrauch je Träger 2019'!I134-'Energiebedarf Sek.stahl 2019'!H18)</f>
        <v>1996.9436496350354</v>
      </c>
      <c r="I19" s="53">
        <f>'Verbrauch je Träger 2050 var.'!I133-'Energiebedarf Sek.stahl var.'!I19-('Verbrauch je Träger 2019'!J134-'Energiebedarf Sek.stahl 2019'!I18)</f>
        <v>1201.5895576947532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2050 var.'!E134-'Energiebedarf Sek.stahl var.'!E20-('Verbrauch je Träger 2019'!F135-'Energiebedarf Sek.stahl 2019'!E19)</f>
        <v>-991.18162023789228</v>
      </c>
      <c r="F20" s="55">
        <f>'Verbrauch je Träger 2050 var.'!F134-'Energiebedarf Sek.stahl var.'!F20-('Verbrauch je Träger 2019'!G135-'Energiebedarf Sek.stahl 2019'!F19)</f>
        <v>-1173.7075797143771</v>
      </c>
      <c r="G20" s="52">
        <f>'Verbrauch je Träger 2050 var.'!G134-'Energiebedarf Sek.stahl var.'!G20-('Verbrauch je Träger 2019'!H135-'Energiebedarf Sek.stahl 2019'!G19)</f>
        <v>-71.339585160001661</v>
      </c>
      <c r="H20" s="54">
        <f>'Verbrauch je Träger 2050 var.'!H134-'Energiebedarf Sek.stahl var.'!H20-('Verbrauch je Träger 2019'!I135-'Energiebedarf Sek.stahl 2019'!H19)</f>
        <v>1013.2318430974274</v>
      </c>
      <c r="I20" s="53">
        <f>'Verbrauch je Träger 2050 var.'!I134-'Energiebedarf Sek.stahl var.'!I20-('Verbrauch je Träger 2019'!J135-'Energiebedarf Sek.stahl 2019'!I19)</f>
        <v>609.67609296946739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2050 var.'!E135-'Energiebedarf Sek.stahl var.'!E21-('Verbrauch je Träger 2019'!F136-'Energiebedarf Sek.stahl 2019'!E20)</f>
        <v>-475.63128306188491</v>
      </c>
      <c r="F21" s="55">
        <f>'Verbrauch je Träger 2050 var.'!F135-'Energiebedarf Sek.stahl var.'!F21-('Verbrauch je Träger 2019'!G136-'Energiebedarf Sek.stahl 2019'!F20)</f>
        <v>-563.21871862900707</v>
      </c>
      <c r="G21" s="52">
        <f>'Verbrauch je Träger 2050 var.'!G135-'Energiebedarf Sek.stahl var.'!G21-('Verbrauch je Träger 2019'!H136-'Energiebedarf Sek.stahl 2019'!G20)</f>
        <v>-34.233219956812263</v>
      </c>
      <c r="H21" s="54">
        <f>'Verbrauch je Träger 2050 var.'!H135-'Energiebedarf Sek.stahl var.'!H21-('Verbrauch je Träger 2019'!I136-'Energiebedarf Sek.stahl 2019'!H20)</f>
        <v>486.21236686766042</v>
      </c>
      <c r="I21" s="53">
        <f>'Verbrauch je Träger 2050 var.'!I135-'Energiebedarf Sek.stahl var.'!I21-('Verbrauch je Träger 2019'!J136-'Energiebedarf Sek.stahl 2019'!I20)</f>
        <v>292.56093578654782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2050 var.'!E136-'Energiebedarf Sek.stahl var.'!E22-('Verbrauch je Träger 2019'!F137-'Energiebedarf Sek.stahl 2019'!E21)</f>
        <v>-2548.0247306886686</v>
      </c>
      <c r="F22" s="55">
        <f>'Verbrauch je Träger 2050 var.'!F136-'Energiebedarf Sek.stahl var.'!F22-('Verbrauch je Träger 2019'!G137-'Energiebedarf Sek.stahl 2019'!F21)</f>
        <v>-3017.2431355125336</v>
      </c>
      <c r="G22" s="52">
        <f>'Verbrauch je Träger 2050 var.'!G136-'Energiebedarf Sek.stahl var.'!G22-('Verbrauch je Träger 2019'!H137-'Energiebedarf Sek.stahl 2019'!G21)</f>
        <v>-183.39224976863989</v>
      </c>
      <c r="H22" s="54">
        <f>'Verbrauch je Träger 2050 var.'!H136-'Energiebedarf Sek.stahl var.'!H22-('Verbrauch je Träger 2019'!I137-'Energiebedarf Sek.stahl 2019'!H21)</f>
        <v>2604.7091082196093</v>
      </c>
      <c r="I22" s="53">
        <f>'Verbrauch je Träger 2050 var.'!I136-'Energiebedarf Sek.stahl var.'!I22-('Verbrauch je Träger 2019'!J137-'Energiebedarf Sek.stahl 2019'!I21)</f>
        <v>1567.2907274279369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2050 var.'!E137-'Energiebedarf Sek.stahl var.'!E23-('Verbrauch je Träger 2019'!F138-'Energiebedarf Sek.stahl 2019'!E22)</f>
        <v>-679.47326151697871</v>
      </c>
      <c r="F23" s="55">
        <f>'Verbrauch je Träger 2050 var.'!F137-'Energiebedarf Sek.stahl var.'!F23-('Verbrauch je Träger 2019'!G138-'Energiebedarf Sek.stahl 2019'!F22)</f>
        <v>-804.59816947000945</v>
      </c>
      <c r="G23" s="52">
        <f>'Verbrauch je Träger 2050 var.'!G137-'Energiebedarf Sek.stahl var.'!G23-('Verbrauch je Träger 2019'!H138-'Energiebedarf Sek.stahl 2019'!G22)</f>
        <v>-48.904599938304273</v>
      </c>
      <c r="H23" s="54">
        <f>'Verbrauch je Träger 2050 var.'!H137-'Energiebedarf Sek.stahl var.'!H23-('Verbrauch je Träger 2019'!I138-'Energiebedarf Sek.stahl 2019'!H22)</f>
        <v>694.58909552522982</v>
      </c>
      <c r="I23" s="53">
        <f>'Verbrauch je Träger 2050 var.'!I137-'Energiebedarf Sek.stahl var.'!I23-('Verbrauch je Träger 2019'!J138-'Energiebedarf Sek.stahl 2019'!I22)</f>
        <v>417.94419398078298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2050 var.'!E138-'Energiebedarf Sek.stahl var.'!E24-('Verbrauch je Träger 2019'!F139-'Energiebedarf Sek.stahl 2019'!E23)</f>
        <v>-3609.70170180895</v>
      </c>
      <c r="F24" s="55">
        <f>'Verbrauch je Träger 2050 var.'!F138-'Energiebedarf Sek.stahl var.'!F24-('Verbrauch je Träger 2019'!G139-'Energiebedarf Sek.stahl 2019'!F23)</f>
        <v>-4274.4277753094248</v>
      </c>
      <c r="G24" s="52">
        <f>'Verbrauch je Träger 2050 var.'!G138-'Energiebedarf Sek.stahl var.'!G24-('Verbrauch je Träger 2019'!H139-'Energiebedarf Sek.stahl 2019'!G23)</f>
        <v>-259.80568717224014</v>
      </c>
      <c r="H24" s="54">
        <f>'Verbrauch je Träger 2050 var.'!H138-'Energiebedarf Sek.stahl var.'!H24-('Verbrauch je Träger 2019'!I139-'Energiebedarf Sek.stahl 2019'!H23)</f>
        <v>3690.0045699777838</v>
      </c>
      <c r="I24" s="53">
        <f>'Verbrauch je Träger 2050 var.'!I138-'Energiebedarf Sek.stahl var.'!I24-('Verbrauch je Träger 2019'!J139-'Energiebedarf Sek.stahl 2019'!I23)</f>
        <v>2220.3285305229056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2050 var.'!E139-'Energiebedarf Sek.stahl var.'!E25-('Verbrauch je Träger 2019'!F140-'Energiebedarf Sek.stahl 2019'!E24)</f>
        <v>-2894.1314232738805</v>
      </c>
      <c r="F25" s="55">
        <f>'Verbrauch je Träger 2050 var.'!F139-'Energiebedarf Sek.stahl var.'!F25-('Verbrauch je Träger 2019'!G140-'Energiebedarf Sek.stahl 2019'!F24)</f>
        <v>-3427.0853280863194</v>
      </c>
      <c r="G25" s="52">
        <f>'Verbrauch je Träger 2050 var.'!G139-'Energiebedarf Sek.stahl var.'!G25-('Verbrauch je Träger 2019'!H140-'Energiebedarf Sek.stahl 2019'!G24)</f>
        <v>-208.30303036221085</v>
      </c>
      <c r="H25" s="54">
        <f>'Verbrauch je Träger 2050 var.'!H139-'Energiebedarf Sek.stahl var.'!H25-('Verbrauch je Träger 2019'!I140-'Energiebedarf Sek.stahl 2019'!H24)</f>
        <v>2958.5154287527748</v>
      </c>
      <c r="I25" s="53">
        <f>'Verbrauch je Träger 2050 var.'!I139-'Energiebedarf Sek.stahl var.'!I25-('Verbrauch je Träger 2019'!J140-'Energiebedarf Sek.stahl 2019'!I24)</f>
        <v>1780.1810512368975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2050 var.'!E140-'Energiebedarf Sek.stahl var.'!E26-('Verbrauch je Träger 2019'!F141-'Energiebedarf Sek.stahl 2019'!E25)</f>
        <v>-1157.2278985211042</v>
      </c>
      <c r="F26" s="55">
        <f>'Verbrauch je Träger 2050 var.'!F140-'Energiebedarf Sek.stahl var.'!F26-('Verbrauch je Träger 2019'!G141-'Energiebedarf Sek.stahl 2019'!F25)</f>
        <v>-1370.3312573786097</v>
      </c>
      <c r="G26" s="52">
        <f>'Verbrauch je Träger 2050 var.'!G140-'Energiebedarf Sek.stahl var.'!G26-('Verbrauch je Träger 2019'!H141-'Energiebedarf Sek.stahl 2019'!G25)</f>
        <v>-83.290646769924024</v>
      </c>
      <c r="H26" s="54">
        <f>'Verbrauch je Träger 2050 var.'!H140-'Energiebedarf Sek.stahl var.'!H26-('Verbrauch je Träger 2019'!I141-'Energiebedarf Sek.stahl 2019'!H25)</f>
        <v>1182.9720533164063</v>
      </c>
      <c r="I26" s="53">
        <f>'Verbrauch je Träger 2050 var.'!I140-'Energiebedarf Sek.stahl var.'!I26-('Verbrauch je Träger 2019'!J141-'Energiebedarf Sek.stahl 2019'!I25)</f>
        <v>711.81120537352035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2050 var.'!E141-'Energiebedarf Sek.stahl var.'!E27-('Verbrauch je Träger 2019'!F142-'Energiebedarf Sek.stahl 2019'!E26)</f>
        <v>-1157.2278985211042</v>
      </c>
      <c r="F27" s="55">
        <f>'Verbrauch je Träger 2050 var.'!F141-'Energiebedarf Sek.stahl var.'!F27-('Verbrauch je Träger 2019'!G142-'Energiebedarf Sek.stahl 2019'!F26)</f>
        <v>-1370.3312573786097</v>
      </c>
      <c r="G27" s="52">
        <f>'Verbrauch je Träger 2050 var.'!G141-'Energiebedarf Sek.stahl var.'!G27-('Verbrauch je Träger 2019'!H142-'Energiebedarf Sek.stahl 2019'!G26)</f>
        <v>-83.290646769924024</v>
      </c>
      <c r="H27" s="54">
        <f>'Verbrauch je Träger 2050 var.'!H141-'Energiebedarf Sek.stahl var.'!H27-('Verbrauch je Träger 2019'!I142-'Energiebedarf Sek.stahl 2019'!H26)</f>
        <v>1182.9720533164063</v>
      </c>
      <c r="I27" s="53">
        <f>'Verbrauch je Träger 2050 var.'!I141-'Energiebedarf Sek.stahl var.'!I27-('Verbrauch je Träger 2019'!J142-'Energiebedarf Sek.stahl 2019'!I26)</f>
        <v>711.81120537352035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2050 var.'!E142-'Energiebedarf Sek.stahl var.'!E28-('Verbrauch je Träger 2019'!F143-'Energiebedarf Sek.stahl 2019'!E27)</f>
        <v>-870.57511631862917</v>
      </c>
      <c r="F28" s="55">
        <f>'Verbrauch je Träger 2050 var.'!F142-'Energiebedarf Sek.stahl var.'!F28-('Verbrauch je Träger 2019'!G143-'Energiebedarf Sek.stahl 2019'!F27)</f>
        <v>-1030.8914046334494</v>
      </c>
      <c r="G28" s="52">
        <f>'Verbrauch je Träger 2050 var.'!G142-'Energiebedarf Sek.stahl var.'!G28-('Verbrauch je Träger 2019'!H143-'Energiebedarf Sek.stahl 2019'!G27)</f>
        <v>-62.659018670952264</v>
      </c>
      <c r="H28" s="54">
        <f>'Verbrauch je Träger 2050 var.'!H142-'Energiebedarf Sek.stahl var.'!H28-('Verbrauch je Träger 2019'!I143-'Energiebedarf Sek.stahl 2019'!H27)</f>
        <v>889.94227864169989</v>
      </c>
      <c r="I28" s="53">
        <f>'Verbrauch je Träger 2050 var.'!I142-'Energiebedarf Sek.stahl var.'!I28-('Verbrauch je Träger 2019'!J143-'Energiebedarf Sek.stahl 2019'!I27)</f>
        <v>535.49099853787811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2050 var.'!E143-'Energiebedarf Sek.stahl var.'!E29-('Verbrauch je Träger 2019'!F144-'Energiebedarf Sek.stahl 2019'!E28)</f>
        <v>-1911.0185480165019</v>
      </c>
      <c r="F29" s="55">
        <f>'Verbrauch je Träger 2050 var.'!F143-'Energiebedarf Sek.stahl var.'!F29-('Verbrauch je Träger 2019'!G144-'Energiebedarf Sek.stahl 2019'!F28)</f>
        <v>-2262.9323516344011</v>
      </c>
      <c r="G29" s="52">
        <f>'Verbrauch je Träger 2050 var.'!G143-'Energiebedarf Sek.stahl var.'!G29-('Verbrauch je Träger 2019'!H144-'Energiebedarf Sek.stahl 2019'!G28)</f>
        <v>-137.54418732648082</v>
      </c>
      <c r="H29" s="54">
        <f>'Verbrauch je Träger 2050 var.'!H143-'Energiebedarf Sek.stahl var.'!H29-('Verbrauch je Träger 2019'!I144-'Energiebedarf Sek.stahl 2019'!H28)</f>
        <v>1953.5318311647079</v>
      </c>
      <c r="I29" s="53">
        <f>'Verbrauch je Träger 2050 var.'!I143-'Energiebedarf Sek.stahl var.'!I29-('Verbrauch je Träger 2019'!J144-'Energiebedarf Sek.stahl 2019'!I28)</f>
        <v>1175.4680455709513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2050 var.'!E144-'Energiebedarf Sek.stahl var.'!E30-('Verbrauch je Träger 2019'!F145-'Energiebedarf Sek.stahl 2019'!E29)</f>
        <v>-1008.5931225642653</v>
      </c>
      <c r="F30" s="55">
        <f>'Verbrauch je Träger 2050 var.'!F144-'Energiebedarf Sek.stahl var.'!F30-('Verbrauch je Träger 2019'!G145-'Energiebedarf Sek.stahl 2019'!F29)</f>
        <v>-1194.3254078070449</v>
      </c>
      <c r="G30" s="52">
        <f>'Verbrauch je Träger 2050 var.'!G144-'Energiebedarf Sek.stahl var.'!G30-('Verbrauch je Träger 2019'!H145-'Energiebedarf Sek.stahl 2019'!G29)</f>
        <v>-72.592765533419879</v>
      </c>
      <c r="H30" s="54">
        <f>'Verbrauch je Träger 2050 var.'!H144-'Energiebedarf Sek.stahl var.'!H30-('Verbrauch je Träger 2019'!I145-'Energiebedarf Sek.stahl 2019'!H29)</f>
        <v>1031.030688670262</v>
      </c>
      <c r="I30" s="53">
        <f>'Verbrauch je Träger 2050 var.'!I144-'Energiebedarf Sek.stahl var.'!I30-('Verbrauch je Träger 2019'!J145-'Energiebedarf Sek.stahl 2019'!I29)</f>
        <v>620.3859129402249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2050 var.'!E145-'Energiebedarf Sek.stahl var.'!E31-('Verbrauch je Träger 2019'!F146-'Energiebedarf Sek.stahl 2019'!E30)</f>
        <v>-1008.5931225642653</v>
      </c>
      <c r="F31" s="55">
        <f>'Verbrauch je Träger 2050 var.'!F145-'Energiebedarf Sek.stahl var.'!F31-('Verbrauch je Träger 2019'!G146-'Energiebedarf Sek.stahl 2019'!F30)</f>
        <v>-1194.3254078070449</v>
      </c>
      <c r="G31" s="52">
        <f>'Verbrauch je Träger 2050 var.'!G145-'Energiebedarf Sek.stahl var.'!G31-('Verbrauch je Träger 2019'!H146-'Energiebedarf Sek.stahl 2019'!G30)</f>
        <v>-72.592765533419879</v>
      </c>
      <c r="H31" s="54">
        <f>'Verbrauch je Träger 2050 var.'!H145-'Energiebedarf Sek.stahl var.'!H31-('Verbrauch je Träger 2019'!I146-'Energiebedarf Sek.stahl 2019'!H30)</f>
        <v>1031.030688670262</v>
      </c>
      <c r="I31" s="53">
        <f>'Verbrauch je Träger 2050 var.'!I145-'Energiebedarf Sek.stahl var.'!I31-('Verbrauch je Träger 2019'!J146-'Energiebedarf Sek.stahl 2019'!I30)</f>
        <v>620.3859129402249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2050 var.'!E146-'Energiebedarf Sek.stahl var.'!E32-('Verbrauch je Träger 2019'!F147-'Energiebedarf Sek.stahl 2019'!E31)</f>
        <v>-976.7428134306565</v>
      </c>
      <c r="F32" s="55">
        <f>'Verbrauch je Träger 2050 var.'!F146-'Energiebedarf Sek.stahl var.'!F32-('Verbrauch je Träger 2019'!G147-'Energiebedarf Sek.stahl 2019'!F31)</f>
        <v>-1156.6098686131381</v>
      </c>
      <c r="G32" s="52">
        <f>'Verbrauch je Träger 2050 var.'!G146-'Energiebedarf Sek.stahl var.'!G32-('Verbrauch je Träger 2019'!H147-'Energiebedarf Sek.stahl 2019'!G31)</f>
        <v>-70.300362411312562</v>
      </c>
      <c r="H32" s="54">
        <f>'Verbrauch je Träger 2050 var.'!H146-'Energiebedarf Sek.stahl var.'!H32-('Verbrauch je Träger 2019'!I147-'Energiebedarf Sek.stahl 2019'!H31)</f>
        <v>998.4718248175177</v>
      </c>
      <c r="I32" s="53">
        <f>'Verbrauch je Träger 2050 var.'!I146-'Energiebedarf Sek.stahl var.'!I32-('Verbrauch je Träger 2019'!J147-'Energiebedarf Sek.stahl 2019'!I31)</f>
        <v>600.79477884737662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2050 var.'!E147-'Energiebedarf Sek.stahl var.'!E33-('Verbrauch je Träger 2019'!F148-'Energiebedarf Sek.stahl 2019'!E32)</f>
        <v>-637.00618267216714</v>
      </c>
      <c r="F33" s="55">
        <f>'Verbrauch je Träger 2050 var.'!F147-'Energiebedarf Sek.stahl var.'!F33-('Verbrauch je Träger 2019'!G148-'Energiebedarf Sek.stahl 2019'!F32)</f>
        <v>-754.31078387813341</v>
      </c>
      <c r="G33" s="52">
        <f>'Verbrauch je Träger 2050 var.'!G147-'Energiebedarf Sek.stahl var.'!G33-('Verbrauch je Träger 2019'!H148-'Energiebedarf Sek.stahl 2019'!G32)</f>
        <v>-45.848062442159971</v>
      </c>
      <c r="H33" s="54">
        <f>'Verbrauch je Träger 2050 var.'!H147-'Energiebedarf Sek.stahl var.'!H33-('Verbrauch je Träger 2019'!I148-'Energiebedarf Sek.stahl 2019'!H32)</f>
        <v>651.17727705490233</v>
      </c>
      <c r="I33" s="53">
        <f>'Verbrauch je Träger 2050 var.'!I147-'Energiebedarf Sek.stahl var.'!I33-('Verbrauch je Träger 2019'!J148-'Energiebedarf Sek.stahl 2019'!I32)</f>
        <v>391.82268185698422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2050 var.'!E148-'Energiebedarf Sek.stahl var.'!E34-('Verbrauch je Träger 2019'!F149-'Energiebedarf Sek.stahl 2019'!E33)</f>
        <v>-1607.378934276102</v>
      </c>
      <c r="F34" s="55">
        <f>'Verbrauch je Träger 2050 var.'!F148-'Energiebedarf Sek.stahl var.'!F34-('Verbrauch je Träger 2019'!G149-'Energiebedarf Sek.stahl 2019'!F33)</f>
        <v>-1903.3775446524905</v>
      </c>
      <c r="G34" s="52">
        <f>'Verbrauch je Träger 2050 var.'!G148-'Energiebedarf Sek.stahl var.'!G34-('Verbrauch je Träger 2019'!H149-'Energiebedarf Sek.stahl 2019'!G33)</f>
        <v>-115.68994422904871</v>
      </c>
      <c r="H34" s="54">
        <f>'Verbrauch je Träger 2050 var.'!H148-'Energiebedarf Sek.stahl var.'!H34-('Verbrauch je Träger 2019'!I149-'Energiebedarf Sek.stahl 2019'!H33)</f>
        <v>1643.1373291018717</v>
      </c>
      <c r="I34" s="53">
        <f>'Verbrauch je Träger 2050 var.'!I148-'Energiebedarf Sek.stahl var.'!I34-('Verbrauch je Träger 2019'!J149-'Energiebedarf Sek.stahl 2019'!I33)</f>
        <v>988.699233885789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2050 var.'!E149-'Energiebedarf Sek.stahl var.'!E35-('Verbrauch je Träger 2019'!F150-'Energiebedarf Sek.stahl 2019'!E34)</f>
        <v>-1189.0782076547121</v>
      </c>
      <c r="F35" s="55">
        <f>'Verbrauch je Träger 2050 var.'!F149-'Energiebedarf Sek.stahl var.'!F35-('Verbrauch je Träger 2019'!G150-'Energiebedarf Sek.stahl 2019'!F34)</f>
        <v>-1408.0467965725165</v>
      </c>
      <c r="G35" s="52">
        <f>'Verbrauch je Träger 2050 var.'!G149-'Energiebedarf Sek.stahl var.'!G35-('Verbrauch je Träger 2019'!H150-'Energiebedarf Sek.stahl 2019'!G34)</f>
        <v>-85.58304989203134</v>
      </c>
      <c r="H35" s="54">
        <f>'Verbrauch je Träger 2050 var.'!H149-'Energiebedarf Sek.stahl var.'!H35-('Verbrauch je Träger 2019'!I150-'Energiebedarf Sek.stahl 2019'!H34)</f>
        <v>1215.5309171691515</v>
      </c>
      <c r="I35" s="53">
        <f>'Verbrauch je Träger 2050 var.'!I149-'Energiebedarf Sek.stahl var.'!I35-('Verbrauch je Träger 2019'!J150-'Energiebedarf Sek.stahl 2019'!I34)</f>
        <v>731.4023394663709</v>
      </c>
    </row>
    <row r="36" spans="3:9" x14ac:dyDescent="0.25">
      <c r="G36" t="s">
        <v>120</v>
      </c>
    </row>
    <row r="39" spans="3:9" ht="42" customHeight="1" x14ac:dyDescent="0.35">
      <c r="C39" s="78" t="s">
        <v>130</v>
      </c>
      <c r="D39" s="78"/>
      <c r="E39" s="78"/>
      <c r="F39" s="78"/>
      <c r="G39" s="78"/>
      <c r="H39" s="78"/>
      <c r="I39" s="78"/>
    </row>
    <row r="41" spans="3:9" ht="15.75" x14ac:dyDescent="0.25">
      <c r="E41" s="86" t="s">
        <v>47</v>
      </c>
      <c r="F41" s="86"/>
      <c r="G41" s="86" t="s">
        <v>43</v>
      </c>
      <c r="H41" s="86"/>
      <c r="I41" s="86"/>
    </row>
    <row r="42" spans="3:9" x14ac:dyDescent="0.25">
      <c r="C42" s="15" t="s">
        <v>53</v>
      </c>
      <c r="D42" s="15" t="s">
        <v>54</v>
      </c>
      <c r="E42" s="63" t="str">
        <f>Studienliste!$F$17</f>
        <v>ISI-05 13</v>
      </c>
      <c r="F42" s="64" t="s">
        <v>139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71" si="0">C78</f>
        <v>Austria</v>
      </c>
      <c r="D43" s="8" t="str">
        <f t="shared" si="0"/>
        <v>Donawitz</v>
      </c>
      <c r="E43" s="51">
        <f>'Verbrauch je Träger 2050 var.'!E121-'Energiebedarf Sek.stahl var.'!E42-('Verbrauch je Träger 2019'!F122-'Energiebedarf Sek.stahl 2019'!E6)</f>
        <v>-2198.7833636926671</v>
      </c>
      <c r="F43" s="55">
        <f>'Verbrauch je Träger 2050 var.'!F121-'Energiebedarf Sek.stahl var.'!F42-('Verbrauch je Träger 2019'!G122-'Energiebedarf Sek.stahl 2019'!F6)</f>
        <v>-2603.6890186649725</v>
      </c>
      <c r="G43" s="52">
        <f>'Verbrauch je Träger 2050 var.'!G121-'Energiebedarf Sek.stahl var.'!G42-('Verbrauch je Träger 2019'!H122-'Energiebedarf Sek.stahl 2019'!G6)</f>
        <v>-759.04413719698277</v>
      </c>
      <c r="H43" s="54">
        <f>'Verbrauch je Träger 2050 var.'!H121-'Energiebedarf Sek.stahl var.'!H42-('Verbrauch je Träger 2019'!I122-'Energiebedarf Sek.stahl 2019'!H6)</f>
        <v>1137.0325252935563</v>
      </c>
      <c r="I43" s="53">
        <f>'Verbrauch je Träger 2050 var.'!I121-'Energiebedarf Sek.stahl var.'!I42-('Verbrauch je Träger 2019'!J122-'Energiebedarf Sek.stahl 2019'!I6)</f>
        <v>535.23137833805504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2050 var.'!E122-'Energiebedarf Sek.stahl var.'!E43-('Verbrauch je Träger 2019'!F123-'Energiebedarf Sek.stahl 2019'!E7)</f>
        <v>-2198.7833636926671</v>
      </c>
      <c r="F44" s="55">
        <f>'Verbrauch je Träger 2050 var.'!F122-'Energiebedarf Sek.stahl var.'!F43-('Verbrauch je Träger 2019'!G123-'Energiebedarf Sek.stahl 2019'!F7)</f>
        <v>-2603.6890186649725</v>
      </c>
      <c r="G44" s="52">
        <f>'Verbrauch je Träger 2050 var.'!G122-'Energiebedarf Sek.stahl var.'!G43-('Verbrauch je Träger 2019'!H123-'Energiebedarf Sek.stahl 2019'!G7)</f>
        <v>-759.04413719698277</v>
      </c>
      <c r="H44" s="54">
        <f>'Verbrauch je Träger 2050 var.'!H122-'Energiebedarf Sek.stahl var.'!H43-('Verbrauch je Träger 2019'!I123-'Energiebedarf Sek.stahl 2019'!H7)</f>
        <v>1137.0325252935563</v>
      </c>
      <c r="I44" s="53">
        <f>'Verbrauch je Träger 2050 var.'!I122-'Energiebedarf Sek.stahl var.'!I43-('Verbrauch je Träger 2019'!J123-'Energiebedarf Sek.stahl 2019'!I7)</f>
        <v>535.23137833805504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2050 var.'!E123-'Energiebedarf Sek.stahl var.'!E44-('Verbrauch je Träger 2019'!F124-'Energiebedarf Sek.stahl 2019'!E8)</f>
        <v>-3176.0851662138975</v>
      </c>
      <c r="F45" s="55">
        <f>'Verbrauch je Träger 2050 var.'!F123-'Energiebedarf Sek.stahl var.'!F44-('Verbrauch je Träger 2019'!G124-'Energiebedarf Sek.stahl 2019'!F8)</f>
        <v>-3760.9608141330791</v>
      </c>
      <c r="G45" s="52">
        <f>'Verbrauch je Träger 2050 var.'!G123-'Energiebedarf Sek.stahl var.'!G44-('Verbrauch je Träger 2019'!H124-'Energiebedarf Sek.stahl 2019'!G8)</f>
        <v>-1096.4194401599671</v>
      </c>
      <c r="H45" s="54">
        <f>'Verbrauch je Träger 2050 var.'!H123-'Energiebedarf Sek.stahl var.'!H44-('Verbrauch je Träger 2019'!I124-'Energiebedarf Sek.stahl 2019'!H8)</f>
        <v>1642.4137987940321</v>
      </c>
      <c r="I45" s="53">
        <f>'Verbrauch je Träger 2050 var.'!I123-'Energiebedarf Sek.stahl var.'!I44-('Verbrauch je Träger 2019'!J124-'Energiebedarf Sek.stahl 2019'!I8)</f>
        <v>773.12775296644213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2050 var.'!E124-'Energiebedarf Sek.stahl var.'!E45-('Verbrauch je Träger 2019'!F125-'Energiebedarf Sek.stahl 2019'!E9)</f>
        <v>-1505.2895384092662</v>
      </c>
      <c r="F46" s="55">
        <f>'Verbrauch je Träger 2050 var.'!F124-'Energiebedarf Sek.stahl var.'!F45-('Verbrauch je Träger 2019'!G125-'Energiebedarf Sek.stahl 2019'!F9)</f>
        <v>-1782.4884005331642</v>
      </c>
      <c r="G46" s="52">
        <f>'Verbrauch je Träger 2050 var.'!G124-'Energiebedarf Sek.stahl var.'!G45-('Verbrauch je Träger 2019'!H125-'Energiebedarf Sek.stahl 2019'!G9)</f>
        <v>-519.64246127214665</v>
      </c>
      <c r="H46" s="54">
        <f>'Verbrauch je Träger 2050 var.'!H124-'Energiebedarf Sek.stahl var.'!H45-('Verbrauch je Träger 2019'!I125-'Energiebedarf Sek.stahl 2019'!H9)</f>
        <v>778.413732529355</v>
      </c>
      <c r="I46" s="53">
        <f>'Verbrauch je Träger 2050 var.'!I124-'Energiebedarf Sek.stahl var.'!I45-('Verbrauch je Träger 2019'!J125-'Energiebedarf Sek.stahl 2019'!I9)</f>
        <v>366.41999741510517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2050 var.'!E125-'Energiebedarf Sek.stahl var.'!E46-('Verbrauch je Träger 2019'!F126-'Energiebedarf Sek.stahl 2019'!E10)</f>
        <v>-1515.196593056171</v>
      </c>
      <c r="F47" s="55">
        <f>'Verbrauch je Träger 2050 var.'!F125-'Energiebedarf Sek.stahl var.'!F46-('Verbrauch je Träger 2019'!G126-'Energiebedarf Sek.stahl 2019'!F10)</f>
        <v>-1794.2198379350466</v>
      </c>
      <c r="G47" s="52">
        <f>'Verbrauch je Träger 2050 var.'!G125-'Energiebedarf Sek.stahl var.'!G46-('Verbrauch je Träger 2019'!H126-'Energiebedarf Sek.stahl 2019'!G10)</f>
        <v>-523.0624852139299</v>
      </c>
      <c r="H47" s="54">
        <f>'Verbrauch je Träger 2050 var.'!H125-'Energiebedarf Sek.stahl var.'!H46-('Verbrauch je Träger 2019'!I126-'Energiebedarf Sek.stahl 2019'!H10)</f>
        <v>783.53685814027267</v>
      </c>
      <c r="I47" s="53">
        <f>'Verbrauch je Träger 2050 var.'!I125-'Energiebedarf Sek.stahl var.'!I46-('Verbrauch je Träger 2019'!J126-'Energiebedarf Sek.stahl 2019'!I10)</f>
        <v>368.83158857114813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2050 var.'!E126-'Energiebedarf Sek.stahl var.'!E47-('Verbrauch je Träger 2019'!F127-'Energiebedarf Sek.stahl 2019'!E11)</f>
        <v>-2185.3797015233249</v>
      </c>
      <c r="F48" s="55">
        <f>'Verbrauch je Träger 2050 var.'!F126-'Energiebedarf Sek.stahl var.'!F47-('Verbrauch je Träger 2019'!G127-'Energiebedarf Sek.stahl 2019'!F11)</f>
        <v>-2587.8170739447796</v>
      </c>
      <c r="G48" s="52">
        <f>'Verbrauch je Träger 2050 var.'!G126-'Energiebedarf Sek.stahl var.'!G47-('Verbrauch je Träger 2019'!H127-'Energiebedarf Sek.stahl 2019'!G11)</f>
        <v>-754.4170459816296</v>
      </c>
      <c r="H48" s="54">
        <f>'Verbrauch je Träger 2050 var.'!H126-'Energiebedarf Sek.stahl var.'!H47-('Verbrauch je Träger 2019'!I127-'Energiebedarf Sek.stahl 2019'!H11)</f>
        <v>1130.1012377023153</v>
      </c>
      <c r="I48" s="53">
        <f>'Verbrauch je Träger 2050 var.'!I126-'Energiebedarf Sek.stahl var.'!I47-('Verbrauch je Träger 2019'!J127-'Energiebedarf Sek.stahl 2019'!I11)</f>
        <v>531.96863736223349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2050 var.'!E127-'Energiebedarf Sek.stahl var.'!E48-('Verbrauch je Träger 2019'!F128-'Energiebedarf Sek.stahl 2019'!E12)</f>
        <v>-3991.9602547826053</v>
      </c>
      <c r="F49" s="55">
        <f>'Verbrauch je Träger 2050 var.'!F127-'Energiebedarf Sek.stahl var.'!F48-('Verbrauch je Träger 2019'!G128-'Energiebedarf Sek.stahl 2019'!F12)</f>
        <v>-4727.0791884057962</v>
      </c>
      <c r="G49" s="52">
        <f>'Verbrauch je Träger 2050 var.'!G127-'Energiebedarf Sek.stahl var.'!G48-('Verbrauch je Träger 2019'!H128-'Energiebedarf Sek.stahl 2019'!G12)</f>
        <v>-1378.0684706597785</v>
      </c>
      <c r="H49" s="54">
        <f>'Verbrauch je Träger 2050 var.'!H127-'Energiebedarf Sek.stahl var.'!H48-('Verbrauch je Träger 2019'!I128-'Energiebedarf Sek.stahl 2019'!H12)</f>
        <v>2064.3182608695624</v>
      </c>
      <c r="I49" s="53">
        <f>'Verbrauch je Träger 2050 var.'!I127-'Energiebedarf Sek.stahl var.'!I48-('Verbrauch je Träger 2019'!J128-'Energiebedarf Sek.stahl 2019'!I12)</f>
        <v>971.72937758167791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2050 var.'!E128-'Energiebedarf Sek.stahl var.'!E49-('Verbrauch je Träger 2019'!F129-'Energiebedarf Sek.stahl 2019'!E13)</f>
        <v>-1923.1341373405257</v>
      </c>
      <c r="F50" s="55">
        <f>'Verbrauch je Träger 2050 var.'!F128-'Energiebedarf Sek.stahl var.'!F49-('Verbrauch je Träger 2019'!G129-'Energiebedarf Sek.stahl 2019'!F13)</f>
        <v>-2277.2790250714042</v>
      </c>
      <c r="G50" s="52">
        <f>'Verbrauch je Träger 2050 var.'!G128-'Energiebedarf Sek.stahl var.'!G49-('Verbrauch je Träger 2019'!H129-'Energiebedarf Sek.stahl 2019'!G13)</f>
        <v>-663.88700046383292</v>
      </c>
      <c r="H50" s="54">
        <f>'Verbrauch je Träger 2050 var.'!H128-'Energiebedarf Sek.stahl var.'!H49-('Verbrauch je Träger 2019'!I129-'Energiebedarf Sek.stahl 2019'!H13)</f>
        <v>994.48908917803783</v>
      </c>
      <c r="I50" s="53">
        <f>'Verbrauch je Träger 2050 var.'!I128-'Energiebedarf Sek.stahl var.'!I49-('Verbrauch je Träger 2019'!J129-'Energiebedarf Sek.stahl 2019'!I13)</f>
        <v>468.13240087876329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2050 var.'!E129-'Energiebedarf Sek.stahl var.'!E50-('Verbrauch je Träger 2019'!F130-'Energiebedarf Sek.stahl 2019'!E14)</f>
        <v>-1621.260354570104</v>
      </c>
      <c r="F51" s="55">
        <f>'Verbrauch je Träger 2050 var.'!F129-'Energiebedarf Sek.stahl var.'!F50-('Verbrauch je Träger 2019'!G130-'Energiebedarf Sek.stahl 2019'!F14)</f>
        <v>-1919.8152265905001</v>
      </c>
      <c r="G51" s="52">
        <f>'Verbrauch je Träger 2050 var.'!G129-'Energiebedarf Sek.stahl var.'!G50-('Verbrauch je Träger 2019'!H130-'Energiebedarf Sek.stahl 2019'!G14)</f>
        <v>-559.67685917890321</v>
      </c>
      <c r="H51" s="54">
        <f>'Verbrauch je Träger 2050 var.'!H129-'Energiebedarf Sek.stahl var.'!H50-('Verbrauch je Träger 2019'!I130-'Energiebedarf Sek.stahl 2019'!H14)</f>
        <v>838.38443821009059</v>
      </c>
      <c r="I51" s="53">
        <f>'Verbrauch je Träger 2050 var.'!I129-'Energiebedarf Sek.stahl var.'!I50-('Verbrauch je Träger 2019'!J130-'Energiebedarf Sek.stahl 2019'!I14)</f>
        <v>394.64979977112807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2050 var.'!E130-'Energiebedarf Sek.stahl var.'!E51-('Verbrauch je Träger 2019'!F131-'Energiebedarf Sek.stahl 2019'!E15)</f>
        <v>-1252.9510288733723</v>
      </c>
      <c r="F52" s="55">
        <f>'Verbrauch je Träger 2050 var.'!F130-'Energiebedarf Sek.stahl var.'!F51-('Verbrauch je Träger 2019'!G131-'Energiebedarf Sek.stahl 2019'!F15)</f>
        <v>-1483.681789061673</v>
      </c>
      <c r="G52" s="52">
        <f>'Verbrauch je Träger 2050 var.'!G130-'Energiebedarf Sek.stahl var.'!G51-('Verbrauch je Träger 2019'!H131-'Energiebedarf Sek.stahl 2019'!G15)</f>
        <v>-432.53243969613413</v>
      </c>
      <c r="H52" s="54">
        <f>'Verbrauch je Träger 2050 var.'!H130-'Energiebedarf Sek.stahl var.'!H51-('Verbrauch je Träger 2019'!I131-'Energiebedarf Sek.stahl 2019'!H15)</f>
        <v>647.92470961599429</v>
      </c>
      <c r="I52" s="53">
        <f>'Verbrauch je Träger 2050 var.'!I130-'Energiebedarf Sek.stahl var.'!I51-('Verbrauch je Träger 2019'!J131-'Energiebedarf Sek.stahl 2019'!I15)</f>
        <v>304.99535208767975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2050 var.'!E131-'Energiebedarf Sek.stahl var.'!E52-('Verbrauch je Träger 2019'!F132-'Energiebedarf Sek.stahl 2019'!E16)</f>
        <v>-2913.8396020310993</v>
      </c>
      <c r="F53" s="55">
        <f>'Verbrauch je Träger 2050 var.'!F131-'Energiebedarf Sek.stahl var.'!F52-('Verbrauch je Träger 2019'!G132-'Energiebedarf Sek.stahl 2019'!F16)</f>
        <v>-3450.4227652597037</v>
      </c>
      <c r="G53" s="52">
        <f>'Verbrauch je Träger 2050 var.'!G131-'Energiebedarf Sek.stahl var.'!G52-('Verbrauch je Träger 2019'!H132-'Energiebedarf Sek.stahl 2019'!G16)</f>
        <v>-1005.8893946421722</v>
      </c>
      <c r="H53" s="54">
        <f>'Verbrauch je Träger 2050 var.'!H131-'Energiebedarf Sek.stahl var.'!H52-('Verbrauch je Träger 2019'!I132-'Energiebedarf Sek.stahl 2019'!H16)</f>
        <v>1506.8016502697556</v>
      </c>
      <c r="I53" s="53">
        <f>'Verbrauch je Träger 2050 var.'!I131-'Energiebedarf Sek.stahl var.'!I52-('Verbrauch je Träger 2019'!J132-'Energiebedarf Sek.stahl 2019'!I16)</f>
        <v>709.29151648297284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2050 var.'!E132-'Energiebedarf Sek.stahl var.'!E53-('Verbrauch je Träger 2019'!F133-'Energiebedarf Sek.stahl 2019'!E17)</f>
        <v>-3496.6075224373199</v>
      </c>
      <c r="F54" s="55">
        <f>'Verbrauch je Träger 2050 var.'!F132-'Energiebedarf Sek.stahl var.'!F53-('Verbrauch je Träger 2019'!G133-'Energiebedarf Sek.stahl 2019'!F17)</f>
        <v>-4140.5073183116438</v>
      </c>
      <c r="G54" s="52">
        <f>'Verbrauch je Träger 2050 var.'!G132-'Energiebedarf Sek.stahl var.'!G53-('Verbrauch je Träger 2019'!H133-'Energiebedarf Sek.stahl 2019'!G17)</f>
        <v>-1207.0672735706066</v>
      </c>
      <c r="H54" s="54">
        <f>'Verbrauch je Träger 2050 var.'!H132-'Energiebedarf Sek.stahl var.'!H53-('Verbrauch je Träger 2019'!I133-'Energiebedarf Sek.stahl 2019'!H17)</f>
        <v>1808.1619803237045</v>
      </c>
      <c r="I54" s="53">
        <f>'Verbrauch je Träger 2050 var.'!I132-'Energiebedarf Sek.stahl var.'!I53-('Verbrauch je Träger 2019'!J133-'Energiebedarf Sek.stahl 2019'!I17)</f>
        <v>851.14981977957359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2050 var.'!E133-'Energiebedarf Sek.stahl var.'!E54-('Verbrauch je Träger 2019'!F134-'Energiebedarf Sek.stahl 2019'!E18)</f>
        <v>-2680.7324338686121</v>
      </c>
      <c r="F55" s="55">
        <f>'Verbrauch je Träger 2050 var.'!F133-'Energiebedarf Sek.stahl var.'!F54-('Verbrauch je Träger 2019'!G134-'Energiebedarf Sek.stahl 2019'!F18)</f>
        <v>-3174.3889440389285</v>
      </c>
      <c r="G55" s="52">
        <f>'Verbrauch je Träger 2050 var.'!G133-'Energiebedarf Sek.stahl var.'!G54-('Verbrauch je Träger 2019'!H134-'Energiebedarf Sek.stahl 2019'!G18)</f>
        <v>-925.41824307079878</v>
      </c>
      <c r="H55" s="54">
        <f>'Verbrauch je Träger 2050 var.'!H133-'Energiebedarf Sek.stahl var.'!H54-('Verbrauch je Träger 2019'!I134-'Energiebedarf Sek.stahl 2019'!H18)</f>
        <v>1386.2575182481742</v>
      </c>
      <c r="I55" s="53">
        <f>'Verbrauch je Träger 2050 var.'!I133-'Energiebedarf Sek.stahl var.'!I54-('Verbrauch je Träger 2019'!J134-'Energiebedarf Sek.stahl 2019'!I18)</f>
        <v>652.54819516433963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2050 var.'!E134-'Energiebedarf Sek.stahl var.'!E55-('Verbrauch je Träger 2019'!F135-'Energiebedarf Sek.stahl 2019'!E19)</f>
        <v>-1360.1803262281164</v>
      </c>
      <c r="F56" s="55">
        <f>'Verbrauch je Träger 2050 var.'!F134-'Energiebedarf Sek.stahl var.'!F55-('Verbrauch je Träger 2019'!G135-'Energiebedarf Sek.stahl 2019'!F19)</f>
        <v>-1610.6573468232309</v>
      </c>
      <c r="G56" s="52">
        <f>'Verbrauch je Träger 2050 var.'!G134-'Energiebedarf Sek.stahl var.'!G55-('Verbrauch je Träger 2019'!H135-'Energiebedarf Sek.stahl 2019'!G19)</f>
        <v>-469.5491694189659</v>
      </c>
      <c r="H56" s="54">
        <f>'Verbrauch je Träger 2050 var.'!H134-'Energiebedarf Sek.stahl var.'!H55-('Verbrauch je Träger 2019'!I135-'Energiebedarf Sek.stahl 2019'!H19)</f>
        <v>703.3750103459206</v>
      </c>
      <c r="I56" s="53">
        <f>'Verbrauch je Träger 2050 var.'!I134-'Energiebedarf Sek.stahl var.'!I55-('Verbrauch je Träger 2019'!J135-'Energiebedarf Sek.stahl 2019'!I19)</f>
        <v>331.09727989425346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2050 var.'!E135-'Energiebedarf Sek.stahl var.'!E56-('Verbrauch je Träger 2019'!F136-'Energiebedarf Sek.stahl 2019'!E20)</f>
        <v>-652.70007085496627</v>
      </c>
      <c r="F57" s="55">
        <f>'Verbrauch je Träger 2050 var.'!F135-'Energiebedarf Sek.stahl var.'!F56-('Verbrauch je Träger 2019'!G136-'Energiebedarf Sek.stahl 2019'!F20)</f>
        <v>-772.89469941817424</v>
      </c>
      <c r="G57" s="52">
        <f>'Verbrauch je Träger 2050 var.'!G135-'Energiebedarf Sek.stahl var.'!G56-('Verbrauch je Träger 2019'!H136-'Energiebedarf Sek.stahl 2019'!G20)</f>
        <v>-225.31922439984601</v>
      </c>
      <c r="H57" s="54">
        <f>'Verbrauch je Träger 2050 var.'!H135-'Energiebedarf Sek.stahl var.'!H56-('Verbrauch je Träger 2019'!I136-'Energiebedarf Sek.stahl 2019'!H20)</f>
        <v>337.52356966042498</v>
      </c>
      <c r="I57" s="53">
        <f>'Verbrauch je Träger 2050 var.'!I135-'Energiebedarf Sek.stahl var.'!I56-('Verbrauch je Träger 2019'!J136-'Energiebedarf Sek.stahl 2019'!I20)</f>
        <v>158.88129969218653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2050 var.'!E136-'Energiebedarf Sek.stahl var.'!E57-('Verbrauch je Träger 2019'!F137-'Energiebedarf Sek.stahl 2019'!E21)</f>
        <v>-3496.6075224373199</v>
      </c>
      <c r="F58" s="55">
        <f>'Verbrauch je Träger 2050 var.'!F136-'Energiebedarf Sek.stahl var.'!F57-('Verbrauch je Träger 2019'!G137-'Energiebedarf Sek.stahl 2019'!F21)</f>
        <v>-4140.5073183116438</v>
      </c>
      <c r="G58" s="52">
        <f>'Verbrauch je Träger 2050 var.'!G136-'Energiebedarf Sek.stahl var.'!G57-('Verbrauch je Träger 2019'!H137-'Energiebedarf Sek.stahl 2019'!G21)</f>
        <v>-1207.0672735706066</v>
      </c>
      <c r="H58" s="54">
        <f>'Verbrauch je Träger 2050 var.'!H136-'Energiebedarf Sek.stahl var.'!H57-('Verbrauch je Träger 2019'!I137-'Energiebedarf Sek.stahl 2019'!H21)</f>
        <v>1808.1619803237045</v>
      </c>
      <c r="I58" s="53">
        <f>'Verbrauch je Träger 2050 var.'!I136-'Energiebedarf Sek.stahl var.'!I57-('Verbrauch je Träger 2019'!J137-'Energiebedarf Sek.stahl 2019'!I21)</f>
        <v>851.14981977957359</v>
      </c>
    </row>
    <row r="59" spans="3:9" x14ac:dyDescent="0.25">
      <c r="C59" s="8" t="str">
        <f t="shared" si="0"/>
        <v>Hungaria</v>
      </c>
      <c r="D59" s="8" t="str">
        <f t="shared" si="0"/>
        <v>Dunauijvaros</v>
      </c>
      <c r="E59" s="51">
        <f>'Verbrauch je Träger 2050 var.'!E137-'Energiebedarf Sek.stahl var.'!E58-('Verbrauch je Träger 2019'!F138-'Energiebedarf Sek.stahl 2019'!E22)</f>
        <v>-932.42867264995175</v>
      </c>
      <c r="F59" s="55">
        <f>'Verbrauch je Träger 2050 var.'!F137-'Energiebedarf Sek.stahl var.'!F58-('Verbrauch je Träger 2019'!G138-'Energiebedarf Sek.stahl 2019'!F22)</f>
        <v>-1104.1352848831057</v>
      </c>
      <c r="G59" s="52">
        <f>'Verbrauch je Träger 2050 var.'!G137-'Energiebedarf Sek.stahl var.'!G58-('Verbrauch je Träger 2019'!H138-'Energiebedarf Sek.stahl 2019'!G22)</f>
        <v>-321.88460628549547</v>
      </c>
      <c r="H59" s="54">
        <f>'Verbrauch je Träger 2050 var.'!H137-'Energiebedarf Sek.stahl var.'!H58-('Verbrauch je Träger 2019'!I138-'Energiebedarf Sek.stahl 2019'!H22)</f>
        <v>482.17652808632147</v>
      </c>
      <c r="I59" s="53">
        <f>'Verbrauch je Träger 2050 var.'!I137-'Energiebedarf Sek.stahl var.'!I58-('Verbrauch je Träger 2019'!J138-'Energiebedarf Sek.stahl 2019'!I22)</f>
        <v>226.97328527455238</v>
      </c>
    </row>
    <row r="60" spans="3:9" x14ac:dyDescent="0.25">
      <c r="C60" s="8" t="str">
        <f t="shared" si="0"/>
        <v>Italy</v>
      </c>
      <c r="D60" s="8" t="str">
        <f t="shared" si="0"/>
        <v>Taranto</v>
      </c>
      <c r="E60" s="51">
        <f>'Verbrauch je Träger 2050 var.'!E138-'Energiebedarf Sek.stahl var.'!E59-('Verbrauch je Träger 2019'!F139-'Energiebedarf Sek.stahl 2019'!E23)</f>
        <v>-4953.5273234528722</v>
      </c>
      <c r="F60" s="55">
        <f>'Verbrauch je Träger 2050 var.'!F138-'Energiebedarf Sek.stahl var.'!F59-('Verbrauch je Träger 2019'!G139-'Energiebedarf Sek.stahl 2019'!F23)</f>
        <v>-5865.7187009414993</v>
      </c>
      <c r="G60" s="52">
        <f>'Verbrauch je Träger 2050 var.'!G138-'Energiebedarf Sek.stahl var.'!G59-('Verbrauch je Träger 2019'!H139-'Energiebedarf Sek.stahl 2019'!G23)</f>
        <v>-1710.0119708916936</v>
      </c>
      <c r="H60" s="54">
        <f>'Verbrauch je Träger 2050 var.'!H138-'Energiebedarf Sek.stahl var.'!H59-('Verbrauch je Träger 2019'!I139-'Energiebedarf Sek.stahl 2019'!H23)</f>
        <v>2561.5628054585832</v>
      </c>
      <c r="I60" s="53">
        <f>'Verbrauch je Träger 2050 var.'!I138-'Energiebedarf Sek.stahl var.'!I59-('Verbrauch je Träger 2019'!J139-'Energiebedarf Sek.stahl 2019'!I23)</f>
        <v>1205.7955780210559</v>
      </c>
    </row>
    <row r="61" spans="3:9" x14ac:dyDescent="0.25">
      <c r="C61" s="8" t="str">
        <f t="shared" si="0"/>
        <v>Netherlands</v>
      </c>
      <c r="D61" s="8" t="str">
        <f t="shared" si="0"/>
        <v>Ijmuiden</v>
      </c>
      <c r="E61" s="51">
        <f>'Verbrauch je Träger 2050 var.'!E139-'Energiebedarf Sek.stahl var.'!E60-('Verbrauch je Träger 2019'!F140-'Energiebedarf Sek.stahl 2019'!E24)</f>
        <v>-3971.5633775683873</v>
      </c>
      <c r="F61" s="55">
        <f>'Verbrauch je Träger 2050 var.'!F139-'Energiebedarf Sek.stahl var.'!F60-('Verbrauch je Träger 2019'!G140-'Energiebedarf Sek.stahl 2019'!F24)</f>
        <v>-4702.9262290489751</v>
      </c>
      <c r="G61" s="52">
        <f>'Verbrauch je Träger 2050 var.'!G139-'Energiebedarf Sek.stahl var.'!G60-('Verbrauch je Träger 2019'!H140-'Energiebedarf Sek.stahl 2019'!G24)</f>
        <v>-1371.0272448972792</v>
      </c>
      <c r="H61" s="54">
        <f>'Verbrauch je Träger 2050 var.'!H139-'Energiebedarf Sek.stahl var.'!H60-('Verbrauch je Träger 2019'!I140-'Energiebedarf Sek.stahl 2019'!H24)</f>
        <v>2053.7706493176756</v>
      </c>
      <c r="I61" s="53">
        <f>'Verbrauch je Träger 2050 var.'!I139-'Energiebedarf Sek.stahl var.'!I60-('Verbrauch je Träger 2019'!J140-'Energiebedarf Sek.stahl 2019'!I24)</f>
        <v>966.76433696629647</v>
      </c>
    </row>
    <row r="62" spans="3:9" x14ac:dyDescent="0.25">
      <c r="C62" s="8" t="str">
        <f t="shared" si="0"/>
        <v>Poland</v>
      </c>
      <c r="D62" s="8" t="str">
        <f t="shared" si="0"/>
        <v>Krakow</v>
      </c>
      <c r="E62" s="51">
        <f>'Verbrauch je Träger 2050 var.'!E140-'Energiebedarf Sek.stahl var.'!E61-('Verbrauch je Träger 2019'!F141-'Energiebedarf Sek.stahl 2019'!E25)</f>
        <v>-1588.0425831069488</v>
      </c>
      <c r="F62" s="55">
        <f>'Verbrauch je Träger 2050 var.'!F140-'Energiebedarf Sek.stahl var.'!F61-('Verbrauch je Träger 2019'!G141-'Energiebedarf Sek.stahl 2019'!F25)</f>
        <v>-1880.4804070665396</v>
      </c>
      <c r="G62" s="52">
        <f>'Verbrauch je Träger 2050 var.'!G140-'Energiebedarf Sek.stahl var.'!G61-('Verbrauch je Träger 2019'!H141-'Energiebedarf Sek.stahl 2019'!G25)</f>
        <v>-548.20972007998353</v>
      </c>
      <c r="H62" s="54">
        <f>'Verbrauch je Träger 2050 var.'!H140-'Energiebedarf Sek.stahl var.'!H61-('Verbrauch je Träger 2019'!I141-'Energiebedarf Sek.stahl 2019'!H25)</f>
        <v>821.20689939701606</v>
      </c>
      <c r="I62" s="53">
        <f>'Verbrauch je Träger 2050 var.'!I140-'Energiebedarf Sek.stahl var.'!I61-('Verbrauch je Träger 2019'!J141-'Energiebedarf Sek.stahl 2019'!I25)</f>
        <v>386.56387648322107</v>
      </c>
    </row>
    <row r="63" spans="3:9" x14ac:dyDescent="0.25">
      <c r="C63" s="8" t="str">
        <f t="shared" si="0"/>
        <v>Poland</v>
      </c>
      <c r="D63" s="8" t="str">
        <f t="shared" si="0"/>
        <v>Dabrowa Gornicza</v>
      </c>
      <c r="E63" s="51">
        <f>'Verbrauch je Träger 2050 var.'!E141-'Energiebedarf Sek.stahl var.'!E62-('Verbrauch je Träger 2019'!F142-'Energiebedarf Sek.stahl 2019'!E26)</f>
        <v>-1588.0425831069488</v>
      </c>
      <c r="F63" s="55">
        <f>'Verbrauch je Träger 2050 var.'!F141-'Energiebedarf Sek.stahl var.'!F62-('Verbrauch je Träger 2019'!G142-'Energiebedarf Sek.stahl 2019'!F26)</f>
        <v>-1880.4804070665396</v>
      </c>
      <c r="G63" s="52">
        <f>'Verbrauch je Träger 2050 var.'!G141-'Energiebedarf Sek.stahl var.'!G62-('Verbrauch je Träger 2019'!H142-'Energiebedarf Sek.stahl 2019'!G26)</f>
        <v>-548.20972007998353</v>
      </c>
      <c r="H63" s="54">
        <f>'Verbrauch je Träger 2050 var.'!H141-'Energiebedarf Sek.stahl var.'!H62-('Verbrauch je Träger 2019'!I142-'Energiebedarf Sek.stahl 2019'!H26)</f>
        <v>821.20689939701606</v>
      </c>
      <c r="I63" s="53">
        <f>'Verbrauch je Träger 2050 var.'!I141-'Energiebedarf Sek.stahl var.'!I62-('Verbrauch je Träger 2019'!J142-'Energiebedarf Sek.stahl 2019'!I26)</f>
        <v>386.56387648322107</v>
      </c>
    </row>
    <row r="64" spans="3:9" x14ac:dyDescent="0.25">
      <c r="C64" s="8" t="str">
        <f t="shared" si="0"/>
        <v>Romania</v>
      </c>
      <c r="D64" s="8" t="str">
        <f t="shared" si="0"/>
        <v>Galati</v>
      </c>
      <c r="E64" s="51">
        <f>'Verbrauch je Träger 2050 var.'!E142-'Energiebedarf Sek.stahl var.'!E63-('Verbrauch je Träger 2019'!F143-'Energiebedarf Sek.stahl 2019'!E27)</f>
        <v>-1194.6742368327509</v>
      </c>
      <c r="F64" s="55">
        <f>'Verbrauch je Träger 2050 var.'!F142-'Energiebedarf Sek.stahl var.'!F63-('Verbrauch je Träger 2019'!G143-'Energiebedarf Sek.stahl 2019'!F27)</f>
        <v>-1414.6733337564792</v>
      </c>
      <c r="G64" s="52">
        <f>'Verbrauch je Träger 2050 var.'!G142-'Energiebedarf Sek.stahl var.'!G63-('Verbrauch je Träger 2019'!H143-'Energiebedarf Sek.stahl 2019'!G27)</f>
        <v>-412.41465180329078</v>
      </c>
      <c r="H64" s="54">
        <f>'Verbrauch je Träger 2050 var.'!H142-'Energiebedarf Sek.stahl var.'!H63-('Verbrauch je Träger 2019'!I143-'Energiebedarf Sek.stahl 2019'!H27)</f>
        <v>617.7886766105994</v>
      </c>
      <c r="I64" s="53">
        <f>'Verbrauch je Träger 2050 var.'!I142-'Energiebedarf Sek.stahl var.'!I63-('Verbrauch je Träger 2019'!J143-'Energiebedarf Sek.stahl 2019'!I27)</f>
        <v>290.80952175801986</v>
      </c>
    </row>
    <row r="65" spans="3:9" x14ac:dyDescent="0.25">
      <c r="C65" s="8" t="str">
        <f t="shared" si="0"/>
        <v>Slovakia</v>
      </c>
      <c r="D65" s="8" t="str">
        <f t="shared" si="0"/>
        <v>Kosice</v>
      </c>
      <c r="E65" s="51">
        <f>'Verbrauch je Träger 2050 var.'!E143-'Energiebedarf Sek.stahl var.'!E64-('Verbrauch je Träger 2019'!F144-'Energiebedarf Sek.stahl 2019'!E28)</f>
        <v>-2622.4556418279881</v>
      </c>
      <c r="F65" s="55">
        <f>'Verbrauch je Träger 2050 var.'!F143-'Energiebedarf Sek.stahl var.'!F64-('Verbrauch je Träger 2019'!G144-'Energiebedarf Sek.stahl 2019'!F28)</f>
        <v>-3105.3804887337337</v>
      </c>
      <c r="G65" s="52">
        <f>'Verbrauch je Träger 2050 var.'!G143-'Energiebedarf Sek.stahl var.'!G64-('Verbrauch je Träger 2019'!H144-'Energiebedarf Sek.stahl 2019'!G28)</f>
        <v>-905.30045517795406</v>
      </c>
      <c r="H65" s="54">
        <f>'Verbrauch je Träger 2050 var.'!H143-'Energiebedarf Sek.stahl var.'!H64-('Verbrauch je Träger 2019'!I144-'Energiebedarf Sek.stahl 2019'!H28)</f>
        <v>1356.1214852427784</v>
      </c>
      <c r="I65" s="53">
        <f>'Verbrauch je Träger 2050 var.'!I143-'Energiebedarf Sek.stahl var.'!I64-('Verbrauch je Träger 2019'!J144-'Energiebedarf Sek.stahl 2019'!I28)</f>
        <v>638.36236483467837</v>
      </c>
    </row>
    <row r="66" spans="3:9" x14ac:dyDescent="0.25">
      <c r="C66" s="8" t="str">
        <f t="shared" si="0"/>
        <v>Spain</v>
      </c>
      <c r="D66" s="8" t="str">
        <f t="shared" si="0"/>
        <v>Gijon</v>
      </c>
      <c r="E66" s="51">
        <f>'Verbrauch je Träger 2050 var.'!E144-'Energiebedarf Sek.stahl var.'!E65-('Verbrauch je Träger 2019'!F145-'Energiebedarf Sek.stahl 2019'!E29)</f>
        <v>-1384.0738109647727</v>
      </c>
      <c r="F66" s="55">
        <f>'Verbrauch je Träger 2050 var.'!F144-'Energiebedarf Sek.stahl var.'!F65-('Verbrauch je Träger 2019'!G145-'Energiebedarf Sek.stahl 2019'!F29)</f>
        <v>-1638.9508134983589</v>
      </c>
      <c r="G66" s="52">
        <f>'Verbrauch je Träger 2050 var.'!G144-'Energiebedarf Sek.stahl var.'!G65-('Verbrauch je Träger 2019'!H145-'Energiebedarf Sek.stahl 2019'!G29)</f>
        <v>-477.79746245503156</v>
      </c>
      <c r="H66" s="54">
        <f>'Verbrauch je Träger 2050 var.'!H144-'Energiebedarf Sek.stahl var.'!H65-('Verbrauch je Träger 2019'!I145-'Energiebedarf Sek.stahl 2019'!H29)</f>
        <v>715.73078387813257</v>
      </c>
      <c r="I66" s="53">
        <f>'Verbrauch je Träger 2050 var.'!I144-'Energiebedarf Sek.stahl var.'!I65-('Verbrauch je Träger 2019'!J145-'Energiebedarf Sek.stahl 2019'!I29)</f>
        <v>336.91347032941349</v>
      </c>
    </row>
    <row r="67" spans="3:9" x14ac:dyDescent="0.25">
      <c r="C67" s="8" t="str">
        <f t="shared" si="0"/>
        <v>Spain</v>
      </c>
      <c r="D67" s="8" t="str">
        <f t="shared" si="0"/>
        <v>Aviles</v>
      </c>
      <c r="E67" s="51">
        <f>'Verbrauch je Träger 2050 var.'!E145-'Energiebedarf Sek.stahl var.'!E66-('Verbrauch je Träger 2019'!F146-'Energiebedarf Sek.stahl 2019'!E30)</f>
        <v>-1384.0738109647727</v>
      </c>
      <c r="F67" s="55">
        <f>'Verbrauch je Träger 2050 var.'!F145-'Energiebedarf Sek.stahl var.'!F66-('Verbrauch je Träger 2019'!G146-'Energiebedarf Sek.stahl 2019'!F30)</f>
        <v>-1638.9508134983589</v>
      </c>
      <c r="G67" s="52">
        <f>'Verbrauch je Träger 2050 var.'!G145-'Energiebedarf Sek.stahl var.'!G66-('Verbrauch je Träger 2019'!H146-'Energiebedarf Sek.stahl 2019'!G30)</f>
        <v>-477.79746245503156</v>
      </c>
      <c r="H67" s="54">
        <f>'Verbrauch je Träger 2050 var.'!H145-'Energiebedarf Sek.stahl var.'!H66-('Verbrauch je Träger 2019'!I146-'Energiebedarf Sek.stahl 2019'!H30)</f>
        <v>715.73078387813257</v>
      </c>
      <c r="I67" s="53">
        <f>'Verbrauch je Träger 2050 var.'!I145-'Energiebedarf Sek.stahl var.'!I66-('Verbrauch je Träger 2019'!J146-'Energiebedarf Sek.stahl 2019'!I30)</f>
        <v>336.91347032941349</v>
      </c>
    </row>
    <row r="68" spans="3:9" x14ac:dyDescent="0.25">
      <c r="C68" s="8" t="str">
        <f t="shared" si="0"/>
        <v>Sweden</v>
      </c>
      <c r="D68" s="8" t="str">
        <f t="shared" si="0"/>
        <v>Lulea</v>
      </c>
      <c r="E68" s="51">
        <f>'Verbrauch je Träger 2050 var.'!E146-'Energiebedarf Sek.stahl var.'!E67-('Verbrauch je Träger 2019'!F147-'Energiebedarf Sek.stahl 2019'!E31)</f>
        <v>-1340.3662169343061</v>
      </c>
      <c r="F68" s="55">
        <f>'Verbrauch je Träger 2050 var.'!F146-'Energiebedarf Sek.stahl var.'!F67-('Verbrauch je Träger 2019'!G147-'Energiebedarf Sek.stahl 2019'!F31)</f>
        <v>-1587.1944720194642</v>
      </c>
      <c r="G68" s="52">
        <f>'Verbrauch je Träger 2050 var.'!G146-'Energiebedarf Sek.stahl var.'!G67-('Verbrauch je Träger 2019'!H147-'Energiebedarf Sek.stahl 2019'!G31)</f>
        <v>-462.70912153539939</v>
      </c>
      <c r="H68" s="54">
        <f>'Verbrauch je Träger 2050 var.'!H146-'Energiebedarf Sek.stahl var.'!H67-('Verbrauch je Träger 2019'!I147-'Energiebedarf Sek.stahl 2019'!H31)</f>
        <v>693.12875912408708</v>
      </c>
      <c r="I68" s="53">
        <f>'Verbrauch je Träger 2050 var.'!I146-'Energiebedarf Sek.stahl var.'!I67-('Verbrauch je Träger 2019'!J147-'Energiebedarf Sek.stahl 2019'!I31)</f>
        <v>326.27409758216982</v>
      </c>
    </row>
    <row r="69" spans="3:9" x14ac:dyDescent="0.25">
      <c r="C69" s="8" t="str">
        <f t="shared" si="0"/>
        <v>Sweden</v>
      </c>
      <c r="D69" s="8" t="str">
        <f t="shared" si="0"/>
        <v>Oxeloesund</v>
      </c>
      <c r="E69" s="51">
        <f>'Verbrauch je Träger 2050 var.'!E147-'Energiebedarf Sek.stahl var.'!E68-('Verbrauch je Träger 2019'!F148-'Energiebedarf Sek.stahl 2019'!E32)</f>
        <v>-874.15188060932996</v>
      </c>
      <c r="F69" s="55">
        <f>'Verbrauch je Träger 2050 var.'!F147-'Energiebedarf Sek.stahl var.'!F68-('Verbrauch je Träger 2019'!G148-'Energiebedarf Sek.stahl 2019'!F32)</f>
        <v>-1035.1268295779109</v>
      </c>
      <c r="G69" s="52">
        <f>'Verbrauch je Träger 2050 var.'!G147-'Energiebedarf Sek.stahl var.'!G68-('Verbrauch je Träger 2019'!H148-'Energiebedarf Sek.stahl 2019'!G32)</f>
        <v>-301.76681839265166</v>
      </c>
      <c r="H69" s="54">
        <f>'Verbrauch je Träger 2050 var.'!H147-'Energiebedarf Sek.stahl var.'!H68-('Verbrauch je Träger 2019'!I148-'Energiebedarf Sek.stahl 2019'!H32)</f>
        <v>452.04049508092612</v>
      </c>
      <c r="I69" s="53">
        <f>'Verbrauch je Träger 2050 var.'!I147-'Energiebedarf Sek.stahl var.'!I68-('Verbrauch je Träger 2019'!J148-'Energiebedarf Sek.stahl 2019'!I32)</f>
        <v>212.7874549448934</v>
      </c>
    </row>
    <row r="70" spans="3:9" x14ac:dyDescent="0.25">
      <c r="C70" s="8" t="str">
        <f t="shared" si="0"/>
        <v>United Kingdom</v>
      </c>
      <c r="D70" s="8" t="str">
        <f t="shared" si="0"/>
        <v>Port Talbot</v>
      </c>
      <c r="E70" s="51">
        <f>'Verbrauch je Träger 2050 var.'!E148-'Energiebedarf Sek.stahl var.'!E69-('Verbrauch je Träger 2019'!F149-'Energiebedarf Sek.stahl 2019'!E33)</f>
        <v>-2205.776578737542</v>
      </c>
      <c r="F70" s="55">
        <f>'Verbrauch je Träger 2050 var.'!F148-'Energiebedarf Sek.stahl var.'!F69-('Verbrauch je Träger 2019'!G149-'Energiebedarf Sek.stahl 2019'!F33)</f>
        <v>-2611.9700333015971</v>
      </c>
      <c r="G70" s="52">
        <f>'Verbrauch je Träger 2050 var.'!G148-'Energiebedarf Sek.stahl var.'!G69-('Verbrauch je Träger 2019'!H149-'Energiebedarf Sek.stahl 2019'!G33)</f>
        <v>-761.45827174412261</v>
      </c>
      <c r="H70" s="54">
        <f>'Verbrauch je Träger 2050 var.'!H148-'Energiebedarf Sek.stahl var.'!H69-('Verbrauch je Träger 2019'!I149-'Energiebedarf Sek.stahl 2019'!H33)</f>
        <v>1140.6488492542048</v>
      </c>
      <c r="I70" s="53">
        <f>'Verbrauch je Träger 2050 var.'!I148-'Energiebedarf Sek.stahl var.'!I69-('Verbrauch je Träger 2019'!J149-'Energiebedarf Sek.stahl 2019'!I33)</f>
        <v>536.93367797761221</v>
      </c>
    </row>
    <row r="71" spans="3:9" x14ac:dyDescent="0.25">
      <c r="C71" s="8" t="str">
        <f t="shared" si="0"/>
        <v>United Kingdom</v>
      </c>
      <c r="D71" s="8" t="str">
        <f t="shared" si="0"/>
        <v>Scunthorpe</v>
      </c>
      <c r="E71" s="51">
        <f>'Verbrauch je Träger 2050 var.'!E149-'Energiebedarf Sek.stahl var.'!E70-('Verbrauch je Träger 2019'!F150-'Energiebedarf Sek.stahl 2019'!E34)</f>
        <v>-1631.7501771374154</v>
      </c>
      <c r="F71" s="55">
        <f>'Verbrauch je Träger 2050 var.'!F149-'Energiebedarf Sek.stahl var.'!F70-('Verbrauch je Träger 2019'!G150-'Energiebedarf Sek.stahl 2019'!F34)</f>
        <v>-1932.2367485454342</v>
      </c>
      <c r="G71" s="52">
        <f>'Verbrauch je Träger 2050 var.'!G149-'Energiebedarf Sek.stahl var.'!G70-('Verbrauch je Träger 2019'!H150-'Energiebedarf Sek.stahl 2019'!G34)</f>
        <v>-563.2980609996157</v>
      </c>
      <c r="H71" s="54">
        <f>'Verbrauch je Träger 2050 var.'!H149-'Energiebedarf Sek.stahl var.'!H70-('Verbrauch je Träger 2019'!I150-'Energiebedarf Sek.stahl 2019'!H34)</f>
        <v>843.80892415106246</v>
      </c>
      <c r="I71" s="53">
        <f>'Verbrauch je Träger 2050 var.'!I149-'Energiebedarf Sek.stahl var.'!I70-('Verbrauch je Träger 2019'!J150-'Energiebedarf Sek.stahl 2019'!I34)</f>
        <v>397.20324923046701</v>
      </c>
    </row>
    <row r="72" spans="3:9" x14ac:dyDescent="0.25">
      <c r="G72" t="s">
        <v>120</v>
      </c>
    </row>
    <row r="74" spans="3:9" ht="42" customHeight="1" x14ac:dyDescent="0.35">
      <c r="C74" s="78" t="s">
        <v>131</v>
      </c>
      <c r="D74" s="78"/>
      <c r="E74" s="78"/>
      <c r="F74" s="78"/>
      <c r="G74" s="78"/>
      <c r="H74" s="78"/>
      <c r="I74" s="78"/>
    </row>
    <row r="76" spans="3:9" ht="15.75" x14ac:dyDescent="0.25">
      <c r="E76" s="86" t="s">
        <v>47</v>
      </c>
      <c r="F76" s="86"/>
      <c r="G76" s="86" t="s">
        <v>43</v>
      </c>
      <c r="H76" s="86"/>
      <c r="I76" s="86"/>
    </row>
    <row r="77" spans="3:9" x14ac:dyDescent="0.25">
      <c r="C77" s="15" t="s">
        <v>53</v>
      </c>
      <c r="D77" s="15" t="s">
        <v>54</v>
      </c>
      <c r="E77" s="63" t="str">
        <f>Studienliste!$F$17</f>
        <v>ISI-05 13</v>
      </c>
      <c r="F77" s="64" t="s">
        <v>139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106" si="1">C7</f>
        <v>Austria</v>
      </c>
      <c r="D78" s="8" t="str">
        <f t="shared" si="1"/>
        <v>Donawitz</v>
      </c>
      <c r="E78" s="51">
        <f>'Verbrauch je Träger 2050 var.'!E121-'Energiebedarf Sek.stahl var.'!E77-('Verbrauch je Träger 2019'!F122-'Energiebedarf Sek.stahl 2019'!E6)</f>
        <v>-2795.2838425706113</v>
      </c>
      <c r="F78" s="55">
        <f>'Verbrauch je Träger 2050 var.'!F121-'Energiebedarf Sek.stahl var.'!F77-('Verbrauch je Träger 2019'!G122-'Energiebedarf Sek.stahl 2019'!F6)</f>
        <v>-3310.0349789484808</v>
      </c>
      <c r="G78" s="52">
        <f>'Verbrauch je Träger 2050 var.'!G121-'Energiebedarf Sek.stahl var.'!G77-('Verbrauch je Träger 2019'!H122-'Energiebedarf Sek.stahl 2019'!G6)</f>
        <v>-1402.765114664453</v>
      </c>
      <c r="H78" s="54">
        <f>'Verbrauch je Träger 2050 var.'!H121-'Energiebedarf Sek.stahl var.'!H77-('Verbrauch je Träger 2019'!I122-'Energiebedarf Sek.stahl 2019'!H6)</f>
        <v>636.13713970168101</v>
      </c>
      <c r="I78" s="53">
        <f>'Verbrauch je Träger 2050 var.'!I121-'Energiebedarf Sek.stahl var.'!I77-('Verbrauch je Träger 2019'!J122-'Energiebedarf Sek.stahl 2019'!I6)</f>
        <v>84.898104245174181</v>
      </c>
    </row>
    <row r="79" spans="3:9" x14ac:dyDescent="0.25">
      <c r="C79" s="8" t="str">
        <f t="shared" si="1"/>
        <v>Austria</v>
      </c>
      <c r="D79" s="8" t="str">
        <f t="shared" si="1"/>
        <v>Linz</v>
      </c>
      <c r="E79" s="51">
        <f>'Verbrauch je Träger 2050 var.'!E122-'Energiebedarf Sek.stahl var.'!E78-('Verbrauch je Träger 2019'!F123-'Energiebedarf Sek.stahl 2019'!E7)</f>
        <v>-2795.2838425706113</v>
      </c>
      <c r="F79" s="55">
        <f>'Verbrauch je Träger 2050 var.'!F122-'Energiebedarf Sek.stahl var.'!F78-('Verbrauch je Träger 2019'!G123-'Energiebedarf Sek.stahl 2019'!F7)</f>
        <v>-3310.0349789484808</v>
      </c>
      <c r="G79" s="52">
        <f>'Verbrauch je Träger 2050 var.'!G122-'Energiebedarf Sek.stahl var.'!G78-('Verbrauch je Träger 2019'!H123-'Energiebedarf Sek.stahl 2019'!G7)</f>
        <v>-1402.765114664453</v>
      </c>
      <c r="H79" s="54">
        <f>'Verbrauch je Träger 2050 var.'!H122-'Energiebedarf Sek.stahl var.'!H78-('Verbrauch je Träger 2019'!I123-'Energiebedarf Sek.stahl 2019'!H7)</f>
        <v>636.13713970168101</v>
      </c>
      <c r="I79" s="53">
        <f>'Verbrauch je Träger 2050 var.'!I122-'Energiebedarf Sek.stahl var.'!I78-('Verbrauch je Träger 2019'!J123-'Energiebedarf Sek.stahl 2019'!I7)</f>
        <v>84.898104245174181</v>
      </c>
    </row>
    <row r="80" spans="3:9" x14ac:dyDescent="0.25">
      <c r="C80" s="8" t="str">
        <f t="shared" si="1"/>
        <v>Belgium</v>
      </c>
      <c r="D80" s="8" t="str">
        <f t="shared" si="1"/>
        <v>Ghent</v>
      </c>
      <c r="E80" s="51">
        <f>'Verbrauch je Träger 2050 var.'!E123-'Energiebedarf Sek.stahl var.'!E79-('Verbrauch je Träger 2019'!F124-'Energiebedarf Sek.stahl 2019'!E8)</f>
        <v>-4037.7145353855904</v>
      </c>
      <c r="F80" s="55">
        <f>'Verbrauch je Träger 2050 var.'!F123-'Energiebedarf Sek.stahl var.'!F79-('Verbrauch je Träger 2019'!G124-'Energiebedarf Sek.stahl 2019'!F8)</f>
        <v>-4781.2591135089388</v>
      </c>
      <c r="G80" s="52">
        <f>'Verbrauch je Träger 2050 var.'!G123-'Energiebedarf Sek.stahl var.'!G79-('Verbrauch je Träger 2019'!H124-'Energiebedarf Sek.stahl 2019'!G8)</f>
        <v>-2026.2575867800879</v>
      </c>
      <c r="H80" s="54">
        <f>'Verbrauch je Träger 2050 var.'!H123-'Energiebedarf Sek.stahl var.'!H79-('Verbrauch je Träger 2019'!I124-'Energiebedarf Sek.stahl 2019'!H8)</f>
        <v>918.88349095524973</v>
      </c>
      <c r="I80" s="53">
        <f>'Verbrauch je Träger 2050 var.'!I123-'Energiebedarf Sek.stahl var.'!I79-('Verbrauch je Träger 2019'!J124-'Energiebedarf Sek.stahl 2019'!I8)</f>
        <v>122.63309518584356</v>
      </c>
    </row>
    <row r="81" spans="3:9" x14ac:dyDescent="0.25">
      <c r="C81" s="8" t="str">
        <f t="shared" si="1"/>
        <v>Czech Republic</v>
      </c>
      <c r="D81" s="8" t="str">
        <f t="shared" si="1"/>
        <v>Trinec</v>
      </c>
      <c r="E81" s="51">
        <f>'Verbrauch je Träger 2050 var.'!E124-'Energiebedarf Sek.stahl var.'!E80-('Verbrauch je Träger 2019'!F125-'Energiebedarf Sek.stahl 2019'!E9)</f>
        <v>-1913.654430257061</v>
      </c>
      <c r="F81" s="55">
        <f>'Verbrauch je Träger 2050 var.'!F124-'Energiebedarf Sek.stahl var.'!F80-('Verbrauch je Träger 2019'!G125-'Energiebedarf Sek.stahl 2019'!F9)</f>
        <v>-2266.053631228182</v>
      </c>
      <c r="G81" s="52">
        <f>'Verbrauch je Träger 2050 var.'!G124-'Energiebedarf Sek.stahl var.'!G80-('Verbrauch je Träger 2019'!H125-'Energiebedarf Sek.stahl 2019'!G9)</f>
        <v>-960.33455901889374</v>
      </c>
      <c r="H81" s="54">
        <f>'Verbrauch je Träger 2050 var.'!H124-'Energiebedarf Sek.stahl var.'!H80-('Verbrauch je Träger 2019'!I125-'Energiebedarf Sek.stahl 2019'!H9)</f>
        <v>435.50019397016695</v>
      </c>
      <c r="I81" s="53">
        <f>'Verbrauch je Träger 2050 var.'!I124-'Energiebedarf Sek.stahl var.'!I80-('Verbrauch je Träger 2019'!J125-'Energiebedarf Sek.stahl 2019'!I9)</f>
        <v>58.121336672483267</v>
      </c>
    </row>
    <row r="82" spans="3:9" x14ac:dyDescent="0.25">
      <c r="C82" s="8" t="str">
        <f t="shared" si="1"/>
        <v>Finland</v>
      </c>
      <c r="D82" s="8" t="str">
        <f t="shared" si="1"/>
        <v>Raahe</v>
      </c>
      <c r="E82" s="51">
        <f>'Verbrauch je Träger 2050 var.'!E125-'Energiebedarf Sek.stahl var.'!E81-('Verbrauch je Träger 2019'!F126-'Energiebedarf Sek.stahl 2019'!E10)</f>
        <v>-1926.2491361472539</v>
      </c>
      <c r="F82" s="55">
        <f>'Verbrauch je Träger 2050 var.'!F125-'Energiebedarf Sek.stahl var.'!F81-('Verbrauch je Träger 2019'!G126-'Energiebedarf Sek.stahl 2019'!F10)</f>
        <v>-2280.9676504813287</v>
      </c>
      <c r="G82" s="52">
        <f>'Verbrauch je Träger 2050 var.'!G125-'Energiebedarf Sek.stahl var.'!G81-('Verbrauch je Träger 2019'!H126-'Energiebedarf Sek.stahl 2019'!G10)</f>
        <v>-966.65499552811616</v>
      </c>
      <c r="H82" s="54">
        <f>'Verbrauch je Träger 2050 var.'!H125-'Energiebedarf Sek.stahl var.'!H81-('Verbrauch je Träger 2019'!I126-'Energiebedarf Sek.stahl 2019'!H10)</f>
        <v>438.36643605204608</v>
      </c>
      <c r="I82" s="53">
        <f>'Verbrauch je Träger 2050 var.'!I125-'Energiebedarf Sek.stahl var.'!I81-('Verbrauch je Träger 2019'!J126-'Energiebedarf Sek.stahl 2019'!I10)</f>
        <v>58.503861923522891</v>
      </c>
    </row>
    <row r="83" spans="3:9" x14ac:dyDescent="0.25">
      <c r="C83" s="8" t="str">
        <f t="shared" si="1"/>
        <v>France</v>
      </c>
      <c r="D83" s="8" t="str">
        <f t="shared" si="1"/>
        <v>Fos-Sur-Mer</v>
      </c>
      <c r="E83" s="51">
        <f>'Verbrauch je Träger 2050 var.'!E126-'Energiebedarf Sek.stahl var.'!E82-('Verbrauch je Träger 2019'!F127-'Energiebedarf Sek.stahl 2019'!E11)</f>
        <v>-2778.2439463662322</v>
      </c>
      <c r="F83" s="55">
        <f>'Verbrauch je Träger 2050 var.'!F126-'Energiebedarf Sek.stahl var.'!F82-('Verbrauch je Träger 2019'!G127-'Energiebedarf Sek.stahl 2019'!F11)</f>
        <v>-3289.8571881942244</v>
      </c>
      <c r="G83" s="52">
        <f>'Verbrauch je Träger 2050 var.'!G126-'Energiebedarf Sek.stahl var.'!G82-('Verbrauch je Träger 2019'!H127-'Energiebedarf Sek.stahl 2019'!G11)</f>
        <v>-1394.2139358578597</v>
      </c>
      <c r="H83" s="54">
        <f>'Verbrauch je Träger 2050 var.'!H126-'Energiebedarf Sek.stahl var.'!H82-('Verbrauch je Träger 2019'!I127-'Energiebedarf Sek.stahl 2019'!H11)</f>
        <v>632.25928276737341</v>
      </c>
      <c r="I83" s="53">
        <f>'Verbrauch je Träger 2050 var.'!I126-'Energiebedarf Sek.stahl var.'!I82-('Verbrauch je Träger 2019'!J127-'Energiebedarf Sek.stahl 2019'!I11)</f>
        <v>84.380570082004851</v>
      </c>
    </row>
    <row r="84" spans="3:9" x14ac:dyDescent="0.25">
      <c r="C84" s="8" t="str">
        <f t="shared" si="1"/>
        <v>France</v>
      </c>
      <c r="D84" s="8" t="str">
        <f t="shared" si="1"/>
        <v>Dunkerque</v>
      </c>
      <c r="E84" s="51">
        <f>'Verbrauch je Träger 2050 var.'!E127-'Energiebedarf Sek.stahl var.'!E83-('Verbrauch je Träger 2019'!F128-'Energiebedarf Sek.stahl 2019'!E12)</f>
        <v>-5074.9256086956502</v>
      </c>
      <c r="F84" s="55">
        <f>'Verbrauch je Träger 2050 var.'!F127-'Energiebedarf Sek.stahl var.'!F83-('Verbrauch je Träger 2019'!G128-'Energiebedarf Sek.stahl 2019'!F12)</f>
        <v>-6009.4724637681156</v>
      </c>
      <c r="G84" s="52">
        <f>'Verbrauch je Träger 2050 var.'!G127-'Energiebedarf Sek.stahl var.'!G83-('Verbrauch je Träger 2019'!H128-'Energiebedarf Sek.stahl 2019'!G12)</f>
        <v>-2546.7641228336906</v>
      </c>
      <c r="H84" s="54">
        <f>'Verbrauch je Träger 2050 var.'!H127-'Energiebedarf Sek.stahl var.'!H83-('Verbrauch je Träger 2019'!I128-'Energiebedarf Sek.stahl 2019'!H12)</f>
        <v>1154.9269565217364</v>
      </c>
      <c r="I84" s="53">
        <f>'Verbrauch je Träger 2050 var.'!I127-'Energiebedarf Sek.stahl var.'!I83-('Verbrauch je Träger 2019'!J128-'Energiebedarf Sek.stahl 2019'!I12)</f>
        <v>154.13517468312602</v>
      </c>
    </row>
    <row r="85" spans="3:9" x14ac:dyDescent="0.25">
      <c r="C85" s="8" t="str">
        <f t="shared" si="1"/>
        <v>Germany</v>
      </c>
      <c r="D85" s="8" t="str">
        <f t="shared" si="1"/>
        <v>Bremen</v>
      </c>
      <c r="E85" s="51">
        <f>'Verbrauch je Träger 2050 var.'!E128-'Energiebedarf Sek.stahl var.'!E84-('Verbrauch je Träger 2019'!F129-'Energiebedarf Sek.stahl 2019'!E13)</f>
        <v>-2444.8546728022839</v>
      </c>
      <c r="F85" s="55">
        <f>'Verbrauch je Träger 2050 var.'!F128-'Energiebedarf Sek.stahl var.'!F84-('Verbrauch je Träger 2019'!G129-'Energiebedarf Sek.stahl 2019'!F13)</f>
        <v>-2895.0743256109163</v>
      </c>
      <c r="G85" s="52">
        <f>'Verbrauch je Träger 2050 var.'!G128-'Energiebedarf Sek.stahl var.'!G84-('Verbrauch je Träger 2019'!H129-'Energiebedarf Sek.stahl 2019'!G13)</f>
        <v>-1226.9082635549157</v>
      </c>
      <c r="H85" s="54">
        <f>'Verbrauch je Träger 2050 var.'!H128-'Energiebedarf Sek.stahl var.'!H84-('Verbrauch je Träger 2019'!I129-'Energiebedarf Sek.stahl 2019'!H13)</f>
        <v>556.38816883528943</v>
      </c>
      <c r="I85" s="53">
        <f>'Verbrauch je Träger 2050 var.'!I128-'Energiebedarf Sek.stahl var.'!I84-('Verbrauch je Träger 2019'!J129-'Energiebedarf Sek.stahl 2019'!I13)</f>
        <v>74.254901672162305</v>
      </c>
    </row>
    <row r="86" spans="3:9" x14ac:dyDescent="0.25">
      <c r="C86" s="8" t="str">
        <f t="shared" si="1"/>
        <v>Germany</v>
      </c>
      <c r="D86" s="8" t="str">
        <f t="shared" si="1"/>
        <v>Voelklingen</v>
      </c>
      <c r="E86" s="51">
        <f>'Verbrauch je Träger 2050 var.'!E129-'Energiebedarf Sek.stahl var.'!E85-('Verbrauch je Träger 2019'!F130-'Energiebedarf Sek.stahl 2019'!E14)</f>
        <v>-2061.086575677562</v>
      </c>
      <c r="F86" s="55">
        <f>'Verbrauch je Träger 2050 var.'!F129-'Energiebedarf Sek.stahl var.'!F85-('Verbrauch je Träger 2019'!G130-'Energiebedarf Sek.stahl 2019'!F14)</f>
        <v>-2440.635386015022</v>
      </c>
      <c r="G86" s="52">
        <f>'Verbrauch je Träger 2050 var.'!G129-'Energiebedarf Sek.stahl var.'!G85-('Verbrauch je Träger 2019'!H130-'Energiebedarf Sek.stahl 2019'!G14)</f>
        <v>-1034.320845215083</v>
      </c>
      <c r="H86" s="54">
        <f>'Verbrauch je Träger 2050 var.'!H129-'Energiebedarf Sek.stahl var.'!H85-('Verbrauch je Träger 2019'!I130-'Energiebedarf Sek.stahl 2019'!H14)</f>
        <v>469.05208657568892</v>
      </c>
      <c r="I86" s="53">
        <f>'Verbrauch je Träger 2050 var.'!I129-'Energiebedarf Sek.stahl var.'!I85-('Verbrauch je Träger 2019'!J130-'Energiebedarf Sek.stahl 2019'!I14)</f>
        <v>62.599132258168993</v>
      </c>
    </row>
    <row r="87" spans="3:9" x14ac:dyDescent="0.25">
      <c r="C87" s="8" t="str">
        <f t="shared" si="1"/>
        <v>Germany</v>
      </c>
      <c r="D87" s="8" t="str">
        <f t="shared" si="1"/>
        <v>Eisenhuettenstadt</v>
      </c>
      <c r="E87" s="51">
        <f>'Verbrauch je Träger 2050 var.'!E130-'Energiebedarf Sek.stahl var.'!E86-('Verbrauch je Träger 2019'!F131-'Energiebedarf Sek.stahl 2019'!E15)</f>
        <v>-1592.859862583306</v>
      </c>
      <c r="F87" s="55">
        <f>'Verbrauch je Träger 2050 var.'!F130-'Energiebedarf Sek.stahl var.'!F86-('Verbrauch je Träger 2019'!G131-'Energiebedarf Sek.stahl 2019'!F15)</f>
        <v>-1886.1847878980216</v>
      </c>
      <c r="G87" s="52">
        <f>'Verbrauch je Träger 2050 var.'!G130-'Energiebedarf Sek.stahl var.'!G86-('Verbrauch je Träger 2019'!H131-'Energiebedarf Sek.stahl 2019'!G15)</f>
        <v>-799.34932322517307</v>
      </c>
      <c r="H87" s="54">
        <f>'Verbrauch je Träger 2050 var.'!H130-'Energiebedarf Sek.stahl var.'!H86-('Verbrauch je Träger 2019'!I131-'Energiebedarf Sek.stahl 2019'!H15)</f>
        <v>362.4953221199612</v>
      </c>
      <c r="I87" s="53">
        <f>'Verbrauch je Träger 2050 var.'!I130-'Energiebedarf Sek.stahl var.'!I86-('Verbrauch je Träger 2019'!J131-'Energiebedarf Sek.stahl 2019'!I15)</f>
        <v>48.378193513681708</v>
      </c>
    </row>
    <row r="88" spans="3:9" x14ac:dyDescent="0.25">
      <c r="C88" s="8" t="str">
        <f t="shared" si="1"/>
        <v>Germany</v>
      </c>
      <c r="D88" s="8" t="str">
        <f t="shared" si="1"/>
        <v>Duisburg-Huckingen</v>
      </c>
      <c r="E88" s="51">
        <f>'Verbrauch je Träger 2050 var.'!E131-'Energiebedarf Sek.stahl var.'!E87-('Verbrauch je Träger 2019'!F132-'Energiebedarf Sek.stahl 2019'!E16)</f>
        <v>-3704.3252618216429</v>
      </c>
      <c r="F88" s="55">
        <f>'Verbrauch je Träger 2050 var.'!F131-'Energiebedarf Sek.stahl var.'!F87-('Verbrauch je Träger 2019'!G132-'Energiebedarf Sek.stahl 2019'!F16)</f>
        <v>-4386.4762509256307</v>
      </c>
      <c r="G88" s="52">
        <f>'Verbrauch je Träger 2050 var.'!G131-'Energiebedarf Sek.stahl var.'!G87-('Verbrauch je Träger 2019'!H132-'Energiebedarf Sek.stahl 2019'!G16)</f>
        <v>-1858.9519144771457</v>
      </c>
      <c r="H88" s="54">
        <f>'Verbrauch je Träger 2050 var.'!H131-'Energiebedarf Sek.stahl var.'!H87-('Verbrauch je Träger 2019'!I132-'Energiebedarf Sek.stahl 2019'!H16)</f>
        <v>843.01237702316575</v>
      </c>
      <c r="I88" s="53">
        <f>'Verbrauch je Träger 2050 var.'!I131-'Energiebedarf Sek.stahl var.'!I87-('Verbrauch je Träger 2019'!J132-'Energiebedarf Sek.stahl 2019'!I16)</f>
        <v>112.50742677600192</v>
      </c>
    </row>
    <row r="89" spans="3:9" x14ac:dyDescent="0.25">
      <c r="C89" s="8" t="str">
        <f t="shared" si="1"/>
        <v>Germany</v>
      </c>
      <c r="D89" s="8" t="str">
        <f t="shared" si="1"/>
        <v>Duisburg-Beeckerwerth</v>
      </c>
      <c r="E89" s="51">
        <f>'Verbrauch je Träger 2050 var.'!E132-'Energiebedarf Sek.stahl var.'!E88-('Verbrauch je Träger 2019'!F133-'Energiebedarf Sek.stahl 2019'!E17)</f>
        <v>-4445.1903141859711</v>
      </c>
      <c r="F89" s="55">
        <f>'Verbrauch je Träger 2050 var.'!F132-'Energiebedarf Sek.stahl var.'!F88-('Verbrauch je Träger 2019'!G133-'Energiebedarf Sek.stahl 2019'!F17)</f>
        <v>-5263.7715011107575</v>
      </c>
      <c r="G89" s="52">
        <f>'Verbrauch je Träger 2050 var.'!G132-'Energiebedarf Sek.stahl var.'!G88-('Verbrauch je Träger 2019'!H133-'Energiebedarf Sek.stahl 2019'!G17)</f>
        <v>-2230.7422973725752</v>
      </c>
      <c r="H89" s="54">
        <f>'Verbrauch je Träger 2050 var.'!H132-'Energiebedarf Sek.stahl var.'!H88-('Verbrauch je Träger 2019'!I133-'Energiebedarf Sek.stahl 2019'!H17)</f>
        <v>1011.6148524277978</v>
      </c>
      <c r="I89" s="53">
        <f>'Verbrauch je Träger 2050 var.'!I132-'Energiebedarf Sek.stahl var.'!I88-('Verbrauch je Träger 2019'!J133-'Energiebedarf Sek.stahl 2019'!I17)</f>
        <v>135.00891213120667</v>
      </c>
    </row>
    <row r="90" spans="3:9" x14ac:dyDescent="0.25">
      <c r="C90" s="8" t="str">
        <f t="shared" si="1"/>
        <v>Germany</v>
      </c>
      <c r="D90" s="8" t="str">
        <f t="shared" si="1"/>
        <v>Salzgitter</v>
      </c>
      <c r="E90" s="51">
        <f>'Verbrauch je Träger 2050 var.'!E133-'Energiebedarf Sek.stahl var.'!E89-('Verbrauch je Träger 2019'!F134-'Energiebedarf Sek.stahl 2019'!E18)</f>
        <v>-3407.9792408759113</v>
      </c>
      <c r="F90" s="55">
        <f>'Verbrauch je Träger 2050 var.'!F133-'Energiebedarf Sek.stahl var.'!F89-('Verbrauch je Träger 2019'!G134-'Energiebedarf Sek.stahl 2019'!F18)</f>
        <v>-4035.5581508515806</v>
      </c>
      <c r="G90" s="52">
        <f>'Verbrauch je Träger 2050 var.'!G133-'Energiebedarf Sek.stahl var.'!G89-('Verbrauch je Träger 2019'!H134-'Energiebedarf Sek.stahl 2019'!G18)</f>
        <v>-1710.2357613189743</v>
      </c>
      <c r="H90" s="54">
        <f>'Verbrauch je Träger 2050 var.'!H133-'Energiebedarf Sek.stahl var.'!H89-('Verbrauch je Träger 2019'!I134-'Energiebedarf Sek.stahl 2019'!H18)</f>
        <v>775.57138686131293</v>
      </c>
      <c r="I90" s="53">
        <f>'Verbrauch je Träger 2050 var.'!I133-'Energiebedarf Sek.stahl var.'!I89-('Verbrauch je Träger 2019'!J134-'Energiebedarf Sek.stahl 2019'!I18)</f>
        <v>103.50683263392602</v>
      </c>
    </row>
    <row r="91" spans="3:9" x14ac:dyDescent="0.25">
      <c r="C91" s="8" t="str">
        <f t="shared" si="1"/>
        <v>Germany</v>
      </c>
      <c r="D91" s="8" t="str">
        <f t="shared" si="1"/>
        <v>Dillingen</v>
      </c>
      <c r="E91" s="51">
        <f>'Verbrauch je Träger 2050 var.'!E134-'Energiebedarf Sek.stahl var.'!E90-('Verbrauch je Träger 2019'!F135-'Energiebedarf Sek.stahl 2019'!E19)</f>
        <v>-1729.1790322183424</v>
      </c>
      <c r="F91" s="55">
        <f>'Verbrauch je Träger 2050 var.'!F134-'Energiebedarf Sek.stahl var.'!F90-('Verbrauch je Träger 2019'!G135-'Energiebedarf Sek.stahl 2019'!F19)</f>
        <v>-2047.6071139320857</v>
      </c>
      <c r="G91" s="52">
        <f>'Verbrauch je Träger 2050 var.'!G134-'Energiebedarf Sek.stahl var.'!G90-('Verbrauch je Träger 2019'!H135-'Energiebedarf Sek.stahl 2019'!G19)</f>
        <v>-867.75875367793196</v>
      </c>
      <c r="H91" s="54">
        <f>'Verbrauch je Träger 2050 var.'!H134-'Energiebedarf Sek.stahl var.'!H90-('Verbrauch je Träger 2019'!I135-'Energiebedarf Sek.stahl 2019'!H19)</f>
        <v>393.51817759441292</v>
      </c>
      <c r="I91" s="53">
        <f>'Verbrauch je Träger 2050 var.'!I134-'Energiebedarf Sek.stahl var.'!I90-('Verbrauch je Träger 2019'!J135-'Energiebedarf Sek.stahl 2019'!I19)</f>
        <v>52.518466819039077</v>
      </c>
    </row>
    <row r="92" spans="3:9" x14ac:dyDescent="0.25">
      <c r="C92" s="8" t="str">
        <f t="shared" si="1"/>
        <v>Germany</v>
      </c>
      <c r="D92" s="8" t="str">
        <f t="shared" si="1"/>
        <v>Duisburg</v>
      </c>
      <c r="E92" s="51">
        <f>'Verbrauch je Träger 2050 var.'!E135-'Energiebedarf Sek.stahl var.'!E91-('Verbrauch je Träger 2019'!F136-'Energiebedarf Sek.stahl 2019'!E20)</f>
        <v>-829.76885864804808</v>
      </c>
      <c r="F92" s="55">
        <f>'Verbrauch je Träger 2050 var.'!F135-'Energiebedarf Sek.stahl var.'!F91-('Verbrauch je Träger 2019'!G136-'Energiebedarf Sek.stahl 2019'!F20)</f>
        <v>-982.57068020734187</v>
      </c>
      <c r="G92" s="52">
        <f>'Verbrauch je Träger 2050 var.'!G135-'Energiebedarf Sek.stahl var.'!G91-('Verbrauch je Träger 2019'!H136-'Energiebedarf Sek.stahl 2019'!G20)</f>
        <v>-416.40522884288021</v>
      </c>
      <c r="H92" s="54">
        <f>'Verbrauch je Träger 2050 var.'!H135-'Energiebedarf Sek.stahl var.'!H91-('Verbrauch je Träger 2019'!I136-'Energiebedarf Sek.stahl 2019'!H20)</f>
        <v>188.83477245318909</v>
      </c>
      <c r="I92" s="53">
        <f>'Verbrauch je Träger 2050 var.'!I135-'Energiebedarf Sek.stahl var.'!I91-('Verbrauch je Träger 2019'!J136-'Energiebedarf Sek.stahl 2019'!I20)</f>
        <v>25.20166359782479</v>
      </c>
    </row>
    <row r="93" spans="3:9" x14ac:dyDescent="0.25">
      <c r="C93" s="8" t="str">
        <f t="shared" si="1"/>
        <v>Germany</v>
      </c>
      <c r="D93" s="8" t="str">
        <f t="shared" si="1"/>
        <v>Duisburg-Bruckhausen</v>
      </c>
      <c r="E93" s="51">
        <f>'Verbrauch je Träger 2050 var.'!E136-'Energiebedarf Sek.stahl var.'!E92-('Verbrauch je Träger 2019'!F137-'Energiebedarf Sek.stahl 2019'!E21)</f>
        <v>-4445.1903141859711</v>
      </c>
      <c r="F93" s="55">
        <f>'Verbrauch je Träger 2050 var.'!F136-'Energiebedarf Sek.stahl var.'!F92-('Verbrauch je Träger 2019'!G137-'Energiebedarf Sek.stahl 2019'!F21)</f>
        <v>-5263.7715011107575</v>
      </c>
      <c r="G93" s="52">
        <f>'Verbrauch je Träger 2050 var.'!G136-'Energiebedarf Sek.stahl var.'!G92-('Verbrauch je Träger 2019'!H137-'Energiebedarf Sek.stahl 2019'!G21)</f>
        <v>-2230.7422973725752</v>
      </c>
      <c r="H93" s="54">
        <f>'Verbrauch je Träger 2050 var.'!H136-'Energiebedarf Sek.stahl var.'!H92-('Verbrauch je Träger 2019'!I137-'Energiebedarf Sek.stahl 2019'!H21)</f>
        <v>1011.6148524277978</v>
      </c>
      <c r="I93" s="53">
        <f>'Verbrauch je Träger 2050 var.'!I136-'Energiebedarf Sek.stahl var.'!I92-('Verbrauch je Träger 2019'!J137-'Energiebedarf Sek.stahl 2019'!I21)</f>
        <v>135.00891213120667</v>
      </c>
    </row>
    <row r="94" spans="3:9" x14ac:dyDescent="0.25">
      <c r="C94" s="8" t="str">
        <f t="shared" si="1"/>
        <v>Hungaria</v>
      </c>
      <c r="D94" s="8" t="str">
        <f t="shared" si="1"/>
        <v>Dunauijvaros</v>
      </c>
      <c r="E94" s="51">
        <f>'Verbrauch je Träger 2050 var.'!E137-'Energiebedarf Sek.stahl var.'!E93-('Verbrauch je Träger 2019'!F138-'Energiebedarf Sek.stahl 2019'!E22)</f>
        <v>-1185.3840837829257</v>
      </c>
      <c r="F94" s="55">
        <f>'Verbrauch je Träger 2050 var.'!F137-'Energiebedarf Sek.stahl var.'!F93-('Verbrauch je Träger 2019'!G138-'Energiebedarf Sek.stahl 2019'!F22)</f>
        <v>-1403.6724002962019</v>
      </c>
      <c r="G94" s="52">
        <f>'Verbrauch je Träger 2050 var.'!G137-'Energiebedarf Sek.stahl var.'!G93-('Verbrauch je Träger 2019'!H138-'Energiebedarf Sek.stahl 2019'!G22)</f>
        <v>-594.86461263268666</v>
      </c>
      <c r="H94" s="54">
        <f>'Verbrauch je Träger 2050 var.'!H137-'Energiebedarf Sek.stahl var.'!H93-('Verbrauch je Träger 2019'!I138-'Energiebedarf Sek.stahl 2019'!H22)</f>
        <v>269.76396064741311</v>
      </c>
      <c r="I94" s="53">
        <f>'Verbrauch je Träger 2050 var.'!I137-'Energiebedarf Sek.stahl var.'!I93-('Verbrauch je Träger 2019'!J138-'Energiebedarf Sek.stahl 2019'!I22)</f>
        <v>36.002376568321324</v>
      </c>
    </row>
    <row r="95" spans="3:9" x14ac:dyDescent="0.25">
      <c r="C95" s="8" t="str">
        <f t="shared" si="1"/>
        <v>Italy</v>
      </c>
      <c r="D95" s="8" t="str">
        <f t="shared" si="1"/>
        <v>Taranto</v>
      </c>
      <c r="E95" s="51">
        <f>'Verbrauch je Träger 2050 var.'!E138-'Energiebedarf Sek.stahl var.'!E94-('Verbrauch je Träger 2019'!F139-'Energiebedarf Sek.stahl 2019'!E23)</f>
        <v>-6297.3529450967944</v>
      </c>
      <c r="F95" s="55">
        <f>'Verbrauch je Träger 2050 var.'!F138-'Energiebedarf Sek.stahl var.'!F94-('Verbrauch je Träger 2019'!G139-'Energiebedarf Sek.stahl 2019'!F23)</f>
        <v>-7457.0096265735738</v>
      </c>
      <c r="G95" s="52">
        <f>'Verbrauch je Träger 2050 var.'!G138-'Energiebedarf Sek.stahl var.'!G94-('Verbrauch je Träger 2019'!H139-'Energiebedarf Sek.stahl 2019'!G23)</f>
        <v>-3160.2182546111471</v>
      </c>
      <c r="H95" s="54">
        <f>'Verbrauch je Träger 2050 var.'!H138-'Energiebedarf Sek.stahl var.'!H94-('Verbrauch je Träger 2019'!I139-'Energiebedarf Sek.stahl 2019'!H23)</f>
        <v>1433.1210409393825</v>
      </c>
      <c r="I95" s="53">
        <f>'Verbrauch je Träger 2050 var.'!I138-'Energiebedarf Sek.stahl var.'!I94-('Verbrauch je Träger 2019'!J139-'Energiebedarf Sek.stahl 2019'!I23)</f>
        <v>191.26262551920445</v>
      </c>
    </row>
    <row r="96" spans="3:9" x14ac:dyDescent="0.25">
      <c r="C96" s="8" t="str">
        <f t="shared" si="1"/>
        <v>Netherlands</v>
      </c>
      <c r="D96" s="8" t="str">
        <f t="shared" si="1"/>
        <v>Ijmuiden</v>
      </c>
      <c r="E96" s="51">
        <f>'Verbrauch je Träger 2050 var.'!E139-'Energiebedarf Sek.stahl var.'!E95-('Verbrauch je Träger 2019'!F140-'Energiebedarf Sek.stahl 2019'!E24)</f>
        <v>-5048.9953318628995</v>
      </c>
      <c r="F96" s="55">
        <f>'Verbrauch je Träger 2050 var.'!F139-'Energiebedarf Sek.stahl var.'!F95-('Verbrauch je Träger 2019'!G140-'Energiebedarf Sek.stahl 2019'!F24)</f>
        <v>-5978.7671300116344</v>
      </c>
      <c r="G96" s="52">
        <f>'Verbrauch je Träger 2050 var.'!G139-'Energiebedarf Sek.stahl var.'!G95-('Verbrauch je Träger 2019'!H140-'Energiebedarf Sek.stahl 2019'!G24)</f>
        <v>-2533.7514594323475</v>
      </c>
      <c r="H96" s="54">
        <f>'Verbrauch je Träger 2050 var.'!H139-'Energiebedarf Sek.stahl var.'!H95-('Verbrauch je Träger 2019'!I140-'Energiebedarf Sek.stahl 2019'!H24)</f>
        <v>1149.0258698825746</v>
      </c>
      <c r="I96" s="53">
        <f>'Verbrauch je Träger 2050 var.'!I139-'Energiebedarf Sek.stahl var.'!I95-('Verbrauch je Träger 2019'!J140-'Energiebedarf Sek.stahl 2019'!I24)</f>
        <v>153.34762269569364</v>
      </c>
    </row>
    <row r="97" spans="3:9" x14ac:dyDescent="0.25">
      <c r="C97" s="8" t="str">
        <f t="shared" si="1"/>
        <v>Poland</v>
      </c>
      <c r="D97" s="8" t="str">
        <f t="shared" si="1"/>
        <v>Krakow</v>
      </c>
      <c r="E97" s="51">
        <f>'Verbrauch je Träger 2050 var.'!E140-'Energiebedarf Sek.stahl var.'!E96-('Verbrauch je Träger 2019'!F141-'Energiebedarf Sek.stahl 2019'!E25)</f>
        <v>-2018.8572676927952</v>
      </c>
      <c r="F97" s="55">
        <f>'Verbrauch je Träger 2050 var.'!F140-'Energiebedarf Sek.stahl var.'!F96-('Verbrauch je Träger 2019'!G141-'Energiebedarf Sek.stahl 2019'!F25)</f>
        <v>-2390.6295567544694</v>
      </c>
      <c r="G97" s="52">
        <f>'Verbrauch je Träger 2050 var.'!G140-'Energiebedarf Sek.stahl var.'!G96-('Verbrauch je Träger 2019'!H141-'Energiebedarf Sek.stahl 2019'!G25)</f>
        <v>-1013.1287933900439</v>
      </c>
      <c r="H97" s="54">
        <f>'Verbrauch je Träger 2050 var.'!H140-'Energiebedarf Sek.stahl var.'!H96-('Verbrauch je Träger 2019'!I141-'Energiebedarf Sek.stahl 2019'!H25)</f>
        <v>459.44174547762486</v>
      </c>
      <c r="I97" s="53">
        <f>'Verbrauch je Träger 2050 var.'!I140-'Energiebedarf Sek.stahl var.'!I96-('Verbrauch je Träger 2019'!J141-'Energiebedarf Sek.stahl 2019'!I25)</f>
        <v>61.316547592921779</v>
      </c>
    </row>
    <row r="98" spans="3:9" x14ac:dyDescent="0.25">
      <c r="C98" s="8" t="str">
        <f t="shared" si="1"/>
        <v>Poland</v>
      </c>
      <c r="D98" s="8" t="str">
        <f t="shared" si="1"/>
        <v>Dabrowa Gornicza</v>
      </c>
      <c r="E98" s="51">
        <f>'Verbrauch je Träger 2050 var.'!E141-'Energiebedarf Sek.stahl var.'!E97-('Verbrauch je Träger 2019'!F142-'Energiebedarf Sek.stahl 2019'!E26)</f>
        <v>-2018.8572676927952</v>
      </c>
      <c r="F98" s="55">
        <f>'Verbrauch je Träger 2050 var.'!F141-'Energiebedarf Sek.stahl var.'!F97-('Verbrauch je Träger 2019'!G142-'Energiebedarf Sek.stahl 2019'!F26)</f>
        <v>-2390.6295567544694</v>
      </c>
      <c r="G98" s="52">
        <f>'Verbrauch je Träger 2050 var.'!G141-'Energiebedarf Sek.stahl var.'!G97-('Verbrauch je Träger 2019'!H142-'Energiebedarf Sek.stahl 2019'!G26)</f>
        <v>-1013.1287933900439</v>
      </c>
      <c r="H98" s="54">
        <f>'Verbrauch je Träger 2050 var.'!H141-'Energiebedarf Sek.stahl var.'!H97-('Verbrauch je Träger 2019'!I142-'Energiebedarf Sek.stahl 2019'!H26)</f>
        <v>459.44174547762486</v>
      </c>
      <c r="I98" s="53">
        <f>'Verbrauch je Träger 2050 var.'!I141-'Energiebedarf Sek.stahl var.'!I97-('Verbrauch je Träger 2019'!J142-'Energiebedarf Sek.stahl 2019'!I26)</f>
        <v>61.316547592921779</v>
      </c>
    </row>
    <row r="99" spans="3:9" x14ac:dyDescent="0.25">
      <c r="C99" s="8" t="str">
        <f t="shared" si="1"/>
        <v>Romania</v>
      </c>
      <c r="D99" s="8" t="str">
        <f t="shared" si="1"/>
        <v>Galati</v>
      </c>
      <c r="E99" s="51">
        <f>'Verbrauch je Träger 2050 var.'!E142-'Energiebedarf Sek.stahl var.'!E98-('Verbrauch je Träger 2019'!F143-'Energiebedarf Sek.stahl 2019'!E27)</f>
        <v>-1518.7733573468736</v>
      </c>
      <c r="F99" s="55">
        <f>'Verbrauch je Träger 2050 var.'!F142-'Energiebedarf Sek.stahl var.'!F98-('Verbrauch je Träger 2019'!G143-'Energiebedarf Sek.stahl 2019'!F27)</f>
        <v>-1798.4552628795091</v>
      </c>
      <c r="G99" s="52">
        <f>'Verbrauch je Träger 2050 var.'!G142-'Energiebedarf Sek.stahl var.'!G98-('Verbrauch je Träger 2019'!H143-'Energiebedarf Sek.stahl 2019'!G27)</f>
        <v>-762.17028493563021</v>
      </c>
      <c r="H99" s="54">
        <f>'Verbrauch je Träger 2050 var.'!H142-'Energiebedarf Sek.stahl var.'!H98-('Verbrauch je Träger 2019'!I143-'Energiebedarf Sek.stahl 2019'!H27)</f>
        <v>345.635074579498</v>
      </c>
      <c r="I99" s="53">
        <f>'Verbrauch je Träger 2050 var.'!I142-'Energiebedarf Sek.stahl var.'!I98-('Verbrauch je Träger 2019'!J143-'Energiebedarf Sek.stahl 2019'!I27)</f>
        <v>46.128044978161597</v>
      </c>
    </row>
    <row r="100" spans="3:9" x14ac:dyDescent="0.25">
      <c r="C100" s="8" t="str">
        <f t="shared" si="1"/>
        <v>Slovakia</v>
      </c>
      <c r="D100" s="8" t="str">
        <f t="shared" si="1"/>
        <v>Kosice</v>
      </c>
      <c r="E100" s="51">
        <f>'Verbrauch je Träger 2050 var.'!E143-'Energiebedarf Sek.stahl var.'!E99-('Verbrauch je Träger 2019'!F144-'Energiebedarf Sek.stahl 2019'!E28)</f>
        <v>-3333.8927356394779</v>
      </c>
      <c r="F100" s="55">
        <f>'Verbrauch je Träger 2050 var.'!F143-'Energiebedarf Sek.stahl var.'!F99-('Verbrauch je Träger 2019'!G144-'Energiebedarf Sek.stahl 2019'!F28)</f>
        <v>-3947.8286258330681</v>
      </c>
      <c r="G100" s="52">
        <f>'Verbrauch je Träger 2050 var.'!G143-'Energiebedarf Sek.stahl var.'!G99-('Verbrauch je Träger 2019'!H144-'Energiebedarf Sek.stahl 2019'!G28)</f>
        <v>-1673.0567230294309</v>
      </c>
      <c r="H100" s="54">
        <f>'Verbrauch je Träger 2050 var.'!H143-'Energiebedarf Sek.stahl var.'!H99-('Verbrauch je Träger 2019'!I144-'Energiebedarf Sek.stahl 2019'!H28)</f>
        <v>758.71113932084882</v>
      </c>
      <c r="I100" s="53">
        <f>'Verbrauch je Träger 2050 var.'!I143-'Energiebedarf Sek.stahl var.'!I99-('Verbrauch je Träger 2019'!J144-'Energiebedarf Sek.stahl 2019'!I28)</f>
        <v>101.25668409840364</v>
      </c>
    </row>
    <row r="101" spans="3:9" x14ac:dyDescent="0.25">
      <c r="C101" s="8" t="str">
        <f t="shared" si="1"/>
        <v>Spain</v>
      </c>
      <c r="D101" s="8" t="str">
        <f t="shared" si="1"/>
        <v>Gijon</v>
      </c>
      <c r="E101" s="51">
        <f>'Verbrauch je Träger 2050 var.'!E144-'Energiebedarf Sek.stahl var.'!E100-('Verbrauch je Träger 2019'!F145-'Energiebedarf Sek.stahl 2019'!E29)</f>
        <v>-1759.5544993652811</v>
      </c>
      <c r="F101" s="55">
        <f>'Verbrauch je Träger 2050 var.'!F144-'Energiebedarf Sek.stahl var.'!F100-('Verbrauch je Träger 2019'!G145-'Energiebedarf Sek.stahl 2019'!F29)</f>
        <v>-2083.5762191896747</v>
      </c>
      <c r="G101" s="52">
        <f>'Verbrauch je Träger 2050 var.'!G144-'Energiebedarf Sek.stahl var.'!G100-('Verbrauch je Träger 2019'!H145-'Energiebedarf Sek.stahl 2019'!G29)</f>
        <v>-883.00215937664416</v>
      </c>
      <c r="H101" s="54">
        <f>'Verbrauch je Träger 2050 var.'!H144-'Energiebedarf Sek.stahl var.'!H100-('Verbrauch je Träger 2019'!I145-'Energiebedarf Sek.stahl 2019'!H29)</f>
        <v>400.43087908600319</v>
      </c>
      <c r="I101" s="53">
        <f>'Verbrauch je Träger 2050 var.'!I144-'Energiebedarf Sek.stahl var.'!I100-('Verbrauch je Träger 2019'!J145-'Energiebedarf Sek.stahl 2019'!I29)</f>
        <v>53.441027718602072</v>
      </c>
    </row>
    <row r="102" spans="3:9" x14ac:dyDescent="0.25">
      <c r="C102" s="8" t="str">
        <f t="shared" si="1"/>
        <v>Spain</v>
      </c>
      <c r="D102" s="8" t="str">
        <f t="shared" si="1"/>
        <v>Aviles</v>
      </c>
      <c r="E102" s="51">
        <f>'Verbrauch je Träger 2050 var.'!E145-'Energiebedarf Sek.stahl var.'!E101-('Verbrauch je Träger 2019'!F146-'Energiebedarf Sek.stahl 2019'!E30)</f>
        <v>-1759.5544993652811</v>
      </c>
      <c r="F102" s="55">
        <f>'Verbrauch je Träger 2050 var.'!F145-'Energiebedarf Sek.stahl var.'!F101-('Verbrauch je Träger 2019'!G146-'Energiebedarf Sek.stahl 2019'!F30)</f>
        <v>-2083.5762191896747</v>
      </c>
      <c r="G102" s="52">
        <f>'Verbrauch je Träger 2050 var.'!G145-'Energiebedarf Sek.stahl var.'!G101-('Verbrauch je Träger 2019'!H146-'Energiebedarf Sek.stahl 2019'!G30)</f>
        <v>-883.00215937664416</v>
      </c>
      <c r="H102" s="54">
        <f>'Verbrauch je Träger 2050 var.'!H145-'Energiebedarf Sek.stahl var.'!H101-('Verbrauch je Träger 2019'!I146-'Energiebedarf Sek.stahl 2019'!H30)</f>
        <v>400.43087908600319</v>
      </c>
      <c r="I102" s="53">
        <f>'Verbrauch je Träger 2050 var.'!I145-'Energiebedarf Sek.stahl var.'!I101-('Verbrauch je Träger 2019'!J146-'Energiebedarf Sek.stahl 2019'!I30)</f>
        <v>53.441027718602072</v>
      </c>
    </row>
    <row r="103" spans="3:9" x14ac:dyDescent="0.25">
      <c r="C103" s="8" t="str">
        <f t="shared" si="1"/>
        <v>Sweden</v>
      </c>
      <c r="D103" s="8" t="str">
        <f t="shared" si="1"/>
        <v>Lulea</v>
      </c>
      <c r="E103" s="51">
        <f>'Verbrauch je Träger 2050 var.'!E146-'Energiebedarf Sek.stahl var.'!E102-('Verbrauch je Träger 2019'!F147-'Energiebedarf Sek.stahl 2019'!E31)</f>
        <v>-1703.9896204379556</v>
      </c>
      <c r="F103" s="55">
        <f>'Verbrauch je Träger 2050 var.'!F146-'Energiebedarf Sek.stahl var.'!F102-('Verbrauch je Träger 2019'!G147-'Energiebedarf Sek.stahl 2019'!F31)</f>
        <v>-2017.7790754257903</v>
      </c>
      <c r="G103" s="52">
        <f>'Verbrauch je Träger 2050 var.'!G146-'Energiebedarf Sek.stahl var.'!G102-('Verbrauch je Träger 2019'!H147-'Energiebedarf Sek.stahl 2019'!G31)</f>
        <v>-855.11788065948713</v>
      </c>
      <c r="H103" s="54">
        <f>'Verbrauch je Träger 2050 var.'!H146-'Energiebedarf Sek.stahl var.'!H102-('Verbrauch je Träger 2019'!I147-'Energiebedarf Sek.stahl 2019'!H31)</f>
        <v>387.78569343065647</v>
      </c>
      <c r="I103" s="53">
        <f>'Verbrauch je Träger 2050 var.'!I146-'Energiebedarf Sek.stahl var.'!I102-('Verbrauch je Träger 2019'!J147-'Energiebedarf Sek.stahl 2019'!I31)</f>
        <v>51.753416316963012</v>
      </c>
    </row>
    <row r="104" spans="3:9" x14ac:dyDescent="0.25">
      <c r="C104" s="8" t="str">
        <f t="shared" si="1"/>
        <v>Sweden</v>
      </c>
      <c r="D104" s="8" t="str">
        <f t="shared" si="1"/>
        <v>Oxeloesund</v>
      </c>
      <c r="E104" s="51">
        <f>'Verbrauch je Träger 2050 var.'!E147-'Energiebedarf Sek.stahl var.'!E103-('Verbrauch je Träger 2019'!F148-'Energiebedarf Sek.stahl 2019'!E32)</f>
        <v>-1111.2975785464928</v>
      </c>
      <c r="F104" s="55">
        <f>'Verbrauch je Träger 2050 var.'!F147-'Energiebedarf Sek.stahl var.'!F103-('Verbrauch je Träger 2019'!G148-'Energiebedarf Sek.stahl 2019'!F32)</f>
        <v>-1315.9428752776894</v>
      </c>
      <c r="G104" s="52">
        <f>'Verbrauch je Träger 2050 var.'!G147-'Energiebedarf Sek.stahl var.'!G103-('Verbrauch je Träger 2019'!H148-'Energiebedarf Sek.stahl 2019'!G32)</f>
        <v>-557.6855743431438</v>
      </c>
      <c r="H104" s="54">
        <f>'Verbrauch je Träger 2050 var.'!H147-'Energiebedarf Sek.stahl var.'!H103-('Verbrauch je Träger 2019'!I148-'Energiebedarf Sek.stahl 2019'!H32)</f>
        <v>252.90371310694945</v>
      </c>
      <c r="I104" s="53">
        <f>'Verbrauch je Träger 2050 var.'!I147-'Energiebedarf Sek.stahl var.'!I103-('Verbrauch je Träger 2019'!J148-'Energiebedarf Sek.stahl 2019'!I32)</f>
        <v>33.752228032801668</v>
      </c>
    </row>
    <row r="105" spans="3:9" x14ac:dyDescent="0.25">
      <c r="C105" s="8" t="str">
        <f t="shared" si="1"/>
        <v>United Kingdom</v>
      </c>
      <c r="D105" s="8" t="str">
        <f t="shared" si="1"/>
        <v>Port Talbot</v>
      </c>
      <c r="E105" s="51">
        <f>'Verbrauch je Träger 2050 var.'!E148-'Energiebedarf Sek.stahl var.'!E104-('Verbrauch je Träger 2019'!F149-'Energiebedarf Sek.stahl 2019'!E33)</f>
        <v>-2804.1742231989838</v>
      </c>
      <c r="F105" s="55">
        <f>'Verbrauch je Träger 2050 var.'!F148-'Energiebedarf Sek.stahl var.'!F104-('Verbrauch je Träger 2019'!G149-'Energiebedarf Sek.stahl 2019'!F33)</f>
        <v>-3320.5625219507037</v>
      </c>
      <c r="G105" s="52">
        <f>'Verbrauch je Träger 2050 var.'!G148-'Energiebedarf Sek.stahl var.'!G104-('Verbrauch je Träger 2019'!H149-'Energiebedarf Sek.stahl 2019'!G33)</f>
        <v>-1407.2265992591983</v>
      </c>
      <c r="H105" s="54">
        <f>'Verbrauch je Träger 2050 var.'!H148-'Energiebedarf Sek.stahl var.'!H104-('Verbrauch je Träger 2019'!I149-'Energiebedarf Sek.stahl 2019'!H33)</f>
        <v>638.16036940653612</v>
      </c>
      <c r="I105" s="53">
        <f>'Verbrauch je Träger 2050 var.'!I148-'Energiebedarf Sek.stahl var.'!I104-('Verbrauch je Träger 2019'!J149-'Energiebedarf Sek.stahl 2019'!I33)</f>
        <v>85.168122069434503</v>
      </c>
    </row>
    <row r="106" spans="3:9" x14ac:dyDescent="0.25">
      <c r="C106" s="8" t="str">
        <f t="shared" si="1"/>
        <v>United Kingdom</v>
      </c>
      <c r="D106" s="8" t="str">
        <f t="shared" si="1"/>
        <v>Scunthorpe</v>
      </c>
      <c r="E106" s="51">
        <f>'Verbrauch je Träger 2050 var.'!E149-'Energiebedarf Sek.stahl var.'!E105-('Verbrauch je Träger 2019'!F150-'Energiebedarf Sek.stahl 2019'!E34)</f>
        <v>-2074.4221466201197</v>
      </c>
      <c r="F106" s="55">
        <f>'Verbrauch je Träger 2050 var.'!F149-'Energiebedarf Sek.stahl var.'!F105-('Verbrauch je Träger 2019'!G150-'Energiebedarf Sek.stahl 2019'!F34)</f>
        <v>-2456.4267005183538</v>
      </c>
      <c r="G106" s="52">
        <f>'Verbrauch je Träger 2050 var.'!G149-'Energiebedarf Sek.stahl var.'!G105-('Verbrauch je Träger 2019'!H150-'Energiebedarf Sek.stahl 2019'!G34)</f>
        <v>-1041.013072107201</v>
      </c>
      <c r="H106" s="54">
        <f>'Verbrauch je Träger 2050 var.'!H149-'Energiebedarf Sek.stahl var.'!H105-('Verbrauch je Träger 2019'!I150-'Energiebedarf Sek.stahl 2019'!H34)</f>
        <v>472.0869311329725</v>
      </c>
      <c r="I106" s="53">
        <f>'Verbrauch je Träger 2050 var.'!I149-'Energiebedarf Sek.stahl var.'!I105-('Verbrauch je Träger 2019'!J150-'Energiebedarf Sek.stahl 2019'!I34)</f>
        <v>63.004158994563113</v>
      </c>
    </row>
    <row r="107" spans="3:9" x14ac:dyDescent="0.25">
      <c r="G107" t="s">
        <v>120</v>
      </c>
    </row>
    <row r="110" spans="3:9" x14ac:dyDescent="0.25">
      <c r="C110" s="61" t="s">
        <v>118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K32" sqref="K32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77" t="s">
        <v>111</v>
      </c>
      <c r="D2" s="77"/>
      <c r="E2" s="77"/>
      <c r="F2" s="77"/>
      <c r="G2" s="77"/>
      <c r="H2" s="77"/>
      <c r="I2" s="77"/>
    </row>
    <row r="4" spans="3:9" ht="15.75" x14ac:dyDescent="0.25">
      <c r="E4" s="86" t="s">
        <v>47</v>
      </c>
      <c r="F4" s="86"/>
      <c r="G4" s="86" t="s">
        <v>43</v>
      </c>
      <c r="H4" s="86"/>
      <c r="I4" s="86"/>
    </row>
    <row r="5" spans="3:9" s="1" customFormat="1" x14ac:dyDescent="0.25">
      <c r="C5" s="15" t="s">
        <v>53</v>
      </c>
      <c r="D5" s="49" t="s">
        <v>54</v>
      </c>
      <c r="E5" s="63" t="str">
        <f>Studienliste!$F$17</f>
        <v>ISI-05 13</v>
      </c>
      <c r="F5" s="64" t="s">
        <v>139</v>
      </c>
      <c r="G5" s="65" t="str">
        <f>Studienliste!$F$10</f>
        <v>OTTO-01 17</v>
      </c>
      <c r="H5" s="66" t="str">
        <f>Studienliste!$F$8</f>
        <v>TUD-02 20</v>
      </c>
      <c r="I5" s="67" t="str">
        <f>F5</f>
        <v>ENWI</v>
      </c>
    </row>
    <row r="6" spans="3:9" x14ac:dyDescent="0.25">
      <c r="C6" s="8" t="str">
        <f>'Produktion je Standort'!C6</f>
        <v>Austria</v>
      </c>
      <c r="D6" s="8" t="str">
        <f>'Produktion je Standort'!D6</f>
        <v>Donawitz</v>
      </c>
      <c r="E6" s="51">
        <f>Sekundäranteil!$C$13*'Gesamtenergie 2019'!E7</f>
        <v>7146.3908053951118</v>
      </c>
      <c r="F6" s="55">
        <f>Sekundäranteil!$C$13*'Gesamtenergie 2019'!F7</f>
        <v>8462.3976924433173</v>
      </c>
      <c r="G6" s="52">
        <f>Sekundäranteil!$C$13*'Gesamtenergie 2019'!G7</f>
        <v>6991.8826835925083</v>
      </c>
      <c r="H6" s="54">
        <f>Sekundäranteil!$C$13*'Gesamtenergie 2019'!H7</f>
        <v>5440.5587131704215</v>
      </c>
      <c r="I6" s="53">
        <f>Sekundäranteil!$C$13*'Gesamtenergie 2019'!I7</f>
        <v>4891.3699121055033</v>
      </c>
    </row>
    <row r="7" spans="3:9" x14ac:dyDescent="0.25">
      <c r="C7" s="8" t="str">
        <f>'Produktion je Standort'!C7</f>
        <v>Austria</v>
      </c>
      <c r="D7" s="8" t="str">
        <f>'Produktion je Standort'!D7</f>
        <v>Linz</v>
      </c>
      <c r="E7" s="51">
        <f>Sekundäranteil!$C$13*'Gesamtenergie 2019'!E8</f>
        <v>7146.3908053951118</v>
      </c>
      <c r="F7" s="55">
        <f>Sekundäranteil!$C$13*'Gesamtenergie 2019'!F8</f>
        <v>8462.3976924433173</v>
      </c>
      <c r="G7" s="52">
        <f>Sekundäranteil!$C$13*'Gesamtenergie 2019'!G8</f>
        <v>6991.8826835925083</v>
      </c>
      <c r="H7" s="54">
        <f>Sekundäranteil!$C$13*'Gesamtenergie 2019'!H8</f>
        <v>5440.5587131704215</v>
      </c>
      <c r="I7" s="53">
        <f>Sekundäranteil!$C$13*'Gesamtenergie 2019'!I8</f>
        <v>4891.3699121055033</v>
      </c>
    </row>
    <row r="8" spans="3:9" x14ac:dyDescent="0.25">
      <c r="C8" s="8" t="str">
        <f>'Produktion je Standort'!C8</f>
        <v>Belgium</v>
      </c>
      <c r="D8" s="8" t="str">
        <f>'Produktion je Standort'!D8</f>
        <v>Ghent</v>
      </c>
      <c r="E8" s="51">
        <f>Sekundäranteil!$C$13*'Gesamtenergie 2019'!E9</f>
        <v>10322.774950809266</v>
      </c>
      <c r="F8" s="55">
        <f>Sekundäranteil!$C$13*'Gesamtenergie 2019'!F9</f>
        <v>12223.712542755387</v>
      </c>
      <c r="G8" s="52">
        <f>Sekundäranteil!$C$13*'Gesamtenergie 2019'!G9</f>
        <v>10099.592002538875</v>
      </c>
      <c r="H8" s="54">
        <f>Sekundäranteil!$C$13*'Gesamtenergie 2019'!H9</f>
        <v>7858.7450269755627</v>
      </c>
      <c r="I8" s="53">
        <f>Sekundäranteil!$C$13*'Gesamtenergie 2019'!I9</f>
        <v>7065.4561412602689</v>
      </c>
    </row>
    <row r="9" spans="3:9" x14ac:dyDescent="0.25">
      <c r="C9" s="8" t="str">
        <f>'Produktion je Standort'!C9</f>
        <v>Czech Republic</v>
      </c>
      <c r="D9" s="8" t="str">
        <f>'Produktion je Standort'!D9</f>
        <v>Trinec</v>
      </c>
      <c r="E9" s="51">
        <f>Sekundäranteil!$C$13*'Gesamtenergie 2019'!E10</f>
        <v>4892.4271005395103</v>
      </c>
      <c r="F9" s="55">
        <f>Sekundäranteil!$C$13*'Gesamtenergie 2019'!F10</f>
        <v>5793.3668803554428</v>
      </c>
      <c r="G9" s="52">
        <f>Sekundäranteil!$C$13*'Gesamtenergie 2019'!G10</f>
        <v>4786.6506683592497</v>
      </c>
      <c r="H9" s="54">
        <f>Sekundäranteil!$C$13*'Gesamtenergie 2019'!H10</f>
        <v>3724.6125513170418</v>
      </c>
      <c r="I9" s="53">
        <f>Sekundäranteil!$C$13*'Gesamtenergie 2019'!I10</f>
        <v>3348.6372867661057</v>
      </c>
    </row>
    <row r="10" spans="3:9" x14ac:dyDescent="0.25">
      <c r="C10" s="8" t="str">
        <f>'Produktion je Standort'!C10</f>
        <v>Finland</v>
      </c>
      <c r="D10" s="8" t="str">
        <f>'Produktion je Standort'!D10</f>
        <v>Raahe</v>
      </c>
      <c r="E10" s="51">
        <f>Sekundäranteil!$C$13*'Gesamtenergie 2019'!E11</f>
        <v>4924.6265820374483</v>
      </c>
      <c r="F10" s="55">
        <f>Sekundäranteil!$C$13*'Gesamtenergie 2019'!F11</f>
        <v>5831.4958919566989</v>
      </c>
      <c r="G10" s="52">
        <f>Sekundäranteil!$C$13*'Gesamtenergie 2019'!G11</f>
        <v>4818.1539828625819</v>
      </c>
      <c r="H10" s="54">
        <f>Sekundäranteil!$C$13*'Gesamtenergie 2019'!H11</f>
        <v>3749.1260679149473</v>
      </c>
      <c r="I10" s="53">
        <f>Sekundäranteil!$C$13*'Gesamtenergie 2019'!I11</f>
        <v>3370.676324270954</v>
      </c>
    </row>
    <row r="11" spans="3:9" x14ac:dyDescent="0.25">
      <c r="C11" s="8" t="str">
        <f>'Produktion je Standort'!C11</f>
        <v>France</v>
      </c>
      <c r="D11" s="8" t="str">
        <f>'Produktion je Standort'!D11</f>
        <v>Fos-Sur-Mer</v>
      </c>
      <c r="E11" s="51">
        <f>Sekundäranteil!$C$13*'Gesamtenergie 2019'!E12</f>
        <v>7102.8268010155498</v>
      </c>
      <c r="F11" s="55">
        <f>Sekundäranteil!$C$13*'Gesamtenergie 2019'!F12</f>
        <v>8410.8113826298541</v>
      </c>
      <c r="G11" s="52">
        <f>Sekundäranteil!$C$13*'Gesamtenergie 2019'!G12</f>
        <v>6949.2605522056483</v>
      </c>
      <c r="H11" s="54">
        <f>Sekundäranteil!$C$13*'Gesamtenergie 2019'!H12</f>
        <v>5407.39336718502</v>
      </c>
      <c r="I11" s="53">
        <f>Sekundäranteil!$C$13*'Gesamtenergie 2019'!I12</f>
        <v>4861.552390775415</v>
      </c>
    </row>
    <row r="12" spans="3:9" x14ac:dyDescent="0.25">
      <c r="C12" s="8" t="str">
        <f>'Produktion je Standort'!C12</f>
        <v>France</v>
      </c>
      <c r="D12" s="8" t="str">
        <f>'Produktion je Standort'!D12</f>
        <v>Dunkerque</v>
      </c>
      <c r="E12" s="51">
        <f>Sekundäranteil!$C$13*'Gesamtenergie 2019'!E13</f>
        <v>12974.496956521738</v>
      </c>
      <c r="F12" s="55">
        <f>Sekundäranteil!$C$13*'Gesamtenergie 2019'!F13</f>
        <v>15363.748792270535</v>
      </c>
      <c r="G12" s="52">
        <f>Sekundäranteil!$C$13*'Gesamtenergie 2019'!G13</f>
        <v>12693.982608695649</v>
      </c>
      <c r="H12" s="54">
        <f>Sekundäranteil!$C$13*'Gesamtenergie 2019'!H13</f>
        <v>9877.5052173913045</v>
      </c>
      <c r="I12" s="53">
        <f>Sekundäranteil!$C$13*'Gesamtenergie 2019'!I13</f>
        <v>8880.4357004830908</v>
      </c>
    </row>
    <row r="13" spans="3:9" x14ac:dyDescent="0.25">
      <c r="C13" s="8" t="str">
        <f>'Produktion je Standort'!C13</f>
        <v>Germany</v>
      </c>
      <c r="D13" s="8" t="str">
        <f>'Produktion je Standort'!D13</f>
        <v>Bremen</v>
      </c>
      <c r="E13" s="51">
        <f>Sekundäranteil!$C$13*'Gesamtenergie 2019'!E14</f>
        <v>6250.4875848936836</v>
      </c>
      <c r="F13" s="55">
        <f>Sekundäranteil!$C$13*'Gesamtenergie 2019'!F14</f>
        <v>7401.5140167142708</v>
      </c>
      <c r="G13" s="52">
        <f>Sekundäranteil!$C$13*'Gesamtenergie 2019'!G14</f>
        <v>6115.3492859409698</v>
      </c>
      <c r="H13" s="54">
        <f>Sekundäranteil!$C$13*'Gesamtenergie 2019'!H14</f>
        <v>4758.5061631228182</v>
      </c>
      <c r="I13" s="53">
        <f>Sekundäranteil!$C$13*'Gesamtenergie 2019'!I14</f>
        <v>4278.166103882365</v>
      </c>
    </row>
    <row r="14" spans="3:9" x14ac:dyDescent="0.25">
      <c r="C14" s="8" t="str">
        <f>'Produktion je Standort'!C14</f>
        <v>Germany</v>
      </c>
      <c r="D14" s="8" t="str">
        <f>'Produktion je Standort'!D14</f>
        <v>Voelklingen</v>
      </c>
      <c r="E14" s="51">
        <f>Sekundäranteil!$C$13*'Gesamtenergie 2019'!E15</f>
        <v>5269.350442780069</v>
      </c>
      <c r="F14" s="55">
        <f>Sekundäranteil!$C$13*'Gesamtenergie 2019'!F15</f>
        <v>6239.7006043936681</v>
      </c>
      <c r="G14" s="52">
        <f>Sekundäranteil!$C$13*'Gesamtenergie 2019'!G15</f>
        <v>5155.4247616629636</v>
      </c>
      <c r="H14" s="54">
        <f>Sekundäranteil!$C$13*'Gesamtenergie 2019'!H15</f>
        <v>4011.5648926689937</v>
      </c>
      <c r="I14" s="53">
        <f>Sekundäranteil!$C$13*'Gesamtenergie 2019'!I15</f>
        <v>3606.6236669699206</v>
      </c>
    </row>
    <row r="15" spans="3:9" x14ac:dyDescent="0.25">
      <c r="C15" s="8" t="str">
        <f>'Produktion je Standort'!C15</f>
        <v>Germany</v>
      </c>
      <c r="D15" s="8" t="str">
        <f>'Produktion je Standort'!D15</f>
        <v>Eisenhuettenstadt</v>
      </c>
      <c r="E15" s="51">
        <f>Sekundäranteil!$C$13*'Gesamtenergie 2019'!E16</f>
        <v>4072.2873659155816</v>
      </c>
      <c r="F15" s="55">
        <f>Sekundäranteil!$C$13*'Gesamtenergie 2019'!F16</f>
        <v>4822.1985260411166</v>
      </c>
      <c r="G15" s="52">
        <f>Sekundäranteil!$C$13*'Gesamtenergie 2019'!G16</f>
        <v>3984.2427165979043</v>
      </c>
      <c r="H15" s="54">
        <f>Sekundäranteil!$C$13*'Gesamtenergie 2019'!H16</f>
        <v>3100.238863852745</v>
      </c>
      <c r="I15" s="53">
        <f>Sekundäranteil!$C$13*'Gesamtenergie 2019'!I16</f>
        <v>2787.2900373779044</v>
      </c>
    </row>
    <row r="16" spans="3:9" x14ac:dyDescent="0.25">
      <c r="C16" s="8" t="str">
        <f>'Produktion je Standort'!C16</f>
        <v>Germany</v>
      </c>
      <c r="D16" s="8" t="str">
        <f>'Produktion je Standort'!D16</f>
        <v>Duisburg-Huckingen</v>
      </c>
      <c r="E16" s="51">
        <f>Sekundäranteil!$C$13*'Gesamtenergie 2019'!E17</f>
        <v>9470.4357346874003</v>
      </c>
      <c r="F16" s="55">
        <f>Sekundäranteil!$C$13*'Gesamtenergie 2019'!F17</f>
        <v>11214.415176839806</v>
      </c>
      <c r="G16" s="52">
        <f>Sekundäranteil!$C$13*'Gesamtenergie 2019'!G17</f>
        <v>9265.6807362741965</v>
      </c>
      <c r="H16" s="54">
        <f>Sekundäranteil!$C$13*'Gesamtenergie 2019'!H17</f>
        <v>7209.85782291336</v>
      </c>
      <c r="I16" s="53">
        <f>Sekundäranteil!$C$13*'Gesamtenergie 2019'!I17</f>
        <v>6482.0698543672197</v>
      </c>
    </row>
    <row r="17" spans="3:9" x14ac:dyDescent="0.25">
      <c r="C17" s="8" t="str">
        <f>'Produktion je Standort'!C17</f>
        <v>Germany</v>
      </c>
      <c r="D17" s="8" t="str">
        <f>'Produktion je Standort'!D17</f>
        <v>Duisburg-Beeckerwerth</v>
      </c>
      <c r="E17" s="51">
        <f>Sekundäranteil!$C$13*'Gesamtenergie 2019'!E18</f>
        <v>11364.52288162488</v>
      </c>
      <c r="F17" s="55">
        <f>Sekundäranteil!$C$13*'Gesamtenergie 2019'!F18</f>
        <v>13457.298212207766</v>
      </c>
      <c r="G17" s="52">
        <f>Sekundäranteil!$C$13*'Gesamtenergie 2019'!G18</f>
        <v>11118.816883529036</v>
      </c>
      <c r="H17" s="54">
        <f>Sekundäranteil!$C$13*'Gesamtenergie 2019'!H18</f>
        <v>8651.8293874960327</v>
      </c>
      <c r="I17" s="53">
        <f>Sekundäranteil!$C$13*'Gesamtenergie 2019'!I18</f>
        <v>7778.4838252406626</v>
      </c>
    </row>
    <row r="18" spans="3:9" x14ac:dyDescent="0.25">
      <c r="C18" s="8" t="str">
        <f>'Produktion je Standort'!C18</f>
        <v>Germany</v>
      </c>
      <c r="D18" s="8" t="str">
        <f>'Produktion je Standort'!D18</f>
        <v>Salzgitter</v>
      </c>
      <c r="E18" s="51">
        <f>Sekundäranteil!$C$13*'Gesamtenergie 2019'!E19</f>
        <v>8712.8008759124077</v>
      </c>
      <c r="F18" s="55">
        <f>Sekundäranteil!$C$13*'Gesamtenergie 2019'!F19</f>
        <v>10317.261962692621</v>
      </c>
      <c r="G18" s="52">
        <f>Sekundäranteil!$C$13*'Gesamtenergie 2019'!G19</f>
        <v>8524.4262773722603</v>
      </c>
      <c r="H18" s="54">
        <f>Sekundäranteil!$C$13*'Gesamtenergie 2019'!H19</f>
        <v>6633.0691970802918</v>
      </c>
      <c r="I18" s="53">
        <f>Sekundäranteil!$C$13*'Gesamtenergie 2019'!I19</f>
        <v>5963.5042660178424</v>
      </c>
    </row>
    <row r="19" spans="3:9" x14ac:dyDescent="0.25">
      <c r="C19" s="8" t="str">
        <f>'Produktion je Standort'!C19</f>
        <v>Germany</v>
      </c>
      <c r="D19" s="8" t="str">
        <f>'Produktion je Standort'!D19</f>
        <v>Dillingen</v>
      </c>
      <c r="E19" s="51">
        <f>Sekundäranteil!$C$13*'Gesamtenergie 2019'!E20</f>
        <v>4420.799400952078</v>
      </c>
      <c r="F19" s="55">
        <f>Sekundäranteil!$C$13*'Gesamtenergie 2019'!F20</f>
        <v>5234.8890045488206</v>
      </c>
      <c r="G19" s="52">
        <f>Sekundäranteil!$C$13*'Gesamtenergie 2019'!G20</f>
        <v>4325.2197676927954</v>
      </c>
      <c r="H19" s="54">
        <f>Sekundäranteil!$C$13*'Gesamtenergie 2019'!H20</f>
        <v>3365.5616317359568</v>
      </c>
      <c r="I19" s="53">
        <f>Sekundäranteil!$C$13*'Gesamtenergie 2019'!I20</f>
        <v>3025.8302080186181</v>
      </c>
    </row>
    <row r="20" spans="3:9" x14ac:dyDescent="0.25">
      <c r="C20" s="8" t="str">
        <f>'Produktion je Standort'!C20</f>
        <v>Germany</v>
      </c>
      <c r="D20" s="8" t="str">
        <f>'Produktion je Standort'!D20</f>
        <v>Duisburg</v>
      </c>
      <c r="E20" s="51">
        <f>Sekundäranteil!$C$13*'Gesamtenergie 2019'!E21</f>
        <v>2121.3776045699774</v>
      </c>
      <c r="F20" s="55">
        <f>Sekundäranteil!$C$13*'Gesamtenergie 2019'!F21</f>
        <v>2512.0289996121164</v>
      </c>
      <c r="G20" s="52">
        <f>Sekundäranteil!$C$13*'Gesamtenergie 2019'!G21</f>
        <v>2075.5124849254203</v>
      </c>
      <c r="H20" s="54">
        <f>Sekundäranteil!$C$13*'Gesamtenergie 2019'!H21</f>
        <v>1615.0081523325928</v>
      </c>
      <c r="I20" s="53">
        <f>Sekundäranteil!$C$13*'Gesamtenergie 2019'!I21</f>
        <v>1451.983647378257</v>
      </c>
    </row>
    <row r="21" spans="3:9" x14ac:dyDescent="0.25">
      <c r="C21" s="8" t="str">
        <f>'Produktion je Standort'!C21</f>
        <v>Germany</v>
      </c>
      <c r="D21" s="8" t="str">
        <f>'Produktion je Standort'!D21</f>
        <v>Duisburg-Bruckhausen</v>
      </c>
      <c r="E21" s="51">
        <f>Sekundäranteil!$C$13*'Gesamtenergie 2019'!E22</f>
        <v>11364.52288162488</v>
      </c>
      <c r="F21" s="55">
        <f>Sekundäranteil!$C$13*'Gesamtenergie 2019'!F22</f>
        <v>13457.298212207766</v>
      </c>
      <c r="G21" s="52">
        <f>Sekundäranteil!$C$13*'Gesamtenergie 2019'!G22</f>
        <v>11118.816883529036</v>
      </c>
      <c r="H21" s="54">
        <f>Sekundäranteil!$C$13*'Gesamtenergie 2019'!H22</f>
        <v>8651.8293874960327</v>
      </c>
      <c r="I21" s="53">
        <f>Sekundäranteil!$C$13*'Gesamtenergie 2019'!I22</f>
        <v>7778.4838252406626</v>
      </c>
    </row>
    <row r="22" spans="3:9" x14ac:dyDescent="0.25">
      <c r="C22" s="8" t="str">
        <f>'Produktion je Standort'!C22</f>
        <v>Hungaria</v>
      </c>
      <c r="D22" s="8" t="str">
        <f>'Produktion je Standort'!D22</f>
        <v>Dunauijvaros</v>
      </c>
      <c r="E22" s="51">
        <f>Sekundäranteil!$C$13*'Gesamtenergie 2019'!E23</f>
        <v>3030.5394350999677</v>
      </c>
      <c r="F22" s="55">
        <f>Sekundäranteil!$C$13*'Gesamtenergie 2019'!F23</f>
        <v>3588.6128565887375</v>
      </c>
      <c r="G22" s="52">
        <f>Sekundäranteil!$C$13*'Gesamtenergie 2019'!G23</f>
        <v>2965.0178356077431</v>
      </c>
      <c r="H22" s="54">
        <f>Sekundäranteil!$C$13*'Gesamtenergie 2019'!H23</f>
        <v>2307.1545033322755</v>
      </c>
      <c r="I22" s="53">
        <f>Sekundäranteil!$C$13*'Gesamtenergie 2019'!I23</f>
        <v>2074.2623533975102</v>
      </c>
    </row>
    <row r="23" spans="3:9" x14ac:dyDescent="0.25">
      <c r="C23" s="8" t="str">
        <f>'Produktion je Standort'!C23</f>
        <v>Italy</v>
      </c>
      <c r="D23" s="8" t="str">
        <f>'Produktion je Standort'!D23</f>
        <v>Taranto</v>
      </c>
      <c r="E23" s="51">
        <f>Sekundäranteil!$C$13*'Gesamtenergie 2019'!E24</f>
        <v>16099.740748968579</v>
      </c>
      <c r="F23" s="55">
        <f>Sekundäranteil!$C$13*'Gesamtenergie 2019'!F24</f>
        <v>19064.50580062767</v>
      </c>
      <c r="G23" s="52">
        <f>Sekundäranteil!$C$13*'Gesamtenergie 2019'!G24</f>
        <v>15751.657251666133</v>
      </c>
      <c r="H23" s="54">
        <f>Sekundäranteil!$C$13*'Gesamtenergie 2019'!H24</f>
        <v>12256.758298952713</v>
      </c>
      <c r="I23" s="53">
        <f>Sekundäranteil!$C$13*'Gesamtenergie 2019'!I24</f>
        <v>11019.518752424272</v>
      </c>
    </row>
    <row r="24" spans="3:9" x14ac:dyDescent="0.25">
      <c r="C24" s="8" t="str">
        <f>'Produktion je Standort'!C24</f>
        <v>Netherlands</v>
      </c>
      <c r="D24" s="8" t="str">
        <f>'Produktion je Standort'!D24</f>
        <v>Ijmuiden</v>
      </c>
      <c r="E24" s="51">
        <f>Sekundäranteil!$C$13*'Gesamtenergie 2019'!E25</f>
        <v>12908.203906378925</v>
      </c>
      <c r="F24" s="55">
        <f>Sekundäranteil!$C$13*'Gesamtenergie 2019'!F25</f>
        <v>15285.247886032656</v>
      </c>
      <c r="G24" s="52">
        <f>Sekundäranteil!$C$13*'Gesamtenergie 2019'!G25</f>
        <v>12629.122843541731</v>
      </c>
      <c r="H24" s="54">
        <f>Sekundäranteil!$C$13*'Gesamtenergie 2019'!H25</f>
        <v>9827.0362126309101</v>
      </c>
      <c r="I24" s="53">
        <f>Sekundäranteil!$C$13*'Gesamtenergie 2019'!I25</f>
        <v>8835.0612115025197</v>
      </c>
    </row>
    <row r="25" spans="3:9" x14ac:dyDescent="0.25">
      <c r="C25" s="8" t="str">
        <f>'Produktion je Standort'!C25</f>
        <v>Poland</v>
      </c>
      <c r="D25" s="8" t="str">
        <f>'Produktion je Standort'!D25</f>
        <v>Krakow</v>
      </c>
      <c r="E25" s="51">
        <f>Sekundäranteil!$C$13*'Gesamtenergie 2019'!E26</f>
        <v>5161.3874754046328</v>
      </c>
      <c r="F25" s="55">
        <f>Sekundäranteil!$C$13*'Gesamtenergie 2019'!F26</f>
        <v>6111.8562713776937</v>
      </c>
      <c r="G25" s="52">
        <f>Sekundäranteil!$C$13*'Gesamtenergie 2019'!G26</f>
        <v>5049.7960012694375</v>
      </c>
      <c r="H25" s="54">
        <f>Sekundäranteil!$C$13*'Gesamtenergie 2019'!H26</f>
        <v>3929.3725134877814</v>
      </c>
      <c r="I25" s="53">
        <f>Sekundäranteil!$C$13*'Gesamtenergie 2019'!I26</f>
        <v>3532.7280706301344</v>
      </c>
    </row>
    <row r="26" spans="3:9" x14ac:dyDescent="0.25">
      <c r="C26" s="8" t="str">
        <f>'Produktion je Standort'!C26</f>
        <v>Poland</v>
      </c>
      <c r="D26" s="8" t="str">
        <f>'Produktion je Standort'!D26</f>
        <v>Dabrowa Gornicza</v>
      </c>
      <c r="E26" s="51">
        <f>Sekundäranteil!$C$13*'Gesamtenergie 2019'!E27</f>
        <v>5161.3874754046328</v>
      </c>
      <c r="F26" s="55">
        <f>Sekundäranteil!$C$13*'Gesamtenergie 2019'!F27</f>
        <v>6111.8562713776937</v>
      </c>
      <c r="G26" s="52">
        <f>Sekundäranteil!$C$13*'Gesamtenergie 2019'!G27</f>
        <v>5049.7960012694375</v>
      </c>
      <c r="H26" s="54">
        <f>Sekundäranteil!$C$13*'Gesamtenergie 2019'!H27</f>
        <v>3929.3725134877814</v>
      </c>
      <c r="I26" s="53">
        <f>Sekundäranteil!$C$13*'Gesamtenergie 2019'!I27</f>
        <v>3532.7280706301344</v>
      </c>
    </row>
    <row r="27" spans="3:9" x14ac:dyDescent="0.25">
      <c r="C27" s="8" t="str">
        <f>'Produktion je Standort'!C27</f>
        <v>Romania</v>
      </c>
      <c r="D27" s="8" t="str">
        <f>'Produktion je Standort'!D27</f>
        <v>Galati</v>
      </c>
      <c r="E27" s="51">
        <f>Sekundäranteil!$C$13*'Gesamtenergie 2019'!E28</f>
        <v>3882.8786512218335</v>
      </c>
      <c r="F27" s="55">
        <f>Sekundäranteil!$C$13*'Gesamtenergie 2019'!F28</f>
        <v>4597.9102225043207</v>
      </c>
      <c r="G27" s="52">
        <f>Sekundäranteil!$C$13*'Gesamtenergie 2019'!G28</f>
        <v>3798.9291018724202</v>
      </c>
      <c r="H27" s="54">
        <f>Sekundäranteil!$C$13*'Gesamtenergie 2019'!H28</f>
        <v>2956.0417073944777</v>
      </c>
      <c r="I27" s="53">
        <f>Sekundäranteil!$C$13*'Gesamtenergie 2019'!I28</f>
        <v>2657.6486402905598</v>
      </c>
    </row>
    <row r="28" spans="3:9" x14ac:dyDescent="0.25">
      <c r="C28" s="8" t="str">
        <f>'Produktion je Standort'!C28</f>
        <v>Slovakia</v>
      </c>
      <c r="D28" s="8" t="str">
        <f>'Produktion je Standort'!D28</f>
        <v>Kosice</v>
      </c>
      <c r="E28" s="51">
        <f>Sekundäranteil!$C$13*'Gesamtenergie 2019'!E29</f>
        <v>8523.3921612186605</v>
      </c>
      <c r="F28" s="55">
        <f>Sekundäranteil!$C$13*'Gesamtenergie 2019'!F29</f>
        <v>10092.973659155825</v>
      </c>
      <c r="G28" s="52">
        <f>Sekundäranteil!$C$13*'Gesamtenergie 2019'!G29</f>
        <v>8339.1126626467758</v>
      </c>
      <c r="H28" s="54">
        <f>Sekundäranteil!$C$13*'Gesamtenergie 2019'!H29</f>
        <v>6488.8720406220245</v>
      </c>
      <c r="I28" s="53">
        <f>Sekundäranteil!$C$13*'Gesamtenergie 2019'!I29</f>
        <v>5833.8628689304969</v>
      </c>
    </row>
    <row r="29" spans="3:9" x14ac:dyDescent="0.25">
      <c r="C29" s="8" t="str">
        <f>'Produktion je Standort'!C29</f>
        <v>Spain</v>
      </c>
      <c r="D29" s="8" t="str">
        <f>'Produktion je Standort'!D29</f>
        <v>Gijon</v>
      </c>
      <c r="E29" s="51">
        <f>Sekundäranteil!$C$13*'Gesamtenergie 2019'!E30</f>
        <v>4498.4569739765147</v>
      </c>
      <c r="F29" s="55">
        <f>Sekundäranteil!$C$13*'Gesamtenergie 2019'!F30</f>
        <v>5326.8472089989082</v>
      </c>
      <c r="G29" s="52">
        <f>Sekundäranteil!$C$13*'Gesamtenergie 2019'!G30</f>
        <v>4401.1983497302435</v>
      </c>
      <c r="H29" s="54">
        <f>Sekundäranteil!$C$13*'Gesamtenergie 2019'!H30</f>
        <v>3424.6824658838459</v>
      </c>
      <c r="I29" s="53">
        <f>Sekundäranteil!$C$13*'Gesamtenergie 2019'!I30</f>
        <v>3078.9831808244294</v>
      </c>
    </row>
    <row r="30" spans="3:9" x14ac:dyDescent="0.25">
      <c r="C30" s="8" t="str">
        <f>'Produktion je Standort'!C30</f>
        <v>Spain</v>
      </c>
      <c r="D30" s="8" t="str">
        <f>'Produktion je Standort'!D30</f>
        <v>Aviles</v>
      </c>
      <c r="E30" s="51">
        <f>Sekundäranteil!$C$13*'Gesamtenergie 2019'!E31</f>
        <v>4498.4569739765147</v>
      </c>
      <c r="F30" s="55">
        <f>Sekundäranteil!$C$13*'Gesamtenergie 2019'!F31</f>
        <v>5326.8472089989082</v>
      </c>
      <c r="G30" s="52">
        <f>Sekundäranteil!$C$13*'Gesamtenergie 2019'!G31</f>
        <v>4401.1983497302435</v>
      </c>
      <c r="H30" s="54">
        <f>Sekundäranteil!$C$13*'Gesamtenergie 2019'!H31</f>
        <v>3424.6824658838459</v>
      </c>
      <c r="I30" s="53">
        <f>Sekundäranteil!$C$13*'Gesamtenergie 2019'!I31</f>
        <v>3078.9831808244294</v>
      </c>
    </row>
    <row r="31" spans="3:9" x14ac:dyDescent="0.25">
      <c r="C31" s="8" t="str">
        <f>'Produktion je Standort'!C31</f>
        <v>Sweden</v>
      </c>
      <c r="D31" s="8" t="str">
        <f>'Produktion je Standort'!D31</f>
        <v>Lulea</v>
      </c>
      <c r="E31" s="51">
        <f>Sekundäranteil!$C$13*'Gesamtenergie 2019'!E32</f>
        <v>4356.4004379562039</v>
      </c>
      <c r="F31" s="55">
        <f>Sekundäranteil!$C$13*'Gesamtenergie 2019'!F32</f>
        <v>5158.6309813463104</v>
      </c>
      <c r="G31" s="52">
        <f>Sekundäranteil!$C$13*'Gesamtenergie 2019'!G32</f>
        <v>4262.2131386861302</v>
      </c>
      <c r="H31" s="54">
        <f>Sekundäranteil!$C$13*'Gesamtenergie 2019'!H32</f>
        <v>3316.5345985401459</v>
      </c>
      <c r="I31" s="53">
        <f>Sekundäranteil!$C$13*'Gesamtenergie 2019'!I32</f>
        <v>2981.7521330089212</v>
      </c>
    </row>
    <row r="32" spans="3:9" x14ac:dyDescent="0.25">
      <c r="C32" s="8" t="str">
        <f>'Produktion je Standort'!C32</f>
        <v>Sweden</v>
      </c>
      <c r="D32" s="8" t="str">
        <f>'Produktion je Standort'!D32</f>
        <v>Oxeloesund</v>
      </c>
      <c r="E32" s="51">
        <f>Sekundäranteil!$C$13*'Gesamtenergie 2019'!E33</f>
        <v>2841.13072040622</v>
      </c>
      <c r="F32" s="55">
        <f>Sekundäranteil!$C$13*'Gesamtenergie 2019'!F33</f>
        <v>3364.3245530519416</v>
      </c>
      <c r="G32" s="52">
        <f>Sekundäranteil!$C$13*'Gesamtenergie 2019'!G33</f>
        <v>2779.7042208822591</v>
      </c>
      <c r="H32" s="54">
        <f>Sekundäranteil!$C$13*'Gesamtenergie 2019'!H33</f>
        <v>2162.9573468740082</v>
      </c>
      <c r="I32" s="53">
        <f>Sekundäranteil!$C$13*'Gesamtenergie 2019'!I33</f>
        <v>1944.6209563101656</v>
      </c>
    </row>
    <row r="33" spans="3:9" x14ac:dyDescent="0.25">
      <c r="C33" s="8" t="str">
        <f>'Produktion je Standort'!C33</f>
        <v>United Kingdom</v>
      </c>
      <c r="D33" s="8" t="str">
        <f>'Produktion je Standort'!D33</f>
        <v>Port Talbot</v>
      </c>
      <c r="E33" s="51">
        <f>Sekundäranteil!$C$13*'Gesamtenergie 2019'!E34</f>
        <v>7169.1198511583616</v>
      </c>
      <c r="F33" s="55">
        <f>Sekundäranteil!$C$13*'Gesamtenergie 2019'!F34</f>
        <v>8489.3122888677335</v>
      </c>
      <c r="G33" s="52">
        <f>Sekundäranteil!$C$13*'Gesamtenergie 2019'!G34</f>
        <v>7014.1203173595677</v>
      </c>
      <c r="H33" s="54">
        <f>Sekundäranteil!$C$13*'Gesamtenergie 2019'!H34</f>
        <v>5457.8623719454135</v>
      </c>
      <c r="I33" s="53">
        <f>Sekundäranteil!$C$13*'Gesamtenergie 2019'!I34</f>
        <v>4906.9268797559853</v>
      </c>
    </row>
    <row r="34" spans="3:9" x14ac:dyDescent="0.25">
      <c r="C34" s="8" t="str">
        <f>'Produktion je Standort'!C34</f>
        <v>United Kingdom</v>
      </c>
      <c r="D34" s="8" t="str">
        <f>'Produktion je Standort'!D34</f>
        <v>Scunthorpe</v>
      </c>
      <c r="E34" s="51">
        <f>Sekundäranteil!$C$13*'Gesamtenergie 2019'!E35</f>
        <v>5303.4440114249437</v>
      </c>
      <c r="F34" s="55">
        <f>Sekundäranteil!$C$13*'Gesamtenergie 2019'!F35</f>
        <v>6280.0724990302915</v>
      </c>
      <c r="G34" s="52">
        <f>Sekundäranteil!$C$13*'Gesamtenergie 2019'!G35</f>
        <v>5188.78121231355</v>
      </c>
      <c r="H34" s="54">
        <f>Sekundäranteil!$C$13*'Gesamtenergie 2019'!H35</f>
        <v>4037.5203808314823</v>
      </c>
      <c r="I34" s="53">
        <f>Sekundäranteil!$C$13*'Gesamtenergie 2019'!I35</f>
        <v>3629.9591184456431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7" t="s">
        <v>121</v>
      </c>
      <c r="D3" s="77"/>
      <c r="E3" s="77"/>
      <c r="F3" s="77"/>
      <c r="G3" s="77"/>
      <c r="H3" s="77"/>
      <c r="I3" s="77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53</v>
      </c>
      <c r="D6" s="15" t="s">
        <v>54</v>
      </c>
      <c r="E6" s="63" t="str">
        <f>Studienliste!$F$17</f>
        <v>ISI-05 13</v>
      </c>
      <c r="F6" s="64" t="s">
        <v>139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4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77" t="s">
        <v>119</v>
      </c>
      <c r="E5" s="77"/>
      <c r="F5" s="77"/>
      <c r="G5" s="77"/>
      <c r="H5" s="77"/>
      <c r="I5" s="77"/>
      <c r="J5" s="77"/>
      <c r="K5" s="56"/>
      <c r="L5" s="56"/>
      <c r="M5" s="56"/>
    </row>
    <row r="7" spans="4:13" ht="15.75" x14ac:dyDescent="0.25">
      <c r="F7" s="86" t="s">
        <v>47</v>
      </c>
      <c r="G7" s="86"/>
      <c r="H7" s="86" t="s">
        <v>43</v>
      </c>
      <c r="I7" s="86"/>
      <c r="J7" s="86"/>
    </row>
    <row r="8" spans="4:13" x14ac:dyDescent="0.25">
      <c r="D8" s="15" t="s">
        <v>53</v>
      </c>
      <c r="E8" s="15" t="s">
        <v>54</v>
      </c>
      <c r="F8" s="63" t="str">
        <f>Studienliste!$F$17</f>
        <v>ISI-05 13</v>
      </c>
      <c r="G8" s="64" t="s">
        <v>139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42" spans="4:12" ht="21" x14ac:dyDescent="0.35">
      <c r="D42" s="77" t="s">
        <v>58</v>
      </c>
      <c r="E42" s="77"/>
      <c r="F42" s="77"/>
      <c r="G42" s="77"/>
      <c r="H42" s="77"/>
      <c r="I42" s="77"/>
      <c r="J42" s="77"/>
      <c r="K42" s="56"/>
      <c r="L42" s="56"/>
    </row>
    <row r="44" spans="4:12" ht="15.75" x14ac:dyDescent="0.25">
      <c r="F44" s="86" t="s">
        <v>47</v>
      </c>
      <c r="G44" s="86"/>
      <c r="H44" s="86" t="s">
        <v>43</v>
      </c>
      <c r="I44" s="86"/>
      <c r="J44" s="86"/>
    </row>
    <row r="45" spans="4:12" x14ac:dyDescent="0.25">
      <c r="D45" s="15" t="s">
        <v>53</v>
      </c>
      <c r="E45" s="15" t="s">
        <v>54</v>
      </c>
      <c r="F45" s="63" t="str">
        <f>Studienliste!$F$17</f>
        <v>ISI-05 13</v>
      </c>
      <c r="G45" s="64" t="s">
        <v>139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81" spans="4:12" ht="21" x14ac:dyDescent="0.35">
      <c r="D81" s="77" t="s">
        <v>59</v>
      </c>
      <c r="E81" s="77"/>
      <c r="F81" s="77"/>
      <c r="G81" s="77"/>
      <c r="H81" s="77"/>
      <c r="I81" s="77"/>
      <c r="J81" s="77"/>
      <c r="K81" s="56"/>
      <c r="L81" s="56"/>
    </row>
    <row r="83" spans="4:12" ht="15.75" x14ac:dyDescent="0.25">
      <c r="F83" s="86" t="s">
        <v>47</v>
      </c>
      <c r="G83" s="86"/>
      <c r="H83" s="86" t="s">
        <v>43</v>
      </c>
      <c r="I83" s="86"/>
      <c r="J83" s="86"/>
    </row>
    <row r="84" spans="4:12" x14ac:dyDescent="0.25">
      <c r="D84" s="15" t="s">
        <v>53</v>
      </c>
      <c r="E84" s="15" t="s">
        <v>54</v>
      </c>
      <c r="F84" s="63" t="str">
        <f>Studienliste!$F$17</f>
        <v>ISI-05 13</v>
      </c>
      <c r="G84" s="64" t="s">
        <v>139</v>
      </c>
      <c r="H84" s="65" t="str">
        <f>Studienliste!$F$10</f>
        <v>OTTO-01 17</v>
      </c>
      <c r="I84" s="66" t="str">
        <f>Studienliste!$F$8</f>
        <v>TUD-02 20</v>
      </c>
      <c r="J84" s="67" t="str">
        <f>G84</f>
        <v>ENWI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1">
        <f>'Gesamtenergie 2019'!E7*'Energie pro Energieträger'!D$51</f>
        <v>17276.566999999999</v>
      </c>
      <c r="G85" s="55">
        <f>'Gesamtenergie 2019'!F7*'Energie pro Energieträger'!D$49</f>
        <v>20458.044444444447</v>
      </c>
      <c r="H85" s="52">
        <f>'Gesamtenergie 2019'!G7*'Energie pro Energieträger'!E$50</f>
        <v>16903.039999999997</v>
      </c>
      <c r="I85" s="54">
        <f>'Gesamtenergie 2019'!H7*'Energie pro Energieträger'!E$52</f>
        <v>13152.678</v>
      </c>
      <c r="J85" s="53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1">
        <f>'Gesamtenergie 2019'!E8*'Energie pro Energieträger'!D$51</f>
        <v>17276.566999999999</v>
      </c>
      <c r="G86" s="55">
        <f>'Gesamtenergie 2019'!F8*'Energie pro Energieträger'!D$49</f>
        <v>20458.044444444447</v>
      </c>
      <c r="H86" s="52">
        <f>'Gesamtenergie 2019'!G8*'Energie pro Energieträger'!E$50</f>
        <v>16903.039999999997</v>
      </c>
      <c r="I86" s="54">
        <f>'Gesamtenergie 2019'!H8*'Energie pro Energieträger'!E$52</f>
        <v>13152.678</v>
      </c>
      <c r="J86" s="53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1">
        <f>'Gesamtenergie 2019'!E9*'Energie pro Energieträger'!D$51</f>
        <v>24955.55</v>
      </c>
      <c r="G87" s="55">
        <f>'Gesamtenergie 2019'!F9*'Energie pro Energieträger'!D$49</f>
        <v>29551.111111111117</v>
      </c>
      <c r="H87" s="52">
        <f>'Gesamtenergie 2019'!G9*'Energie pro Energieträger'!E$50</f>
        <v>24415.999999999996</v>
      </c>
      <c r="I87" s="54">
        <f>'Gesamtenergie 2019'!H9*'Energie pro Energieträger'!E$52</f>
        <v>18998.7</v>
      </c>
      <c r="J87" s="53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1">
        <f>'Gesamtenergie 2019'!E10*'Energie pro Energieträger'!D$51</f>
        <v>11827.556999999999</v>
      </c>
      <c r="G88" s="55">
        <f>'Gesamtenergie 2019'!F10*'Energie pro Energieträger'!D$49</f>
        <v>14005.600000000002</v>
      </c>
      <c r="H88" s="52">
        <f>'Gesamtenergie 2019'!G10*'Energie pro Energieträger'!E$50</f>
        <v>11571.839999999998</v>
      </c>
      <c r="I88" s="54">
        <f>'Gesamtenergie 2019'!H10*'Energie pro Energieträger'!E$52</f>
        <v>9004.3379999999997</v>
      </c>
      <c r="J88" s="53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1">
        <f>'Gesamtenergie 2019'!E11*'Energie pro Energieträger'!D$51</f>
        <v>11905.4</v>
      </c>
      <c r="G89" s="55">
        <f>'Gesamtenergie 2019'!F11*'Energie pro Energieträger'!D$49</f>
        <v>14097.777777777781</v>
      </c>
      <c r="H89" s="52">
        <f>'Gesamtenergie 2019'!G11*'Energie pro Energieträger'!E$50</f>
        <v>11647.999999999998</v>
      </c>
      <c r="I89" s="54">
        <f>'Gesamtenergie 2019'!H11*'Energie pro Energieträger'!E$52</f>
        <v>9063.6</v>
      </c>
      <c r="J89" s="53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1">
        <f>'Gesamtenergie 2019'!E12*'Energie pro Energieträger'!D$51</f>
        <v>17171.25</v>
      </c>
      <c r="G90" s="55">
        <f>'Gesamtenergie 2019'!F12*'Energie pro Energieträger'!D$49</f>
        <v>20333.333333333339</v>
      </c>
      <c r="H90" s="52">
        <f>'Gesamtenergie 2019'!G12*'Energie pro Energieträger'!E$50</f>
        <v>16800</v>
      </c>
      <c r="I90" s="54">
        <f>'Gesamtenergie 2019'!H12*'Energie pro Energieträger'!E$52</f>
        <v>13072.5</v>
      </c>
      <c r="J90" s="53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1">
        <f>'Gesamtenergie 2019'!E13*'Energie pro Energieträger'!D$51</f>
        <v>31366.149999999998</v>
      </c>
      <c r="G91" s="55">
        <f>'Gesamtenergie 2019'!F13*'Energie pro Energieträger'!D$49</f>
        <v>37142.222222222234</v>
      </c>
      <c r="H91" s="52">
        <f>'Gesamtenergie 2019'!G13*'Energie pro Energieträger'!E$50</f>
        <v>30687.999999999996</v>
      </c>
      <c r="I91" s="54">
        <f>'Gesamtenergie 2019'!H13*'Energie pro Energieträger'!E$52</f>
        <v>23879.100000000002</v>
      </c>
      <c r="J91" s="53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1">
        <f>'Gesamtenergie 2019'!E14*'Energie pro Energieträger'!D$51</f>
        <v>15110.699999999999</v>
      </c>
      <c r="G92" s="55">
        <f>'Gesamtenergie 2019'!F14*'Energie pro Energieträger'!D$49</f>
        <v>17893.333333333336</v>
      </c>
      <c r="H92" s="52">
        <f>'Gesamtenergie 2019'!G14*'Energie pro Energieträger'!E$50</f>
        <v>14783.999999999998</v>
      </c>
      <c r="I92" s="54">
        <f>'Gesamtenergie 2019'!H14*'Energie pro Energieträger'!E$52</f>
        <v>11503.800000000001</v>
      </c>
      <c r="J92" s="53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1">
        <f>'Gesamtenergie 2019'!E15*'Energie pro Energieträger'!D$51</f>
        <v>12738.777999999998</v>
      </c>
      <c r="G93" s="55">
        <f>'Gesamtenergie 2019'!F15*'Energie pro Energieträger'!D$49</f>
        <v>15084.622222222226</v>
      </c>
      <c r="H93" s="52">
        <f>'Gesamtenergie 2019'!G15*'Energie pro Energieträger'!E$50</f>
        <v>12463.359999999999</v>
      </c>
      <c r="I93" s="54">
        <f>'Gesamtenergie 2019'!H15*'Energie pro Energieträger'!E$52</f>
        <v>9698.0519999999997</v>
      </c>
      <c r="J93" s="53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1">
        <f>'Gesamtenergie 2019'!E16*'Energie pro Energieträger'!D$51</f>
        <v>9844.8499999999985</v>
      </c>
      <c r="G94" s="55">
        <f>'Gesamtenergie 2019'!F16*'Energie pro Energieträger'!D$49</f>
        <v>11657.777777777781</v>
      </c>
      <c r="H94" s="52">
        <f>'Gesamtenergie 2019'!G16*'Energie pro Energieträger'!E$50</f>
        <v>9631.9999999999982</v>
      </c>
      <c r="I94" s="54">
        <f>'Gesamtenergie 2019'!H16*'Energie pro Energieträger'!E$52</f>
        <v>7494.9000000000005</v>
      </c>
      <c r="J94" s="53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1">
        <f>'Gesamtenergie 2019'!E17*'Energie pro Energieträger'!D$51</f>
        <v>22895</v>
      </c>
      <c r="G95" s="55">
        <f>'Gesamtenergie 2019'!F17*'Energie pro Energieträger'!D$49</f>
        <v>27111.111111111117</v>
      </c>
      <c r="H95" s="52">
        <f>'Gesamtenergie 2019'!G17*'Energie pro Energieträger'!E$50</f>
        <v>22399.999999999996</v>
      </c>
      <c r="I95" s="54">
        <f>'Gesamtenergie 2019'!H17*'Energie pro Energieträger'!E$52</f>
        <v>17430</v>
      </c>
      <c r="J95" s="53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1">
        <f>'Gesamtenergie 2019'!E18*'Energie pro Energieträger'!D$51</f>
        <v>27474</v>
      </c>
      <c r="G96" s="55">
        <f>'Gesamtenergie 2019'!F18*'Energie pro Energieträger'!D$49</f>
        <v>32533.333333333339</v>
      </c>
      <c r="H96" s="52">
        <f>'Gesamtenergie 2019'!G18*'Energie pro Energieträger'!E$50</f>
        <v>26879.999999999996</v>
      </c>
      <c r="I96" s="54">
        <f>'Gesamtenergie 2019'!H18*'Energie pro Energieträger'!E$52</f>
        <v>20916</v>
      </c>
      <c r="J96" s="53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1">
        <f>'Gesamtenergie 2019'!E19*'Energie pro Energieträger'!D$51</f>
        <v>21063.399999999998</v>
      </c>
      <c r="G97" s="55">
        <f>'Gesamtenergie 2019'!F19*'Energie pro Energieträger'!D$49</f>
        <v>24942.222222222226</v>
      </c>
      <c r="H97" s="52">
        <f>'Gesamtenergie 2019'!G19*'Energie pro Energieträger'!E$50</f>
        <v>20607.999999999996</v>
      </c>
      <c r="I97" s="54">
        <f>'Gesamtenergie 2019'!H19*'Energie pro Energieträger'!E$52</f>
        <v>16035.6</v>
      </c>
      <c r="J97" s="53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1">
        <f>'Gesamtenergie 2019'!E20*'Energie pro Energieträger'!D$51</f>
        <v>10687.385999999999</v>
      </c>
      <c r="G98" s="55">
        <f>'Gesamtenergie 2019'!F20*'Energie pro Energieträger'!D$49</f>
        <v>12655.466666666669</v>
      </c>
      <c r="H98" s="52">
        <f>'Gesamtenergie 2019'!G20*'Energie pro Energieträger'!E$50</f>
        <v>10456.32</v>
      </c>
      <c r="I98" s="54">
        <f>'Gesamtenergie 2019'!H20*'Energie pro Energieträger'!E$52</f>
        <v>8136.3240000000005</v>
      </c>
      <c r="J98" s="53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1">
        <f>'Gesamtenergie 2019'!E21*'Energie pro Energieträger'!D$51</f>
        <v>5128.4799999999996</v>
      </c>
      <c r="G99" s="55">
        <f>'Gesamtenergie 2019'!F21*'Energie pro Energieträger'!D$49</f>
        <v>6072.8888888888905</v>
      </c>
      <c r="H99" s="52">
        <f>'Gesamtenergie 2019'!G21*'Energie pro Energieträger'!E$50</f>
        <v>5017.5999999999995</v>
      </c>
      <c r="I99" s="54">
        <f>'Gesamtenergie 2019'!H21*'Energie pro Energieträger'!E$52</f>
        <v>3904.32</v>
      </c>
      <c r="J99" s="53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1">
        <f>'Gesamtenergie 2019'!E22*'Energie pro Energieträger'!D$51</f>
        <v>27474</v>
      </c>
      <c r="G100" s="55">
        <f>'Gesamtenergie 2019'!F22*'Energie pro Energieträger'!D$49</f>
        <v>32533.333333333339</v>
      </c>
      <c r="H100" s="52">
        <f>'Gesamtenergie 2019'!G22*'Energie pro Energieträger'!E$50</f>
        <v>26879.999999999996</v>
      </c>
      <c r="I100" s="54">
        <f>'Gesamtenergie 2019'!H22*'Energie pro Energieträger'!E$52</f>
        <v>20916</v>
      </c>
      <c r="J100" s="53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1">
        <f>'Gesamtenergie 2019'!E23*'Energie pro Energieträger'!D$51</f>
        <v>7326.4</v>
      </c>
      <c r="G101" s="55">
        <f>'Gesamtenergie 2019'!F23*'Energie pro Energieträger'!D$49</f>
        <v>8675.5555555555566</v>
      </c>
      <c r="H101" s="52">
        <f>'Gesamtenergie 2019'!G23*'Energie pro Energieträger'!E$50</f>
        <v>7167.9999999999991</v>
      </c>
      <c r="I101" s="54">
        <f>'Gesamtenergie 2019'!H23*'Energie pro Energieträger'!E$52</f>
        <v>5577.6</v>
      </c>
      <c r="J101" s="53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1">
        <f>'Gesamtenergie 2019'!E24*'Energie pro Energieträger'!D$51</f>
        <v>38921.5</v>
      </c>
      <c r="G102" s="55">
        <f>'Gesamtenergie 2019'!F24*'Energie pro Energieträger'!D$49</f>
        <v>46088.888888888898</v>
      </c>
      <c r="H102" s="52">
        <f>'Gesamtenergie 2019'!G24*'Energie pro Energieträger'!E$50</f>
        <v>38079.999999999993</v>
      </c>
      <c r="I102" s="54">
        <f>'Gesamtenergie 2019'!H24*'Energie pro Energieträger'!E$52</f>
        <v>29631</v>
      </c>
      <c r="J102" s="53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1">
        <f>'Gesamtenergie 2019'!E25*'Energie pro Energieträger'!D$51</f>
        <v>31205.884999999998</v>
      </c>
      <c r="G103" s="55">
        <f>'Gesamtenergie 2019'!F25*'Energie pro Energieträger'!D$49</f>
        <v>36952.444444444453</v>
      </c>
      <c r="H103" s="52">
        <f>'Gesamtenergie 2019'!G25*'Energie pro Energieträger'!E$50</f>
        <v>30531.199999999997</v>
      </c>
      <c r="I103" s="54">
        <f>'Gesamtenergie 2019'!H25*'Energie pro Energieträger'!E$52</f>
        <v>23757.09</v>
      </c>
      <c r="J103" s="53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1">
        <f>'Gesamtenergie 2019'!E26*'Energie pro Energieträger'!D$51</f>
        <v>12477.775</v>
      </c>
      <c r="G104" s="55">
        <f>'Gesamtenergie 2019'!F26*'Energie pro Energieträger'!D$49</f>
        <v>14775.555555555558</v>
      </c>
      <c r="H104" s="52">
        <f>'Gesamtenergie 2019'!G26*'Energie pro Energieträger'!E$50</f>
        <v>12207.999999999998</v>
      </c>
      <c r="I104" s="54">
        <f>'Gesamtenergie 2019'!H26*'Energie pro Energieträger'!E$52</f>
        <v>9499.35</v>
      </c>
      <c r="J104" s="53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1">
        <f>'Gesamtenergie 2019'!E27*'Energie pro Energieträger'!D$51</f>
        <v>12477.775</v>
      </c>
      <c r="G105" s="55">
        <f>'Gesamtenergie 2019'!F27*'Energie pro Energieträger'!D$49</f>
        <v>14775.555555555558</v>
      </c>
      <c r="H105" s="52">
        <f>'Gesamtenergie 2019'!G27*'Energie pro Energieträger'!E$50</f>
        <v>12207.999999999998</v>
      </c>
      <c r="I105" s="54">
        <f>'Gesamtenergie 2019'!H27*'Energie pro Energieträger'!E$52</f>
        <v>9499.35</v>
      </c>
      <c r="J105" s="53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1">
        <f>'Gesamtenergie 2019'!E28*'Energie pro Energieträger'!D$51</f>
        <v>9386.9499999999989</v>
      </c>
      <c r="G106" s="55">
        <f>'Gesamtenergie 2019'!F28*'Energie pro Energieträger'!D$49</f>
        <v>11115.555555555558</v>
      </c>
      <c r="H106" s="52">
        <f>'Gesamtenergie 2019'!G28*'Energie pro Energieträger'!E$50</f>
        <v>9183.9999999999982</v>
      </c>
      <c r="I106" s="54">
        <f>'Gesamtenergie 2019'!H28*'Energie pro Energieträger'!E$52</f>
        <v>7146.3</v>
      </c>
      <c r="J106" s="53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1">
        <f>'Gesamtenergie 2019'!E29*'Energie pro Energieträger'!D$51</f>
        <v>20605.5</v>
      </c>
      <c r="G107" s="55">
        <f>'Gesamtenergie 2019'!F29*'Energie pro Energieträger'!D$49</f>
        <v>24400.000000000004</v>
      </c>
      <c r="H107" s="52">
        <f>'Gesamtenergie 2019'!G29*'Energie pro Energieträger'!E$50</f>
        <v>20159.999999999996</v>
      </c>
      <c r="I107" s="54">
        <f>'Gesamtenergie 2019'!H29*'Energie pro Energieträger'!E$52</f>
        <v>15687.000000000002</v>
      </c>
      <c r="J107" s="53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1">
        <f>'Gesamtenergie 2019'!E30*'Energie pro Energieträger'!D$51</f>
        <v>10875.125</v>
      </c>
      <c r="G108" s="55">
        <f>'Gesamtenergie 2019'!F30*'Energie pro Energieträger'!D$49</f>
        <v>12877.777777777781</v>
      </c>
      <c r="H108" s="52">
        <f>'Gesamtenergie 2019'!G30*'Energie pro Energieträger'!E$50</f>
        <v>10639.999999999998</v>
      </c>
      <c r="I108" s="54">
        <f>'Gesamtenergie 2019'!H30*'Energie pro Energieträger'!E$52</f>
        <v>8279.25</v>
      </c>
      <c r="J108" s="53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1">
        <f>'Gesamtenergie 2019'!E31*'Energie pro Energieträger'!D$51</f>
        <v>10875.125</v>
      </c>
      <c r="G109" s="55">
        <f>'Gesamtenergie 2019'!F31*'Energie pro Energieträger'!D$49</f>
        <v>12877.777777777781</v>
      </c>
      <c r="H109" s="52">
        <f>'Gesamtenergie 2019'!G31*'Energie pro Energieträger'!E$50</f>
        <v>10639.999999999998</v>
      </c>
      <c r="I109" s="54">
        <f>'Gesamtenergie 2019'!H31*'Energie pro Energieträger'!E$52</f>
        <v>8279.25</v>
      </c>
      <c r="J109" s="53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1">
        <f>'Gesamtenergie 2019'!E32*'Energie pro Energieträger'!D$51</f>
        <v>10531.699999999999</v>
      </c>
      <c r="G110" s="55">
        <f>'Gesamtenergie 2019'!F32*'Energie pro Energieträger'!D$49</f>
        <v>12471.111111111113</v>
      </c>
      <c r="H110" s="52">
        <f>'Gesamtenergie 2019'!G32*'Energie pro Energieträger'!E$50</f>
        <v>10303.999999999998</v>
      </c>
      <c r="I110" s="54">
        <f>'Gesamtenergie 2019'!H32*'Energie pro Energieträger'!E$52</f>
        <v>8017.8</v>
      </c>
      <c r="J110" s="53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1">
        <f>'Gesamtenergie 2019'!E33*'Energie pro Energieträger'!D$51</f>
        <v>6868.5</v>
      </c>
      <c r="G111" s="55">
        <f>'Gesamtenergie 2019'!F33*'Energie pro Energieträger'!D$49</f>
        <v>8133.3333333333348</v>
      </c>
      <c r="H111" s="52">
        <f>'Gesamtenergie 2019'!G33*'Energie pro Energieträger'!E$50</f>
        <v>6719.9999999999991</v>
      </c>
      <c r="I111" s="54">
        <f>'Gesamtenergie 2019'!H33*'Energie pro Energieträger'!E$52</f>
        <v>5229</v>
      </c>
      <c r="J111" s="53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1">
        <f>'Gesamtenergie 2019'!E34*'Energie pro Energieträger'!D$51</f>
        <v>17331.514999999999</v>
      </c>
      <c r="G112" s="55">
        <f>'Gesamtenergie 2019'!F34*'Energie pro Energieträger'!D$49</f>
        <v>20523.111111111117</v>
      </c>
      <c r="H112" s="52">
        <f>'Gesamtenergie 2019'!G34*'Energie pro Energieträger'!E$50</f>
        <v>16956.8</v>
      </c>
      <c r="I112" s="54">
        <f>'Gesamtenergie 2019'!H34*'Energie pro Energieträger'!E$52</f>
        <v>13194.51</v>
      </c>
      <c r="J112" s="53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1">
        <f>'Gesamtenergie 2019'!E35*'Energie pro Energieträger'!D$51</f>
        <v>12821.199999999999</v>
      </c>
      <c r="G113" s="55">
        <f>'Gesamtenergie 2019'!F35*'Energie pro Energieträger'!D$49</f>
        <v>15182.222222222226</v>
      </c>
      <c r="H113" s="52">
        <f>'Gesamtenergie 2019'!G35*'Energie pro Energieträger'!E$50</f>
        <v>12543.999999999998</v>
      </c>
      <c r="I113" s="54">
        <f>'Gesamtenergie 2019'!H35*'Energie pro Energieträger'!E$52</f>
        <v>9760.8000000000011</v>
      </c>
      <c r="J113" s="53">
        <f>'Gesamtenergie 2019'!I35*'Energie pro Energieträger'!E$49</f>
        <v>8775.5111111111109</v>
      </c>
    </row>
    <row r="118" spans="4:12" ht="21" x14ac:dyDescent="0.35">
      <c r="D118" s="77" t="s">
        <v>60</v>
      </c>
      <c r="E118" s="77"/>
      <c r="F118" s="77"/>
      <c r="G118" s="77"/>
      <c r="H118" s="77"/>
      <c r="I118" s="77"/>
      <c r="J118" s="77"/>
      <c r="K118" s="56"/>
      <c r="L118" s="56"/>
    </row>
    <row r="120" spans="4:12" ht="15.75" x14ac:dyDescent="0.25">
      <c r="F120" s="86" t="s">
        <v>47</v>
      </c>
      <c r="G120" s="86"/>
      <c r="H120" s="86" t="s">
        <v>43</v>
      </c>
      <c r="I120" s="86"/>
      <c r="J120" s="86"/>
    </row>
    <row r="121" spans="4:12" x14ac:dyDescent="0.25">
      <c r="D121" s="15" t="s">
        <v>53</v>
      </c>
      <c r="E121" s="15" t="s">
        <v>54</v>
      </c>
      <c r="F121" s="63" t="str">
        <f>Studienliste!$F$17</f>
        <v>ISI-05 13</v>
      </c>
      <c r="G121" s="64" t="s">
        <v>139</v>
      </c>
      <c r="H121" s="65" t="str">
        <f>Studienliste!$F$10</f>
        <v>OTTO-01 17</v>
      </c>
      <c r="I121" s="66" t="str">
        <f>Studienliste!$F$8</f>
        <v>TUD-02 20</v>
      </c>
      <c r="J121" s="67" t="str">
        <f>G121</f>
        <v>ENWI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1">
        <f>'Gesamtenergie 2019'!E7*'Energie pro Energieträger'!D$55</f>
        <v>0</v>
      </c>
      <c r="G122" s="55">
        <f>'Gesamtenergie 2019'!F7*'Energie pro Energieträger'!D$53</f>
        <v>0</v>
      </c>
      <c r="H122" s="52">
        <f>'Gesamtenergie 2019'!G7*'Energie pro Energieträger'!E$54</f>
        <v>8662.5969230769206</v>
      </c>
      <c r="I122" s="54">
        <f>'Gesamtenergie 2019'!H7*'Energie pro Energieträger'!E$56</f>
        <v>13152.678</v>
      </c>
      <c r="J122" s="53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1">
        <f>'Gesamtenergie 2019'!E8*'Energie pro Energieträger'!D$55</f>
        <v>0</v>
      </c>
      <c r="G123" s="55">
        <f>'Gesamtenergie 2019'!F8*'Energie pro Energieträger'!D$53</f>
        <v>0</v>
      </c>
      <c r="H123" s="52">
        <f>'Gesamtenergie 2019'!G8*'Energie pro Energieträger'!E$54</f>
        <v>8662.5969230769206</v>
      </c>
      <c r="I123" s="54">
        <f>'Gesamtenergie 2019'!H8*'Energie pro Energieträger'!E$56</f>
        <v>13152.678</v>
      </c>
      <c r="J123" s="53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1">
        <f>'Gesamtenergie 2019'!E9*'Energie pro Energieträger'!D$55</f>
        <v>0</v>
      </c>
      <c r="G124" s="55">
        <f>'Gesamtenergie 2019'!F9*'Energie pro Energieträger'!D$53</f>
        <v>0</v>
      </c>
      <c r="H124" s="52">
        <f>'Gesamtenergie 2019'!G9*'Energie pro Energieträger'!E$54</f>
        <v>12512.895104895102</v>
      </c>
      <c r="I124" s="54">
        <f>'Gesamtenergie 2019'!H9*'Energie pro Energieträger'!E$56</f>
        <v>18998.7</v>
      </c>
      <c r="J124" s="53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1">
        <f>'Gesamtenergie 2019'!E10*'Energie pro Energieträger'!D$55</f>
        <v>0</v>
      </c>
      <c r="G125" s="55">
        <f>'Gesamtenergie 2019'!F10*'Energie pro Energieträger'!D$53</f>
        <v>0</v>
      </c>
      <c r="H125" s="52">
        <f>'Gesamtenergie 2019'!G10*'Energie pro Energieträger'!E$54</f>
        <v>5930.4234965034957</v>
      </c>
      <c r="I125" s="54">
        <f>'Gesamtenergie 2019'!H10*'Energie pro Energieträger'!E$56</f>
        <v>9004.3379999999997</v>
      </c>
      <c r="J125" s="53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1">
        <f>'Gesamtenergie 2019'!E11*'Energie pro Energieträger'!D$55</f>
        <v>0</v>
      </c>
      <c r="G126" s="55">
        <f>'Gesamtenergie 2019'!F11*'Energie pro Energieträger'!D$53</f>
        <v>0</v>
      </c>
      <c r="H126" s="52">
        <f>'Gesamtenergie 2019'!G11*'Energie pro Energieträger'!E$54</f>
        <v>5969.4545454545441</v>
      </c>
      <c r="I126" s="54">
        <f>'Gesamtenergie 2019'!H11*'Energie pro Energieträger'!E$56</f>
        <v>9063.6</v>
      </c>
      <c r="J126" s="53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1">
        <f>'Gesamtenergie 2019'!E12*'Energie pro Energieträger'!D$55</f>
        <v>0</v>
      </c>
      <c r="G127" s="55">
        <f>'Gesamtenergie 2019'!F12*'Energie pro Energieträger'!D$53</f>
        <v>0</v>
      </c>
      <c r="H127" s="52">
        <f>'Gesamtenergie 2019'!G12*'Energie pro Energieträger'!E$54</f>
        <v>8609.7902097902097</v>
      </c>
      <c r="I127" s="54">
        <f>'Gesamtenergie 2019'!H12*'Energie pro Energieträger'!E$56</f>
        <v>13072.5</v>
      </c>
      <c r="J127" s="53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1">
        <f>'Gesamtenergie 2019'!E13*'Energie pro Energieträger'!D$55</f>
        <v>0</v>
      </c>
      <c r="G128" s="55">
        <f>'Gesamtenergie 2019'!F13*'Energie pro Energieträger'!D$53</f>
        <v>0</v>
      </c>
      <c r="H128" s="52">
        <f>'Gesamtenergie 2019'!G13*'Energie pro Energieträger'!E$54</f>
        <v>15727.21678321678</v>
      </c>
      <c r="I128" s="54">
        <f>'Gesamtenergie 2019'!H13*'Energie pro Energieträger'!E$56</f>
        <v>23879.100000000002</v>
      </c>
      <c r="J128" s="53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1">
        <f>'Gesamtenergie 2019'!E14*'Energie pro Energieträger'!D$55</f>
        <v>0</v>
      </c>
      <c r="G129" s="55">
        <f>'Gesamtenergie 2019'!F14*'Energie pro Energieträger'!D$53</f>
        <v>0</v>
      </c>
      <c r="H129" s="52">
        <f>'Gesamtenergie 2019'!G14*'Energie pro Energieträger'!E$54</f>
        <v>7576.6153846153829</v>
      </c>
      <c r="I129" s="54">
        <f>'Gesamtenergie 2019'!H14*'Energie pro Energieträger'!E$56</f>
        <v>11503.800000000001</v>
      </c>
      <c r="J129" s="53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1">
        <f>'Gesamtenergie 2019'!E15*'Energie pro Energieträger'!D$55</f>
        <v>0</v>
      </c>
      <c r="G130" s="55">
        <f>'Gesamtenergie 2019'!F15*'Energie pro Energieträger'!D$53</f>
        <v>0</v>
      </c>
      <c r="H130" s="52">
        <f>'Gesamtenergie 2019'!G15*'Energie pro Energieträger'!E$54</f>
        <v>6387.3163636363624</v>
      </c>
      <c r="I130" s="54">
        <f>'Gesamtenergie 2019'!H15*'Energie pro Energieträger'!E$56</f>
        <v>9698.0519999999997</v>
      </c>
      <c r="J130" s="53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1">
        <f>'Gesamtenergie 2019'!E16*'Energie pro Energieträger'!D$55</f>
        <v>0</v>
      </c>
      <c r="G131" s="55">
        <f>'Gesamtenergie 2019'!F16*'Energie pro Energieträger'!D$53</f>
        <v>0</v>
      </c>
      <c r="H131" s="52">
        <f>'Gesamtenergie 2019'!G16*'Energie pro Energieträger'!E$54</f>
        <v>4936.2797202797192</v>
      </c>
      <c r="I131" s="54">
        <f>'Gesamtenergie 2019'!H16*'Energie pro Energieträger'!E$56</f>
        <v>7494.9000000000005</v>
      </c>
      <c r="J131" s="53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1">
        <f>'Gesamtenergie 2019'!E17*'Energie pro Energieträger'!D$55</f>
        <v>0</v>
      </c>
      <c r="G132" s="55">
        <f>'Gesamtenergie 2019'!F17*'Energie pro Energieträger'!D$53</f>
        <v>0</v>
      </c>
      <c r="H132" s="52">
        <f>'Gesamtenergie 2019'!G17*'Energie pro Energieträger'!E$54</f>
        <v>11479.720279720277</v>
      </c>
      <c r="I132" s="54">
        <f>'Gesamtenergie 2019'!H17*'Energie pro Energieträger'!E$56</f>
        <v>17430</v>
      </c>
      <c r="J132" s="53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1">
        <f>'Gesamtenergie 2019'!E18*'Energie pro Energieträger'!D$55</f>
        <v>0</v>
      </c>
      <c r="G133" s="55">
        <f>'Gesamtenergie 2019'!F18*'Energie pro Energieträger'!D$53</f>
        <v>0</v>
      </c>
      <c r="H133" s="52">
        <f>'Gesamtenergie 2019'!G18*'Energie pro Energieträger'!E$54</f>
        <v>13775.664335664333</v>
      </c>
      <c r="I133" s="54">
        <f>'Gesamtenergie 2019'!H18*'Energie pro Energieträger'!E$56</f>
        <v>20916</v>
      </c>
      <c r="J133" s="53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1">
        <f>'Gesamtenergie 2019'!E19*'Energie pro Energieträger'!D$55</f>
        <v>0</v>
      </c>
      <c r="G134" s="55">
        <f>'Gesamtenergie 2019'!F19*'Energie pro Energieträger'!D$53</f>
        <v>0</v>
      </c>
      <c r="H134" s="52">
        <f>'Gesamtenergie 2019'!G19*'Energie pro Energieträger'!E$54</f>
        <v>10561.342657342655</v>
      </c>
      <c r="I134" s="54">
        <f>'Gesamtenergie 2019'!H19*'Energie pro Energieträger'!E$56</f>
        <v>16035.6</v>
      </c>
      <c r="J134" s="53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1">
        <f>'Gesamtenergie 2019'!E20*'Energie pro Energieträger'!D$55</f>
        <v>0</v>
      </c>
      <c r="G135" s="55">
        <f>'Gesamtenergie 2019'!F20*'Energie pro Energieträger'!D$53</f>
        <v>0</v>
      </c>
      <c r="H135" s="52">
        <f>'Gesamtenergie 2019'!G20*'Energie pro Energieträger'!E$54</f>
        <v>5358.7334265734262</v>
      </c>
      <c r="I135" s="54">
        <f>'Gesamtenergie 2019'!H20*'Energie pro Energieträger'!E$56</f>
        <v>8136.3240000000005</v>
      </c>
      <c r="J135" s="53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1">
        <f>'Gesamtenergie 2019'!E21*'Energie pro Energieträger'!D$55</f>
        <v>0</v>
      </c>
      <c r="G136" s="55">
        <f>'Gesamtenergie 2019'!F21*'Energie pro Energieträger'!D$53</f>
        <v>0</v>
      </c>
      <c r="H136" s="52">
        <f>'Gesamtenergie 2019'!G21*'Energie pro Energieträger'!E$54</f>
        <v>2571.457342657342</v>
      </c>
      <c r="I136" s="54">
        <f>'Gesamtenergie 2019'!H21*'Energie pro Energieträger'!E$56</f>
        <v>3904.32</v>
      </c>
      <c r="J136" s="53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1">
        <f>'Gesamtenergie 2019'!E22*'Energie pro Energieträger'!D$55</f>
        <v>0</v>
      </c>
      <c r="G137" s="55">
        <f>'Gesamtenergie 2019'!F22*'Energie pro Energieträger'!D$53</f>
        <v>0</v>
      </c>
      <c r="H137" s="52">
        <f>'Gesamtenergie 2019'!G22*'Energie pro Energieträger'!E$54</f>
        <v>13775.664335664333</v>
      </c>
      <c r="I137" s="54">
        <f>'Gesamtenergie 2019'!H22*'Energie pro Energieträger'!E$56</f>
        <v>20916</v>
      </c>
      <c r="J137" s="53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1">
        <f>'Gesamtenergie 2019'!E23*'Energie pro Energieträger'!D$55</f>
        <v>0</v>
      </c>
      <c r="G138" s="55">
        <f>'Gesamtenergie 2019'!F23*'Energie pro Energieträger'!D$53</f>
        <v>0</v>
      </c>
      <c r="H138" s="52">
        <f>'Gesamtenergie 2019'!G23*'Energie pro Energieträger'!E$54</f>
        <v>3673.5104895104887</v>
      </c>
      <c r="I138" s="54">
        <f>'Gesamtenergie 2019'!H23*'Energie pro Energieträger'!E$56</f>
        <v>5577.6</v>
      </c>
      <c r="J138" s="53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1">
        <f>'Gesamtenergie 2019'!E24*'Energie pro Energieträger'!D$55</f>
        <v>0</v>
      </c>
      <c r="G139" s="55">
        <f>'Gesamtenergie 2019'!F24*'Energie pro Energieträger'!D$53</f>
        <v>0</v>
      </c>
      <c r="H139" s="52">
        <f>'Gesamtenergie 2019'!G24*'Energie pro Energieträger'!E$54</f>
        <v>19515.524475524471</v>
      </c>
      <c r="I139" s="54">
        <f>'Gesamtenergie 2019'!H24*'Energie pro Energieträger'!E$56</f>
        <v>29631</v>
      </c>
      <c r="J139" s="53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1">
        <f>'Gesamtenergie 2019'!E25*'Energie pro Energieträger'!D$55</f>
        <v>0</v>
      </c>
      <c r="G140" s="55">
        <f>'Gesamtenergie 2019'!F25*'Energie pro Energieträger'!D$53</f>
        <v>0</v>
      </c>
      <c r="H140" s="52">
        <f>'Gesamtenergie 2019'!G25*'Energie pro Energieträger'!E$54</f>
        <v>15646.858741258739</v>
      </c>
      <c r="I140" s="54">
        <f>'Gesamtenergie 2019'!H25*'Energie pro Energieträger'!E$56</f>
        <v>23757.09</v>
      </c>
      <c r="J140" s="53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1">
        <f>'Gesamtenergie 2019'!E26*'Energie pro Energieträger'!D$55</f>
        <v>0</v>
      </c>
      <c r="G141" s="55">
        <f>'Gesamtenergie 2019'!F26*'Energie pro Energieträger'!D$53</f>
        <v>0</v>
      </c>
      <c r="H141" s="52">
        <f>'Gesamtenergie 2019'!G26*'Energie pro Energieträger'!E$54</f>
        <v>6256.4475524475511</v>
      </c>
      <c r="I141" s="54">
        <f>'Gesamtenergie 2019'!H26*'Energie pro Energieträger'!E$56</f>
        <v>9499.35</v>
      </c>
      <c r="J141" s="53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1">
        <f>'Gesamtenergie 2019'!E27*'Energie pro Energieträger'!D$55</f>
        <v>0</v>
      </c>
      <c r="G142" s="55">
        <f>'Gesamtenergie 2019'!F27*'Energie pro Energieträger'!D$53</f>
        <v>0</v>
      </c>
      <c r="H142" s="52">
        <f>'Gesamtenergie 2019'!G27*'Energie pro Energieträger'!E$54</f>
        <v>6256.4475524475511</v>
      </c>
      <c r="I142" s="54">
        <f>'Gesamtenergie 2019'!H27*'Energie pro Energieträger'!E$56</f>
        <v>9499.35</v>
      </c>
      <c r="J142" s="53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1">
        <f>'Gesamtenergie 2019'!E28*'Energie pro Energieträger'!D$55</f>
        <v>0</v>
      </c>
      <c r="G143" s="55">
        <f>'Gesamtenergie 2019'!F28*'Energie pro Energieträger'!D$53</f>
        <v>0</v>
      </c>
      <c r="H143" s="52">
        <f>'Gesamtenergie 2019'!G28*'Energie pro Energieträger'!E$54</f>
        <v>4706.6853146853136</v>
      </c>
      <c r="I143" s="54">
        <f>'Gesamtenergie 2019'!H28*'Energie pro Energieträger'!E$56</f>
        <v>7146.3</v>
      </c>
      <c r="J143" s="53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1">
        <f>'Gesamtenergie 2019'!E29*'Energie pro Energieträger'!D$55</f>
        <v>0</v>
      </c>
      <c r="G144" s="55">
        <f>'Gesamtenergie 2019'!F29*'Energie pro Energieträger'!D$53</f>
        <v>0</v>
      </c>
      <c r="H144" s="52">
        <f>'Gesamtenergie 2019'!G29*'Energie pro Energieträger'!E$54</f>
        <v>10331.748251748249</v>
      </c>
      <c r="I144" s="54">
        <f>'Gesamtenergie 2019'!H29*'Energie pro Energieträger'!E$56</f>
        <v>15687.000000000002</v>
      </c>
      <c r="J144" s="53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1">
        <f>'Gesamtenergie 2019'!E30*'Energie pro Energieträger'!D$55</f>
        <v>0</v>
      </c>
      <c r="G145" s="55">
        <f>'Gesamtenergie 2019'!F30*'Energie pro Energieträger'!D$53</f>
        <v>0</v>
      </c>
      <c r="H145" s="52">
        <f>'Gesamtenergie 2019'!G30*'Energie pro Energieträger'!E$54</f>
        <v>5452.8671328671317</v>
      </c>
      <c r="I145" s="54">
        <f>'Gesamtenergie 2019'!H30*'Energie pro Energieträger'!E$56</f>
        <v>8279.25</v>
      </c>
      <c r="J145" s="53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1">
        <f>'Gesamtenergie 2019'!E31*'Energie pro Energieträger'!D$55</f>
        <v>0</v>
      </c>
      <c r="G146" s="55">
        <f>'Gesamtenergie 2019'!F31*'Energie pro Energieträger'!D$53</f>
        <v>0</v>
      </c>
      <c r="H146" s="52">
        <f>'Gesamtenergie 2019'!G31*'Energie pro Energieträger'!E$54</f>
        <v>5452.8671328671317</v>
      </c>
      <c r="I146" s="54">
        <f>'Gesamtenergie 2019'!H31*'Energie pro Energieträger'!E$56</f>
        <v>8279.25</v>
      </c>
      <c r="J146" s="53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1">
        <f>'Gesamtenergie 2019'!E32*'Energie pro Energieträger'!D$55</f>
        <v>0</v>
      </c>
      <c r="G147" s="55">
        <f>'Gesamtenergie 2019'!F32*'Energie pro Energieträger'!D$53</f>
        <v>0</v>
      </c>
      <c r="H147" s="52">
        <f>'Gesamtenergie 2019'!G32*'Energie pro Energieträger'!E$54</f>
        <v>5280.6713286713275</v>
      </c>
      <c r="I147" s="54">
        <f>'Gesamtenergie 2019'!H32*'Energie pro Energieträger'!E$56</f>
        <v>8017.8</v>
      </c>
      <c r="J147" s="53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1">
        <f>'Gesamtenergie 2019'!E33*'Energie pro Energieträger'!D$55</f>
        <v>0</v>
      </c>
      <c r="G148" s="55">
        <f>'Gesamtenergie 2019'!F33*'Energie pro Energieträger'!D$53</f>
        <v>0</v>
      </c>
      <c r="H148" s="52">
        <f>'Gesamtenergie 2019'!G33*'Energie pro Energieträger'!E$54</f>
        <v>3443.9160839160832</v>
      </c>
      <c r="I148" s="54">
        <f>'Gesamtenergie 2019'!H33*'Energie pro Energieträger'!E$56</f>
        <v>5229</v>
      </c>
      <c r="J148" s="53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1">
        <f>'Gesamtenergie 2019'!E34*'Energie pro Energieträger'!D$55</f>
        <v>0</v>
      </c>
      <c r="G149" s="55">
        <f>'Gesamtenergie 2019'!F34*'Energie pro Energieträger'!D$53</f>
        <v>0</v>
      </c>
      <c r="H149" s="52">
        <f>'Gesamtenergie 2019'!G34*'Energie pro Energieträger'!E$54</f>
        <v>8690.1482517482509</v>
      </c>
      <c r="I149" s="54">
        <f>'Gesamtenergie 2019'!H34*'Energie pro Energieträger'!E$56</f>
        <v>13194.51</v>
      </c>
      <c r="J149" s="53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1">
        <f>'Gesamtenergie 2019'!E35*'Energie pro Energieträger'!D$55</f>
        <v>0</v>
      </c>
      <c r="G150" s="55">
        <f>'Gesamtenergie 2019'!F35*'Energie pro Energieträger'!D$53</f>
        <v>0</v>
      </c>
      <c r="H150" s="52">
        <f>'Gesamtenergie 2019'!G35*'Energie pro Energieträger'!E$54</f>
        <v>6428.6433566433552</v>
      </c>
      <c r="I150" s="54">
        <f>'Gesamtenergie 2019'!H35*'Energie pro Energieträger'!E$56</f>
        <v>9760.8000000000011</v>
      </c>
      <c r="J150" s="53">
        <f>'Gesamtenergie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87" t="s">
        <v>115</v>
      </c>
      <c r="D3" s="87"/>
      <c r="E3" s="87"/>
      <c r="F3" s="87"/>
      <c r="G3" s="87"/>
      <c r="H3" s="87"/>
      <c r="I3" s="87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53</v>
      </c>
      <c r="D6" s="49" t="s">
        <v>54</v>
      </c>
      <c r="E6" s="63" t="str">
        <f>Studienliste!$F$17</f>
        <v>ISI-05 13</v>
      </c>
      <c r="F6" s="64" t="s">
        <v>139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Sekundäranteil!$D$7*'Gesamtenergie 2019'!E7</f>
        <v>7601.68948</v>
      </c>
      <c r="F7" s="55">
        <f>Sekundäranteil!$D$7*'Gesamtenergie 2019'!F7</f>
        <v>9001.5395555555569</v>
      </c>
      <c r="G7" s="52">
        <f>Sekundäranteil!$D$7*'Gesamtenergie 2019'!G7</f>
        <v>7437.3375999999989</v>
      </c>
      <c r="H7" s="54">
        <f>Sekundäranteil!$D$7*'Gesamtenergie 2019'!H7</f>
        <v>5787.17832</v>
      </c>
      <c r="I7" s="53">
        <f>Sekundäranteil!$D$7*'Gesamtenergie 2019'!I7</f>
        <v>5203.000537777777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Sekundäranteil!$D$7*'Gesamtenergie 2019'!E8</f>
        <v>7601.68948</v>
      </c>
      <c r="F8" s="55">
        <f>Sekundäranteil!$D$7*'Gesamtenergie 2019'!F8</f>
        <v>9001.5395555555569</v>
      </c>
      <c r="G8" s="52">
        <f>Sekundäranteil!$D$7*'Gesamtenergie 2019'!G8</f>
        <v>7437.3375999999989</v>
      </c>
      <c r="H8" s="54">
        <f>Sekundäranteil!$D$7*'Gesamtenergie 2019'!H8</f>
        <v>5787.17832</v>
      </c>
      <c r="I8" s="53">
        <f>Sekundäranteil!$D$7*'Gesamtenergie 2019'!I8</f>
        <v>5203.000537777777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Sekundäranteil!$D$7*'Gesamtenergie 2019'!E9</f>
        <v>10980.441999999999</v>
      </c>
      <c r="F9" s="55">
        <f>Sekundäranteil!$D$7*'Gesamtenergie 2019'!F9</f>
        <v>13002.488888888891</v>
      </c>
      <c r="G9" s="52">
        <f>Sekundäranteil!$D$7*'Gesamtenergie 2019'!G9</f>
        <v>10743.039999999999</v>
      </c>
      <c r="H9" s="54">
        <f>Sekundäranteil!$D$7*'Gesamtenergie 2019'!H9</f>
        <v>8359.4279999999999</v>
      </c>
      <c r="I9" s="53">
        <f>Sekundäranteil!$D$7*'Gesamtenergie 2019'!I9</f>
        <v>7515.5984444444439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Sekundäranteil!$D$7*'Gesamtenergie 2019'!E10</f>
        <v>5204.1250799999998</v>
      </c>
      <c r="F10" s="55">
        <f>Sekundäranteil!$D$7*'Gesamtenergie 2019'!F10</f>
        <v>6162.4640000000009</v>
      </c>
      <c r="G10" s="52">
        <f>Sekundäranteil!$D$7*'Gesamtenergie 2019'!G10</f>
        <v>5091.6095999999989</v>
      </c>
      <c r="H10" s="54">
        <f>Sekundäranteil!$D$7*'Gesamtenergie 2019'!H10</f>
        <v>3961.9087199999999</v>
      </c>
      <c r="I10" s="53">
        <f>Sekundäranteil!$D$7*'Gesamtenergie 2019'!I10</f>
        <v>3561.9799599999997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Sekundäranteil!$D$7*'Gesamtenergie 2019'!E11</f>
        <v>5238.3760000000002</v>
      </c>
      <c r="F11" s="55">
        <f>Sekundäranteil!$D$7*'Gesamtenergie 2019'!F11</f>
        <v>6203.0222222222237</v>
      </c>
      <c r="G11" s="52">
        <f>Sekundäranteil!$D$7*'Gesamtenergie 2019'!G11</f>
        <v>5125.119999999999</v>
      </c>
      <c r="H11" s="54">
        <f>Sekundäranteil!$D$7*'Gesamtenergie 2019'!H11</f>
        <v>3987.9840000000004</v>
      </c>
      <c r="I11" s="53">
        <f>Sekundäranteil!$D$7*'Gesamtenergie 2019'!I11</f>
        <v>3585.4231111111108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Sekundäranteil!$D$7*'Gesamtenergie 2019'!E12</f>
        <v>7555.35</v>
      </c>
      <c r="F12" s="55">
        <f>Sekundäranteil!$D$7*'Gesamtenergie 2019'!F12</f>
        <v>8946.6666666666697</v>
      </c>
      <c r="G12" s="52">
        <f>Sekundäranteil!$D$7*'Gesamtenergie 2019'!G12</f>
        <v>7392</v>
      </c>
      <c r="H12" s="54">
        <f>Sekundäranteil!$D$7*'Gesamtenergie 2019'!H12</f>
        <v>5751.9</v>
      </c>
      <c r="I12" s="53">
        <f>Sekundäranteil!$D$7*'Gesamtenergie 2019'!I12</f>
        <v>5171.2833333333328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Sekundäranteil!$D$7*'Gesamtenergie 2019'!E13</f>
        <v>13801.106</v>
      </c>
      <c r="F13" s="55">
        <f>Sekundäranteil!$D$7*'Gesamtenergie 2019'!F13</f>
        <v>16342.577777777782</v>
      </c>
      <c r="G13" s="52">
        <f>Sekundäranteil!$D$7*'Gesamtenergie 2019'!G13</f>
        <v>13502.72</v>
      </c>
      <c r="H13" s="54">
        <f>Sekundäranteil!$D$7*'Gesamtenergie 2019'!H13</f>
        <v>10506.804000000002</v>
      </c>
      <c r="I13" s="53">
        <f>Sekundäranteil!$D$7*'Gesamtenergie 2019'!I13</f>
        <v>9446.2108888888888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Sekundäranteil!$D$7*'Gesamtenergie 2019'!E14</f>
        <v>6648.7079999999996</v>
      </c>
      <c r="F14" s="55">
        <f>Sekundäranteil!$D$7*'Gesamtenergie 2019'!F14</f>
        <v>7873.0666666666675</v>
      </c>
      <c r="G14" s="52">
        <f>Sekundäranteil!$D$7*'Gesamtenergie 2019'!G14</f>
        <v>6504.9599999999991</v>
      </c>
      <c r="H14" s="54">
        <f>Sekundäranteil!$D$7*'Gesamtenergie 2019'!H14</f>
        <v>5061.6720000000005</v>
      </c>
      <c r="I14" s="53">
        <f>Sekundäranteil!$D$7*'Gesamtenergie 2019'!I14</f>
        <v>4550.7293333333328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Sekundäranteil!$D$7*'Gesamtenergie 2019'!E15</f>
        <v>5605.0623199999991</v>
      </c>
      <c r="F15" s="55">
        <f>Sekundäranteil!$D$7*'Gesamtenergie 2019'!F15</f>
        <v>6637.2337777777793</v>
      </c>
      <c r="G15" s="52">
        <f>Sekundäranteil!$D$7*'Gesamtenergie 2019'!G15</f>
        <v>5483.8783999999996</v>
      </c>
      <c r="H15" s="54">
        <f>Sekundäranteil!$D$7*'Gesamtenergie 2019'!H15</f>
        <v>4267.1428800000003</v>
      </c>
      <c r="I15" s="53">
        <f>Sekundäranteil!$D$7*'Gesamtenergie 2019'!I15</f>
        <v>3836.4027288888888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Sekundäranteil!$D$7*'Gesamtenergie 2019'!E16</f>
        <v>4331.7339999999995</v>
      </c>
      <c r="F16" s="55">
        <f>Sekundäranteil!$D$7*'Gesamtenergie 2019'!F16</f>
        <v>5129.4222222222234</v>
      </c>
      <c r="G16" s="52">
        <f>Sekundäranteil!$D$7*'Gesamtenergie 2019'!G16</f>
        <v>4238.079999999999</v>
      </c>
      <c r="H16" s="54">
        <f>Sekundäranteil!$D$7*'Gesamtenergie 2019'!H16</f>
        <v>3297.7560000000003</v>
      </c>
      <c r="I16" s="53">
        <f>Sekundäranteil!$D$7*'Gesamtenergie 2019'!I16</f>
        <v>2964.8691111111111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Sekundäranteil!$D$7*'Gesamtenergie 2019'!E17</f>
        <v>10073.799999999999</v>
      </c>
      <c r="F17" s="55">
        <f>Sekundäranteil!$D$7*'Gesamtenergie 2019'!F17</f>
        <v>11928.888888888892</v>
      </c>
      <c r="G17" s="52">
        <f>Sekundäranteil!$D$7*'Gesamtenergie 2019'!G17</f>
        <v>9855.9999999999982</v>
      </c>
      <c r="H17" s="54">
        <f>Sekundäranteil!$D$7*'Gesamtenergie 2019'!H17</f>
        <v>7669.2</v>
      </c>
      <c r="I17" s="53">
        <f>Sekundäranteil!$D$7*'Gesamtenergie 2019'!I17</f>
        <v>6895.0444444444438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Sekundäranteil!$D$7*'Gesamtenergie 2019'!E18</f>
        <v>12088.56</v>
      </c>
      <c r="F18" s="55">
        <f>Sekundäranteil!$D$7*'Gesamtenergie 2019'!F18</f>
        <v>14314.66666666667</v>
      </c>
      <c r="G18" s="52">
        <f>Sekundäranteil!$D$7*'Gesamtenergie 2019'!G18</f>
        <v>11827.199999999999</v>
      </c>
      <c r="H18" s="54">
        <f>Sekundäranteil!$D$7*'Gesamtenergie 2019'!H18</f>
        <v>9203.0400000000009</v>
      </c>
      <c r="I18" s="53">
        <f>Sekundäranteil!$D$7*'Gesamtenergie 2019'!I18</f>
        <v>8274.0533333333315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Sekundäranteil!$D$7*'Gesamtenergie 2019'!E19</f>
        <v>9267.8959999999988</v>
      </c>
      <c r="F19" s="55">
        <f>Sekundäranteil!$D$7*'Gesamtenergie 2019'!F19</f>
        <v>10974.57777777778</v>
      </c>
      <c r="G19" s="52">
        <f>Sekundäranteil!$D$7*'Gesamtenergie 2019'!G19</f>
        <v>9067.5199999999986</v>
      </c>
      <c r="H19" s="54">
        <f>Sekundäranteil!$D$7*'Gesamtenergie 2019'!H19</f>
        <v>7055.6639999999998</v>
      </c>
      <c r="I19" s="53">
        <f>Sekundäranteil!$D$7*'Gesamtenergie 2019'!I19</f>
        <v>6343.4408888888884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Sekundäranteil!$D$7*'Gesamtenergie 2019'!E20</f>
        <v>4702.4498399999993</v>
      </c>
      <c r="F20" s="55">
        <f>Sekundäranteil!$D$7*'Gesamtenergie 2019'!F20</f>
        <v>5568.4053333333341</v>
      </c>
      <c r="G20" s="52">
        <f>Sekundäranteil!$D$7*'Gesamtenergie 2019'!G20</f>
        <v>4600.7807999999995</v>
      </c>
      <c r="H20" s="54">
        <f>Sekundäranteil!$D$7*'Gesamtenergie 2019'!H20</f>
        <v>3579.9825600000004</v>
      </c>
      <c r="I20" s="53">
        <f>Sekundäranteil!$D$7*'Gesamtenergie 2019'!I20</f>
        <v>3218.6067466666664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Sekundäranteil!$D$7*'Gesamtenergie 2019'!E21</f>
        <v>2256.5311999999999</v>
      </c>
      <c r="F21" s="55">
        <f>Sekundäranteil!$D$7*'Gesamtenergie 2019'!F21</f>
        <v>2672.0711111111118</v>
      </c>
      <c r="G21" s="52">
        <f>Sekundäranteil!$D$7*'Gesamtenergie 2019'!G21</f>
        <v>2207.7439999999997</v>
      </c>
      <c r="H21" s="54">
        <f>Sekundäranteil!$D$7*'Gesamtenergie 2019'!H21</f>
        <v>1717.9008000000001</v>
      </c>
      <c r="I21" s="53">
        <f>Sekundäranteil!$D$7*'Gesamtenergie 2019'!I21</f>
        <v>1544.4899555555555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Sekundäranteil!$D$7*'Gesamtenergie 2019'!E22</f>
        <v>12088.56</v>
      </c>
      <c r="F22" s="55">
        <f>Sekundäranteil!$D$7*'Gesamtenergie 2019'!F22</f>
        <v>14314.66666666667</v>
      </c>
      <c r="G22" s="52">
        <f>Sekundäranteil!$D$7*'Gesamtenergie 2019'!G22</f>
        <v>11827.199999999999</v>
      </c>
      <c r="H22" s="54">
        <f>Sekundäranteil!$D$7*'Gesamtenergie 2019'!H22</f>
        <v>9203.0400000000009</v>
      </c>
      <c r="I22" s="53">
        <f>Sekundäranteil!$D$7*'Gesamtenergie 2019'!I22</f>
        <v>8274.0533333333315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Sekundäranteil!$D$7*'Gesamtenergie 2019'!E23</f>
        <v>3223.616</v>
      </c>
      <c r="F23" s="55">
        <f>Sekundäranteil!$D$7*'Gesamtenergie 2019'!F23</f>
        <v>3817.244444444445</v>
      </c>
      <c r="G23" s="52">
        <f>Sekundäranteil!$D$7*'Gesamtenergie 2019'!G23</f>
        <v>3153.9199999999996</v>
      </c>
      <c r="H23" s="54">
        <f>Sekundäranteil!$D$7*'Gesamtenergie 2019'!H23</f>
        <v>2454.1440000000002</v>
      </c>
      <c r="I23" s="53">
        <f>Sekundäranteil!$D$7*'Gesamtenergie 2019'!I23</f>
        <v>2206.4142222222222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Sekundäranteil!$D$7*'Gesamtenergie 2019'!E24</f>
        <v>17125.46</v>
      </c>
      <c r="F24" s="55">
        <f>Sekundäranteil!$D$7*'Gesamtenergie 2019'!F24</f>
        <v>20279.111111111117</v>
      </c>
      <c r="G24" s="52">
        <f>Sekundäranteil!$D$7*'Gesamtenergie 2019'!G24</f>
        <v>16755.199999999997</v>
      </c>
      <c r="H24" s="54">
        <f>Sekundäranteil!$D$7*'Gesamtenergie 2019'!H24</f>
        <v>13037.64</v>
      </c>
      <c r="I24" s="53">
        <f>Sekundäranteil!$D$7*'Gesamtenergie 2019'!I24</f>
        <v>11721.575555555555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Sekundäranteil!$D$7*'Gesamtenergie 2019'!E25</f>
        <v>13730.589399999999</v>
      </c>
      <c r="F25" s="55">
        <f>Sekundäranteil!$D$7*'Gesamtenergie 2019'!F25</f>
        <v>16259.075555555559</v>
      </c>
      <c r="G25" s="52">
        <f>Sekundäranteil!$D$7*'Gesamtenergie 2019'!G25</f>
        <v>13433.727999999999</v>
      </c>
      <c r="H25" s="54">
        <f>Sekundäranteil!$D$7*'Gesamtenergie 2019'!H25</f>
        <v>10453.1196</v>
      </c>
      <c r="I25" s="53">
        <f>Sekundäranteil!$D$7*'Gesamtenergie 2019'!I25</f>
        <v>9397.9455777777785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Sekundäranteil!$D$7*'Gesamtenergie 2019'!E26</f>
        <v>5490.2209999999995</v>
      </c>
      <c r="F26" s="55">
        <f>Sekundäranteil!$D$7*'Gesamtenergie 2019'!F26</f>
        <v>6501.2444444444454</v>
      </c>
      <c r="G26" s="52">
        <f>Sekundäranteil!$D$7*'Gesamtenergie 2019'!G26</f>
        <v>5371.5199999999995</v>
      </c>
      <c r="H26" s="54">
        <f>Sekundäranteil!$D$7*'Gesamtenergie 2019'!H26</f>
        <v>4179.7139999999999</v>
      </c>
      <c r="I26" s="53">
        <f>Sekundäranteil!$D$7*'Gesamtenergie 2019'!I26</f>
        <v>3757.7992222222219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Sekundäranteil!$D$7*'Gesamtenergie 2019'!E27</f>
        <v>5490.2209999999995</v>
      </c>
      <c r="F27" s="55">
        <f>Sekundäranteil!$D$7*'Gesamtenergie 2019'!F27</f>
        <v>6501.2444444444454</v>
      </c>
      <c r="G27" s="52">
        <f>Sekundäranteil!$D$7*'Gesamtenergie 2019'!G27</f>
        <v>5371.5199999999995</v>
      </c>
      <c r="H27" s="54">
        <f>Sekundäranteil!$D$7*'Gesamtenergie 2019'!H27</f>
        <v>4179.7139999999999</v>
      </c>
      <c r="I27" s="53">
        <f>Sekundäranteil!$D$7*'Gesamtenergie 2019'!I27</f>
        <v>3757.7992222222219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Sekundäranteil!$D$7*'Gesamtenergie 2019'!E28</f>
        <v>4130.2579999999998</v>
      </c>
      <c r="F28" s="55">
        <f>Sekundäranteil!$D$7*'Gesamtenergie 2019'!F28</f>
        <v>4890.8444444444458</v>
      </c>
      <c r="G28" s="52">
        <f>Sekundäranteil!$D$7*'Gesamtenergie 2019'!G28</f>
        <v>4040.9599999999991</v>
      </c>
      <c r="H28" s="54">
        <f>Sekundäranteil!$D$7*'Gesamtenergie 2019'!H28</f>
        <v>3144.3720000000003</v>
      </c>
      <c r="I28" s="53">
        <f>Sekundäranteil!$D$7*'Gesamtenergie 2019'!I28</f>
        <v>2826.9682222222218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Sekundäranteil!$D$7*'Gesamtenergie 2019'!E29</f>
        <v>9066.42</v>
      </c>
      <c r="F29" s="55">
        <f>Sekundäranteil!$D$7*'Gesamtenergie 2019'!F29</f>
        <v>10736.000000000002</v>
      </c>
      <c r="G29" s="52">
        <f>Sekundäranteil!$D$7*'Gesamtenergie 2019'!G29</f>
        <v>8870.3999999999978</v>
      </c>
      <c r="H29" s="54">
        <f>Sekundäranteil!$D$7*'Gesamtenergie 2019'!H29</f>
        <v>6902.2800000000007</v>
      </c>
      <c r="I29" s="53">
        <f>Sekundäranteil!$D$7*'Gesamtenergie 2019'!I29</f>
        <v>6205.5399999999991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Sekundäranteil!$D$7*'Gesamtenergie 2019'!E30</f>
        <v>4785.0550000000003</v>
      </c>
      <c r="F30" s="55">
        <f>Sekundäranteil!$D$7*'Gesamtenergie 2019'!F30</f>
        <v>5666.2222222222235</v>
      </c>
      <c r="G30" s="52">
        <f>Sekundäranteil!$D$7*'Gesamtenergie 2019'!G30</f>
        <v>4681.5999999999995</v>
      </c>
      <c r="H30" s="54">
        <f>Sekundäranteil!$D$7*'Gesamtenergie 2019'!H30</f>
        <v>3642.87</v>
      </c>
      <c r="I30" s="53">
        <f>Sekundäranteil!$D$7*'Gesamtenergie 2019'!I30</f>
        <v>3275.1461111111112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Sekundäranteil!$D$7*'Gesamtenergie 2019'!E31</f>
        <v>4785.0550000000003</v>
      </c>
      <c r="F31" s="55">
        <f>Sekundäranteil!$D$7*'Gesamtenergie 2019'!F31</f>
        <v>5666.2222222222235</v>
      </c>
      <c r="G31" s="52">
        <f>Sekundäranteil!$D$7*'Gesamtenergie 2019'!G31</f>
        <v>4681.5999999999995</v>
      </c>
      <c r="H31" s="54">
        <f>Sekundäranteil!$D$7*'Gesamtenergie 2019'!H31</f>
        <v>3642.87</v>
      </c>
      <c r="I31" s="53">
        <f>Sekundäranteil!$D$7*'Gesamtenergie 2019'!I31</f>
        <v>3275.1461111111112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Sekundäranteil!$D$7*'Gesamtenergie 2019'!E32</f>
        <v>4633.9479999999994</v>
      </c>
      <c r="F32" s="55">
        <f>Sekundäranteil!$D$7*'Gesamtenergie 2019'!F32</f>
        <v>5487.2888888888901</v>
      </c>
      <c r="G32" s="52">
        <f>Sekundäranteil!$D$7*'Gesamtenergie 2019'!G32</f>
        <v>4533.7599999999993</v>
      </c>
      <c r="H32" s="54">
        <f>Sekundäranteil!$D$7*'Gesamtenergie 2019'!H32</f>
        <v>3527.8319999999999</v>
      </c>
      <c r="I32" s="53">
        <f>Sekundäranteil!$D$7*'Gesamtenergie 2019'!I32</f>
        <v>3171.7204444444442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Sekundäranteil!$D$7*'Gesamtenergie 2019'!E33</f>
        <v>3022.14</v>
      </c>
      <c r="F33" s="55">
        <f>Sekundäranteil!$D$7*'Gesamtenergie 2019'!F33</f>
        <v>3578.6666666666674</v>
      </c>
      <c r="G33" s="52">
        <f>Sekundäranteil!$D$7*'Gesamtenergie 2019'!G33</f>
        <v>2956.7999999999997</v>
      </c>
      <c r="H33" s="54">
        <f>Sekundäranteil!$D$7*'Gesamtenergie 2019'!H33</f>
        <v>2300.7600000000002</v>
      </c>
      <c r="I33" s="53">
        <f>Sekundäranteil!$D$7*'Gesamtenergie 2019'!I33</f>
        <v>2068.5133333333329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Sekundäranteil!$D$7*'Gesamtenergie 2019'!E34</f>
        <v>7625.8665999999994</v>
      </c>
      <c r="F34" s="55">
        <f>Sekundäranteil!$D$7*'Gesamtenergie 2019'!F34</f>
        <v>9030.1688888888912</v>
      </c>
      <c r="G34" s="52">
        <f>Sekundäranteil!$D$7*'Gesamtenergie 2019'!G34</f>
        <v>7460.9919999999993</v>
      </c>
      <c r="H34" s="54">
        <f>Sekundäranteil!$D$7*'Gesamtenergie 2019'!H34</f>
        <v>5805.5843999999997</v>
      </c>
      <c r="I34" s="53">
        <f>Sekundäranteil!$D$7*'Gesamtenergie 2019'!I34</f>
        <v>5219.5486444444441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Sekundäranteil!$D$7*'Gesamtenergie 2019'!E35</f>
        <v>5641.3279999999995</v>
      </c>
      <c r="F35" s="55">
        <f>Sekundäranteil!$D$7*'Gesamtenergie 2019'!F35</f>
        <v>6680.1777777777797</v>
      </c>
      <c r="G35" s="52">
        <f>Sekundäranteil!$D$7*'Gesamtenergie 2019'!G35</f>
        <v>5519.36</v>
      </c>
      <c r="H35" s="54">
        <f>Sekundäranteil!$D$7*'Gesamtenergie 2019'!H35</f>
        <v>4294.7520000000004</v>
      </c>
      <c r="I35" s="53">
        <f>Sekundäranteil!$D$7*'Gesamtenergie 2019'!I35</f>
        <v>3861.2248888888889</v>
      </c>
    </row>
    <row r="38" spans="3:9" ht="42.75" customHeight="1" x14ac:dyDescent="0.35">
      <c r="C38" s="87" t="s">
        <v>116</v>
      </c>
      <c r="D38" s="87"/>
      <c r="E38" s="87"/>
      <c r="F38" s="87"/>
      <c r="G38" s="87"/>
      <c r="H38" s="87"/>
      <c r="I38" s="87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86" t="s">
        <v>47</v>
      </c>
      <c r="F40" s="86"/>
      <c r="G40" s="86" t="s">
        <v>43</v>
      </c>
      <c r="H40" s="86"/>
      <c r="I40" s="86"/>
    </row>
    <row r="41" spans="3:9" x14ac:dyDescent="0.25">
      <c r="C41" s="15" t="s">
        <v>53</v>
      </c>
      <c r="D41" s="49" t="s">
        <v>54</v>
      </c>
      <c r="E41" s="63" t="str">
        <f>Studienliste!$F$17</f>
        <v>ISI-05 13</v>
      </c>
      <c r="F41" s="64" t="s">
        <v>139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>C7</f>
        <v>Austria</v>
      </c>
      <c r="D42" s="8" t="str">
        <f>D7</f>
        <v>Donawitz</v>
      </c>
      <c r="E42" s="51">
        <f>Sekundäranteil!$D$10*'Gesamtenergie 2019'!E7</f>
        <v>8119.9864899999993</v>
      </c>
      <c r="F42" s="55">
        <f>Sekundäranteil!$D$10*'Gesamtenergie 2019'!F7</f>
        <v>9615.2808888888903</v>
      </c>
      <c r="G42" s="52">
        <f>Sekundäranteil!$D$10*'Gesamtenergie 2019'!G7</f>
        <v>7944.4287999999979</v>
      </c>
      <c r="H42" s="54">
        <f>Sekundäranteil!$D$10*'Gesamtenergie 2019'!H7</f>
        <v>6181.7586599999995</v>
      </c>
      <c r="I42" s="53">
        <f>Sekundäranteil!$D$10*'Gesamtenergie 2019'!I7</f>
        <v>5557.7505744444434</v>
      </c>
    </row>
    <row r="43" spans="3:9" x14ac:dyDescent="0.25">
      <c r="C43" s="8" t="str">
        <f t="shared" ref="C43:D43" si="0">C8</f>
        <v>Austria</v>
      </c>
      <c r="D43" s="8" t="str">
        <f t="shared" si="0"/>
        <v>Linz</v>
      </c>
      <c r="E43" s="51">
        <f>Sekundäranteil!$D$10*'Gesamtenergie 2019'!E8</f>
        <v>8119.9864899999993</v>
      </c>
      <c r="F43" s="55">
        <f>Sekundäranteil!$D$10*'Gesamtenergie 2019'!F8</f>
        <v>9615.2808888888903</v>
      </c>
      <c r="G43" s="52">
        <f>Sekundäranteil!$D$10*'Gesamtenergie 2019'!G8</f>
        <v>7944.4287999999979</v>
      </c>
      <c r="H43" s="54">
        <f>Sekundäranteil!$D$10*'Gesamtenergie 2019'!H8</f>
        <v>6181.7586599999995</v>
      </c>
      <c r="I43" s="53">
        <f>Sekundäranteil!$D$10*'Gesamtenergie 2019'!I8</f>
        <v>5557.7505744444434</v>
      </c>
    </row>
    <row r="44" spans="3:9" x14ac:dyDescent="0.25">
      <c r="C44" s="8" t="str">
        <f t="shared" ref="C44:D44" si="1">C9</f>
        <v>Belgium</v>
      </c>
      <c r="D44" s="8" t="str">
        <f t="shared" si="1"/>
        <v>Ghent</v>
      </c>
      <c r="E44" s="51">
        <f>Sekundäranteil!$D$10*'Gesamtenergie 2019'!E9</f>
        <v>11729.108499999998</v>
      </c>
      <c r="F44" s="55">
        <f>Sekundäranteil!$D$10*'Gesamtenergie 2019'!F9</f>
        <v>13889.022222222224</v>
      </c>
      <c r="G44" s="52">
        <f>Sekundäranteil!$D$10*'Gesamtenergie 2019'!G9</f>
        <v>11475.519999999997</v>
      </c>
      <c r="H44" s="54">
        <f>Sekundäranteil!$D$10*'Gesamtenergie 2019'!H9</f>
        <v>8929.3889999999992</v>
      </c>
      <c r="I44" s="53">
        <f>Sekundäranteil!$D$10*'Gesamtenergie 2019'!I9</f>
        <v>8028.0256111111094</v>
      </c>
    </row>
    <row r="45" spans="3:9" x14ac:dyDescent="0.25">
      <c r="C45" s="8" t="str">
        <f t="shared" ref="C45:D45" si="2">C10</f>
        <v>Czech Republic</v>
      </c>
      <c r="D45" s="8" t="str">
        <f t="shared" si="2"/>
        <v>Trinec</v>
      </c>
      <c r="E45" s="51">
        <f>Sekundäranteil!$D$10*'Gesamtenergie 2019'!E10</f>
        <v>5558.9517899999992</v>
      </c>
      <c r="F45" s="55">
        <f>Sekundäranteil!$D$10*'Gesamtenergie 2019'!F10</f>
        <v>6582.6320000000005</v>
      </c>
      <c r="G45" s="52">
        <f>Sekundäranteil!$D$10*'Gesamtenergie 2019'!G10</f>
        <v>5438.764799999999</v>
      </c>
      <c r="H45" s="54">
        <f>Sekundäranteil!$D$10*'Gesamtenergie 2019'!H10</f>
        <v>4232.0388599999997</v>
      </c>
      <c r="I45" s="53">
        <f>Sekundäranteil!$D$10*'Gesamtenergie 2019'!I10</f>
        <v>3804.8422299999997</v>
      </c>
    </row>
    <row r="46" spans="3:9" x14ac:dyDescent="0.25">
      <c r="C46" s="8" t="str">
        <f t="shared" ref="C46:D46" si="3">C11</f>
        <v>Finland</v>
      </c>
      <c r="D46" s="8" t="str">
        <f t="shared" si="3"/>
        <v>Raahe</v>
      </c>
      <c r="E46" s="51">
        <f>Sekundäranteil!$D$10*'Gesamtenergie 2019'!E11</f>
        <v>5595.5379999999996</v>
      </c>
      <c r="F46" s="55">
        <f>Sekundäranteil!$D$10*'Gesamtenergie 2019'!F11</f>
        <v>6625.9555555555571</v>
      </c>
      <c r="G46" s="52">
        <f>Sekundäranteil!$D$10*'Gesamtenergie 2019'!G11</f>
        <v>5474.5599999999986</v>
      </c>
      <c r="H46" s="54">
        <f>Sekundäranteil!$D$10*'Gesamtenergie 2019'!H11</f>
        <v>4259.8919999999998</v>
      </c>
      <c r="I46" s="53">
        <f>Sekundäranteil!$D$10*'Gesamtenergie 2019'!I11</f>
        <v>3829.8837777777771</v>
      </c>
    </row>
    <row r="47" spans="3:9" x14ac:dyDescent="0.25">
      <c r="C47" s="8" t="str">
        <f t="shared" ref="C47:D47" si="4">C12</f>
        <v>France</v>
      </c>
      <c r="D47" s="8" t="str">
        <f t="shared" si="4"/>
        <v>Fos-Sur-Mer</v>
      </c>
      <c r="E47" s="51">
        <f>Sekundäranteil!$D$10*'Gesamtenergie 2019'!E12</f>
        <v>8070.4874999999993</v>
      </c>
      <c r="F47" s="55">
        <f>Sekundäranteil!$D$10*'Gesamtenergie 2019'!F12</f>
        <v>9556.6666666666697</v>
      </c>
      <c r="G47" s="52">
        <f>Sekundäranteil!$D$10*'Gesamtenergie 2019'!G12</f>
        <v>7896</v>
      </c>
      <c r="H47" s="54">
        <f>Sekundäranteil!$D$10*'Gesamtenergie 2019'!H12</f>
        <v>6144.0749999999998</v>
      </c>
      <c r="I47" s="53">
        <f>Sekundäranteil!$D$10*'Gesamtenergie 2019'!I12</f>
        <v>5523.8708333333325</v>
      </c>
    </row>
    <row r="48" spans="3:9" x14ac:dyDescent="0.25">
      <c r="C48" s="8" t="str">
        <f t="shared" ref="C48:D48" si="5">C13</f>
        <v>France</v>
      </c>
      <c r="D48" s="8" t="str">
        <f t="shared" si="5"/>
        <v>Dunkerque</v>
      </c>
      <c r="E48" s="51">
        <f>Sekundäranteil!$D$10*'Gesamtenergie 2019'!E13</f>
        <v>14742.090499999998</v>
      </c>
      <c r="F48" s="55">
        <f>Sekundäranteil!$D$10*'Gesamtenergie 2019'!F13</f>
        <v>17456.84444444445</v>
      </c>
      <c r="G48" s="52">
        <f>Sekundäranteil!$D$10*'Gesamtenergie 2019'!G13</f>
        <v>14423.359999999997</v>
      </c>
      <c r="H48" s="54">
        <f>Sekundäranteil!$D$10*'Gesamtenergie 2019'!H13</f>
        <v>11223.177</v>
      </c>
      <c r="I48" s="53">
        <f>Sekundäranteil!$D$10*'Gesamtenergie 2019'!I13</f>
        <v>10090.27072222222</v>
      </c>
    </row>
    <row r="49" spans="3:9" x14ac:dyDescent="0.25">
      <c r="C49" s="8" t="str">
        <f t="shared" ref="C49:D49" si="6">C14</f>
        <v>Germany</v>
      </c>
      <c r="D49" s="8" t="str">
        <f t="shared" si="6"/>
        <v>Bremen</v>
      </c>
      <c r="E49" s="51">
        <f>Sekundäranteil!$D$10*'Gesamtenergie 2019'!E14</f>
        <v>7102.0289999999986</v>
      </c>
      <c r="F49" s="55">
        <f>Sekundäranteil!$D$10*'Gesamtenergie 2019'!F14</f>
        <v>8409.8666666666668</v>
      </c>
      <c r="G49" s="52">
        <f>Sekundäranteil!$D$10*'Gesamtenergie 2019'!G14</f>
        <v>6948.4799999999987</v>
      </c>
      <c r="H49" s="54">
        <f>Sekundäranteil!$D$10*'Gesamtenergie 2019'!H14</f>
        <v>5406.7860000000001</v>
      </c>
      <c r="I49" s="53">
        <f>Sekundäranteil!$D$10*'Gesamtenergie 2019'!I14</f>
        <v>4861.0063333333328</v>
      </c>
    </row>
    <row r="50" spans="3:9" x14ac:dyDescent="0.25">
      <c r="C50" s="8" t="str">
        <f t="shared" ref="C50:D50" si="7">C15</f>
        <v>Germany</v>
      </c>
      <c r="D50" s="8" t="str">
        <f t="shared" si="7"/>
        <v>Voelklingen</v>
      </c>
      <c r="E50" s="51">
        <f>Sekundäranteil!$D$10*'Gesamtenergie 2019'!E15</f>
        <v>5987.2256599999992</v>
      </c>
      <c r="F50" s="55">
        <f>Sekundäranteil!$D$10*'Gesamtenergie 2019'!F15</f>
        <v>7089.7724444444457</v>
      </c>
      <c r="G50" s="52">
        <f>Sekundäranteil!$D$10*'Gesamtenergie 2019'!G15</f>
        <v>5857.779199999999</v>
      </c>
      <c r="H50" s="54">
        <f>Sekundäranteil!$D$10*'Gesamtenergie 2019'!H15</f>
        <v>4558.0844399999996</v>
      </c>
      <c r="I50" s="53">
        <f>Sekundäranteil!$D$10*'Gesamtenergie 2019'!I15</f>
        <v>4097.9756422222217</v>
      </c>
    </row>
    <row r="51" spans="3:9" x14ac:dyDescent="0.25">
      <c r="C51" s="8" t="str">
        <f t="shared" ref="C51:D51" si="8">C16</f>
        <v>Germany</v>
      </c>
      <c r="D51" s="8" t="str">
        <f t="shared" si="8"/>
        <v>Eisenhuettenstadt</v>
      </c>
      <c r="E51" s="51">
        <f>Sekundäranteil!$D$10*'Gesamtenergie 2019'!E16</f>
        <v>4627.0794999999989</v>
      </c>
      <c r="F51" s="55">
        <f>Sekundäranteil!$D$10*'Gesamtenergie 2019'!F16</f>
        <v>5479.1555555555569</v>
      </c>
      <c r="G51" s="52">
        <f>Sekundäranteil!$D$10*'Gesamtenergie 2019'!G16</f>
        <v>4527.0399999999991</v>
      </c>
      <c r="H51" s="54">
        <f>Sekundäranteil!$D$10*'Gesamtenergie 2019'!H16</f>
        <v>3522.6030000000001</v>
      </c>
      <c r="I51" s="53">
        <f>Sekundäranteil!$D$10*'Gesamtenergie 2019'!I16</f>
        <v>3167.0192777777775</v>
      </c>
    </row>
    <row r="52" spans="3:9" x14ac:dyDescent="0.25">
      <c r="C52" s="8" t="str">
        <f t="shared" ref="C52:D52" si="9">C17</f>
        <v>Germany</v>
      </c>
      <c r="D52" s="8" t="str">
        <f t="shared" si="9"/>
        <v>Duisburg-Huckingen</v>
      </c>
      <c r="E52" s="51">
        <f>Sekundäranteil!$D$10*'Gesamtenergie 2019'!E17</f>
        <v>10760.65</v>
      </c>
      <c r="F52" s="55">
        <f>Sekundäranteil!$D$10*'Gesamtenergie 2019'!F17</f>
        <v>12742.222222222224</v>
      </c>
      <c r="G52" s="52">
        <f>Sekundäranteil!$D$10*'Gesamtenergie 2019'!G17</f>
        <v>10527.999999999998</v>
      </c>
      <c r="H52" s="54">
        <f>Sekundäranteil!$D$10*'Gesamtenergie 2019'!H17</f>
        <v>8192.1</v>
      </c>
      <c r="I52" s="53">
        <f>Sekundäranteil!$D$10*'Gesamtenergie 2019'!I17</f>
        <v>7365.1611111111106</v>
      </c>
    </row>
    <row r="53" spans="3:9" x14ac:dyDescent="0.25">
      <c r="C53" s="8" t="str">
        <f t="shared" ref="C53:D53" si="10">C18</f>
        <v>Germany</v>
      </c>
      <c r="D53" s="8" t="str">
        <f t="shared" si="10"/>
        <v>Duisburg-Beeckerwerth</v>
      </c>
      <c r="E53" s="51">
        <f>Sekundäranteil!$D$10*'Gesamtenergie 2019'!E18</f>
        <v>12912.779999999999</v>
      </c>
      <c r="F53" s="55">
        <f>Sekundäranteil!$D$10*'Gesamtenergie 2019'!F18</f>
        <v>15290.666666666668</v>
      </c>
      <c r="G53" s="52">
        <f>Sekundäranteil!$D$10*'Gesamtenergie 2019'!G18</f>
        <v>12633.599999999997</v>
      </c>
      <c r="H53" s="54">
        <f>Sekundäranteil!$D$10*'Gesamtenergie 2019'!H18</f>
        <v>9830.5199999999986</v>
      </c>
      <c r="I53" s="53">
        <f>Sekundäranteil!$D$10*'Gesamtenergie 2019'!I18</f>
        <v>8838.1933333333309</v>
      </c>
    </row>
    <row r="54" spans="3:9" x14ac:dyDescent="0.25">
      <c r="C54" s="8" t="str">
        <f t="shared" ref="C54:D54" si="11">C19</f>
        <v>Germany</v>
      </c>
      <c r="D54" s="8" t="str">
        <f t="shared" si="11"/>
        <v>Salzgitter</v>
      </c>
      <c r="E54" s="51">
        <f>Sekundäranteil!$D$10*'Gesamtenergie 2019'!E19</f>
        <v>9899.7979999999989</v>
      </c>
      <c r="F54" s="55">
        <f>Sekundäranteil!$D$10*'Gesamtenergie 2019'!F19</f>
        <v>11722.844444444445</v>
      </c>
      <c r="G54" s="52">
        <f>Sekundäranteil!$D$10*'Gesamtenergie 2019'!G19</f>
        <v>9685.7599999999984</v>
      </c>
      <c r="H54" s="54">
        <f>Sekundäranteil!$D$10*'Gesamtenergie 2019'!H19</f>
        <v>7536.732</v>
      </c>
      <c r="I54" s="53">
        <f>Sekundäranteil!$D$10*'Gesamtenergie 2019'!I19</f>
        <v>6775.9482222222214</v>
      </c>
    </row>
    <row r="55" spans="3:9" x14ac:dyDescent="0.25">
      <c r="C55" s="8" t="str">
        <f t="shared" ref="C55:D55" si="12">C20</f>
        <v>Germany</v>
      </c>
      <c r="D55" s="8" t="str">
        <f t="shared" si="12"/>
        <v>Dillingen</v>
      </c>
      <c r="E55" s="51">
        <f>Sekundäranteil!$D$10*'Gesamtenergie 2019'!E20</f>
        <v>5023.0714199999993</v>
      </c>
      <c r="F55" s="55">
        <f>Sekundäranteil!$D$10*'Gesamtenergie 2019'!F20</f>
        <v>5948.0693333333338</v>
      </c>
      <c r="G55" s="52">
        <f>Sekundäranteil!$D$10*'Gesamtenergie 2019'!G20</f>
        <v>4914.4703999999992</v>
      </c>
      <c r="H55" s="54">
        <f>Sekundäranteil!$D$10*'Gesamtenergie 2019'!H20</f>
        <v>3824.0722799999999</v>
      </c>
      <c r="I55" s="53">
        <f>Sekundäranteil!$D$10*'Gesamtenergie 2019'!I20</f>
        <v>3438.0572066666664</v>
      </c>
    </row>
    <row r="56" spans="3:9" x14ac:dyDescent="0.25">
      <c r="C56" s="8" t="str">
        <f t="shared" ref="C56:D56" si="13">C21</f>
        <v>Germany</v>
      </c>
      <c r="D56" s="8" t="str">
        <f t="shared" si="13"/>
        <v>Duisburg</v>
      </c>
      <c r="E56" s="51">
        <f>Sekundäranteil!$D$10*'Gesamtenergie 2019'!E21</f>
        <v>2410.3855999999996</v>
      </c>
      <c r="F56" s="55">
        <f>Sekundäranteil!$D$10*'Gesamtenergie 2019'!F21</f>
        <v>2854.2577777777783</v>
      </c>
      <c r="G56" s="52">
        <f>Sekundäranteil!$D$10*'Gesamtenergie 2019'!G21</f>
        <v>2358.2719999999995</v>
      </c>
      <c r="H56" s="54">
        <f>Sekundäranteil!$D$10*'Gesamtenergie 2019'!H21</f>
        <v>1835.0303999999999</v>
      </c>
      <c r="I56" s="53">
        <f>Sekundäranteil!$D$10*'Gesamtenergie 2019'!I21</f>
        <v>1649.7960888888886</v>
      </c>
    </row>
    <row r="57" spans="3:9" x14ac:dyDescent="0.25">
      <c r="C57" s="8" t="str">
        <f t="shared" ref="C57:D57" si="14">C22</f>
        <v>Germany</v>
      </c>
      <c r="D57" s="8" t="str">
        <f t="shared" si="14"/>
        <v>Duisburg-Bruckhausen</v>
      </c>
      <c r="E57" s="51">
        <f>Sekundäranteil!$D$10*'Gesamtenergie 2019'!E22</f>
        <v>12912.779999999999</v>
      </c>
      <c r="F57" s="55">
        <f>Sekundäranteil!$D$10*'Gesamtenergie 2019'!F22</f>
        <v>15290.666666666668</v>
      </c>
      <c r="G57" s="52">
        <f>Sekundäranteil!$D$10*'Gesamtenergie 2019'!G22</f>
        <v>12633.599999999997</v>
      </c>
      <c r="H57" s="54">
        <f>Sekundäranteil!$D$10*'Gesamtenergie 2019'!H22</f>
        <v>9830.5199999999986</v>
      </c>
      <c r="I57" s="53">
        <f>Sekundäranteil!$D$10*'Gesamtenergie 2019'!I22</f>
        <v>8838.1933333333309</v>
      </c>
    </row>
    <row r="58" spans="3:9" x14ac:dyDescent="0.25">
      <c r="C58" s="8" t="str">
        <f t="shared" ref="C58:D58" si="15">C23</f>
        <v>Hungaria</v>
      </c>
      <c r="D58" s="8" t="str">
        <f t="shared" si="15"/>
        <v>Dunauijvaros</v>
      </c>
      <c r="E58" s="51">
        <f>Sekundäranteil!$D$10*'Gesamtenergie 2019'!E23</f>
        <v>3443.4079999999994</v>
      </c>
      <c r="F58" s="55">
        <f>Sekundäranteil!$D$10*'Gesamtenergie 2019'!F23</f>
        <v>4077.5111111111114</v>
      </c>
      <c r="G58" s="52">
        <f>Sekundäranteil!$D$10*'Gesamtenergie 2019'!G23</f>
        <v>3368.9599999999996</v>
      </c>
      <c r="H58" s="54">
        <f>Sekundäranteil!$D$10*'Gesamtenergie 2019'!H23</f>
        <v>2621.4720000000002</v>
      </c>
      <c r="I58" s="53">
        <f>Sekundäranteil!$D$10*'Gesamtenergie 2019'!I23</f>
        <v>2356.8515555555555</v>
      </c>
    </row>
    <row r="59" spans="3:9" x14ac:dyDescent="0.25">
      <c r="C59" s="8" t="str">
        <f t="shared" ref="C59:D59" si="16">C24</f>
        <v>Italy</v>
      </c>
      <c r="D59" s="8" t="str">
        <f t="shared" si="16"/>
        <v>Taranto</v>
      </c>
      <c r="E59" s="51">
        <f>Sekundäranteil!$D$10*'Gesamtenergie 2019'!E24</f>
        <v>18293.105</v>
      </c>
      <c r="F59" s="55">
        <f>Sekundäranteil!$D$10*'Gesamtenergie 2019'!F24</f>
        <v>21661.777777777781</v>
      </c>
      <c r="G59" s="52">
        <f>Sekundäranteil!$D$10*'Gesamtenergie 2019'!G24</f>
        <v>17897.599999999995</v>
      </c>
      <c r="H59" s="54">
        <f>Sekundäranteil!$D$10*'Gesamtenergie 2019'!H24</f>
        <v>13926.57</v>
      </c>
      <c r="I59" s="53">
        <f>Sekundäranteil!$D$10*'Gesamtenergie 2019'!I24</f>
        <v>12520.773888888887</v>
      </c>
    </row>
    <row r="60" spans="3:9" x14ac:dyDescent="0.25">
      <c r="C60" s="8" t="str">
        <f t="shared" ref="C60:D60" si="17">C25</f>
        <v>Netherlands</v>
      </c>
      <c r="D60" s="8" t="str">
        <f t="shared" si="17"/>
        <v>Ijmuiden</v>
      </c>
      <c r="E60" s="51">
        <f>Sekundäranteil!$D$10*'Gesamtenergie 2019'!E25</f>
        <v>14666.765949999999</v>
      </c>
      <c r="F60" s="55">
        <f>Sekundäranteil!$D$10*'Gesamtenergie 2019'!F25</f>
        <v>17367.648888888893</v>
      </c>
      <c r="G60" s="52">
        <f>Sekundäranteil!$D$10*'Gesamtenergie 2019'!G25</f>
        <v>14349.663999999997</v>
      </c>
      <c r="H60" s="54">
        <f>Sekundäranteil!$D$10*'Gesamtenergie 2019'!H25</f>
        <v>11165.8323</v>
      </c>
      <c r="I60" s="53">
        <f>Sekundäranteil!$D$10*'Gesamtenergie 2019'!I25</f>
        <v>10038.714594444444</v>
      </c>
    </row>
    <row r="61" spans="3:9" x14ac:dyDescent="0.25">
      <c r="C61" s="8" t="str">
        <f t="shared" ref="C61:D61" si="18">C26</f>
        <v>Poland</v>
      </c>
      <c r="D61" s="8" t="str">
        <f t="shared" si="18"/>
        <v>Krakow</v>
      </c>
      <c r="E61" s="51">
        <f>Sekundäranteil!$D$10*'Gesamtenergie 2019'!E26</f>
        <v>5864.5542499999992</v>
      </c>
      <c r="F61" s="55">
        <f>Sekundäranteil!$D$10*'Gesamtenergie 2019'!F26</f>
        <v>6944.5111111111119</v>
      </c>
      <c r="G61" s="52">
        <f>Sekundäranteil!$D$10*'Gesamtenergie 2019'!G26</f>
        <v>5737.7599999999984</v>
      </c>
      <c r="H61" s="54">
        <f>Sekundäranteil!$D$10*'Gesamtenergie 2019'!H26</f>
        <v>4464.6944999999996</v>
      </c>
      <c r="I61" s="53">
        <f>Sekundäranteil!$D$10*'Gesamtenergie 2019'!I26</f>
        <v>4014.0128055555547</v>
      </c>
    </row>
    <row r="62" spans="3:9" x14ac:dyDescent="0.25">
      <c r="C62" s="8" t="str">
        <f t="shared" ref="C62:D62" si="19">C27</f>
        <v>Poland</v>
      </c>
      <c r="D62" s="8" t="str">
        <f t="shared" si="19"/>
        <v>Dabrowa Gornicza</v>
      </c>
      <c r="E62" s="51">
        <f>Sekundäranteil!$D$10*'Gesamtenergie 2019'!E27</f>
        <v>5864.5542499999992</v>
      </c>
      <c r="F62" s="55">
        <f>Sekundäranteil!$D$10*'Gesamtenergie 2019'!F27</f>
        <v>6944.5111111111119</v>
      </c>
      <c r="G62" s="52">
        <f>Sekundäranteil!$D$10*'Gesamtenergie 2019'!G27</f>
        <v>5737.7599999999984</v>
      </c>
      <c r="H62" s="54">
        <f>Sekundäranteil!$D$10*'Gesamtenergie 2019'!H27</f>
        <v>4464.6944999999996</v>
      </c>
      <c r="I62" s="53">
        <f>Sekundäranteil!$D$10*'Gesamtenergie 2019'!I27</f>
        <v>4014.0128055555547</v>
      </c>
    </row>
    <row r="63" spans="3:9" x14ac:dyDescent="0.25">
      <c r="C63" s="8" t="str">
        <f t="shared" ref="C63:D63" si="20">C28</f>
        <v>Romania</v>
      </c>
      <c r="D63" s="8" t="str">
        <f t="shared" si="20"/>
        <v>Galati</v>
      </c>
      <c r="E63" s="51">
        <f>Sekundäranteil!$D$10*'Gesamtenergie 2019'!E28</f>
        <v>4411.8664999999992</v>
      </c>
      <c r="F63" s="55">
        <f>Sekundäranteil!$D$10*'Gesamtenergie 2019'!F28</f>
        <v>5224.311111111112</v>
      </c>
      <c r="G63" s="52">
        <f>Sekundäranteil!$D$10*'Gesamtenergie 2019'!G28</f>
        <v>4316.4799999999987</v>
      </c>
      <c r="H63" s="54">
        <f>Sekundäranteil!$D$10*'Gesamtenergie 2019'!H28</f>
        <v>3358.761</v>
      </c>
      <c r="I63" s="53">
        <f>Sekundäranteil!$D$10*'Gesamtenergie 2019'!I28</f>
        <v>3019.7160555555552</v>
      </c>
    </row>
    <row r="64" spans="3:9" x14ac:dyDescent="0.25">
      <c r="C64" s="8" t="str">
        <f t="shared" ref="C64:D64" si="21">C29</f>
        <v>Slovakia</v>
      </c>
      <c r="D64" s="8" t="str">
        <f t="shared" si="21"/>
        <v>Kosice</v>
      </c>
      <c r="E64" s="51">
        <f>Sekundäranteil!$D$10*'Gesamtenergie 2019'!E29</f>
        <v>9684.5849999999991</v>
      </c>
      <c r="F64" s="55">
        <f>Sekundäranteil!$D$10*'Gesamtenergie 2019'!F29</f>
        <v>11468.000000000002</v>
      </c>
      <c r="G64" s="52">
        <f>Sekundäranteil!$D$10*'Gesamtenergie 2019'!G29</f>
        <v>9475.1999999999971</v>
      </c>
      <c r="H64" s="54">
        <f>Sekundäranteil!$D$10*'Gesamtenergie 2019'!H29</f>
        <v>7372.89</v>
      </c>
      <c r="I64" s="53">
        <f>Sekundäranteil!$D$10*'Gesamtenergie 2019'!I29</f>
        <v>6628.6449999999986</v>
      </c>
    </row>
    <row r="65" spans="3:9" x14ac:dyDescent="0.25">
      <c r="C65" s="8" t="str">
        <f t="shared" ref="C65:D65" si="22">C30</f>
        <v>Spain</v>
      </c>
      <c r="D65" s="8" t="str">
        <f t="shared" si="22"/>
        <v>Gijon</v>
      </c>
      <c r="E65" s="51">
        <f>Sekundäranteil!$D$10*'Gesamtenergie 2019'!E30</f>
        <v>5111.3087500000001</v>
      </c>
      <c r="F65" s="55">
        <f>Sekundäranteil!$D$10*'Gesamtenergie 2019'!F30</f>
        <v>6052.5555555555566</v>
      </c>
      <c r="G65" s="52">
        <f>Sekundäranteil!$D$10*'Gesamtenergie 2019'!G30</f>
        <v>5000.7999999999993</v>
      </c>
      <c r="H65" s="54">
        <f>Sekundäranteil!$D$10*'Gesamtenergie 2019'!H30</f>
        <v>3891.2474999999999</v>
      </c>
      <c r="I65" s="53">
        <f>Sekundäranteil!$D$10*'Gesamtenergie 2019'!I30</f>
        <v>3498.4515277777773</v>
      </c>
    </row>
    <row r="66" spans="3:9" x14ac:dyDescent="0.25">
      <c r="C66" s="8" t="str">
        <f t="shared" ref="C66:D66" si="23">C31</f>
        <v>Spain</v>
      </c>
      <c r="D66" s="8" t="str">
        <f t="shared" si="23"/>
        <v>Aviles</v>
      </c>
      <c r="E66" s="51">
        <f>Sekundäranteil!$D$10*'Gesamtenergie 2019'!E31</f>
        <v>5111.3087500000001</v>
      </c>
      <c r="F66" s="55">
        <f>Sekundäranteil!$D$10*'Gesamtenergie 2019'!F31</f>
        <v>6052.5555555555566</v>
      </c>
      <c r="G66" s="52">
        <f>Sekundäranteil!$D$10*'Gesamtenergie 2019'!G31</f>
        <v>5000.7999999999993</v>
      </c>
      <c r="H66" s="54">
        <f>Sekundäranteil!$D$10*'Gesamtenergie 2019'!H31</f>
        <v>3891.2474999999999</v>
      </c>
      <c r="I66" s="53">
        <f>Sekundäranteil!$D$10*'Gesamtenergie 2019'!I31</f>
        <v>3498.4515277777773</v>
      </c>
    </row>
    <row r="67" spans="3:9" x14ac:dyDescent="0.25">
      <c r="C67" s="8" t="str">
        <f t="shared" ref="C67:D67" si="24">C32</f>
        <v>Sweden</v>
      </c>
      <c r="D67" s="8" t="str">
        <f t="shared" si="24"/>
        <v>Lulea</v>
      </c>
      <c r="E67" s="51">
        <f>Sekundäranteil!$D$10*'Gesamtenergie 2019'!E32</f>
        <v>4949.8989999999994</v>
      </c>
      <c r="F67" s="55">
        <f>Sekundäranteil!$D$10*'Gesamtenergie 2019'!F32</f>
        <v>5861.4222222222224</v>
      </c>
      <c r="G67" s="52">
        <f>Sekundäranteil!$D$10*'Gesamtenergie 2019'!G32</f>
        <v>4842.8799999999992</v>
      </c>
      <c r="H67" s="54">
        <f>Sekundäranteil!$D$10*'Gesamtenergie 2019'!H32</f>
        <v>3768.366</v>
      </c>
      <c r="I67" s="53">
        <f>Sekundäranteil!$D$10*'Gesamtenergie 2019'!I32</f>
        <v>3387.9741111111107</v>
      </c>
    </row>
    <row r="68" spans="3:9" x14ac:dyDescent="0.25">
      <c r="C68" s="8" t="str">
        <f t="shared" ref="C68:D68" si="25">C33</f>
        <v>Sweden</v>
      </c>
      <c r="D68" s="8" t="str">
        <f t="shared" si="25"/>
        <v>Oxeloesund</v>
      </c>
      <c r="E68" s="51">
        <f>Sekundäranteil!$D$10*'Gesamtenergie 2019'!E33</f>
        <v>3228.1949999999997</v>
      </c>
      <c r="F68" s="55">
        <f>Sekundäranteil!$D$10*'Gesamtenergie 2019'!F33</f>
        <v>3822.666666666667</v>
      </c>
      <c r="G68" s="52">
        <f>Sekundäranteil!$D$10*'Gesamtenergie 2019'!G33</f>
        <v>3158.3999999999992</v>
      </c>
      <c r="H68" s="54">
        <f>Sekundäranteil!$D$10*'Gesamtenergie 2019'!H33</f>
        <v>2457.6299999999997</v>
      </c>
      <c r="I68" s="53">
        <f>Sekundäranteil!$D$10*'Gesamtenergie 2019'!I33</f>
        <v>2209.5483333333327</v>
      </c>
    </row>
    <row r="69" spans="3:9" x14ac:dyDescent="0.25">
      <c r="C69" s="8" t="str">
        <f t="shared" ref="C69:D69" si="26">C34</f>
        <v>United Kingdom</v>
      </c>
      <c r="D69" s="8" t="str">
        <f t="shared" si="26"/>
        <v>Port Talbot</v>
      </c>
      <c r="E69" s="51">
        <f>Sekundäranteil!$D$10*'Gesamtenergie 2019'!E34</f>
        <v>8145.8120499999995</v>
      </c>
      <c r="F69" s="55">
        <f>Sekundäranteil!$D$10*'Gesamtenergie 2019'!F34</f>
        <v>9645.8622222222239</v>
      </c>
      <c r="G69" s="52">
        <f>Sekundäranteil!$D$10*'Gesamtenergie 2019'!G34</f>
        <v>7969.695999999999</v>
      </c>
      <c r="H69" s="54">
        <f>Sekundäranteil!$D$10*'Gesamtenergie 2019'!H34</f>
        <v>6201.4196999999995</v>
      </c>
      <c r="I69" s="53">
        <f>Sekundäranteil!$D$10*'Gesamtenergie 2019'!I34</f>
        <v>5575.4269611111104</v>
      </c>
    </row>
    <row r="70" spans="3:9" x14ac:dyDescent="0.25">
      <c r="C70" s="8" t="str">
        <f t="shared" ref="C70:D70" si="27">C35</f>
        <v>United Kingdom</v>
      </c>
      <c r="D70" s="8" t="str">
        <f t="shared" si="27"/>
        <v>Scunthorpe</v>
      </c>
      <c r="E70" s="51">
        <f>Sekundäranteil!$D$10*'Gesamtenergie 2019'!E35</f>
        <v>6025.963999999999</v>
      </c>
      <c r="F70" s="55">
        <f>Sekundäranteil!$D$10*'Gesamtenergie 2019'!F35</f>
        <v>7135.644444444446</v>
      </c>
      <c r="G70" s="52">
        <f>Sekundäranteil!$D$10*'Gesamtenergie 2019'!G35</f>
        <v>5895.6799999999985</v>
      </c>
      <c r="H70" s="54">
        <f>Sekundäranteil!$D$10*'Gesamtenergie 2019'!H35</f>
        <v>4587.576</v>
      </c>
      <c r="I70" s="53">
        <f>Sekundäranteil!$D$10*'Gesamtenergie 2019'!I35</f>
        <v>4124.4902222222217</v>
      </c>
    </row>
    <row r="73" spans="3:9" ht="42" customHeight="1" x14ac:dyDescent="0.35">
      <c r="C73" s="87" t="s">
        <v>117</v>
      </c>
      <c r="D73" s="87"/>
      <c r="E73" s="87"/>
      <c r="F73" s="87"/>
      <c r="G73" s="87"/>
      <c r="H73" s="87"/>
      <c r="I73" s="87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86" t="s">
        <v>47</v>
      </c>
      <c r="F75" s="86"/>
      <c r="G75" s="86" t="s">
        <v>43</v>
      </c>
      <c r="H75" s="86"/>
      <c r="I75" s="86"/>
    </row>
    <row r="76" spans="3:9" x14ac:dyDescent="0.25">
      <c r="C76" s="15" t="s">
        <v>53</v>
      </c>
      <c r="D76" s="49" t="s">
        <v>54</v>
      </c>
      <c r="E76" s="63" t="str">
        <f>Studienliste!$F$17</f>
        <v>ISI-05 13</v>
      </c>
      <c r="F76" s="64" t="s">
        <v>139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>C42</f>
        <v>Austria</v>
      </c>
      <c r="D77" s="8" t="str">
        <f>D42</f>
        <v>Donawitz</v>
      </c>
      <c r="E77" s="51">
        <f>Sekundäranteil!$D$9*'Gesamtenergie 2019'!E7</f>
        <v>8638.2834999999995</v>
      </c>
      <c r="F77" s="55">
        <f>Sekundäranteil!$D$9*'Gesamtenergie 2019'!F7</f>
        <v>10229.022222222224</v>
      </c>
      <c r="G77" s="52">
        <f>Sekundäranteil!$D$9*'Gesamtenergie 2019'!G7</f>
        <v>8451.5199999999986</v>
      </c>
      <c r="H77" s="54">
        <f>Sekundäranteil!$D$9*'Gesamtenergie 2019'!H7</f>
        <v>6576.3389999999999</v>
      </c>
      <c r="I77" s="53">
        <f>Sekundäranteil!$D$9*'Gesamtenergie 2019'!I7</f>
        <v>5912.5006111111106</v>
      </c>
    </row>
    <row r="78" spans="3:9" x14ac:dyDescent="0.25">
      <c r="C78" s="8" t="str">
        <f t="shared" ref="C78:D78" si="28">C43</f>
        <v>Austria</v>
      </c>
      <c r="D78" s="8" t="str">
        <f t="shared" si="28"/>
        <v>Linz</v>
      </c>
      <c r="E78" s="51">
        <f>Sekundäranteil!$D$9*'Gesamtenergie 2019'!E8</f>
        <v>8638.2834999999995</v>
      </c>
      <c r="F78" s="55">
        <f>Sekundäranteil!$D$9*'Gesamtenergie 2019'!F8</f>
        <v>10229.022222222224</v>
      </c>
      <c r="G78" s="52">
        <f>Sekundäranteil!$D$9*'Gesamtenergie 2019'!G8</f>
        <v>8451.5199999999986</v>
      </c>
      <c r="H78" s="54">
        <f>Sekundäranteil!$D$9*'Gesamtenergie 2019'!H8</f>
        <v>6576.3389999999999</v>
      </c>
      <c r="I78" s="53">
        <f>Sekundäranteil!$D$9*'Gesamtenergie 2019'!I8</f>
        <v>5912.5006111111106</v>
      </c>
    </row>
    <row r="79" spans="3:9" x14ac:dyDescent="0.25">
      <c r="C79" s="8" t="str">
        <f t="shared" ref="C79:D79" si="29">C44</f>
        <v>Belgium</v>
      </c>
      <c r="D79" s="8" t="str">
        <f t="shared" si="29"/>
        <v>Ghent</v>
      </c>
      <c r="E79" s="51">
        <f>Sekundäranteil!$D$9*'Gesamtenergie 2019'!E9</f>
        <v>12477.775</v>
      </c>
      <c r="F79" s="55">
        <f>Sekundäranteil!$D$9*'Gesamtenergie 2019'!F9</f>
        <v>14775.555555555558</v>
      </c>
      <c r="G79" s="52">
        <f>Sekundäranteil!$D$9*'Gesamtenergie 2019'!G9</f>
        <v>12207.999999999998</v>
      </c>
      <c r="H79" s="54">
        <f>Sekundäranteil!$D$9*'Gesamtenergie 2019'!H9</f>
        <v>9499.35</v>
      </c>
      <c r="I79" s="53">
        <f>Sekundäranteil!$D$9*'Gesamtenergie 2019'!I9</f>
        <v>8540.4527777777766</v>
      </c>
    </row>
    <row r="80" spans="3:9" x14ac:dyDescent="0.25">
      <c r="C80" s="8" t="str">
        <f t="shared" ref="C80:D80" si="30">C45</f>
        <v>Czech Republic</v>
      </c>
      <c r="D80" s="8" t="str">
        <f t="shared" si="30"/>
        <v>Trinec</v>
      </c>
      <c r="E80" s="51">
        <f>Sekundäranteil!$D$9*'Gesamtenergie 2019'!E10</f>
        <v>5913.7784999999994</v>
      </c>
      <c r="F80" s="55">
        <f>Sekundäranteil!$D$9*'Gesamtenergie 2019'!F10</f>
        <v>7002.8000000000011</v>
      </c>
      <c r="G80" s="52">
        <f>Sekundäranteil!$D$9*'Gesamtenergie 2019'!G10</f>
        <v>5785.9199999999992</v>
      </c>
      <c r="H80" s="54">
        <f>Sekundäranteil!$D$9*'Gesamtenergie 2019'!H10</f>
        <v>4502.1689999999999</v>
      </c>
      <c r="I80" s="53">
        <f>Sekundäranteil!$D$9*'Gesamtenergie 2019'!I10</f>
        <v>4047.7044999999998</v>
      </c>
    </row>
    <row r="81" spans="3:9" x14ac:dyDescent="0.25">
      <c r="C81" s="8" t="str">
        <f t="shared" ref="C81:D81" si="31">C46</f>
        <v>Finland</v>
      </c>
      <c r="D81" s="8" t="str">
        <f t="shared" si="31"/>
        <v>Raahe</v>
      </c>
      <c r="E81" s="51">
        <f>Sekundäranteil!$D$9*'Gesamtenergie 2019'!E11</f>
        <v>5952.7</v>
      </c>
      <c r="F81" s="55">
        <f>Sekundäranteil!$D$9*'Gesamtenergie 2019'!F11</f>
        <v>7048.8888888888905</v>
      </c>
      <c r="G81" s="52">
        <f>Sekundäranteil!$D$9*'Gesamtenergie 2019'!G11</f>
        <v>5823.9999999999991</v>
      </c>
      <c r="H81" s="54">
        <f>Sekundäranteil!$D$9*'Gesamtenergie 2019'!H11</f>
        <v>4531.8</v>
      </c>
      <c r="I81" s="53">
        <f>Sekundäranteil!$D$9*'Gesamtenergie 2019'!I11</f>
        <v>4074.344444444444</v>
      </c>
    </row>
    <row r="82" spans="3:9" x14ac:dyDescent="0.25">
      <c r="C82" s="8" t="str">
        <f t="shared" ref="C82:D82" si="32">C47</f>
        <v>France</v>
      </c>
      <c r="D82" s="8" t="str">
        <f t="shared" si="32"/>
        <v>Fos-Sur-Mer</v>
      </c>
      <c r="E82" s="51">
        <f>Sekundäranteil!$D$9*'Gesamtenergie 2019'!E12</f>
        <v>8585.625</v>
      </c>
      <c r="F82" s="55">
        <f>Sekundäranteil!$D$9*'Gesamtenergie 2019'!F12</f>
        <v>10166.66666666667</v>
      </c>
      <c r="G82" s="52">
        <f>Sekundäranteil!$D$9*'Gesamtenergie 2019'!G12</f>
        <v>8400</v>
      </c>
      <c r="H82" s="54">
        <f>Sekundäranteil!$D$9*'Gesamtenergie 2019'!H12</f>
        <v>6536.25</v>
      </c>
      <c r="I82" s="53">
        <f>Sekundäranteil!$D$9*'Gesamtenergie 2019'!I12</f>
        <v>5876.458333333333</v>
      </c>
    </row>
    <row r="83" spans="3:9" x14ac:dyDescent="0.25">
      <c r="C83" s="8" t="str">
        <f t="shared" ref="C83:D83" si="33">C48</f>
        <v>France</v>
      </c>
      <c r="D83" s="8" t="str">
        <f t="shared" si="33"/>
        <v>Dunkerque</v>
      </c>
      <c r="E83" s="51">
        <f>Sekundäranteil!$D$9*'Gesamtenergie 2019'!E13</f>
        <v>15683.074999999999</v>
      </c>
      <c r="F83" s="55">
        <f>Sekundäranteil!$D$9*'Gesamtenergie 2019'!F13</f>
        <v>18571.111111111117</v>
      </c>
      <c r="G83" s="52">
        <f>Sekundäranteil!$D$9*'Gesamtenergie 2019'!G13</f>
        <v>15343.999999999998</v>
      </c>
      <c r="H83" s="54">
        <f>Sekundäranteil!$D$9*'Gesamtenergie 2019'!H13</f>
        <v>11939.550000000001</v>
      </c>
      <c r="I83" s="53">
        <f>Sekundäranteil!$D$9*'Gesamtenergie 2019'!I13</f>
        <v>10734.330555555554</v>
      </c>
    </row>
    <row r="84" spans="3:9" x14ac:dyDescent="0.25">
      <c r="C84" s="8" t="str">
        <f t="shared" ref="C84:D84" si="34">C49</f>
        <v>Germany</v>
      </c>
      <c r="D84" s="8" t="str">
        <f t="shared" si="34"/>
        <v>Bremen</v>
      </c>
      <c r="E84" s="51">
        <f>Sekundäranteil!$D$9*'Gesamtenergie 2019'!E14</f>
        <v>7555.3499999999995</v>
      </c>
      <c r="F84" s="55">
        <f>Sekundäranteil!$D$9*'Gesamtenergie 2019'!F14</f>
        <v>8946.6666666666679</v>
      </c>
      <c r="G84" s="52">
        <f>Sekundäranteil!$D$9*'Gesamtenergie 2019'!G14</f>
        <v>7391.9999999999991</v>
      </c>
      <c r="H84" s="54">
        <f>Sekundäranteil!$D$9*'Gesamtenergie 2019'!H14</f>
        <v>5751.9000000000005</v>
      </c>
      <c r="I84" s="53">
        <f>Sekundäranteil!$D$9*'Gesamtenergie 2019'!I14</f>
        <v>5171.2833333333328</v>
      </c>
    </row>
    <row r="85" spans="3:9" x14ac:dyDescent="0.25">
      <c r="C85" s="8" t="str">
        <f t="shared" ref="C85:D85" si="35">C50</f>
        <v>Germany</v>
      </c>
      <c r="D85" s="8" t="str">
        <f t="shared" si="35"/>
        <v>Voelklingen</v>
      </c>
      <c r="E85" s="51">
        <f>Sekundäranteil!$D$9*'Gesamtenergie 2019'!E15</f>
        <v>6369.3889999999992</v>
      </c>
      <c r="F85" s="55">
        <f>Sekundäranteil!$D$9*'Gesamtenergie 2019'!F15</f>
        <v>7542.311111111113</v>
      </c>
      <c r="G85" s="52">
        <f>Sekundäranteil!$D$9*'Gesamtenergie 2019'!G15</f>
        <v>6231.6799999999994</v>
      </c>
      <c r="H85" s="54">
        <f>Sekundäranteil!$D$9*'Gesamtenergie 2019'!H15</f>
        <v>4849.0259999999998</v>
      </c>
      <c r="I85" s="53">
        <f>Sekundäranteil!$D$9*'Gesamtenergie 2019'!I15</f>
        <v>4359.5485555555551</v>
      </c>
    </row>
    <row r="86" spans="3:9" x14ac:dyDescent="0.25">
      <c r="C86" s="8" t="str">
        <f t="shared" ref="C86:D86" si="36">C51</f>
        <v>Germany</v>
      </c>
      <c r="D86" s="8" t="str">
        <f t="shared" si="36"/>
        <v>Eisenhuettenstadt</v>
      </c>
      <c r="E86" s="51">
        <f>Sekundäranteil!$D$9*'Gesamtenergie 2019'!E16</f>
        <v>4922.4249999999993</v>
      </c>
      <c r="F86" s="55">
        <f>Sekundäranteil!$D$9*'Gesamtenergie 2019'!F16</f>
        <v>5828.8888888888905</v>
      </c>
      <c r="G86" s="52">
        <f>Sekundäranteil!$D$9*'Gesamtenergie 2019'!G16</f>
        <v>4815.9999999999991</v>
      </c>
      <c r="H86" s="54">
        <f>Sekundäranteil!$D$9*'Gesamtenergie 2019'!H16</f>
        <v>3747.4500000000003</v>
      </c>
      <c r="I86" s="53">
        <f>Sekundäranteil!$D$9*'Gesamtenergie 2019'!I16</f>
        <v>3369.1694444444443</v>
      </c>
    </row>
    <row r="87" spans="3:9" x14ac:dyDescent="0.25">
      <c r="C87" s="8" t="str">
        <f t="shared" ref="C87:D87" si="37">C52</f>
        <v>Germany</v>
      </c>
      <c r="D87" s="8" t="str">
        <f t="shared" si="37"/>
        <v>Duisburg-Huckingen</v>
      </c>
      <c r="E87" s="51">
        <f>Sekundäranteil!$D$9*'Gesamtenergie 2019'!E17</f>
        <v>11447.5</v>
      </c>
      <c r="F87" s="55">
        <f>Sekundäranteil!$D$9*'Gesamtenergie 2019'!F17</f>
        <v>13555.555555555558</v>
      </c>
      <c r="G87" s="52">
        <f>Sekundäranteil!$D$9*'Gesamtenergie 2019'!G17</f>
        <v>11199.999999999998</v>
      </c>
      <c r="H87" s="54">
        <f>Sekundäranteil!$D$9*'Gesamtenergie 2019'!H17</f>
        <v>8715</v>
      </c>
      <c r="I87" s="53">
        <f>Sekundäranteil!$D$9*'Gesamtenergie 2019'!I17</f>
        <v>7835.2777777777774</v>
      </c>
    </row>
    <row r="88" spans="3:9" x14ac:dyDescent="0.25">
      <c r="C88" s="8" t="str">
        <f t="shared" ref="C88:D88" si="38">C53</f>
        <v>Germany</v>
      </c>
      <c r="D88" s="8" t="str">
        <f t="shared" si="38"/>
        <v>Duisburg-Beeckerwerth</v>
      </c>
      <c r="E88" s="51">
        <f>Sekundäranteil!$D$9*'Gesamtenergie 2019'!E18</f>
        <v>13737</v>
      </c>
      <c r="F88" s="55">
        <f>Sekundäranteil!$D$9*'Gesamtenergie 2019'!F18</f>
        <v>16266.66666666667</v>
      </c>
      <c r="G88" s="52">
        <f>Sekundäranteil!$D$9*'Gesamtenergie 2019'!G18</f>
        <v>13439.999999999998</v>
      </c>
      <c r="H88" s="54">
        <f>Sekundäranteil!$D$9*'Gesamtenergie 2019'!H18</f>
        <v>10458</v>
      </c>
      <c r="I88" s="53">
        <f>Sekundäranteil!$D$9*'Gesamtenergie 2019'!I18</f>
        <v>9402.3333333333321</v>
      </c>
    </row>
    <row r="89" spans="3:9" x14ac:dyDescent="0.25">
      <c r="C89" s="8" t="str">
        <f t="shared" ref="C89:D89" si="39">C54</f>
        <v>Germany</v>
      </c>
      <c r="D89" s="8" t="str">
        <f t="shared" si="39"/>
        <v>Salzgitter</v>
      </c>
      <c r="E89" s="51">
        <f>Sekundäranteil!$D$9*'Gesamtenergie 2019'!E19</f>
        <v>10531.699999999999</v>
      </c>
      <c r="F89" s="55">
        <f>Sekundäranteil!$D$9*'Gesamtenergie 2019'!F19</f>
        <v>12471.111111111113</v>
      </c>
      <c r="G89" s="52">
        <f>Sekundäranteil!$D$9*'Gesamtenergie 2019'!G19</f>
        <v>10303.999999999998</v>
      </c>
      <c r="H89" s="54">
        <f>Sekundäranteil!$D$9*'Gesamtenergie 2019'!H19</f>
        <v>8017.8</v>
      </c>
      <c r="I89" s="53">
        <f>Sekundäranteil!$D$9*'Gesamtenergie 2019'!I19</f>
        <v>7208.4555555555553</v>
      </c>
    </row>
    <row r="90" spans="3:9" x14ac:dyDescent="0.25">
      <c r="C90" s="8" t="str">
        <f t="shared" ref="C90:D90" si="40">C55</f>
        <v>Germany</v>
      </c>
      <c r="D90" s="8" t="str">
        <f t="shared" si="40"/>
        <v>Dillingen</v>
      </c>
      <c r="E90" s="51">
        <f>Sekundäranteil!$D$9*'Gesamtenergie 2019'!E20</f>
        <v>5343.6929999999993</v>
      </c>
      <c r="F90" s="55">
        <f>Sekundäranteil!$D$9*'Gesamtenergie 2019'!F20</f>
        <v>6327.7333333333345</v>
      </c>
      <c r="G90" s="52">
        <f>Sekundäranteil!$D$9*'Gesamtenergie 2019'!G20</f>
        <v>5228.16</v>
      </c>
      <c r="H90" s="54">
        <f>Sekundäranteil!$D$9*'Gesamtenergie 2019'!H20</f>
        <v>4068.1620000000003</v>
      </c>
      <c r="I90" s="53">
        <f>Sekundäranteil!$D$9*'Gesamtenergie 2019'!I20</f>
        <v>3657.5076666666664</v>
      </c>
    </row>
    <row r="91" spans="3:9" x14ac:dyDescent="0.25">
      <c r="C91" s="8" t="str">
        <f t="shared" ref="C91:D91" si="41">C56</f>
        <v>Germany</v>
      </c>
      <c r="D91" s="8" t="str">
        <f t="shared" si="41"/>
        <v>Duisburg</v>
      </c>
      <c r="E91" s="51">
        <f>Sekundäranteil!$D$9*'Gesamtenergie 2019'!E21</f>
        <v>2564.2399999999998</v>
      </c>
      <c r="F91" s="55">
        <f>Sekundäranteil!$D$9*'Gesamtenergie 2019'!F21</f>
        <v>3036.4444444444453</v>
      </c>
      <c r="G91" s="52">
        <f>Sekundäranteil!$D$9*'Gesamtenergie 2019'!G21</f>
        <v>2508.7999999999997</v>
      </c>
      <c r="H91" s="54">
        <f>Sekundäranteil!$D$9*'Gesamtenergie 2019'!H21</f>
        <v>1952.16</v>
      </c>
      <c r="I91" s="53">
        <f>Sekundäranteil!$D$9*'Gesamtenergie 2019'!I21</f>
        <v>1755.1022222222221</v>
      </c>
    </row>
    <row r="92" spans="3:9" x14ac:dyDescent="0.25">
      <c r="C92" s="8" t="str">
        <f t="shared" ref="C92:D92" si="42">C57</f>
        <v>Germany</v>
      </c>
      <c r="D92" s="8" t="str">
        <f t="shared" si="42"/>
        <v>Duisburg-Bruckhausen</v>
      </c>
      <c r="E92" s="51">
        <f>Sekundäranteil!$D$9*'Gesamtenergie 2019'!E22</f>
        <v>13737</v>
      </c>
      <c r="F92" s="55">
        <f>Sekundäranteil!$D$9*'Gesamtenergie 2019'!F22</f>
        <v>16266.66666666667</v>
      </c>
      <c r="G92" s="52">
        <f>Sekundäranteil!$D$9*'Gesamtenergie 2019'!G22</f>
        <v>13439.999999999998</v>
      </c>
      <c r="H92" s="54">
        <f>Sekundäranteil!$D$9*'Gesamtenergie 2019'!H22</f>
        <v>10458</v>
      </c>
      <c r="I92" s="53">
        <f>Sekundäranteil!$D$9*'Gesamtenergie 2019'!I22</f>
        <v>9402.3333333333321</v>
      </c>
    </row>
    <row r="93" spans="3:9" x14ac:dyDescent="0.25">
      <c r="C93" s="8" t="str">
        <f t="shared" ref="C93:D93" si="43">C58</f>
        <v>Hungaria</v>
      </c>
      <c r="D93" s="8" t="str">
        <f t="shared" si="43"/>
        <v>Dunauijvaros</v>
      </c>
      <c r="E93" s="51">
        <f>Sekundäranteil!$D$9*'Gesamtenergie 2019'!E23</f>
        <v>3663.2</v>
      </c>
      <c r="F93" s="55">
        <f>Sekundäranteil!$D$9*'Gesamtenergie 2019'!F23</f>
        <v>4337.7777777777783</v>
      </c>
      <c r="G93" s="52">
        <f>Sekundäranteil!$D$9*'Gesamtenergie 2019'!G23</f>
        <v>3583.9999999999995</v>
      </c>
      <c r="H93" s="54">
        <f>Sekundäranteil!$D$9*'Gesamtenergie 2019'!H23</f>
        <v>2788.8</v>
      </c>
      <c r="I93" s="53">
        <f>Sekundäranteil!$D$9*'Gesamtenergie 2019'!I23</f>
        <v>2507.2888888888888</v>
      </c>
    </row>
    <row r="94" spans="3:9" x14ac:dyDescent="0.25">
      <c r="C94" s="8" t="str">
        <f t="shared" ref="C94:D94" si="44">C59</f>
        <v>Italy</v>
      </c>
      <c r="D94" s="8" t="str">
        <f t="shared" si="44"/>
        <v>Taranto</v>
      </c>
      <c r="E94" s="51">
        <f>Sekundäranteil!$D$9*'Gesamtenergie 2019'!E24</f>
        <v>19460.75</v>
      </c>
      <c r="F94" s="55">
        <f>Sekundäranteil!$D$9*'Gesamtenergie 2019'!F24</f>
        <v>23044.444444444449</v>
      </c>
      <c r="G94" s="52">
        <f>Sekundäranteil!$D$9*'Gesamtenergie 2019'!G24</f>
        <v>19039.999999999996</v>
      </c>
      <c r="H94" s="54">
        <f>Sekundäranteil!$D$9*'Gesamtenergie 2019'!H24</f>
        <v>14815.5</v>
      </c>
      <c r="I94" s="53">
        <f>Sekundäranteil!$D$9*'Gesamtenergie 2019'!I24</f>
        <v>13319.972222222221</v>
      </c>
    </row>
    <row r="95" spans="3:9" x14ac:dyDescent="0.25">
      <c r="C95" s="8" t="str">
        <f t="shared" ref="C95:D95" si="45">C60</f>
        <v>Netherlands</v>
      </c>
      <c r="D95" s="8" t="str">
        <f t="shared" si="45"/>
        <v>Ijmuiden</v>
      </c>
      <c r="E95" s="51">
        <f>Sekundäranteil!$D$9*'Gesamtenergie 2019'!E25</f>
        <v>15602.942499999999</v>
      </c>
      <c r="F95" s="55">
        <f>Sekundäranteil!$D$9*'Gesamtenergie 2019'!F25</f>
        <v>18476.222222222226</v>
      </c>
      <c r="G95" s="52">
        <f>Sekundäranteil!$D$9*'Gesamtenergie 2019'!G25</f>
        <v>15265.599999999999</v>
      </c>
      <c r="H95" s="54">
        <f>Sekundäranteil!$D$9*'Gesamtenergie 2019'!H25</f>
        <v>11878.545</v>
      </c>
      <c r="I95" s="53">
        <f>Sekundäranteil!$D$9*'Gesamtenergie 2019'!I25</f>
        <v>10679.483611111111</v>
      </c>
    </row>
    <row r="96" spans="3:9" x14ac:dyDescent="0.25">
      <c r="C96" s="8" t="str">
        <f t="shared" ref="C96:D96" si="46">C61</f>
        <v>Poland</v>
      </c>
      <c r="D96" s="8" t="str">
        <f t="shared" si="46"/>
        <v>Krakow</v>
      </c>
      <c r="E96" s="51">
        <f>Sekundäranteil!$D$9*'Gesamtenergie 2019'!E26</f>
        <v>6238.8874999999998</v>
      </c>
      <c r="F96" s="55">
        <f>Sekundäranteil!$D$9*'Gesamtenergie 2019'!F26</f>
        <v>7387.7777777777792</v>
      </c>
      <c r="G96" s="52">
        <f>Sekundäranteil!$D$9*'Gesamtenergie 2019'!G26</f>
        <v>6103.9999999999991</v>
      </c>
      <c r="H96" s="54">
        <f>Sekundäranteil!$D$9*'Gesamtenergie 2019'!H26</f>
        <v>4749.6750000000002</v>
      </c>
      <c r="I96" s="53">
        <f>Sekundäranteil!$D$9*'Gesamtenergie 2019'!I26</f>
        <v>4270.2263888888883</v>
      </c>
    </row>
    <row r="97" spans="3:9" x14ac:dyDescent="0.25">
      <c r="C97" s="8" t="str">
        <f t="shared" ref="C97:D97" si="47">C62</f>
        <v>Poland</v>
      </c>
      <c r="D97" s="8" t="str">
        <f t="shared" si="47"/>
        <v>Dabrowa Gornicza</v>
      </c>
      <c r="E97" s="51">
        <f>Sekundäranteil!$D$9*'Gesamtenergie 2019'!E27</f>
        <v>6238.8874999999998</v>
      </c>
      <c r="F97" s="55">
        <f>Sekundäranteil!$D$9*'Gesamtenergie 2019'!F27</f>
        <v>7387.7777777777792</v>
      </c>
      <c r="G97" s="52">
        <f>Sekundäranteil!$D$9*'Gesamtenergie 2019'!G27</f>
        <v>6103.9999999999991</v>
      </c>
      <c r="H97" s="54">
        <f>Sekundäranteil!$D$9*'Gesamtenergie 2019'!H27</f>
        <v>4749.6750000000002</v>
      </c>
      <c r="I97" s="53">
        <f>Sekundäranteil!$D$9*'Gesamtenergie 2019'!I27</f>
        <v>4270.2263888888883</v>
      </c>
    </row>
    <row r="98" spans="3:9" x14ac:dyDescent="0.25">
      <c r="C98" s="8" t="str">
        <f t="shared" ref="C98:D98" si="48">C63</f>
        <v>Romania</v>
      </c>
      <c r="D98" s="8" t="str">
        <f t="shared" si="48"/>
        <v>Galati</v>
      </c>
      <c r="E98" s="51">
        <f>Sekundäranteil!$D$9*'Gesamtenergie 2019'!E28</f>
        <v>4693.4749999999995</v>
      </c>
      <c r="F98" s="55">
        <f>Sekundäranteil!$D$9*'Gesamtenergie 2019'!F28</f>
        <v>5557.7777777777792</v>
      </c>
      <c r="G98" s="52">
        <f>Sekundäranteil!$D$9*'Gesamtenergie 2019'!G28</f>
        <v>4591.9999999999991</v>
      </c>
      <c r="H98" s="54">
        <f>Sekundäranteil!$D$9*'Gesamtenergie 2019'!H28</f>
        <v>3573.15</v>
      </c>
      <c r="I98" s="53">
        <f>Sekundäranteil!$D$9*'Gesamtenergie 2019'!I28</f>
        <v>3212.4638888888885</v>
      </c>
    </row>
    <row r="99" spans="3:9" x14ac:dyDescent="0.25">
      <c r="C99" s="8" t="str">
        <f t="shared" ref="C99:D99" si="49">C64</f>
        <v>Slovakia</v>
      </c>
      <c r="D99" s="8" t="str">
        <f t="shared" si="49"/>
        <v>Kosice</v>
      </c>
      <c r="E99" s="51">
        <f>Sekundäranteil!$D$9*'Gesamtenergie 2019'!E29</f>
        <v>10302.75</v>
      </c>
      <c r="F99" s="55">
        <f>Sekundäranteil!$D$9*'Gesamtenergie 2019'!F29</f>
        <v>12200.000000000002</v>
      </c>
      <c r="G99" s="52">
        <f>Sekundäranteil!$D$9*'Gesamtenergie 2019'!G29</f>
        <v>10079.999999999998</v>
      </c>
      <c r="H99" s="54">
        <f>Sekundäranteil!$D$9*'Gesamtenergie 2019'!H29</f>
        <v>7843.5000000000009</v>
      </c>
      <c r="I99" s="53">
        <f>Sekundäranteil!$D$9*'Gesamtenergie 2019'!I29</f>
        <v>7051.7499999999991</v>
      </c>
    </row>
    <row r="100" spans="3:9" x14ac:dyDescent="0.25">
      <c r="C100" s="8" t="str">
        <f t="shared" ref="C100:D100" si="50">C65</f>
        <v>Spain</v>
      </c>
      <c r="D100" s="8" t="str">
        <f t="shared" si="50"/>
        <v>Gijon</v>
      </c>
      <c r="E100" s="51">
        <f>Sekundäranteil!$D$9*'Gesamtenergie 2019'!E30</f>
        <v>5437.5625</v>
      </c>
      <c r="F100" s="55">
        <f>Sekundäranteil!$D$9*'Gesamtenergie 2019'!F30</f>
        <v>6438.8888888888905</v>
      </c>
      <c r="G100" s="52">
        <f>Sekundäranteil!$D$9*'Gesamtenergie 2019'!G30</f>
        <v>5319.9999999999991</v>
      </c>
      <c r="H100" s="54">
        <f>Sekundäranteil!$D$9*'Gesamtenergie 2019'!H30</f>
        <v>4139.625</v>
      </c>
      <c r="I100" s="53">
        <f>Sekundäranteil!$D$9*'Gesamtenergie 2019'!I30</f>
        <v>3721.7569444444443</v>
      </c>
    </row>
    <row r="101" spans="3:9" x14ac:dyDescent="0.25">
      <c r="C101" s="8" t="str">
        <f t="shared" ref="C101:D101" si="51">C66</f>
        <v>Spain</v>
      </c>
      <c r="D101" s="8" t="str">
        <f t="shared" si="51"/>
        <v>Aviles</v>
      </c>
      <c r="E101" s="51">
        <f>Sekundäranteil!$D$9*'Gesamtenergie 2019'!E31</f>
        <v>5437.5625</v>
      </c>
      <c r="F101" s="55">
        <f>Sekundäranteil!$D$9*'Gesamtenergie 2019'!F31</f>
        <v>6438.8888888888905</v>
      </c>
      <c r="G101" s="52">
        <f>Sekundäranteil!$D$9*'Gesamtenergie 2019'!G31</f>
        <v>5319.9999999999991</v>
      </c>
      <c r="H101" s="54">
        <f>Sekundäranteil!$D$9*'Gesamtenergie 2019'!H31</f>
        <v>4139.625</v>
      </c>
      <c r="I101" s="53">
        <f>Sekundäranteil!$D$9*'Gesamtenergie 2019'!I31</f>
        <v>3721.7569444444443</v>
      </c>
    </row>
    <row r="102" spans="3:9" x14ac:dyDescent="0.25">
      <c r="C102" s="8" t="str">
        <f t="shared" ref="C102:D102" si="52">C67</f>
        <v>Sweden</v>
      </c>
      <c r="D102" s="8" t="str">
        <f t="shared" si="52"/>
        <v>Lulea</v>
      </c>
      <c r="E102" s="51">
        <f>Sekundäranteil!$D$9*'Gesamtenergie 2019'!E32</f>
        <v>5265.8499999999995</v>
      </c>
      <c r="F102" s="55">
        <f>Sekundäranteil!$D$9*'Gesamtenergie 2019'!F32</f>
        <v>6235.5555555555566</v>
      </c>
      <c r="G102" s="52">
        <f>Sekundäranteil!$D$9*'Gesamtenergie 2019'!G32</f>
        <v>5151.9999999999991</v>
      </c>
      <c r="H102" s="54">
        <f>Sekundäranteil!$D$9*'Gesamtenergie 2019'!H32</f>
        <v>4008.9</v>
      </c>
      <c r="I102" s="53">
        <f>Sekundäranteil!$D$9*'Gesamtenergie 2019'!I32</f>
        <v>3604.2277777777776</v>
      </c>
    </row>
    <row r="103" spans="3:9" x14ac:dyDescent="0.25">
      <c r="C103" s="8" t="str">
        <f t="shared" ref="C103:D103" si="53">C68</f>
        <v>Sweden</v>
      </c>
      <c r="D103" s="8" t="str">
        <f t="shared" si="53"/>
        <v>Oxeloesund</v>
      </c>
      <c r="E103" s="51">
        <f>Sekundäranteil!$D$9*'Gesamtenergie 2019'!E33</f>
        <v>3434.25</v>
      </c>
      <c r="F103" s="55">
        <f>Sekundäranteil!$D$9*'Gesamtenergie 2019'!F33</f>
        <v>4066.6666666666674</v>
      </c>
      <c r="G103" s="52">
        <f>Sekundäranteil!$D$9*'Gesamtenergie 2019'!G33</f>
        <v>3359.9999999999995</v>
      </c>
      <c r="H103" s="54">
        <f>Sekundäranteil!$D$9*'Gesamtenergie 2019'!H33</f>
        <v>2614.5</v>
      </c>
      <c r="I103" s="53">
        <f>Sekundäranteil!$D$9*'Gesamtenergie 2019'!I33</f>
        <v>2350.583333333333</v>
      </c>
    </row>
    <row r="104" spans="3:9" x14ac:dyDescent="0.25">
      <c r="C104" s="8" t="str">
        <f t="shared" ref="C104:D104" si="54">C69</f>
        <v>United Kingdom</v>
      </c>
      <c r="D104" s="8" t="str">
        <f t="shared" si="54"/>
        <v>Port Talbot</v>
      </c>
      <c r="E104" s="51">
        <f>Sekundäranteil!$D$9*'Gesamtenergie 2019'!E34</f>
        <v>8665.7574999999997</v>
      </c>
      <c r="F104" s="55">
        <f>Sekundäranteil!$D$9*'Gesamtenergie 2019'!F34</f>
        <v>10261.555555555558</v>
      </c>
      <c r="G104" s="52">
        <f>Sekundäranteil!$D$9*'Gesamtenergie 2019'!G34</f>
        <v>8478.4</v>
      </c>
      <c r="H104" s="54">
        <f>Sekundäranteil!$D$9*'Gesamtenergie 2019'!H34</f>
        <v>6597.2550000000001</v>
      </c>
      <c r="I104" s="53">
        <f>Sekundäranteil!$D$9*'Gesamtenergie 2019'!I34</f>
        <v>5931.3052777777775</v>
      </c>
    </row>
    <row r="105" spans="3:9" x14ac:dyDescent="0.25">
      <c r="C105" s="8" t="str">
        <f t="shared" ref="C105:D105" si="55">C70</f>
        <v>United Kingdom</v>
      </c>
      <c r="D105" s="8" t="str">
        <f t="shared" si="55"/>
        <v>Scunthorpe</v>
      </c>
      <c r="E105" s="51">
        <f>Sekundäranteil!$D$9*'Gesamtenergie 2019'!E35</f>
        <v>6410.5999999999995</v>
      </c>
      <c r="F105" s="55">
        <f>Sekundäranteil!$D$9*'Gesamtenergie 2019'!F35</f>
        <v>7591.1111111111131</v>
      </c>
      <c r="G105" s="52">
        <f>Sekundäranteil!$D$9*'Gesamtenergie 2019'!G35</f>
        <v>6271.9999999999991</v>
      </c>
      <c r="H105" s="54">
        <f>Sekundäranteil!$D$9*'Gesamtenergie 2019'!H35</f>
        <v>4880.4000000000005</v>
      </c>
      <c r="I105" s="53">
        <f>Sekundäranteil!$D$9*'Gesamtenergie 2019'!I35</f>
        <v>4387.7555555555555</v>
      </c>
    </row>
    <row r="109" spans="3:9" ht="15.75" x14ac:dyDescent="0.25">
      <c r="C109" s="59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78" t="s">
        <v>112</v>
      </c>
      <c r="D3" s="78"/>
      <c r="E3" s="78"/>
      <c r="F3" s="78"/>
      <c r="G3" s="78"/>
      <c r="H3" s="78"/>
      <c r="I3" s="78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53</v>
      </c>
      <c r="D6" s="15" t="s">
        <v>54</v>
      </c>
      <c r="E6" s="63" t="str">
        <f>Studienliste!$F$17</f>
        <v>ISI-05 13</v>
      </c>
      <c r="F6" s="64" t="s">
        <v>139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2019'!F122-'Energiebedarf Sek.Stahl 2050'!E7-('Verbrauch je Träger 2019'!F122-'Energiebedarf Sek.stahl 2019'!E6)</f>
        <v>-455.29867460488822</v>
      </c>
      <c r="F7" s="55">
        <f>'Verbrauch je Träger 2019'!G122-'Energiebedarf Sek.Stahl 2050'!F7-('Verbrauch je Träger 2019'!G122-'Energiebedarf Sek.stahl 2019'!F6)</f>
        <v>-539.14186311223966</v>
      </c>
      <c r="G7" s="52">
        <f>'Verbrauch je Träger 2019'!H122-'Energiebedarf Sek.Stahl 2050'!G7-('Verbrauch je Träger 2019'!H122-'Energiebedarf Sek.stahl 2019'!G6)</f>
        <v>-445.4549164074906</v>
      </c>
      <c r="H7" s="54">
        <f>'Verbrauch je Träger 2019'!I122-'Energiebedarf Sek.Stahl 2050'!H7-('Verbrauch je Träger 2019'!I122-'Energiebedarf Sek.stahl 2019'!H6)</f>
        <v>-346.61960682957852</v>
      </c>
      <c r="I7" s="53">
        <f>'Verbrauch je Träger 2019'!J122-'Energiebedarf Sek.Stahl 2050'!I7-('Verbrauch je Träger 2019'!J122-'Energiebedarf Sek.stahl 2019'!I6)</f>
        <v>-311.63062567227371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2019'!F123-'Energiebedarf Sek.Stahl 2050'!E8-('Verbrauch je Träger 2019'!F123-'Energiebedarf Sek.stahl 2019'!E7)</f>
        <v>-455.29867460488822</v>
      </c>
      <c r="F8" s="55">
        <f>'Verbrauch je Träger 2019'!G123-'Energiebedarf Sek.Stahl 2050'!F8-('Verbrauch je Träger 2019'!G123-'Energiebedarf Sek.stahl 2019'!F7)</f>
        <v>-539.14186311223966</v>
      </c>
      <c r="G8" s="52">
        <f>'Verbrauch je Träger 2019'!H123-'Energiebedarf Sek.Stahl 2050'!G8-('Verbrauch je Träger 2019'!H123-'Energiebedarf Sek.stahl 2019'!G7)</f>
        <v>-445.4549164074906</v>
      </c>
      <c r="H8" s="54">
        <f>'Verbrauch je Träger 2019'!I123-'Energiebedarf Sek.Stahl 2050'!H8-('Verbrauch je Träger 2019'!I123-'Energiebedarf Sek.stahl 2019'!H7)</f>
        <v>-346.61960682957852</v>
      </c>
      <c r="I8" s="53">
        <f>'Verbrauch je Träger 2019'!J123-'Energiebedarf Sek.Stahl 2050'!I8-('Verbrauch je Träger 2019'!J123-'Energiebedarf Sek.stahl 2019'!I7)</f>
        <v>-311.63062567227371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2019'!F124-'Energiebedarf Sek.Stahl 2050'!E9-('Verbrauch je Träger 2019'!F124-'Energiebedarf Sek.stahl 2019'!E8)</f>
        <v>-657.66704919073345</v>
      </c>
      <c r="F9" s="55">
        <f>'Verbrauch je Träger 2019'!G124-'Energiebedarf Sek.Stahl 2050'!F9-('Verbrauch je Träger 2019'!G124-'Energiebedarf Sek.stahl 2019'!F8)</f>
        <v>-778.77634613350347</v>
      </c>
      <c r="G9" s="52">
        <f>'Verbrauch je Träger 2019'!H124-'Energiebedarf Sek.Stahl 2050'!G9-('Verbrauch je Träger 2019'!H124-'Energiebedarf Sek.stahl 2019'!G8)</f>
        <v>-643.44799746112403</v>
      </c>
      <c r="H9" s="54">
        <f>'Verbrauch je Träger 2019'!I124-'Energiebedarf Sek.Stahl 2050'!H9-('Verbrauch je Träger 2019'!I124-'Energiebedarf Sek.stahl 2019'!H8)</f>
        <v>-500.68297302443716</v>
      </c>
      <c r="I9" s="53">
        <f>'Verbrauch je Träger 2019'!J124-'Energiebedarf Sek.Stahl 2050'!I9-('Verbrauch je Träger 2019'!J124-'Energiebedarf Sek.stahl 2019'!I8)</f>
        <v>-450.14230318417503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2019'!F125-'Energiebedarf Sek.Stahl 2050'!E10-('Verbrauch je Träger 2019'!F125-'Energiebedarf Sek.stahl 2019'!E9)</f>
        <v>-311.69797946048948</v>
      </c>
      <c r="F10" s="55">
        <f>'Verbrauch je Träger 2019'!G125-'Energiebedarf Sek.Stahl 2050'!F10-('Verbrauch je Träger 2019'!G125-'Energiebedarf Sek.stahl 2019'!F9)</f>
        <v>-369.09711964455801</v>
      </c>
      <c r="G10" s="52">
        <f>'Verbrauch je Träger 2019'!H125-'Energiebedarf Sek.Stahl 2050'!G10-('Verbrauch je Träger 2019'!H125-'Energiebedarf Sek.stahl 2019'!G9)</f>
        <v>-304.95893164074914</v>
      </c>
      <c r="H10" s="54">
        <f>'Verbrauch je Träger 2019'!I125-'Energiebedarf Sek.Stahl 2050'!H10-('Verbrauch je Träger 2019'!I125-'Energiebedarf Sek.stahl 2019'!H9)</f>
        <v>-237.29616868295761</v>
      </c>
      <c r="I10" s="53">
        <f>'Verbrauch je Träger 2019'!J125-'Energiebedarf Sek.Stahl 2050'!I10-('Verbrauch je Träger 2019'!J125-'Energiebedarf Sek.stahl 2019'!I9)</f>
        <v>-213.34267323389395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2019'!F126-'Energiebedarf Sek.Stahl 2050'!E11-('Verbrauch je Träger 2019'!F126-'Energiebedarf Sek.stahl 2019'!E10)</f>
        <v>-313.74941796255189</v>
      </c>
      <c r="F11" s="55">
        <f>'Verbrauch je Träger 2019'!G126-'Energiebedarf Sek.Stahl 2050'!F11-('Verbrauch je Träger 2019'!G126-'Energiebedarf Sek.stahl 2019'!F10)</f>
        <v>-371.52633026552485</v>
      </c>
      <c r="G11" s="52">
        <f>'Verbrauch je Träger 2019'!H126-'Energiebedarf Sek.Stahl 2050'!G11-('Verbrauch je Träger 2019'!H126-'Energiebedarf Sek.stahl 2019'!G10)</f>
        <v>-306.96601713741711</v>
      </c>
      <c r="H11" s="54">
        <f>'Verbrauch je Träger 2019'!I126-'Energiebedarf Sek.Stahl 2050'!H11-('Verbrauch je Träger 2019'!I126-'Energiebedarf Sek.stahl 2019'!H10)</f>
        <v>-238.85793208505311</v>
      </c>
      <c r="I11" s="53">
        <f>'Verbrauch je Träger 2019'!J126-'Energiebedarf Sek.Stahl 2050'!I11-('Verbrauch je Träger 2019'!J126-'Energiebedarf Sek.stahl 2019'!I10)</f>
        <v>-214.7467868401568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2019'!F127-'Energiebedarf Sek.Stahl 2050'!E12-('Verbrauch je Träger 2019'!F127-'Energiebedarf Sek.stahl 2019'!E11)</f>
        <v>-452.52319898445057</v>
      </c>
      <c r="F12" s="55">
        <f>'Verbrauch je Träger 2019'!G127-'Energiebedarf Sek.Stahl 2050'!F12-('Verbrauch je Träger 2019'!G127-'Energiebedarf Sek.stahl 2019'!F11)</f>
        <v>-535.85528403681565</v>
      </c>
      <c r="G12" s="52">
        <f>'Verbrauch je Träger 2019'!H127-'Energiebedarf Sek.Stahl 2050'!G12-('Verbrauch je Träger 2019'!H127-'Energiebedarf Sek.stahl 2019'!G11)</f>
        <v>-442.73944779435169</v>
      </c>
      <c r="H12" s="54">
        <f>'Verbrauch je Träger 2019'!I127-'Energiebedarf Sek.Stahl 2050'!H12-('Verbrauch je Träger 2019'!I127-'Energiebedarf Sek.stahl 2019'!H11)</f>
        <v>-344.50663281497964</v>
      </c>
      <c r="I12" s="53">
        <f>'Verbrauch je Träger 2019'!J127-'Energiebedarf Sek.Stahl 2050'!I12-('Verbrauch je Träger 2019'!J127-'Energiebedarf Sek.stahl 2019'!I11)</f>
        <v>-309.73094255791784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2019'!F128-'Energiebedarf Sek.Stahl 2050'!E13-('Verbrauch je Träger 2019'!F128-'Energiebedarf Sek.stahl 2019'!E12)</f>
        <v>-826.60904347826181</v>
      </c>
      <c r="F13" s="55">
        <f>'Verbrauch je Träger 2019'!G128-'Energiebedarf Sek.Stahl 2050'!F13-('Verbrauch je Träger 2019'!G128-'Energiebedarf Sek.stahl 2019'!F12)</f>
        <v>-978.82898550724713</v>
      </c>
      <c r="G13" s="52">
        <f>'Verbrauch je Träger 2019'!H128-'Energiebedarf Sek.Stahl 2050'!G13-('Verbrauch je Träger 2019'!H128-'Energiebedarf Sek.stahl 2019'!G12)</f>
        <v>-808.73739130435024</v>
      </c>
      <c r="H13" s="54">
        <f>'Verbrauch je Träger 2019'!I128-'Energiebedarf Sek.Stahl 2050'!H13-('Verbrauch je Träger 2019'!I128-'Energiebedarf Sek.stahl 2019'!H12)</f>
        <v>-629.29878260869737</v>
      </c>
      <c r="I13" s="53">
        <f>'Verbrauch je Träger 2019'!J128-'Energiebedarf Sek.Stahl 2050'!I13-('Verbrauch je Träger 2019'!J128-'Energiebedarf Sek.stahl 2019'!I12)</f>
        <v>-565.77518840579796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2019'!F129-'Energiebedarf Sek.Stahl 2050'!E14-('Verbrauch je Träger 2019'!F129-'Energiebedarf Sek.stahl 2019'!E13)</f>
        <v>-398.22041510631607</v>
      </c>
      <c r="F14" s="55">
        <f>'Verbrauch je Träger 2019'!G129-'Energiebedarf Sek.Stahl 2050'!F14-('Verbrauch je Träger 2019'!G129-'Energiebedarf Sek.stahl 2019'!F13)</f>
        <v>-471.55264995239668</v>
      </c>
      <c r="G14" s="52">
        <f>'Verbrauch je Träger 2019'!H129-'Energiebedarf Sek.Stahl 2050'!G14-('Verbrauch je Träger 2019'!H129-'Energiebedarf Sek.stahl 2019'!G13)</f>
        <v>-389.61071405902931</v>
      </c>
      <c r="H14" s="54">
        <f>'Verbrauch je Träger 2019'!I129-'Energiebedarf Sek.Stahl 2050'!H14-('Verbrauch je Träger 2019'!I129-'Energiebedarf Sek.stahl 2019'!H13)</f>
        <v>-303.1658368771823</v>
      </c>
      <c r="I14" s="53">
        <f>'Verbrauch je Träger 2019'!J129-'Energiebedarf Sek.Stahl 2050'!I14-('Verbrauch je Träger 2019'!J129-'Energiebedarf Sek.stahl 2019'!I13)</f>
        <v>-272.56322945096781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2019'!F130-'Energiebedarf Sek.Stahl 2050'!E15-('Verbrauch je Träger 2019'!F130-'Energiebedarf Sek.stahl 2019'!E14)</f>
        <v>-335.7118772199301</v>
      </c>
      <c r="F15" s="55">
        <f>'Verbrauch je Träger 2019'!G130-'Energiebedarf Sek.Stahl 2050'!F15-('Verbrauch je Träger 2019'!G130-'Energiebedarf Sek.stahl 2019'!F14)</f>
        <v>-397.53317338411125</v>
      </c>
      <c r="G15" s="52">
        <f>'Verbrauch je Träger 2019'!H130-'Energiebedarf Sek.Stahl 2050'!G15-('Verbrauch je Träger 2019'!H130-'Energiebedarf Sek.stahl 2019'!G14)</f>
        <v>-328.45363833703595</v>
      </c>
      <c r="H15" s="54">
        <f>'Verbrauch je Träger 2019'!I130-'Energiebedarf Sek.Stahl 2050'!H15-('Verbrauch je Träger 2019'!I130-'Energiebedarf Sek.stahl 2019'!H14)</f>
        <v>-255.57798733100663</v>
      </c>
      <c r="I15" s="53">
        <f>'Verbrauch je Träger 2019'!J130-'Energiebedarf Sek.Stahl 2050'!I15-('Verbrauch je Träger 2019'!J130-'Energiebedarf Sek.stahl 2019'!I14)</f>
        <v>-229.77906191896818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2019'!F131-'Energiebedarf Sek.Stahl 2050'!E16-('Verbrauch je Träger 2019'!F131-'Energiebedarf Sek.stahl 2019'!E15)</f>
        <v>-259.44663408441784</v>
      </c>
      <c r="F16" s="55">
        <f>'Verbrauch je Träger 2019'!G131-'Energiebedarf Sek.Stahl 2050'!F16-('Verbrauch je Träger 2019'!G131-'Energiebedarf Sek.stahl 2019'!F15)</f>
        <v>-307.22369618110679</v>
      </c>
      <c r="G16" s="52">
        <f>'Verbrauch je Träger 2019'!H131-'Energiebedarf Sek.Stahl 2050'!G16-('Verbrauch je Träger 2019'!H131-'Energiebedarf Sek.stahl 2019'!G15)</f>
        <v>-253.83728340209473</v>
      </c>
      <c r="H16" s="54">
        <f>'Verbrauch je Träger 2019'!I131-'Energiebedarf Sek.Stahl 2050'!H16-('Verbrauch je Träger 2019'!I131-'Energiebedarf Sek.stahl 2019'!H15)</f>
        <v>-197.51713614725486</v>
      </c>
      <c r="I16" s="53">
        <f>'Verbrauch je Träger 2019'!J131-'Energiebedarf Sek.Stahl 2050'!I16-('Verbrauch je Träger 2019'!J131-'Energiebedarf Sek.stahl 2019'!I15)</f>
        <v>-177.57907373320677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2019'!F132-'Energiebedarf Sek.Stahl 2050'!E17-('Verbrauch je Träger 2019'!F132-'Energiebedarf Sek.stahl 2019'!E16)</f>
        <v>-603.36426531259895</v>
      </c>
      <c r="F17" s="55">
        <f>'Verbrauch je Träger 2019'!G132-'Energiebedarf Sek.Stahl 2050'!F17-('Verbrauch je Träger 2019'!G132-'Energiebedarf Sek.stahl 2019'!F16)</f>
        <v>-714.47371204908632</v>
      </c>
      <c r="G17" s="52">
        <f>'Verbrauch je Träger 2019'!H132-'Energiebedarf Sek.Stahl 2050'!G17-('Verbrauch je Träger 2019'!H132-'Energiebedarf Sek.stahl 2019'!G16)</f>
        <v>-590.31926372580165</v>
      </c>
      <c r="H17" s="54">
        <f>'Verbrauch je Träger 2019'!I132-'Energiebedarf Sek.Stahl 2050'!H17-('Verbrauch je Träger 2019'!I132-'Energiebedarf Sek.stahl 2019'!H16)</f>
        <v>-459.34217708664073</v>
      </c>
      <c r="I17" s="53">
        <f>'Verbrauch je Träger 2019'!J132-'Energiebedarf Sek.Stahl 2050'!I17-('Verbrauch je Träger 2019'!J132-'Energiebedarf Sek.stahl 2019'!I16)</f>
        <v>-412.97459007722409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2019'!F133-'Energiebedarf Sek.Stahl 2050'!E18-('Verbrauch je Träger 2019'!F133-'Energiebedarf Sek.stahl 2019'!E17)</f>
        <v>-724.03711837511946</v>
      </c>
      <c r="F18" s="55">
        <f>'Verbrauch je Träger 2019'!G133-'Energiebedarf Sek.Stahl 2050'!F18-('Verbrauch je Träger 2019'!G133-'Energiebedarf Sek.stahl 2019'!F17)</f>
        <v>-857.36845445890322</v>
      </c>
      <c r="G18" s="52">
        <f>'Verbrauch je Träger 2019'!H133-'Energiebedarf Sek.Stahl 2050'!G18-('Verbrauch je Träger 2019'!H133-'Energiebedarf Sek.stahl 2019'!G17)</f>
        <v>-708.3831164709627</v>
      </c>
      <c r="H18" s="54">
        <f>'Verbrauch je Träger 2019'!I133-'Energiebedarf Sek.Stahl 2050'!H18-('Verbrauch je Träger 2019'!I133-'Energiebedarf Sek.stahl 2019'!H17)</f>
        <v>-551.21061250396815</v>
      </c>
      <c r="I18" s="53">
        <f>'Verbrauch je Träger 2019'!J133-'Energiebedarf Sek.Stahl 2050'!I18-('Verbrauch je Träger 2019'!J133-'Energiebedarf Sek.stahl 2019'!I17)</f>
        <v>-495.56950809266891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2019'!F134-'Energiebedarf Sek.Stahl 2050'!E19-('Verbrauch je Träger 2019'!F134-'Energiebedarf Sek.stahl 2019'!E18)</f>
        <v>-555.0951240875911</v>
      </c>
      <c r="F19" s="55">
        <f>'Verbrauch je Träger 2019'!G134-'Energiebedarf Sek.Stahl 2050'!F19-('Verbrauch je Träger 2019'!G134-'Energiebedarf Sek.stahl 2019'!F18)</f>
        <v>-657.31581508515956</v>
      </c>
      <c r="G19" s="52">
        <f>'Verbrauch je Träger 2019'!H134-'Energiebedarf Sek.Stahl 2050'!G19-('Verbrauch je Träger 2019'!H134-'Energiebedarf Sek.stahl 2019'!G18)</f>
        <v>-543.09372262773832</v>
      </c>
      <c r="H19" s="54">
        <f>'Verbrauch je Träger 2019'!I134-'Energiebedarf Sek.Stahl 2050'!H19-('Verbrauch je Träger 2019'!I134-'Energiebedarf Sek.stahl 2019'!H18)</f>
        <v>-422.59480291970613</v>
      </c>
      <c r="I19" s="53">
        <f>'Verbrauch je Träger 2019'!J134-'Energiebedarf Sek.Stahl 2050'!I19-('Verbrauch je Träger 2019'!J134-'Energiebedarf Sek.stahl 2019'!I18)</f>
        <v>-379.93662287104598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2019'!F135-'Energiebedarf Sek.Stahl 2050'!E20-('Verbrauch je Träger 2019'!F135-'Energiebedarf Sek.stahl 2019'!E19)</f>
        <v>-281.65043904792128</v>
      </c>
      <c r="F20" s="55">
        <f>'Verbrauch je Träger 2019'!G135-'Energiebedarf Sek.Stahl 2050'!F20-('Verbrauch je Träger 2019'!G135-'Energiebedarf Sek.stahl 2019'!F19)</f>
        <v>-333.51632878451346</v>
      </c>
      <c r="G20" s="52">
        <f>'Verbrauch je Träger 2019'!H135-'Energiebedarf Sek.Stahl 2050'!G20-('Verbrauch je Träger 2019'!H135-'Energiebedarf Sek.stahl 2019'!G19)</f>
        <v>-275.56103230720419</v>
      </c>
      <c r="H20" s="54">
        <f>'Verbrauch je Träger 2019'!I135-'Energiebedarf Sek.Stahl 2050'!H20-('Verbrauch je Träger 2019'!I135-'Energiebedarf Sek.stahl 2019'!H19)</f>
        <v>-214.42092826404405</v>
      </c>
      <c r="I20" s="53">
        <f>'Verbrauch je Träger 2019'!J135-'Energiebedarf Sek.Stahl 2050'!I20-('Verbrauch je Träger 2019'!J135-'Energiebedarf Sek.stahl 2019'!I19)</f>
        <v>-192.77653864804824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2019'!F136-'Energiebedarf Sek.Stahl 2050'!E21-('Verbrauch je Träger 2019'!F136-'Energiebedarf Sek.stahl 2019'!E20)</f>
        <v>-135.15359543002251</v>
      </c>
      <c r="F21" s="55">
        <f>'Verbrauch je Träger 2019'!G136-'Energiebedarf Sek.Stahl 2050'!F21-('Verbrauch je Träger 2019'!G136-'Energiebedarf Sek.stahl 2019'!F20)</f>
        <v>-160.04211149899538</v>
      </c>
      <c r="G21" s="52">
        <f>'Verbrauch je Träger 2019'!H136-'Energiebedarf Sek.Stahl 2050'!G21-('Verbrauch je Träger 2019'!H136-'Energiebedarf Sek.stahl 2019'!G20)</f>
        <v>-132.23151507457942</v>
      </c>
      <c r="H21" s="54">
        <f>'Verbrauch je Träger 2019'!I136-'Energiebedarf Sek.Stahl 2050'!H21-('Verbrauch je Träger 2019'!I136-'Energiebedarf Sek.stahl 2019'!H20)</f>
        <v>-102.89264766740689</v>
      </c>
      <c r="I21" s="53">
        <f>'Verbrauch je Träger 2019'!J136-'Energiebedarf Sek.Stahl 2050'!I21-('Verbrauch je Träger 2019'!J136-'Energiebedarf Sek.stahl 2019'!I20)</f>
        <v>-92.506308177298479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2019'!F137-'Energiebedarf Sek.Stahl 2050'!E22-('Verbrauch je Träger 2019'!F137-'Energiebedarf Sek.stahl 2019'!E21)</f>
        <v>-724.03711837511946</v>
      </c>
      <c r="F22" s="55">
        <f>'Verbrauch je Träger 2019'!G137-'Energiebedarf Sek.Stahl 2050'!F22-('Verbrauch je Träger 2019'!G137-'Energiebedarf Sek.stahl 2019'!F21)</f>
        <v>-857.36845445890322</v>
      </c>
      <c r="G22" s="52">
        <f>'Verbrauch je Träger 2019'!H137-'Energiebedarf Sek.Stahl 2050'!G22-('Verbrauch je Träger 2019'!H137-'Energiebedarf Sek.stahl 2019'!G21)</f>
        <v>-708.3831164709627</v>
      </c>
      <c r="H22" s="54">
        <f>'Verbrauch je Träger 2019'!I137-'Energiebedarf Sek.Stahl 2050'!H22-('Verbrauch je Träger 2019'!I137-'Energiebedarf Sek.stahl 2019'!H21)</f>
        <v>-551.21061250396815</v>
      </c>
      <c r="I22" s="53">
        <f>'Verbrauch je Träger 2019'!J137-'Energiebedarf Sek.Stahl 2050'!I22-('Verbrauch je Träger 2019'!J137-'Energiebedarf Sek.stahl 2019'!I21)</f>
        <v>-495.56950809266891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2019'!F138-'Energiebedarf Sek.Stahl 2050'!E23-('Verbrauch je Träger 2019'!F138-'Energiebedarf Sek.stahl 2019'!E22)</f>
        <v>-193.07656490003228</v>
      </c>
      <c r="F23" s="55">
        <f>'Verbrauch je Träger 2019'!G138-'Energiebedarf Sek.Stahl 2050'!F23-('Verbrauch je Träger 2019'!G138-'Energiebedarf Sek.stahl 2019'!F22)</f>
        <v>-228.63158785570749</v>
      </c>
      <c r="G23" s="52">
        <f>'Verbrauch je Träger 2019'!H138-'Energiebedarf Sek.Stahl 2050'!G23-('Verbrauch je Träger 2019'!H138-'Energiebedarf Sek.stahl 2019'!G22)</f>
        <v>-188.90216439225651</v>
      </c>
      <c r="H23" s="54">
        <f>'Verbrauch je Träger 2019'!I138-'Energiebedarf Sek.Stahl 2050'!H23-('Verbrauch je Träger 2019'!I138-'Energiebedarf Sek.stahl 2019'!H22)</f>
        <v>-146.98949666772478</v>
      </c>
      <c r="I23" s="53">
        <f>'Verbrauch je Träger 2019'!J138-'Energiebedarf Sek.Stahl 2050'!I23-('Verbrauch je Träger 2019'!J138-'Energiebedarf Sek.stahl 2019'!I22)</f>
        <v>-132.15186882471198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2019'!F139-'Energiebedarf Sek.Stahl 2050'!E24-('Verbrauch je Träger 2019'!F139-'Energiebedarf Sek.stahl 2019'!E23)</f>
        <v>-1025.7192510314198</v>
      </c>
      <c r="F24" s="55">
        <f>'Verbrauch je Träger 2019'!G139-'Energiebedarf Sek.Stahl 2050'!F24-('Verbrauch je Träger 2019'!G139-'Energiebedarf Sek.stahl 2019'!F23)</f>
        <v>-1214.6053104834464</v>
      </c>
      <c r="G24" s="52">
        <f>'Verbrauch je Träger 2019'!H139-'Energiebedarf Sek.Stahl 2050'!G24-('Verbrauch je Träger 2019'!H139-'Energiebedarf Sek.stahl 2019'!G23)</f>
        <v>-1003.5427483338644</v>
      </c>
      <c r="H24" s="54">
        <f>'Verbrauch je Träger 2019'!I139-'Energiebedarf Sek.Stahl 2050'!H24-('Verbrauch je Träger 2019'!I139-'Energiebedarf Sek.stahl 2019'!H23)</f>
        <v>-780.88170104728488</v>
      </c>
      <c r="I24" s="53">
        <f>'Verbrauch je Träger 2019'!J139-'Energiebedarf Sek.Stahl 2050'!I24-('Verbrauch je Träger 2019'!J139-'Energiebedarf Sek.stahl 2019'!I23)</f>
        <v>-702.05680313128323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2019'!F140-'Energiebedarf Sek.Stahl 2050'!E25-('Verbrauch je Träger 2019'!F140-'Energiebedarf Sek.stahl 2019'!E24)</f>
        <v>-822.38549362107369</v>
      </c>
      <c r="F25" s="55">
        <f>'Verbrauch je Träger 2019'!G140-'Energiebedarf Sek.Stahl 2050'!F25-('Verbrauch je Träger 2019'!G140-'Energiebedarf Sek.stahl 2019'!F24)</f>
        <v>-973.82766952290331</v>
      </c>
      <c r="G25" s="52">
        <f>'Verbrauch je Träger 2019'!H140-'Energiebedarf Sek.Stahl 2050'!G25-('Verbrauch je Träger 2019'!H140-'Energiebedarf Sek.stahl 2019'!G24)</f>
        <v>-804.60515645826854</v>
      </c>
      <c r="H25" s="54">
        <f>'Verbrauch je Träger 2019'!I140-'Energiebedarf Sek.Stahl 2050'!H25-('Verbrauch je Träger 2019'!I140-'Energiebedarf Sek.stahl 2019'!H24)</f>
        <v>-626.08338736908991</v>
      </c>
      <c r="I25" s="53">
        <f>'Verbrauch je Träger 2019'!J140-'Energiebedarf Sek.Stahl 2050'!I25-('Verbrauch je Träger 2019'!J140-'Energiebedarf Sek.stahl 2019'!I24)</f>
        <v>-562.8843662752588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2019'!F141-'Energiebedarf Sek.Stahl 2050'!E26-('Verbrauch je Träger 2019'!F141-'Energiebedarf Sek.stahl 2019'!E25)</f>
        <v>-328.83352459536673</v>
      </c>
      <c r="F26" s="55">
        <f>'Verbrauch je Träger 2019'!G141-'Energiebedarf Sek.Stahl 2050'!F26-('Verbrauch je Träger 2019'!G141-'Energiebedarf Sek.stahl 2019'!F25)</f>
        <v>-389.38817306675173</v>
      </c>
      <c r="G26" s="52">
        <f>'Verbrauch je Träger 2019'!H141-'Energiebedarf Sek.Stahl 2050'!G26-('Verbrauch je Träger 2019'!H141-'Energiebedarf Sek.stahl 2019'!G25)</f>
        <v>-321.72399873056202</v>
      </c>
      <c r="H26" s="54">
        <f>'Verbrauch je Träger 2019'!I141-'Energiebedarf Sek.Stahl 2050'!H26-('Verbrauch je Träger 2019'!I141-'Energiebedarf Sek.stahl 2019'!H25)</f>
        <v>-250.34148651221858</v>
      </c>
      <c r="I26" s="53">
        <f>'Verbrauch je Träger 2019'!J141-'Energiebedarf Sek.Stahl 2050'!I26-('Verbrauch je Träger 2019'!J141-'Energiebedarf Sek.stahl 2019'!I25)</f>
        <v>-225.07115159208752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2019'!F142-'Energiebedarf Sek.Stahl 2050'!E27-('Verbrauch je Träger 2019'!F142-'Energiebedarf Sek.stahl 2019'!E26)</f>
        <v>-328.83352459536673</v>
      </c>
      <c r="F27" s="55">
        <f>'Verbrauch je Träger 2019'!G142-'Energiebedarf Sek.Stahl 2050'!F27-('Verbrauch je Träger 2019'!G142-'Energiebedarf Sek.stahl 2019'!F26)</f>
        <v>-389.38817306675173</v>
      </c>
      <c r="G27" s="52">
        <f>'Verbrauch je Träger 2019'!H142-'Energiebedarf Sek.Stahl 2050'!G27-('Verbrauch je Träger 2019'!H142-'Energiebedarf Sek.stahl 2019'!G26)</f>
        <v>-321.72399873056202</v>
      </c>
      <c r="H27" s="54">
        <f>'Verbrauch je Träger 2019'!I142-'Energiebedarf Sek.Stahl 2050'!H27-('Verbrauch je Träger 2019'!I142-'Energiebedarf Sek.stahl 2019'!H26)</f>
        <v>-250.34148651221858</v>
      </c>
      <c r="I27" s="53">
        <f>'Verbrauch je Träger 2019'!J142-'Energiebedarf Sek.Stahl 2050'!I27-('Verbrauch je Träger 2019'!J142-'Energiebedarf Sek.stahl 2019'!I26)</f>
        <v>-225.07115159208752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2019'!F143-'Energiebedarf Sek.Stahl 2050'!E28-('Verbrauch je Träger 2019'!F143-'Energiebedarf Sek.stahl 2019'!E27)</f>
        <v>-247.37934877816633</v>
      </c>
      <c r="F28" s="55">
        <f>'Verbrauch je Träger 2019'!G143-'Energiebedarf Sek.Stahl 2050'!F28-('Verbrauch je Träger 2019'!G143-'Energiebedarf Sek.stahl 2019'!F27)</f>
        <v>-292.9342219401251</v>
      </c>
      <c r="G28" s="52">
        <f>'Verbrauch je Träger 2019'!H143-'Energiebedarf Sek.Stahl 2050'!G28-('Verbrauch je Träger 2019'!H143-'Energiebedarf Sek.stahl 2019'!G27)</f>
        <v>-242.03089812757889</v>
      </c>
      <c r="H28" s="54">
        <f>'Verbrauch je Träger 2019'!I143-'Energiebedarf Sek.Stahl 2050'!H28-('Verbrauch je Träger 2019'!I143-'Energiebedarf Sek.stahl 2019'!H27)</f>
        <v>-188.33029260552212</v>
      </c>
      <c r="I28" s="53">
        <f>'Verbrauch je Träger 2019'!J143-'Energiebedarf Sek.Stahl 2050'!I28-('Verbrauch je Träger 2019'!J143-'Energiebedarf Sek.stahl 2019'!I27)</f>
        <v>-169.31958193166201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2019'!F144-'Energiebedarf Sek.Stahl 2050'!E29-('Verbrauch je Träger 2019'!F144-'Energiebedarf Sek.stahl 2019'!E28)</f>
        <v>-543.0278387813396</v>
      </c>
      <c r="F29" s="55">
        <f>'Verbrauch je Träger 2019'!G144-'Energiebedarf Sek.Stahl 2050'!F29-('Verbrauch je Träger 2019'!G144-'Energiebedarf Sek.stahl 2019'!F28)</f>
        <v>-643.02634084417696</v>
      </c>
      <c r="G29" s="52">
        <f>'Verbrauch je Träger 2019'!H144-'Energiebedarf Sek.Stahl 2050'!G29-('Verbrauch je Träger 2019'!H144-'Energiebedarf Sek.stahl 2019'!G28)</f>
        <v>-531.28733735322203</v>
      </c>
      <c r="H29" s="54">
        <f>'Verbrauch je Träger 2019'!I144-'Energiebedarf Sek.Stahl 2050'!H29-('Verbrauch je Träger 2019'!I144-'Energiebedarf Sek.stahl 2019'!H28)</f>
        <v>-413.4079593779752</v>
      </c>
      <c r="I29" s="53">
        <f>'Verbrauch je Träger 2019'!J144-'Energiebedarf Sek.Stahl 2050'!I29-('Verbrauch je Träger 2019'!J144-'Energiebedarf Sek.stahl 2019'!I28)</f>
        <v>-371.67713106950214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2019'!F145-'Energiebedarf Sek.Stahl 2050'!E30-('Verbrauch je Träger 2019'!F145-'Energiebedarf Sek.stahl 2019'!E29)</f>
        <v>-286.59802602348555</v>
      </c>
      <c r="F30" s="55">
        <f>'Verbrauch je Träger 2019'!G145-'Energiebedarf Sek.Stahl 2050'!F30-('Verbrauch je Träger 2019'!G145-'Energiebedarf Sek.stahl 2019'!F29)</f>
        <v>-339.37501322331536</v>
      </c>
      <c r="G30" s="52">
        <f>'Verbrauch je Träger 2019'!H145-'Energiebedarf Sek.Stahl 2050'!G30-('Verbrauch je Träger 2019'!H145-'Energiebedarf Sek.stahl 2019'!G29)</f>
        <v>-280.40165026975592</v>
      </c>
      <c r="H30" s="54">
        <f>'Verbrauch je Träger 2019'!I145-'Energiebedarf Sek.Stahl 2050'!H30-('Verbrauch je Träger 2019'!I145-'Energiebedarf Sek.stahl 2019'!H29)</f>
        <v>-218.18753411615398</v>
      </c>
      <c r="I30" s="53">
        <f>'Verbrauch je Träger 2019'!J145-'Energiebedarf Sek.Stahl 2050'!I30-('Verbrauch je Träger 2019'!J145-'Energiebedarf Sek.stahl 2019'!I29)</f>
        <v>-196.16293028668179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2019'!F146-'Energiebedarf Sek.Stahl 2050'!E31-('Verbrauch je Träger 2019'!F146-'Energiebedarf Sek.stahl 2019'!E30)</f>
        <v>-286.59802602348555</v>
      </c>
      <c r="F31" s="55">
        <f>'Verbrauch je Träger 2019'!G146-'Energiebedarf Sek.Stahl 2050'!F31-('Verbrauch je Träger 2019'!G146-'Energiebedarf Sek.stahl 2019'!F30)</f>
        <v>-339.37501322331536</v>
      </c>
      <c r="G31" s="52">
        <f>'Verbrauch je Träger 2019'!H146-'Energiebedarf Sek.Stahl 2050'!G31-('Verbrauch je Träger 2019'!H146-'Energiebedarf Sek.stahl 2019'!G30)</f>
        <v>-280.40165026975592</v>
      </c>
      <c r="H31" s="54">
        <f>'Verbrauch je Träger 2019'!I146-'Energiebedarf Sek.Stahl 2050'!H31-('Verbrauch je Träger 2019'!I146-'Energiebedarf Sek.stahl 2019'!H30)</f>
        <v>-218.18753411615398</v>
      </c>
      <c r="I31" s="53">
        <f>'Verbrauch je Träger 2019'!J146-'Energiebedarf Sek.Stahl 2050'!I31-('Verbrauch je Träger 2019'!J146-'Energiebedarf Sek.stahl 2019'!I30)</f>
        <v>-196.16293028668179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2019'!F147-'Energiebedarf Sek.Stahl 2050'!E32-('Verbrauch je Träger 2019'!F147-'Energiebedarf Sek.stahl 2019'!E31)</f>
        <v>-277.54756204379555</v>
      </c>
      <c r="F32" s="55">
        <f>'Verbrauch je Träger 2019'!G147-'Energiebedarf Sek.Stahl 2050'!F32-('Verbrauch je Träger 2019'!G147-'Energiebedarf Sek.stahl 2019'!F31)</f>
        <v>-328.65790754257978</v>
      </c>
      <c r="G32" s="52">
        <f>'Verbrauch je Träger 2019'!H147-'Energiebedarf Sek.Stahl 2050'!G32-('Verbrauch je Träger 2019'!H147-'Energiebedarf Sek.stahl 2019'!G31)</f>
        <v>-271.54686131386916</v>
      </c>
      <c r="H32" s="54">
        <f>'Verbrauch je Träger 2019'!I147-'Energiebedarf Sek.Stahl 2050'!H32-('Verbrauch je Träger 2019'!I147-'Energiebedarf Sek.stahl 2019'!H31)</f>
        <v>-211.29740145985306</v>
      </c>
      <c r="I32" s="53">
        <f>'Verbrauch je Träger 2019'!J147-'Energiebedarf Sek.Stahl 2050'!I32-('Verbrauch je Träger 2019'!J147-'Energiebedarf Sek.stahl 2019'!I31)</f>
        <v>-189.96831143552299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2019'!F148-'Energiebedarf Sek.Stahl 2050'!E33-('Verbrauch je Träger 2019'!F148-'Energiebedarf Sek.stahl 2019'!E32)</f>
        <v>-181.00927959377987</v>
      </c>
      <c r="F33" s="55">
        <f>'Verbrauch je Träger 2019'!G148-'Energiebedarf Sek.Stahl 2050'!F33-('Verbrauch je Träger 2019'!G148-'Energiebedarf Sek.stahl 2019'!F32)</f>
        <v>-214.3421136147258</v>
      </c>
      <c r="G33" s="52">
        <f>'Verbrauch je Träger 2019'!H148-'Energiebedarf Sek.Stahl 2050'!G33-('Verbrauch je Träger 2019'!H148-'Energiebedarf Sek.stahl 2019'!G32)</f>
        <v>-177.09577911774068</v>
      </c>
      <c r="H33" s="54">
        <f>'Verbrauch je Träger 2019'!I148-'Energiebedarf Sek.Stahl 2050'!H33-('Verbrauch je Träger 2019'!I148-'Energiebedarf Sek.stahl 2019'!H32)</f>
        <v>-137.80265312599204</v>
      </c>
      <c r="I33" s="53">
        <f>'Verbrauch je Träger 2019'!J148-'Energiebedarf Sek.Stahl 2050'!I33-('Verbrauch je Träger 2019'!J148-'Energiebedarf Sek.stahl 2019'!I32)</f>
        <v>-123.89237702316723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2019'!F149-'Energiebedarf Sek.Stahl 2050'!E34-('Verbrauch je Träger 2019'!F149-'Energiebedarf Sek.stahl 2019'!E33)</f>
        <v>-456.74674884163778</v>
      </c>
      <c r="F34" s="55">
        <f>'Verbrauch je Träger 2019'!G149-'Energiebedarf Sek.Stahl 2050'!F34-('Verbrauch je Träger 2019'!G149-'Energiebedarf Sek.stahl 2019'!F33)</f>
        <v>-540.85660002115765</v>
      </c>
      <c r="G34" s="52">
        <f>'Verbrauch je Träger 2019'!H149-'Energiebedarf Sek.Stahl 2050'!G34-('Verbrauch je Träger 2019'!H149-'Energiebedarf Sek.stahl 2019'!G33)</f>
        <v>-446.87168264043157</v>
      </c>
      <c r="H34" s="54">
        <f>'Verbrauch je Träger 2019'!I149-'Energiebedarf Sek.Stahl 2050'!H34-('Verbrauch je Träger 2019'!I149-'Energiebedarf Sek.stahl 2019'!H33)</f>
        <v>-347.72202805458619</v>
      </c>
      <c r="I34" s="53">
        <f>'Verbrauch je Träger 2019'!J149-'Energiebedarf Sek.Stahl 2050'!I34-('Verbrauch je Träger 2019'!J149-'Energiebedarf Sek.stahl 2019'!I33)</f>
        <v>-312.62176468845882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2019'!F150-'Energiebedarf Sek.Stahl 2050'!E35-('Verbrauch je Träger 2019'!F150-'Energiebedarf Sek.stahl 2019'!E34)</f>
        <v>-337.88398857505581</v>
      </c>
      <c r="F35" s="55">
        <f>'Verbrauch je Träger 2019'!G150-'Energiebedarf Sek.Stahl 2050'!F35-('Verbrauch je Träger 2019'!G150-'Energiebedarf Sek.stahl 2019'!F34)</f>
        <v>-400.10527874748823</v>
      </c>
      <c r="G35" s="52">
        <f>'Verbrauch je Träger 2019'!H150-'Energiebedarf Sek.Stahl 2050'!G35-('Verbrauch je Träger 2019'!H150-'Energiebedarf Sek.stahl 2019'!G34)</f>
        <v>-330.57878768644969</v>
      </c>
      <c r="H35" s="54">
        <f>'Verbrauch je Träger 2019'!I150-'Energiebedarf Sek.Stahl 2050'!H35-('Verbrauch je Träger 2019'!I150-'Energiebedarf Sek.stahl 2019'!H34)</f>
        <v>-257.23161916851859</v>
      </c>
      <c r="I35" s="53">
        <f>'Verbrauch je Träger 2019'!J150-'Energiebedarf Sek.Stahl 2050'!I35-('Verbrauch je Träger 2019'!J150-'Energiebedarf Sek.stahl 2019'!I34)</f>
        <v>-231.26577044324586</v>
      </c>
    </row>
    <row r="37" spans="3:9" x14ac:dyDescent="0.25">
      <c r="G37" t="s">
        <v>106</v>
      </c>
    </row>
    <row r="39" spans="3:9" ht="41.25" customHeight="1" x14ac:dyDescent="0.35">
      <c r="C39" s="78" t="s">
        <v>113</v>
      </c>
      <c r="D39" s="78"/>
      <c r="E39" s="78"/>
      <c r="F39" s="78"/>
      <c r="G39" s="78"/>
      <c r="H39" s="78"/>
      <c r="I39" s="78"/>
    </row>
    <row r="41" spans="3:9" ht="15.75" x14ac:dyDescent="0.25">
      <c r="E41" s="86" t="s">
        <v>47</v>
      </c>
      <c r="F41" s="86"/>
      <c r="G41" s="86" t="s">
        <v>43</v>
      </c>
      <c r="H41" s="86"/>
      <c r="I41" s="86"/>
    </row>
    <row r="42" spans="3:9" x14ac:dyDescent="0.25">
      <c r="C42" s="15" t="s">
        <v>53</v>
      </c>
      <c r="D42" s="15" t="s">
        <v>54</v>
      </c>
      <c r="E42" s="63" t="str">
        <f>Studienliste!$F$17</f>
        <v>ISI-05 13</v>
      </c>
      <c r="F42" s="64" t="s">
        <v>139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58" si="0">C78</f>
        <v>Austria</v>
      </c>
      <c r="D43" s="8" t="str">
        <f t="shared" si="0"/>
        <v>Donawitz</v>
      </c>
      <c r="E43" s="51">
        <f>'Verbrauch je Träger 2019'!F122-'Energiebedarf Sek.Stahl 2050'!E42-('Verbrauch je Träger 2019'!F122-'Energiebedarf Sek.stahl 2019'!E6)</f>
        <v>-973.59568460488754</v>
      </c>
      <c r="F43" s="55">
        <f>'Verbrauch je Träger 2019'!G122-'Energiebedarf Sek.Stahl 2050'!F42-('Verbrauch je Träger 2019'!G122-'Energiebedarf Sek.stahl 2019'!F6)</f>
        <v>-1152.883196445573</v>
      </c>
      <c r="G43" s="52">
        <f>'Verbrauch je Träger 2019'!H122-'Energiebedarf Sek.Stahl 2050'!G42-('Verbrauch je Träger 2019'!H122-'Energiebedarf Sek.stahl 2019'!G6)</f>
        <v>-952.54611640748954</v>
      </c>
      <c r="H43" s="54">
        <f>'Verbrauch je Träger 2019'!I122-'Energiebedarf Sek.Stahl 2050'!H42-('Verbrauch je Träger 2019'!I122-'Energiebedarf Sek.stahl 2019'!H6)</f>
        <v>-741.19994682957804</v>
      </c>
      <c r="I43" s="53">
        <f>'Verbrauch je Träger 2019'!J122-'Energiebedarf Sek.Stahl 2050'!I42-('Verbrauch je Träger 2019'!J122-'Energiebedarf Sek.stahl 2019'!I6)</f>
        <v>-666.38066233894006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2019'!F123-'Energiebedarf Sek.Stahl 2050'!E43-('Verbrauch je Träger 2019'!F123-'Energiebedarf Sek.stahl 2019'!E7)</f>
        <v>-973.59568460488754</v>
      </c>
      <c r="F44" s="55">
        <f>'Verbrauch je Träger 2019'!G123-'Energiebedarf Sek.Stahl 2050'!F43-('Verbrauch je Träger 2019'!G123-'Energiebedarf Sek.stahl 2019'!F7)</f>
        <v>-1152.883196445573</v>
      </c>
      <c r="G44" s="52">
        <f>'Verbrauch je Träger 2019'!H123-'Energiebedarf Sek.Stahl 2050'!G43-('Verbrauch je Träger 2019'!H123-'Energiebedarf Sek.stahl 2019'!G7)</f>
        <v>-952.54611640748954</v>
      </c>
      <c r="H44" s="54">
        <f>'Verbrauch je Träger 2019'!I123-'Energiebedarf Sek.Stahl 2050'!H43-('Verbrauch je Träger 2019'!I123-'Energiebedarf Sek.stahl 2019'!H7)</f>
        <v>-741.19994682957804</v>
      </c>
      <c r="I44" s="53">
        <f>'Verbrauch je Träger 2019'!J123-'Energiebedarf Sek.Stahl 2050'!I43-('Verbrauch je Träger 2019'!J123-'Energiebedarf Sek.stahl 2019'!I7)</f>
        <v>-666.38066233894006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2019'!F124-'Energiebedarf Sek.Stahl 2050'!E44-('Verbrauch je Träger 2019'!F124-'Energiebedarf Sek.stahl 2019'!E8)</f>
        <v>-1406.3335491907328</v>
      </c>
      <c r="F45" s="55">
        <f>'Verbrauch je Träger 2019'!G124-'Energiebedarf Sek.Stahl 2050'!F44-('Verbrauch je Träger 2019'!G124-'Energiebedarf Sek.stahl 2019'!F8)</f>
        <v>-1665.3096794668363</v>
      </c>
      <c r="G45" s="52">
        <f>'Verbrauch je Träger 2019'!H124-'Energiebedarf Sek.Stahl 2050'!G44-('Verbrauch je Träger 2019'!H124-'Energiebedarf Sek.stahl 2019'!G8)</f>
        <v>-1375.9279974611218</v>
      </c>
      <c r="H45" s="54">
        <f>'Verbrauch je Träger 2019'!I124-'Energiebedarf Sek.Stahl 2050'!H44-('Verbrauch je Träger 2019'!I124-'Energiebedarf Sek.stahl 2019'!H8)</f>
        <v>-1070.6439730244365</v>
      </c>
      <c r="I45" s="53">
        <f>'Verbrauch je Träger 2019'!J124-'Energiebedarf Sek.Stahl 2050'!I44-('Verbrauch je Träger 2019'!J124-'Energiebedarf Sek.stahl 2019'!I8)</f>
        <v>-962.56946985084051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2019'!F125-'Energiebedarf Sek.Stahl 2050'!E45-('Verbrauch je Träger 2019'!F125-'Energiebedarf Sek.stahl 2019'!E9)</f>
        <v>-666.52468946048884</v>
      </c>
      <c r="F46" s="55">
        <f>'Verbrauch je Träger 2019'!G125-'Energiebedarf Sek.Stahl 2050'!F45-('Verbrauch je Träger 2019'!G125-'Energiebedarf Sek.stahl 2019'!F9)</f>
        <v>-789.26511964455767</v>
      </c>
      <c r="G46" s="52">
        <f>'Verbrauch je Träger 2019'!H125-'Energiebedarf Sek.Stahl 2050'!G45-('Verbrauch je Träger 2019'!H125-'Energiebedarf Sek.stahl 2019'!G9)</f>
        <v>-652.11413164074929</v>
      </c>
      <c r="H46" s="54">
        <f>'Verbrauch je Träger 2019'!I125-'Energiebedarf Sek.Stahl 2050'!H45-('Verbrauch je Träger 2019'!I125-'Energiebedarf Sek.stahl 2019'!H9)</f>
        <v>-507.42630868295782</v>
      </c>
      <c r="I46" s="53">
        <f>'Verbrauch je Träger 2019'!J125-'Energiebedarf Sek.Stahl 2050'!I45-('Verbrauch je Träger 2019'!J125-'Energiebedarf Sek.stahl 2019'!I9)</f>
        <v>-456.20494323389403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2019'!F126-'Energiebedarf Sek.Stahl 2050'!E46-('Verbrauch je Träger 2019'!F126-'Energiebedarf Sek.stahl 2019'!E10)</f>
        <v>-670.91141796255124</v>
      </c>
      <c r="F47" s="55">
        <f>'Verbrauch je Träger 2019'!G126-'Energiebedarf Sek.Stahl 2050'!F46-('Verbrauch je Träger 2019'!G126-'Energiebedarf Sek.stahl 2019'!F10)</f>
        <v>-794.45966359885824</v>
      </c>
      <c r="G47" s="52">
        <f>'Verbrauch je Träger 2019'!H126-'Energiebedarf Sek.Stahl 2050'!G46-('Verbrauch je Träger 2019'!H126-'Energiebedarf Sek.stahl 2019'!G10)</f>
        <v>-656.40601713741671</v>
      </c>
      <c r="H47" s="54">
        <f>'Verbrauch je Träger 2019'!I126-'Energiebedarf Sek.Stahl 2050'!H46-('Verbrauch je Träger 2019'!I126-'Energiebedarf Sek.stahl 2019'!H10)</f>
        <v>-510.76593208505255</v>
      </c>
      <c r="I47" s="53">
        <f>'Verbrauch je Träger 2019'!J126-'Energiebedarf Sek.Stahl 2050'!I46-('Verbrauch je Träger 2019'!J126-'Energiebedarf Sek.stahl 2019'!I10)</f>
        <v>-459.20745350682319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2019'!F127-'Energiebedarf Sek.Stahl 2050'!E47-('Verbrauch je Träger 2019'!F127-'Energiebedarf Sek.stahl 2019'!E11)</f>
        <v>-967.66069898444948</v>
      </c>
      <c r="F48" s="55">
        <f>'Verbrauch je Träger 2019'!G127-'Energiebedarf Sek.Stahl 2050'!F47-('Verbrauch je Träger 2019'!G127-'Energiebedarf Sek.stahl 2019'!F11)</f>
        <v>-1145.8552840368156</v>
      </c>
      <c r="G48" s="52">
        <f>'Verbrauch je Träger 2019'!H127-'Energiebedarf Sek.Stahl 2050'!G47-('Verbrauch je Träger 2019'!H127-'Energiebedarf Sek.stahl 2019'!G11)</f>
        <v>-946.73944779435169</v>
      </c>
      <c r="H48" s="54">
        <f>'Verbrauch je Träger 2019'!I127-'Energiebedarf Sek.Stahl 2050'!H47-('Verbrauch je Träger 2019'!I127-'Energiebedarf Sek.stahl 2019'!H11)</f>
        <v>-736.68163281497982</v>
      </c>
      <c r="I48" s="53">
        <f>'Verbrauch je Träger 2019'!J127-'Energiebedarf Sek.Stahl 2050'!I47-('Verbrauch je Träger 2019'!J127-'Energiebedarf Sek.stahl 2019'!I11)</f>
        <v>-662.31844255791748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2019'!F128-'Energiebedarf Sek.Stahl 2050'!E48-('Verbrauch je Träger 2019'!F128-'Energiebedarf Sek.stahl 2019'!E12)</f>
        <v>-1767.5935434782605</v>
      </c>
      <c r="F49" s="55">
        <f>'Verbrauch je Träger 2019'!G128-'Energiebedarf Sek.Stahl 2050'!F48-('Verbrauch je Träger 2019'!G128-'Energiebedarf Sek.stahl 2019'!F12)</f>
        <v>-2093.0956521739154</v>
      </c>
      <c r="G49" s="52">
        <f>'Verbrauch je Träger 2019'!H128-'Energiebedarf Sek.Stahl 2050'!G48-('Verbrauch je Träger 2019'!H128-'Energiebedarf Sek.stahl 2019'!G12)</f>
        <v>-1729.3773913043478</v>
      </c>
      <c r="H49" s="54">
        <f>'Verbrauch je Träger 2019'!I128-'Energiebedarf Sek.Stahl 2050'!H48-('Verbrauch je Träger 2019'!I128-'Energiebedarf Sek.stahl 2019'!H12)</f>
        <v>-1345.6717826086951</v>
      </c>
      <c r="I49" s="53">
        <f>'Verbrauch je Träger 2019'!J128-'Energiebedarf Sek.Stahl 2050'!I48-('Verbrauch je Träger 2019'!J128-'Energiebedarf Sek.stahl 2019'!I12)</f>
        <v>-1209.8350217391289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2019'!F129-'Energiebedarf Sek.Stahl 2050'!E49-('Verbrauch je Träger 2019'!F129-'Energiebedarf Sek.stahl 2019'!E13)</f>
        <v>-851.54141510631507</v>
      </c>
      <c r="F50" s="55">
        <f>'Verbrauch je Träger 2019'!G129-'Energiebedarf Sek.Stahl 2050'!F49-('Verbrauch je Träger 2019'!G129-'Energiebedarf Sek.stahl 2019'!F13)</f>
        <v>-1008.352649952396</v>
      </c>
      <c r="G50" s="52">
        <f>'Verbrauch je Träger 2019'!H129-'Energiebedarf Sek.Stahl 2050'!G49-('Verbrauch je Träger 2019'!H129-'Energiebedarf Sek.stahl 2019'!G13)</f>
        <v>-833.13071405902883</v>
      </c>
      <c r="H50" s="54">
        <f>'Verbrauch je Träger 2019'!I129-'Energiebedarf Sek.Stahl 2050'!H49-('Verbrauch je Träger 2019'!I129-'Energiebedarf Sek.stahl 2019'!H13)</f>
        <v>-648.27983687718188</v>
      </c>
      <c r="I50" s="53">
        <f>'Verbrauch je Träger 2019'!J129-'Energiebedarf Sek.Stahl 2050'!I49-('Verbrauch je Träger 2019'!J129-'Energiebedarf Sek.stahl 2019'!I13)</f>
        <v>-582.84022945096785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2019'!F130-'Energiebedarf Sek.Stahl 2050'!E50-('Verbrauch je Träger 2019'!F130-'Energiebedarf Sek.stahl 2019'!E14)</f>
        <v>-717.87521721993016</v>
      </c>
      <c r="F51" s="55">
        <f>'Verbrauch je Träger 2019'!G130-'Energiebedarf Sek.Stahl 2050'!F50-('Verbrauch je Träger 2019'!G130-'Energiebedarf Sek.stahl 2019'!F14)</f>
        <v>-850.07184005077761</v>
      </c>
      <c r="G51" s="52">
        <f>'Verbrauch je Träger 2019'!H130-'Energiebedarf Sek.Stahl 2050'!G50-('Verbrauch je Träger 2019'!H130-'Energiebedarf Sek.stahl 2019'!G14)</f>
        <v>-702.35443833703539</v>
      </c>
      <c r="H51" s="54">
        <f>'Verbrauch je Träger 2019'!I130-'Energiebedarf Sek.Stahl 2050'!H50-('Verbrauch je Träger 2019'!I130-'Energiebedarf Sek.stahl 2019'!H14)</f>
        <v>-546.51954733100592</v>
      </c>
      <c r="I51" s="53">
        <f>'Verbrauch je Träger 2019'!J130-'Energiebedarf Sek.Stahl 2050'!I50-('Verbrauch je Träger 2019'!J130-'Energiebedarf Sek.stahl 2019'!I14)</f>
        <v>-491.35197525230114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2019'!F131-'Energiebedarf Sek.Stahl 2050'!E51-('Verbrauch je Träger 2019'!F131-'Energiebedarf Sek.stahl 2019'!E15)</f>
        <v>-554.79213408441728</v>
      </c>
      <c r="F52" s="55">
        <f>'Verbrauch je Träger 2019'!G131-'Energiebedarf Sek.Stahl 2050'!F51-('Verbrauch je Träger 2019'!G131-'Energiebedarf Sek.stahl 2019'!F15)</f>
        <v>-656.95702951444036</v>
      </c>
      <c r="G52" s="52">
        <f>'Verbrauch je Träger 2019'!H131-'Energiebedarf Sek.Stahl 2050'!G51-('Verbrauch je Träger 2019'!H131-'Energiebedarf Sek.stahl 2019'!G15)</f>
        <v>-542.79728340209476</v>
      </c>
      <c r="H52" s="54">
        <f>'Verbrauch je Träger 2019'!I131-'Energiebedarf Sek.Stahl 2050'!H51-('Verbrauch je Träger 2019'!I131-'Energiebedarf Sek.stahl 2019'!H15)</f>
        <v>-422.36413614725461</v>
      </c>
      <c r="I52" s="53">
        <f>'Verbrauch je Träger 2019'!J131-'Energiebedarf Sek.Stahl 2050'!I51-('Verbrauch je Träger 2019'!J131-'Energiebedarf Sek.stahl 2019'!I15)</f>
        <v>-379.72924039987311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2019'!F132-'Energiebedarf Sek.Stahl 2050'!E52-('Verbrauch je Träger 2019'!F132-'Energiebedarf Sek.stahl 2019'!E16)</f>
        <v>-1290.2142653125993</v>
      </c>
      <c r="F53" s="55">
        <f>'Verbrauch je Träger 2019'!G132-'Energiebedarf Sek.Stahl 2050'!F52-('Verbrauch je Träger 2019'!G132-'Energiebedarf Sek.stahl 2019'!F16)</f>
        <v>-1527.8070453824184</v>
      </c>
      <c r="G53" s="52">
        <f>'Verbrauch je Träger 2019'!H132-'Energiebedarf Sek.Stahl 2050'!G52-('Verbrauch je Träger 2019'!H132-'Energiebedarf Sek.stahl 2019'!G16)</f>
        <v>-1262.3192637258016</v>
      </c>
      <c r="H53" s="54">
        <f>'Verbrauch je Träger 2019'!I132-'Energiebedarf Sek.Stahl 2050'!H52-('Verbrauch je Träger 2019'!I132-'Energiebedarf Sek.stahl 2019'!H16)</f>
        <v>-982.24217708664037</v>
      </c>
      <c r="I53" s="53">
        <f>'Verbrauch je Träger 2019'!J132-'Energiebedarf Sek.Stahl 2050'!I52-('Verbrauch je Träger 2019'!J132-'Energiebedarf Sek.stahl 2019'!I16)</f>
        <v>-883.09125674389088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2019'!F133-'Energiebedarf Sek.Stahl 2050'!E53-('Verbrauch je Träger 2019'!F133-'Energiebedarf Sek.stahl 2019'!E17)</f>
        <v>-1548.2571183751188</v>
      </c>
      <c r="F54" s="55">
        <f>'Verbrauch je Träger 2019'!G133-'Energiebedarf Sek.Stahl 2050'!F53-('Verbrauch je Träger 2019'!G133-'Energiebedarf Sek.stahl 2019'!F17)</f>
        <v>-1833.3684544589014</v>
      </c>
      <c r="G54" s="52">
        <f>'Verbrauch je Träger 2019'!H133-'Energiebedarf Sek.Stahl 2050'!G53-('Verbrauch je Träger 2019'!H133-'Energiebedarf Sek.stahl 2019'!G17)</f>
        <v>-1514.7831164709605</v>
      </c>
      <c r="H54" s="54">
        <f>'Verbrauch je Träger 2019'!I133-'Energiebedarf Sek.Stahl 2050'!H53-('Verbrauch je Träger 2019'!I133-'Energiebedarf Sek.stahl 2019'!H17)</f>
        <v>-1178.6906125039659</v>
      </c>
      <c r="I54" s="53">
        <f>'Verbrauch je Träger 2019'!J133-'Energiebedarf Sek.Stahl 2050'!I53-('Verbrauch je Träger 2019'!J133-'Energiebedarf Sek.stahl 2019'!I17)</f>
        <v>-1059.7095080926683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2019'!F134-'Energiebedarf Sek.Stahl 2050'!E54-('Verbrauch je Träger 2019'!F134-'Energiebedarf Sek.stahl 2019'!E18)</f>
        <v>-1186.9971240875911</v>
      </c>
      <c r="F55" s="55">
        <f>'Verbrauch je Träger 2019'!G134-'Energiebedarf Sek.Stahl 2050'!F54-('Verbrauch je Träger 2019'!G134-'Energiebedarf Sek.stahl 2019'!F18)</f>
        <v>-1405.5824817518242</v>
      </c>
      <c r="G55" s="52">
        <f>'Verbrauch je Träger 2019'!H134-'Energiebedarf Sek.Stahl 2050'!G54-('Verbrauch je Träger 2019'!H134-'Energiebedarf Sek.stahl 2019'!G18)</f>
        <v>-1161.3337226277381</v>
      </c>
      <c r="H55" s="54">
        <f>'Verbrauch je Träger 2019'!I134-'Energiebedarf Sek.Stahl 2050'!H54-('Verbrauch je Träger 2019'!I134-'Energiebedarf Sek.stahl 2019'!H18)</f>
        <v>-903.66280291970725</v>
      </c>
      <c r="I55" s="53">
        <f>'Verbrauch je Träger 2019'!J134-'Energiebedarf Sek.Stahl 2050'!I54-('Verbrauch je Träger 2019'!J134-'Energiebedarf Sek.stahl 2019'!I18)</f>
        <v>-812.44395620437899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2019'!F135-'Energiebedarf Sek.Stahl 2050'!E55-('Verbrauch je Träger 2019'!F135-'Energiebedarf Sek.stahl 2019'!E19)</f>
        <v>-602.27201904792128</v>
      </c>
      <c r="F56" s="55">
        <f>'Verbrauch je Träger 2019'!G135-'Energiebedarf Sek.Stahl 2050'!F55-('Verbrauch je Träger 2019'!G135-'Energiebedarf Sek.stahl 2019'!F19)</f>
        <v>-713.18032878451322</v>
      </c>
      <c r="G56" s="52">
        <f>'Verbrauch je Träger 2019'!H135-'Energiebedarf Sek.Stahl 2050'!G55-('Verbrauch je Träger 2019'!H135-'Energiebedarf Sek.stahl 2019'!G19)</f>
        <v>-589.25063230720389</v>
      </c>
      <c r="H56" s="54">
        <f>'Verbrauch je Träger 2019'!I135-'Energiebedarf Sek.Stahl 2050'!H55-('Verbrauch je Träger 2019'!I135-'Energiebedarf Sek.stahl 2019'!H19)</f>
        <v>-458.51064826404399</v>
      </c>
      <c r="I56" s="53">
        <f>'Verbrauch je Träger 2019'!J135-'Energiebedarf Sek.Stahl 2050'!I55-('Verbrauch je Träger 2019'!J135-'Energiebedarf Sek.stahl 2019'!I19)</f>
        <v>-412.22699864804827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2019'!F136-'Energiebedarf Sek.Stahl 2050'!E56-('Verbrauch je Träger 2019'!F136-'Energiebedarf Sek.stahl 2019'!E20)</f>
        <v>-289.00799543002222</v>
      </c>
      <c r="F57" s="55">
        <f>'Verbrauch je Träger 2019'!G136-'Energiebedarf Sek.Stahl 2050'!F56-('Verbrauch je Träger 2019'!G136-'Energiebedarf Sek.stahl 2019'!F20)</f>
        <v>-342.22877816566188</v>
      </c>
      <c r="G57" s="52">
        <f>'Verbrauch je Träger 2019'!H136-'Energiebedarf Sek.Stahl 2050'!G56-('Verbrauch je Träger 2019'!H136-'Energiebedarf Sek.stahl 2019'!G20)</f>
        <v>-282.75951507457921</v>
      </c>
      <c r="H57" s="54">
        <f>'Verbrauch je Träger 2019'!I136-'Energiebedarf Sek.Stahl 2050'!H56-('Verbrauch je Träger 2019'!I136-'Energiebedarf Sek.stahl 2019'!H20)</f>
        <v>-220.0222476674071</v>
      </c>
      <c r="I57" s="53">
        <f>'Verbrauch je Träger 2019'!J136-'Energiebedarf Sek.Stahl 2050'!I56-('Verbrauch je Träger 2019'!J136-'Energiebedarf Sek.stahl 2019'!I20)</f>
        <v>-197.81244151063152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2019'!F137-'Energiebedarf Sek.Stahl 2050'!E57-('Verbrauch je Träger 2019'!F137-'Energiebedarf Sek.stahl 2019'!E21)</f>
        <v>-1548.2571183751188</v>
      </c>
      <c r="F58" s="55">
        <f>'Verbrauch je Träger 2019'!G137-'Energiebedarf Sek.Stahl 2050'!F57-('Verbrauch je Träger 2019'!G137-'Energiebedarf Sek.stahl 2019'!F21)</f>
        <v>-1833.3684544589014</v>
      </c>
      <c r="G58" s="52">
        <f>'Verbrauch je Träger 2019'!H137-'Energiebedarf Sek.Stahl 2050'!G57-('Verbrauch je Träger 2019'!H137-'Energiebedarf Sek.stahl 2019'!G21)</f>
        <v>-1514.7831164709605</v>
      </c>
      <c r="H58" s="54">
        <f>'Verbrauch je Träger 2019'!I137-'Energiebedarf Sek.Stahl 2050'!H57-('Verbrauch je Träger 2019'!I137-'Energiebedarf Sek.stahl 2019'!H21)</f>
        <v>-1178.6906125039659</v>
      </c>
      <c r="I58" s="53">
        <f>'Verbrauch je Träger 2019'!J137-'Energiebedarf Sek.Stahl 2050'!I57-('Verbrauch je Träger 2019'!J137-'Energiebedarf Sek.stahl 2019'!I21)</f>
        <v>-1059.7095080926683</v>
      </c>
    </row>
    <row r="59" spans="3:9" x14ac:dyDescent="0.25">
      <c r="C59" s="8" t="str">
        <f t="shared" ref="C59:D71" si="1">C94</f>
        <v>Hungaria</v>
      </c>
      <c r="D59" s="8" t="str">
        <f t="shared" si="1"/>
        <v>Dunauijvaros</v>
      </c>
      <c r="E59" s="51">
        <f>'Verbrauch je Träger 2019'!F138-'Energiebedarf Sek.Stahl 2050'!E58-('Verbrauch je Träger 2019'!F138-'Energiebedarf Sek.stahl 2019'!E22)</f>
        <v>-412.86856490003174</v>
      </c>
      <c r="F59" s="55">
        <f>'Verbrauch je Träger 2019'!G138-'Energiebedarf Sek.Stahl 2050'!F58-('Verbrauch je Träger 2019'!G138-'Energiebedarf Sek.stahl 2019'!F22)</f>
        <v>-488.89825452237392</v>
      </c>
      <c r="G59" s="52">
        <f>'Verbrauch je Träger 2019'!H138-'Energiebedarf Sek.Stahl 2050'!G58-('Verbrauch je Träger 2019'!H138-'Energiebedarf Sek.stahl 2019'!G22)</f>
        <v>-403.94216439225647</v>
      </c>
      <c r="H59" s="54">
        <f>'Verbrauch je Träger 2019'!I138-'Energiebedarf Sek.Stahl 2050'!H58-('Verbrauch je Träger 2019'!I138-'Energiebedarf Sek.stahl 2019'!H22)</f>
        <v>-314.31749666772475</v>
      </c>
      <c r="I59" s="53">
        <f>'Verbrauch je Träger 2019'!J138-'Energiebedarf Sek.Stahl 2050'!I58-('Verbrauch je Träger 2019'!J138-'Energiebedarf Sek.stahl 2019'!I22)</f>
        <v>-282.58920215804528</v>
      </c>
    </row>
    <row r="60" spans="3:9" x14ac:dyDescent="0.25">
      <c r="C60" s="8" t="str">
        <f t="shared" si="1"/>
        <v>Italy</v>
      </c>
      <c r="D60" s="8" t="str">
        <f t="shared" si="1"/>
        <v>Taranto</v>
      </c>
      <c r="E60" s="51">
        <f>'Verbrauch je Träger 2019'!F139-'Energiebedarf Sek.Stahl 2050'!E59-('Verbrauch je Träger 2019'!F139-'Energiebedarf Sek.stahl 2019'!E23)</f>
        <v>-2193.3642510314203</v>
      </c>
      <c r="F60" s="55">
        <f>'Verbrauch je Träger 2019'!G139-'Energiebedarf Sek.Stahl 2050'!F59-('Verbrauch je Träger 2019'!G139-'Energiebedarf Sek.stahl 2019'!F23)</f>
        <v>-2597.2719771501106</v>
      </c>
      <c r="G60" s="52">
        <f>'Verbrauch je Träger 2019'!H139-'Energiebedarf Sek.Stahl 2050'!G59-('Verbrauch je Träger 2019'!H139-'Energiebedarf Sek.stahl 2019'!G23)</f>
        <v>-2145.9427483338623</v>
      </c>
      <c r="H60" s="54">
        <f>'Verbrauch je Träger 2019'!I139-'Energiebedarf Sek.Stahl 2050'!H59-('Verbrauch je Träger 2019'!I139-'Energiebedarf Sek.stahl 2019'!H23)</f>
        <v>-1669.8117010472852</v>
      </c>
      <c r="I60" s="53">
        <f>'Verbrauch je Träger 2019'!J139-'Energiebedarf Sek.Stahl 2050'!I59-('Verbrauch je Träger 2019'!J139-'Energiebedarf Sek.stahl 2019'!I23)</f>
        <v>-1501.2551364646151</v>
      </c>
    </row>
    <row r="61" spans="3:9" x14ac:dyDescent="0.25">
      <c r="C61" s="8" t="str">
        <f t="shared" si="1"/>
        <v>Netherlands</v>
      </c>
      <c r="D61" s="8" t="str">
        <f t="shared" si="1"/>
        <v>Ijmuiden</v>
      </c>
      <c r="E61" s="51">
        <f>'Verbrauch je Träger 2019'!F140-'Energiebedarf Sek.Stahl 2050'!E60-('Verbrauch je Träger 2019'!F140-'Energiebedarf Sek.stahl 2019'!E24)</f>
        <v>-1758.5620436210738</v>
      </c>
      <c r="F61" s="55">
        <f>'Verbrauch je Träger 2019'!G140-'Energiebedarf Sek.Stahl 2050'!F60-('Verbrauch je Träger 2019'!G140-'Energiebedarf Sek.stahl 2019'!F24)</f>
        <v>-2082.401002856237</v>
      </c>
      <c r="G61" s="52">
        <f>'Verbrauch je Träger 2019'!H140-'Energiebedarf Sek.Stahl 2050'!G60-('Verbrauch je Träger 2019'!H140-'Energiebedarf Sek.stahl 2019'!G24)</f>
        <v>-1720.5411564582664</v>
      </c>
      <c r="H61" s="54">
        <f>'Verbrauch je Träger 2019'!I140-'Energiebedarf Sek.Stahl 2050'!H60-('Verbrauch je Träger 2019'!I140-'Energiebedarf Sek.stahl 2019'!H24)</f>
        <v>-1338.7960873690899</v>
      </c>
      <c r="I61" s="53">
        <f>'Verbrauch je Träger 2019'!J140-'Energiebedarf Sek.Stahl 2050'!I60-('Verbrauch je Träger 2019'!J140-'Energiebedarf Sek.stahl 2019'!I24)</f>
        <v>-1203.6533829419241</v>
      </c>
    </row>
    <row r="62" spans="3:9" x14ac:dyDescent="0.25">
      <c r="C62" s="8" t="str">
        <f t="shared" si="1"/>
        <v>Poland</v>
      </c>
      <c r="D62" s="8" t="str">
        <f t="shared" si="1"/>
        <v>Krakow</v>
      </c>
      <c r="E62" s="51">
        <f>'Verbrauch je Träger 2019'!F141-'Energiebedarf Sek.Stahl 2050'!E61-('Verbrauch je Träger 2019'!F141-'Energiebedarf Sek.stahl 2019'!E25)</f>
        <v>-703.16677459536641</v>
      </c>
      <c r="F62" s="55">
        <f>'Verbrauch je Träger 2019'!G141-'Energiebedarf Sek.Stahl 2050'!F61-('Verbrauch je Träger 2019'!G141-'Energiebedarf Sek.stahl 2019'!F25)</f>
        <v>-832.65483973341816</v>
      </c>
      <c r="G62" s="52">
        <f>'Verbrauch je Träger 2019'!H141-'Energiebedarf Sek.Stahl 2050'!G61-('Verbrauch je Träger 2019'!H141-'Energiebedarf Sek.stahl 2019'!G25)</f>
        <v>-687.96399873056089</v>
      </c>
      <c r="H62" s="54">
        <f>'Verbrauch je Träger 2019'!I141-'Energiebedarf Sek.Stahl 2050'!H61-('Verbrauch je Träger 2019'!I141-'Energiebedarf Sek.stahl 2019'!H25)</f>
        <v>-535.32198651221825</v>
      </c>
      <c r="I62" s="53">
        <f>'Verbrauch je Träger 2019'!J141-'Energiebedarf Sek.Stahl 2050'!I61-('Verbrauch je Träger 2019'!J141-'Energiebedarf Sek.stahl 2019'!I25)</f>
        <v>-481.28473492542025</v>
      </c>
    </row>
    <row r="63" spans="3:9" x14ac:dyDescent="0.25">
      <c r="C63" s="8" t="str">
        <f t="shared" si="1"/>
        <v>Poland</v>
      </c>
      <c r="D63" s="8" t="str">
        <f t="shared" si="1"/>
        <v>Dabrowa Gornicza</v>
      </c>
      <c r="E63" s="51">
        <f>'Verbrauch je Träger 2019'!F142-'Energiebedarf Sek.Stahl 2050'!E62-('Verbrauch je Träger 2019'!F142-'Energiebedarf Sek.stahl 2019'!E26)</f>
        <v>-703.16677459536641</v>
      </c>
      <c r="F63" s="55">
        <f>'Verbrauch je Träger 2019'!G142-'Energiebedarf Sek.Stahl 2050'!F62-('Verbrauch je Träger 2019'!G142-'Energiebedarf Sek.stahl 2019'!F26)</f>
        <v>-832.65483973341816</v>
      </c>
      <c r="G63" s="52">
        <f>'Verbrauch je Träger 2019'!H142-'Energiebedarf Sek.Stahl 2050'!G62-('Verbrauch je Träger 2019'!H142-'Energiebedarf Sek.stahl 2019'!G26)</f>
        <v>-687.96399873056089</v>
      </c>
      <c r="H63" s="54">
        <f>'Verbrauch je Träger 2019'!I142-'Energiebedarf Sek.Stahl 2050'!H62-('Verbrauch je Träger 2019'!I142-'Energiebedarf Sek.stahl 2019'!H26)</f>
        <v>-535.32198651221825</v>
      </c>
      <c r="I63" s="53">
        <f>'Verbrauch je Träger 2019'!J142-'Energiebedarf Sek.Stahl 2050'!I62-('Verbrauch je Träger 2019'!J142-'Energiebedarf Sek.stahl 2019'!I26)</f>
        <v>-481.28473492542025</v>
      </c>
    </row>
    <row r="64" spans="3:9" x14ac:dyDescent="0.25">
      <c r="C64" s="8" t="str">
        <f t="shared" si="1"/>
        <v>Romania</v>
      </c>
      <c r="D64" s="8" t="str">
        <f t="shared" si="1"/>
        <v>Galati</v>
      </c>
      <c r="E64" s="51">
        <f>'Verbrauch je Träger 2019'!F143-'Energiebedarf Sek.Stahl 2050'!E63-('Verbrauch je Träger 2019'!F143-'Energiebedarf Sek.stahl 2019'!E27)</f>
        <v>-528.9878487781657</v>
      </c>
      <c r="F64" s="55">
        <f>'Verbrauch je Träger 2019'!G143-'Energiebedarf Sek.Stahl 2050'!F63-('Verbrauch je Träger 2019'!G143-'Energiebedarf Sek.stahl 2019'!F27)</f>
        <v>-626.40088860679134</v>
      </c>
      <c r="G64" s="52">
        <f>'Verbrauch je Träger 2019'!H143-'Energiebedarf Sek.Stahl 2050'!G63-('Verbrauch je Träger 2019'!H143-'Energiebedarf Sek.stahl 2019'!G27)</f>
        <v>-517.55089812757842</v>
      </c>
      <c r="H64" s="54">
        <f>'Verbrauch je Träger 2019'!I143-'Energiebedarf Sek.Stahl 2050'!H63-('Verbrauch je Träger 2019'!I143-'Energiebedarf Sek.stahl 2019'!H27)</f>
        <v>-402.71929260552179</v>
      </c>
      <c r="I64" s="53">
        <f>'Verbrauch je Träger 2019'!J143-'Energiebedarf Sek.Stahl 2050'!I63-('Verbrauch je Träger 2019'!J143-'Energiebedarf Sek.stahl 2019'!I27)</f>
        <v>-362.06741526499536</v>
      </c>
    </row>
    <row r="65" spans="3:9" x14ac:dyDescent="0.25">
      <c r="C65" s="8" t="str">
        <f t="shared" si="1"/>
        <v>Slovakia</v>
      </c>
      <c r="D65" s="8" t="str">
        <f t="shared" si="1"/>
        <v>Kosice</v>
      </c>
      <c r="E65" s="51">
        <f>'Verbrauch je Träger 2019'!F144-'Energiebedarf Sek.Stahl 2050'!E64-('Verbrauch je Träger 2019'!F144-'Energiebedarf Sek.stahl 2019'!E28)</f>
        <v>-1161.1928387813387</v>
      </c>
      <c r="F65" s="55">
        <f>'Verbrauch je Träger 2019'!G144-'Energiebedarf Sek.Stahl 2050'!F64-('Verbrauch je Träger 2019'!G144-'Energiebedarf Sek.stahl 2019'!F28)</f>
        <v>-1375.026340844177</v>
      </c>
      <c r="G65" s="52">
        <f>'Verbrauch je Träger 2019'!H144-'Energiebedarf Sek.Stahl 2050'!G64-('Verbrauch je Träger 2019'!H144-'Energiebedarf Sek.stahl 2019'!G28)</f>
        <v>-1136.0873373532213</v>
      </c>
      <c r="H65" s="54">
        <f>'Verbrauch je Träger 2019'!I144-'Energiebedarf Sek.Stahl 2050'!H64-('Verbrauch je Träger 2019'!I144-'Energiebedarf Sek.stahl 2019'!H28)</f>
        <v>-884.01795937797579</v>
      </c>
      <c r="I65" s="53">
        <f>'Verbrauch je Träger 2019'!J144-'Energiebedarf Sek.Stahl 2050'!I64-('Verbrauch je Träger 2019'!J144-'Energiebedarf Sek.stahl 2019'!I28)</f>
        <v>-794.7821310695017</v>
      </c>
    </row>
    <row r="66" spans="3:9" x14ac:dyDescent="0.25">
      <c r="C66" s="8" t="str">
        <f t="shared" si="1"/>
        <v>Spain</v>
      </c>
      <c r="D66" s="8" t="str">
        <f t="shared" si="1"/>
        <v>Gijon</v>
      </c>
      <c r="E66" s="51">
        <f>'Verbrauch je Träger 2019'!F145-'Energiebedarf Sek.Stahl 2050'!E65-('Verbrauch je Träger 2019'!F145-'Energiebedarf Sek.stahl 2019'!E29)</f>
        <v>-612.8517760234854</v>
      </c>
      <c r="F66" s="55">
        <f>'Verbrauch je Träger 2019'!G145-'Energiebedarf Sek.Stahl 2050'!F65-('Verbrauch je Träger 2019'!G145-'Energiebedarf Sek.stahl 2019'!F29)</f>
        <v>-725.70834655664839</v>
      </c>
      <c r="G66" s="52">
        <f>'Verbrauch je Träger 2019'!H145-'Energiebedarf Sek.Stahl 2050'!G65-('Verbrauch je Träger 2019'!H145-'Energiebedarf Sek.stahl 2019'!G29)</f>
        <v>-599.60165026975574</v>
      </c>
      <c r="H66" s="54">
        <f>'Verbrauch je Träger 2019'!I145-'Energiebedarf Sek.Stahl 2050'!H65-('Verbrauch je Träger 2019'!I145-'Energiebedarf Sek.stahl 2019'!H29)</f>
        <v>-466.56503411615358</v>
      </c>
      <c r="I66" s="53">
        <f>'Verbrauch je Träger 2019'!J145-'Energiebedarf Sek.Stahl 2050'!I65-('Verbrauch je Träger 2019'!J145-'Energiebedarf Sek.stahl 2019'!I29)</f>
        <v>-419.46834695334792</v>
      </c>
    </row>
    <row r="67" spans="3:9" x14ac:dyDescent="0.25">
      <c r="C67" s="8" t="str">
        <f t="shared" si="1"/>
        <v>Spain</v>
      </c>
      <c r="D67" s="8" t="str">
        <f t="shared" si="1"/>
        <v>Aviles</v>
      </c>
      <c r="E67" s="51">
        <f>'Verbrauch je Träger 2019'!F146-'Energiebedarf Sek.Stahl 2050'!E66-('Verbrauch je Träger 2019'!F146-'Energiebedarf Sek.stahl 2019'!E30)</f>
        <v>-612.8517760234854</v>
      </c>
      <c r="F67" s="55">
        <f>'Verbrauch je Träger 2019'!G146-'Energiebedarf Sek.Stahl 2050'!F66-('Verbrauch je Träger 2019'!G146-'Energiebedarf Sek.stahl 2019'!F30)</f>
        <v>-725.70834655664839</v>
      </c>
      <c r="G67" s="52">
        <f>'Verbrauch je Träger 2019'!H146-'Energiebedarf Sek.Stahl 2050'!G66-('Verbrauch je Träger 2019'!H146-'Energiebedarf Sek.stahl 2019'!G30)</f>
        <v>-599.60165026975574</v>
      </c>
      <c r="H67" s="54">
        <f>'Verbrauch je Träger 2019'!I146-'Energiebedarf Sek.Stahl 2050'!H66-('Verbrauch je Träger 2019'!I146-'Energiebedarf Sek.stahl 2019'!H30)</f>
        <v>-466.56503411615358</v>
      </c>
      <c r="I67" s="53">
        <f>'Verbrauch je Träger 2019'!J146-'Energiebedarf Sek.Stahl 2050'!I66-('Verbrauch je Träger 2019'!J146-'Energiebedarf Sek.stahl 2019'!I30)</f>
        <v>-419.46834695334792</v>
      </c>
    </row>
    <row r="68" spans="3:9" x14ac:dyDescent="0.25">
      <c r="C68" s="8" t="str">
        <f t="shared" si="1"/>
        <v>Sweden</v>
      </c>
      <c r="D68" s="8" t="str">
        <f t="shared" si="1"/>
        <v>Lulea</v>
      </c>
      <c r="E68" s="51">
        <f>'Verbrauch je Träger 2019'!F147-'Energiebedarf Sek.Stahl 2050'!E67-('Verbrauch je Träger 2019'!F147-'Energiebedarf Sek.stahl 2019'!E31)</f>
        <v>-593.49856204379557</v>
      </c>
      <c r="F68" s="55">
        <f>'Verbrauch je Träger 2019'!G147-'Energiebedarf Sek.Stahl 2050'!F67-('Verbrauch je Träger 2019'!G147-'Energiebedarf Sek.stahl 2019'!F31)</f>
        <v>-702.79124087591208</v>
      </c>
      <c r="G68" s="52">
        <f>'Verbrauch je Träger 2019'!H147-'Energiebedarf Sek.Stahl 2050'!G67-('Verbrauch je Träger 2019'!H147-'Energiebedarf Sek.stahl 2019'!G31)</f>
        <v>-580.66686131386905</v>
      </c>
      <c r="H68" s="54">
        <f>'Verbrauch je Träger 2019'!I147-'Energiebedarf Sek.Stahl 2050'!H67-('Verbrauch je Träger 2019'!I147-'Energiebedarf Sek.stahl 2019'!H31)</f>
        <v>-451.83140145985362</v>
      </c>
      <c r="I68" s="53">
        <f>'Verbrauch je Träger 2019'!J147-'Energiebedarf Sek.Stahl 2050'!I67-('Verbrauch je Träger 2019'!J147-'Energiebedarf Sek.stahl 2019'!I31)</f>
        <v>-406.2219781021895</v>
      </c>
    </row>
    <row r="69" spans="3:9" x14ac:dyDescent="0.25">
      <c r="C69" s="8" t="str">
        <f t="shared" si="1"/>
        <v>Sweden</v>
      </c>
      <c r="D69" s="8" t="str">
        <f t="shared" si="1"/>
        <v>Oxeloesund</v>
      </c>
      <c r="E69" s="51">
        <f>'Verbrauch je Träger 2019'!F148-'Energiebedarf Sek.Stahl 2050'!E68-('Verbrauch je Träger 2019'!F148-'Energiebedarf Sek.stahl 2019'!E32)</f>
        <v>-387.0642795937797</v>
      </c>
      <c r="F69" s="55">
        <f>'Verbrauch je Träger 2019'!G148-'Energiebedarf Sek.Stahl 2050'!F68-('Verbrauch je Träger 2019'!G148-'Energiebedarf Sek.stahl 2019'!F32)</f>
        <v>-458.34211361472535</v>
      </c>
      <c r="G69" s="52">
        <f>'Verbrauch je Träger 2019'!H148-'Energiebedarf Sek.Stahl 2050'!G68-('Verbrauch je Träger 2019'!H148-'Energiebedarf Sek.stahl 2019'!G32)</f>
        <v>-378.69577911774013</v>
      </c>
      <c r="H69" s="54">
        <f>'Verbrauch je Träger 2019'!I148-'Energiebedarf Sek.Stahl 2050'!H68-('Verbrauch je Träger 2019'!I148-'Energiebedarf Sek.stahl 2019'!H32)</f>
        <v>-294.67265312599147</v>
      </c>
      <c r="I69" s="53">
        <f>'Verbrauch je Träger 2019'!J148-'Energiebedarf Sek.Stahl 2050'!I68-('Verbrauch je Träger 2019'!J148-'Energiebedarf Sek.stahl 2019'!I32)</f>
        <v>-264.92737702316708</v>
      </c>
    </row>
    <row r="70" spans="3:9" x14ac:dyDescent="0.25">
      <c r="C70" s="8" t="str">
        <f t="shared" si="1"/>
        <v>United Kingdom</v>
      </c>
      <c r="D70" s="8" t="str">
        <f t="shared" si="1"/>
        <v>Port Talbot</v>
      </c>
      <c r="E70" s="51">
        <f>'Verbrauch je Träger 2019'!F149-'Energiebedarf Sek.Stahl 2050'!E69-('Verbrauch je Träger 2019'!F149-'Energiebedarf Sek.stahl 2019'!E33)</f>
        <v>-976.69219884163795</v>
      </c>
      <c r="F70" s="55">
        <f>'Verbrauch je Träger 2019'!G149-'Energiebedarf Sek.Stahl 2050'!F69-('Verbrauch je Träger 2019'!G149-'Energiebedarf Sek.stahl 2019'!F33)</f>
        <v>-1156.5499333544903</v>
      </c>
      <c r="G70" s="52">
        <f>'Verbrauch je Träger 2019'!H149-'Energiebedarf Sek.Stahl 2050'!G69-('Verbrauch je Träger 2019'!H149-'Energiebedarf Sek.stahl 2019'!G33)</f>
        <v>-955.5756826404313</v>
      </c>
      <c r="H70" s="54">
        <f>'Verbrauch je Träger 2019'!I149-'Energiebedarf Sek.Stahl 2050'!H69-('Verbrauch je Träger 2019'!I149-'Energiebedarf Sek.stahl 2019'!H33)</f>
        <v>-743.55732805458592</v>
      </c>
      <c r="I70" s="53">
        <f>'Verbrauch je Träger 2019'!J149-'Energiebedarf Sek.Stahl 2050'!I69-('Verbrauch je Träger 2019'!J149-'Energiebedarf Sek.stahl 2019'!I33)</f>
        <v>-668.50008135512508</v>
      </c>
    </row>
    <row r="71" spans="3:9" x14ac:dyDescent="0.25">
      <c r="C71" s="8" t="str">
        <f t="shared" si="1"/>
        <v>United Kingdom</v>
      </c>
      <c r="D71" s="8" t="str">
        <f t="shared" si="1"/>
        <v>Scunthorpe</v>
      </c>
      <c r="E71" s="51">
        <f>'Verbrauch je Träger 2019'!F150-'Energiebedarf Sek.Stahl 2050'!E70-('Verbrauch je Träger 2019'!F150-'Energiebedarf Sek.stahl 2019'!E34)</f>
        <v>-722.51998857505532</v>
      </c>
      <c r="F71" s="55">
        <f>'Verbrauch je Träger 2019'!G150-'Energiebedarf Sek.Stahl 2050'!F70-('Verbrauch je Träger 2019'!G150-'Energiebedarf Sek.stahl 2019'!F34)</f>
        <v>-855.57194541415447</v>
      </c>
      <c r="G71" s="52">
        <f>'Verbrauch je Träger 2019'!H150-'Energiebedarf Sek.Stahl 2050'!G70-('Verbrauch je Träger 2019'!H150-'Energiebedarf Sek.stahl 2019'!G34)</f>
        <v>-706.89878768644849</v>
      </c>
      <c r="H71" s="54">
        <f>'Verbrauch je Träger 2019'!I150-'Energiebedarf Sek.Stahl 2050'!H70-('Verbrauch je Träger 2019'!I150-'Energiebedarf Sek.stahl 2019'!H34)</f>
        <v>-550.05561916851821</v>
      </c>
      <c r="I71" s="53">
        <f>'Verbrauch je Träger 2019'!J150-'Energiebedarf Sek.Stahl 2050'!I70-('Verbrauch je Träger 2019'!J150-'Energiebedarf Sek.stahl 2019'!I34)</f>
        <v>-494.53110377657868</v>
      </c>
    </row>
    <row r="74" spans="3:9" ht="42.75" customHeight="1" x14ac:dyDescent="0.35">
      <c r="C74" s="78" t="s">
        <v>114</v>
      </c>
      <c r="D74" s="78"/>
      <c r="E74" s="78"/>
      <c r="F74" s="78"/>
      <c r="G74" s="78"/>
      <c r="H74" s="78"/>
      <c r="I74" s="78"/>
    </row>
    <row r="76" spans="3:9" ht="15.75" x14ac:dyDescent="0.25">
      <c r="E76" s="86" t="s">
        <v>47</v>
      </c>
      <c r="F76" s="86"/>
      <c r="G76" s="86" t="s">
        <v>43</v>
      </c>
      <c r="H76" s="86"/>
      <c r="I76" s="86"/>
    </row>
    <row r="77" spans="3:9" x14ac:dyDescent="0.25">
      <c r="C77" s="15" t="s">
        <v>53</v>
      </c>
      <c r="D77" s="15" t="s">
        <v>54</v>
      </c>
      <c r="E77" s="63" t="str">
        <f>Studienliste!$F$17</f>
        <v>ISI-05 13</v>
      </c>
      <c r="F77" s="64" t="s">
        <v>139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93" si="2">C7</f>
        <v>Austria</v>
      </c>
      <c r="D78" s="8" t="str">
        <f t="shared" si="2"/>
        <v>Donawitz</v>
      </c>
      <c r="E78" s="51">
        <f>'Verbrauch je Träger 2019'!F122-'Energiebedarf Sek.Stahl 2050'!E77-('Verbrauch je Träger 2019'!F122-'Energiebedarf Sek.stahl 2019'!E6)</f>
        <v>-1491.8926946048878</v>
      </c>
      <c r="F78" s="55">
        <f>'Verbrauch je Träger 2019'!G122-'Energiebedarf Sek.Stahl 2050'!F77-('Verbrauch je Träger 2019'!G122-'Energiebedarf Sek.stahl 2019'!F6)</f>
        <v>-1766.6245297789064</v>
      </c>
      <c r="G78" s="52">
        <f>'Verbrauch je Träger 2019'!H122-'Energiebedarf Sek.Stahl 2050'!G77-('Verbrauch je Träger 2019'!H122-'Energiebedarf Sek.stahl 2019'!G6)</f>
        <v>-1459.6373164074903</v>
      </c>
      <c r="H78" s="54">
        <f>'Verbrauch je Träger 2019'!I122-'Energiebedarf Sek.Stahl 2050'!H77-('Verbrauch je Träger 2019'!I122-'Energiebedarf Sek.stahl 2019'!H6)</f>
        <v>-1135.7802868295785</v>
      </c>
      <c r="I78" s="53">
        <f>'Verbrauch je Träger 2019'!J122-'Energiebedarf Sek.Stahl 2050'!I77-('Verbrauch je Träger 2019'!J122-'Energiebedarf Sek.stahl 2019'!I6)</f>
        <v>-1021.1306990056073</v>
      </c>
    </row>
    <row r="79" spans="3:9" x14ac:dyDescent="0.25">
      <c r="C79" s="8" t="str">
        <f t="shared" si="2"/>
        <v>Austria</v>
      </c>
      <c r="D79" s="8" t="str">
        <f t="shared" si="2"/>
        <v>Linz</v>
      </c>
      <c r="E79" s="51">
        <f>'Verbrauch je Träger 2019'!F123-'Energiebedarf Sek.Stahl 2050'!E78-('Verbrauch je Träger 2019'!F123-'Energiebedarf Sek.stahl 2019'!E7)</f>
        <v>-1491.8926946048878</v>
      </c>
      <c r="F79" s="55">
        <f>'Verbrauch je Träger 2019'!G123-'Energiebedarf Sek.Stahl 2050'!F78-('Verbrauch je Träger 2019'!G123-'Energiebedarf Sek.stahl 2019'!F7)</f>
        <v>-1766.6245297789064</v>
      </c>
      <c r="G79" s="52">
        <f>'Verbrauch je Träger 2019'!H123-'Energiebedarf Sek.Stahl 2050'!G78-('Verbrauch je Träger 2019'!H123-'Energiebedarf Sek.stahl 2019'!G7)</f>
        <v>-1459.6373164074903</v>
      </c>
      <c r="H79" s="54">
        <f>'Verbrauch je Träger 2019'!I123-'Energiebedarf Sek.Stahl 2050'!H78-('Verbrauch je Träger 2019'!I123-'Energiebedarf Sek.stahl 2019'!H7)</f>
        <v>-1135.7802868295785</v>
      </c>
      <c r="I79" s="53">
        <f>'Verbrauch je Träger 2019'!J123-'Energiebedarf Sek.Stahl 2050'!I78-('Verbrauch je Träger 2019'!J123-'Energiebedarf Sek.stahl 2019'!I7)</f>
        <v>-1021.1306990056073</v>
      </c>
    </row>
    <row r="80" spans="3:9" x14ac:dyDescent="0.25">
      <c r="C80" s="8" t="str">
        <f t="shared" si="2"/>
        <v>Belgium</v>
      </c>
      <c r="D80" s="8" t="str">
        <f t="shared" si="2"/>
        <v>Ghent</v>
      </c>
      <c r="E80" s="51">
        <f>'Verbrauch je Träger 2019'!F124-'Energiebedarf Sek.Stahl 2050'!E79-('Verbrauch je Träger 2019'!F124-'Energiebedarf Sek.stahl 2019'!E8)</f>
        <v>-2155.000049190734</v>
      </c>
      <c r="F80" s="55">
        <f>'Verbrauch je Träger 2019'!G124-'Energiebedarf Sek.Stahl 2050'!F79-('Verbrauch je Träger 2019'!G124-'Energiebedarf Sek.stahl 2019'!F8)</f>
        <v>-2551.843012800171</v>
      </c>
      <c r="G80" s="52">
        <f>'Verbrauch je Träger 2019'!H124-'Energiebedarf Sek.Stahl 2050'!G79-('Verbrauch je Träger 2019'!H124-'Energiebedarf Sek.stahl 2019'!G8)</f>
        <v>-2108.4079974611232</v>
      </c>
      <c r="H80" s="54">
        <f>'Verbrauch je Träger 2019'!I124-'Energiebedarf Sek.Stahl 2050'!H79-('Verbrauch je Träger 2019'!I124-'Energiebedarf Sek.stahl 2019'!H8)</f>
        <v>-1640.6049730244376</v>
      </c>
      <c r="I80" s="53">
        <f>'Verbrauch je Träger 2019'!J124-'Energiebedarf Sek.Stahl 2050'!I79-('Verbrauch je Träger 2019'!J124-'Energiebedarf Sek.stahl 2019'!I8)</f>
        <v>-1474.9966365175078</v>
      </c>
    </row>
    <row r="81" spans="3:9" x14ac:dyDescent="0.25">
      <c r="C81" s="8" t="str">
        <f t="shared" si="2"/>
        <v>Czech Republic</v>
      </c>
      <c r="D81" s="8" t="str">
        <f t="shared" si="2"/>
        <v>Trinec</v>
      </c>
      <c r="E81" s="51">
        <f>'Verbrauch je Träger 2019'!F125-'Energiebedarf Sek.Stahl 2050'!E80-('Verbrauch je Träger 2019'!F125-'Energiebedarf Sek.stahl 2019'!E9)</f>
        <v>-1021.3513994604891</v>
      </c>
      <c r="F81" s="55">
        <f>'Verbrauch je Träger 2019'!G125-'Energiebedarf Sek.Stahl 2050'!F80-('Verbrauch je Träger 2019'!G125-'Energiebedarf Sek.stahl 2019'!F9)</f>
        <v>-1209.4331196445582</v>
      </c>
      <c r="G81" s="52">
        <f>'Verbrauch je Träger 2019'!H125-'Energiebedarf Sek.Stahl 2050'!G80-('Verbrauch je Träger 2019'!H125-'Energiebedarf Sek.stahl 2019'!G9)</f>
        <v>-999.26933164074944</v>
      </c>
      <c r="H81" s="54">
        <f>'Verbrauch je Träger 2019'!I125-'Energiebedarf Sek.Stahl 2050'!H80-('Verbrauch je Träger 2019'!I125-'Energiebedarf Sek.stahl 2019'!H9)</f>
        <v>-777.55644868295803</v>
      </c>
      <c r="I81" s="53">
        <f>'Verbrauch je Träger 2019'!J125-'Energiebedarf Sek.Stahl 2050'!I80-('Verbrauch je Träger 2019'!J125-'Energiebedarf Sek.stahl 2019'!I9)</f>
        <v>-699.06721323389411</v>
      </c>
    </row>
    <row r="82" spans="3:9" x14ac:dyDescent="0.25">
      <c r="C82" s="8" t="str">
        <f t="shared" si="2"/>
        <v>Finland</v>
      </c>
      <c r="D82" s="8" t="str">
        <f t="shared" si="2"/>
        <v>Raahe</v>
      </c>
      <c r="E82" s="51">
        <f>'Verbrauch je Träger 2019'!F126-'Energiebedarf Sek.Stahl 2050'!E81-('Verbrauch je Träger 2019'!F126-'Energiebedarf Sek.stahl 2019'!E10)</f>
        <v>-1028.0734179625515</v>
      </c>
      <c r="F82" s="55">
        <f>'Verbrauch je Träger 2019'!G126-'Energiebedarf Sek.Stahl 2050'!F81-('Verbrauch je Träger 2019'!G126-'Energiebedarf Sek.stahl 2019'!F10)</f>
        <v>-1217.3929969321916</v>
      </c>
      <c r="G82" s="52">
        <f>'Verbrauch je Träger 2019'!H126-'Energiebedarf Sek.Stahl 2050'!G81-('Verbrauch je Träger 2019'!H126-'Energiebedarf Sek.stahl 2019'!G10)</f>
        <v>-1005.8460171374172</v>
      </c>
      <c r="H82" s="54">
        <f>'Verbrauch je Träger 2019'!I126-'Energiebedarf Sek.Stahl 2050'!H81-('Verbrauch je Träger 2019'!I126-'Energiebedarf Sek.stahl 2019'!H10)</f>
        <v>-782.67393208505291</v>
      </c>
      <c r="I82" s="53">
        <f>'Verbrauch je Träger 2019'!J126-'Energiebedarf Sek.Stahl 2050'!I81-('Verbrauch je Träger 2019'!J126-'Energiebedarf Sek.stahl 2019'!I10)</f>
        <v>-703.66812017349002</v>
      </c>
    </row>
    <row r="83" spans="3:9" x14ac:dyDescent="0.25">
      <c r="C83" s="8" t="str">
        <f t="shared" si="2"/>
        <v>France</v>
      </c>
      <c r="D83" s="8" t="str">
        <f t="shared" si="2"/>
        <v>Fos-Sur-Mer</v>
      </c>
      <c r="E83" s="51">
        <f>'Verbrauch je Träger 2019'!F127-'Energiebedarf Sek.Stahl 2050'!E82-('Verbrauch je Träger 2019'!F127-'Energiebedarf Sek.stahl 2019'!E11)</f>
        <v>-1482.7981989844502</v>
      </c>
      <c r="F83" s="55">
        <f>'Verbrauch je Träger 2019'!G127-'Energiebedarf Sek.Stahl 2050'!F82-('Verbrauch je Träger 2019'!G127-'Energiebedarf Sek.stahl 2019'!F11)</f>
        <v>-1755.8552840368156</v>
      </c>
      <c r="G83" s="52">
        <f>'Verbrauch je Träger 2019'!H127-'Energiebedarf Sek.Stahl 2050'!G82-('Verbrauch je Träger 2019'!H127-'Energiebedarf Sek.stahl 2019'!G11)</f>
        <v>-1450.7394477943517</v>
      </c>
      <c r="H83" s="54">
        <f>'Verbrauch je Träger 2019'!I127-'Energiebedarf Sek.Stahl 2050'!H82-('Verbrauch je Träger 2019'!I127-'Energiebedarf Sek.stahl 2019'!H11)</f>
        <v>-1128.85663281498</v>
      </c>
      <c r="I83" s="53">
        <f>'Verbrauch je Träger 2019'!J127-'Energiebedarf Sek.Stahl 2050'!I82-('Verbrauch je Träger 2019'!J127-'Energiebedarf Sek.stahl 2019'!I11)</f>
        <v>-1014.905942557918</v>
      </c>
    </row>
    <row r="84" spans="3:9" x14ac:dyDescent="0.25">
      <c r="C84" s="8" t="str">
        <f t="shared" si="2"/>
        <v>France</v>
      </c>
      <c r="D84" s="8" t="str">
        <f t="shared" si="2"/>
        <v>Dunkerque</v>
      </c>
      <c r="E84" s="51">
        <f>'Verbrauch je Träger 2019'!F128-'Energiebedarf Sek.Stahl 2050'!E83-('Verbrauch je Träger 2019'!F128-'Energiebedarf Sek.stahl 2019'!E12)</f>
        <v>-2708.578043478261</v>
      </c>
      <c r="F84" s="55">
        <f>'Verbrauch je Träger 2019'!G128-'Energiebedarf Sek.Stahl 2050'!F83-('Verbrauch je Träger 2019'!G128-'Energiebedarf Sek.stahl 2019'!F12)</f>
        <v>-3207.3623188405818</v>
      </c>
      <c r="G84" s="52">
        <f>'Verbrauch je Träger 2019'!H128-'Energiebedarf Sek.Stahl 2050'!G83-('Verbrauch je Träger 2019'!H128-'Energiebedarf Sek.stahl 2019'!G12)</f>
        <v>-2650.0173913043491</v>
      </c>
      <c r="H84" s="54">
        <f>'Verbrauch je Träger 2019'!I128-'Energiebedarf Sek.Stahl 2050'!H83-('Verbrauch je Träger 2019'!I128-'Energiebedarf Sek.stahl 2019'!H12)</f>
        <v>-2062.0447826086966</v>
      </c>
      <c r="I84" s="53">
        <f>'Verbrauch je Träger 2019'!J128-'Energiebedarf Sek.Stahl 2050'!I83-('Verbrauch je Träger 2019'!J128-'Energiebedarf Sek.stahl 2019'!I12)</f>
        <v>-1853.8948550724635</v>
      </c>
    </row>
    <row r="85" spans="3:9" x14ac:dyDescent="0.25">
      <c r="C85" s="8" t="str">
        <f t="shared" si="2"/>
        <v>Germany</v>
      </c>
      <c r="D85" s="8" t="str">
        <f t="shared" si="2"/>
        <v>Bremen</v>
      </c>
      <c r="E85" s="51">
        <f>'Verbrauch je Träger 2019'!F129-'Energiebedarf Sek.Stahl 2050'!E84-('Verbrauch je Träger 2019'!F129-'Energiebedarf Sek.stahl 2019'!E13)</f>
        <v>-1304.8624151063159</v>
      </c>
      <c r="F85" s="55">
        <f>'Verbrauch je Träger 2019'!G129-'Energiebedarf Sek.Stahl 2050'!F84-('Verbrauch je Träger 2019'!G129-'Energiebedarf Sek.stahl 2019'!F13)</f>
        <v>-1545.152649952397</v>
      </c>
      <c r="G85" s="52">
        <f>'Verbrauch je Träger 2019'!H129-'Energiebedarf Sek.Stahl 2050'!G84-('Verbrauch je Träger 2019'!H129-'Energiebedarf Sek.stahl 2019'!G13)</f>
        <v>-1276.6507140590293</v>
      </c>
      <c r="H85" s="54">
        <f>'Verbrauch je Träger 2019'!I129-'Energiebedarf Sek.Stahl 2050'!H84-('Verbrauch je Träger 2019'!I129-'Energiebedarf Sek.stahl 2019'!H13)</f>
        <v>-993.39383687718237</v>
      </c>
      <c r="I85" s="53">
        <f>'Verbrauch je Träger 2019'!J129-'Energiebedarf Sek.Stahl 2050'!I84-('Verbrauch je Träger 2019'!J129-'Energiebedarf Sek.stahl 2019'!I13)</f>
        <v>-893.1172294509679</v>
      </c>
    </row>
    <row r="86" spans="3:9" x14ac:dyDescent="0.25">
      <c r="C86" s="8" t="str">
        <f t="shared" si="2"/>
        <v>Germany</v>
      </c>
      <c r="D86" s="8" t="str">
        <f t="shared" si="2"/>
        <v>Voelklingen</v>
      </c>
      <c r="E86" s="51">
        <f>'Verbrauch je Träger 2019'!F130-'Energiebedarf Sek.Stahl 2050'!E85-('Verbrauch je Träger 2019'!F130-'Energiebedarf Sek.stahl 2019'!E14)</f>
        <v>-1100.0385572199302</v>
      </c>
      <c r="F86" s="55">
        <f>'Verbrauch je Träger 2019'!G130-'Energiebedarf Sek.Stahl 2050'!F85-('Verbrauch je Träger 2019'!G130-'Energiebedarf Sek.stahl 2019'!F14)</f>
        <v>-1302.6105067174449</v>
      </c>
      <c r="G86" s="52">
        <f>'Verbrauch je Träger 2019'!H130-'Energiebedarf Sek.Stahl 2050'!G85-('Verbrauch je Träger 2019'!H130-'Energiebedarf Sek.stahl 2019'!G14)</f>
        <v>-1076.2552383370357</v>
      </c>
      <c r="H86" s="54">
        <f>'Verbrauch je Träger 2019'!I130-'Energiebedarf Sek.Stahl 2050'!H85-('Verbrauch je Träger 2019'!I130-'Energiebedarf Sek.stahl 2019'!H14)</f>
        <v>-837.46110733100613</v>
      </c>
      <c r="I86" s="53">
        <f>'Verbrauch je Träger 2019'!J130-'Energiebedarf Sek.Stahl 2050'!I85-('Verbrauch je Träger 2019'!J130-'Energiebedarf Sek.stahl 2019'!I14)</f>
        <v>-752.92488858563456</v>
      </c>
    </row>
    <row r="87" spans="3:9" x14ac:dyDescent="0.25">
      <c r="C87" s="8" t="str">
        <f t="shared" si="2"/>
        <v>Germany</v>
      </c>
      <c r="D87" s="8" t="str">
        <f t="shared" si="2"/>
        <v>Eisenhuettenstadt</v>
      </c>
      <c r="E87" s="51">
        <f>'Verbrauch je Träger 2019'!F131-'Energiebedarf Sek.Stahl 2050'!E86-('Verbrauch je Träger 2019'!F131-'Energiebedarf Sek.stahl 2019'!E15)</f>
        <v>-850.13763408441764</v>
      </c>
      <c r="F87" s="55">
        <f>'Verbrauch je Träger 2019'!G131-'Energiebedarf Sek.Stahl 2050'!F86-('Verbrauch je Träger 2019'!G131-'Energiebedarf Sek.stahl 2019'!F15)</f>
        <v>-1006.6903628477739</v>
      </c>
      <c r="G87" s="52">
        <f>'Verbrauch je Träger 2019'!H131-'Energiebedarf Sek.Stahl 2050'!G86-('Verbrauch je Träger 2019'!H131-'Energiebedarf Sek.stahl 2019'!G15)</f>
        <v>-831.7572834020948</v>
      </c>
      <c r="H87" s="54">
        <f>'Verbrauch je Träger 2019'!I131-'Energiebedarf Sek.Stahl 2050'!H86-('Verbrauch je Träger 2019'!I131-'Energiebedarf Sek.stahl 2019'!H15)</f>
        <v>-647.21113614725482</v>
      </c>
      <c r="I87" s="53">
        <f>'Verbrauch je Träger 2019'!J131-'Energiebedarf Sek.Stahl 2050'!I86-('Verbrauch je Träger 2019'!J131-'Energiebedarf Sek.stahl 2019'!I15)</f>
        <v>-581.8794070665399</v>
      </c>
    </row>
    <row r="88" spans="3:9" x14ac:dyDescent="0.25">
      <c r="C88" s="8" t="str">
        <f t="shared" si="2"/>
        <v>Germany</v>
      </c>
      <c r="D88" s="8" t="str">
        <f t="shared" si="2"/>
        <v>Duisburg-Huckingen</v>
      </c>
      <c r="E88" s="51">
        <f>'Verbrauch je Träger 2019'!F132-'Energiebedarf Sek.Stahl 2050'!E87-('Verbrauch je Träger 2019'!F132-'Energiebedarf Sek.stahl 2019'!E16)</f>
        <v>-1977.0642653125997</v>
      </c>
      <c r="F88" s="55">
        <f>'Verbrauch je Träger 2019'!G132-'Energiebedarf Sek.Stahl 2050'!F87-('Verbrauch je Träger 2019'!G132-'Energiebedarf Sek.stahl 2019'!F16)</f>
        <v>-2341.1403787157524</v>
      </c>
      <c r="G88" s="52">
        <f>'Verbrauch je Träger 2019'!H132-'Energiebedarf Sek.Stahl 2050'!G87-('Verbrauch je Träger 2019'!H132-'Energiebedarf Sek.stahl 2019'!G16)</f>
        <v>-1934.3192637258016</v>
      </c>
      <c r="H88" s="54">
        <f>'Verbrauch je Träger 2019'!I132-'Energiebedarf Sek.Stahl 2050'!H87-('Verbrauch je Träger 2019'!I132-'Energiebedarf Sek.stahl 2019'!H16)</f>
        <v>-1505.14217708664</v>
      </c>
      <c r="I88" s="53">
        <f>'Verbrauch je Träger 2019'!J132-'Energiebedarf Sek.Stahl 2050'!I87-('Verbrauch je Träger 2019'!J132-'Energiebedarf Sek.stahl 2019'!I16)</f>
        <v>-1353.2079234105577</v>
      </c>
    </row>
    <row r="89" spans="3:9" x14ac:dyDescent="0.25">
      <c r="C89" s="8" t="str">
        <f t="shared" si="2"/>
        <v>Germany</v>
      </c>
      <c r="D89" s="8" t="str">
        <f t="shared" si="2"/>
        <v>Duisburg-Beeckerwerth</v>
      </c>
      <c r="E89" s="51">
        <f>'Verbrauch je Träger 2019'!F133-'Energiebedarf Sek.Stahl 2050'!E88-('Verbrauch je Träger 2019'!F133-'Energiebedarf Sek.stahl 2019'!E17)</f>
        <v>-2372.47711837512</v>
      </c>
      <c r="F89" s="55">
        <f>'Verbrauch je Träger 2019'!G133-'Energiebedarf Sek.Stahl 2050'!F88-('Verbrauch je Träger 2019'!G133-'Energiebedarf Sek.stahl 2019'!F17)</f>
        <v>-2809.3684544589032</v>
      </c>
      <c r="G89" s="52">
        <f>'Verbrauch je Träger 2019'!H133-'Energiebedarf Sek.Stahl 2050'!G88-('Verbrauch je Träger 2019'!H133-'Energiebedarf Sek.stahl 2019'!G17)</f>
        <v>-2321.183116470962</v>
      </c>
      <c r="H89" s="54">
        <f>'Verbrauch je Träger 2019'!I133-'Energiebedarf Sek.Stahl 2050'!H88-('Verbrauch je Träger 2019'!I133-'Energiebedarf Sek.stahl 2019'!H17)</f>
        <v>-1806.1706125039673</v>
      </c>
      <c r="I89" s="53">
        <f>'Verbrauch je Träger 2019'!J133-'Energiebedarf Sek.Stahl 2050'!I88-('Verbrauch je Träger 2019'!J133-'Energiebedarf Sek.stahl 2019'!I17)</f>
        <v>-1623.8495080926696</v>
      </c>
    </row>
    <row r="90" spans="3:9" x14ac:dyDescent="0.25">
      <c r="C90" s="8" t="str">
        <f t="shared" si="2"/>
        <v>Germany</v>
      </c>
      <c r="D90" s="8" t="str">
        <f t="shared" si="2"/>
        <v>Salzgitter</v>
      </c>
      <c r="E90" s="51">
        <f>'Verbrauch je Träger 2019'!F134-'Energiebedarf Sek.Stahl 2050'!E89-('Verbrauch je Träger 2019'!F134-'Energiebedarf Sek.stahl 2019'!E18)</f>
        <v>-1818.8991240875912</v>
      </c>
      <c r="F90" s="55">
        <f>'Verbrauch je Träger 2019'!G134-'Energiebedarf Sek.Stahl 2050'!F89-('Verbrauch je Träger 2019'!G134-'Energiebedarf Sek.stahl 2019'!F18)</f>
        <v>-2153.8491484184924</v>
      </c>
      <c r="G90" s="52">
        <f>'Verbrauch je Träger 2019'!H134-'Energiebedarf Sek.Stahl 2050'!G89-('Verbrauch je Träger 2019'!H134-'Energiebedarf Sek.stahl 2019'!G18)</f>
        <v>-1779.5737226277379</v>
      </c>
      <c r="H90" s="54">
        <f>'Verbrauch je Träger 2019'!I134-'Energiebedarf Sek.Stahl 2050'!H89-('Verbrauch je Träger 2019'!I134-'Energiebedarf Sek.stahl 2019'!H18)</f>
        <v>-1384.7308029197075</v>
      </c>
      <c r="I90" s="53">
        <f>'Verbrauch je Träger 2019'!J134-'Energiebedarf Sek.Stahl 2050'!I89-('Verbrauch je Träger 2019'!J134-'Energiebedarf Sek.stahl 2019'!I18)</f>
        <v>-1244.9512895377129</v>
      </c>
    </row>
    <row r="91" spans="3:9" x14ac:dyDescent="0.25">
      <c r="C91" s="8" t="str">
        <f t="shared" si="2"/>
        <v>Germany</v>
      </c>
      <c r="D91" s="8" t="str">
        <f t="shared" si="2"/>
        <v>Dillingen</v>
      </c>
      <c r="E91" s="51">
        <f>'Verbrauch je Träger 2019'!F135-'Energiebedarf Sek.Stahl 2050'!E90-('Verbrauch je Träger 2019'!F135-'Energiebedarf Sek.stahl 2019'!E19)</f>
        <v>-922.89359904792127</v>
      </c>
      <c r="F91" s="55">
        <f>'Verbrauch je Träger 2019'!G135-'Energiebedarf Sek.Stahl 2050'!F90-('Verbrauch je Träger 2019'!G135-'Energiebedarf Sek.stahl 2019'!F19)</f>
        <v>-1092.8443287845139</v>
      </c>
      <c r="G91" s="52">
        <f>'Verbrauch je Träger 2019'!H135-'Energiebedarf Sek.Stahl 2050'!G90-('Verbrauch je Träger 2019'!H135-'Energiebedarf Sek.stahl 2019'!G19)</f>
        <v>-902.9402323072045</v>
      </c>
      <c r="H91" s="54">
        <f>'Verbrauch je Träger 2019'!I135-'Energiebedarf Sek.Stahl 2050'!H90-('Verbrauch je Träger 2019'!I135-'Energiebedarf Sek.stahl 2019'!H19)</f>
        <v>-702.60036826404394</v>
      </c>
      <c r="I91" s="53">
        <f>'Verbrauch je Träger 2019'!J135-'Energiebedarf Sek.Stahl 2050'!I90-('Verbrauch je Träger 2019'!J135-'Energiebedarf Sek.stahl 2019'!I19)</f>
        <v>-631.67745864804829</v>
      </c>
    </row>
    <row r="92" spans="3:9" x14ac:dyDescent="0.25">
      <c r="C92" s="8" t="str">
        <f t="shared" si="2"/>
        <v>Germany</v>
      </c>
      <c r="D92" s="8" t="str">
        <f t="shared" si="2"/>
        <v>Duisburg</v>
      </c>
      <c r="E92" s="51">
        <f>'Verbrauch je Träger 2019'!F136-'Energiebedarf Sek.Stahl 2050'!E91-('Verbrauch je Träger 2019'!F136-'Energiebedarf Sek.stahl 2019'!E20)</f>
        <v>-442.86239543002239</v>
      </c>
      <c r="F92" s="55">
        <f>'Verbrauch je Träger 2019'!G136-'Energiebedarf Sek.Stahl 2050'!F91-('Verbrauch je Träger 2019'!G136-'Energiebedarf Sek.stahl 2019'!F20)</f>
        <v>-524.41544483232883</v>
      </c>
      <c r="G92" s="52">
        <f>'Verbrauch je Träger 2019'!H136-'Energiebedarf Sek.Stahl 2050'!G91-('Verbrauch je Träger 2019'!H136-'Energiebedarf Sek.stahl 2019'!G20)</f>
        <v>-433.28751507457946</v>
      </c>
      <c r="H92" s="54">
        <f>'Verbrauch je Träger 2019'!I136-'Energiebedarf Sek.Stahl 2050'!H91-('Verbrauch je Träger 2019'!I136-'Energiebedarf Sek.stahl 2019'!H20)</f>
        <v>-337.15184766740708</v>
      </c>
      <c r="I92" s="53">
        <f>'Verbrauch je Träger 2019'!J136-'Energiebedarf Sek.Stahl 2050'!I91-('Verbrauch je Träger 2019'!J136-'Energiebedarf Sek.stahl 2019'!I20)</f>
        <v>-303.11857484396501</v>
      </c>
    </row>
    <row r="93" spans="3:9" x14ac:dyDescent="0.25">
      <c r="C93" s="8" t="str">
        <f t="shared" si="2"/>
        <v>Germany</v>
      </c>
      <c r="D93" s="8" t="str">
        <f t="shared" si="2"/>
        <v>Duisburg-Bruckhausen</v>
      </c>
      <c r="E93" s="51">
        <f>'Verbrauch je Träger 2019'!F137-'Energiebedarf Sek.Stahl 2050'!E92-('Verbrauch je Träger 2019'!F137-'Energiebedarf Sek.stahl 2019'!E21)</f>
        <v>-2372.47711837512</v>
      </c>
      <c r="F93" s="55">
        <f>'Verbrauch je Träger 2019'!G137-'Energiebedarf Sek.Stahl 2050'!F92-('Verbrauch je Träger 2019'!G137-'Energiebedarf Sek.stahl 2019'!F21)</f>
        <v>-2809.3684544589032</v>
      </c>
      <c r="G93" s="52">
        <f>'Verbrauch je Träger 2019'!H137-'Energiebedarf Sek.Stahl 2050'!G92-('Verbrauch je Träger 2019'!H137-'Energiebedarf Sek.stahl 2019'!G21)</f>
        <v>-2321.183116470962</v>
      </c>
      <c r="H93" s="54">
        <f>'Verbrauch je Träger 2019'!I137-'Energiebedarf Sek.Stahl 2050'!H92-('Verbrauch je Träger 2019'!I137-'Energiebedarf Sek.stahl 2019'!H21)</f>
        <v>-1806.1706125039673</v>
      </c>
      <c r="I93" s="53">
        <f>'Verbrauch je Träger 2019'!J137-'Energiebedarf Sek.Stahl 2050'!I92-('Verbrauch je Träger 2019'!J137-'Energiebedarf Sek.stahl 2019'!I21)</f>
        <v>-1623.8495080926696</v>
      </c>
    </row>
    <row r="94" spans="3:9" x14ac:dyDescent="0.25">
      <c r="C94" s="8" t="str">
        <f t="shared" ref="C94:D106" si="3">C23</f>
        <v>Hungaria</v>
      </c>
      <c r="D94" s="8" t="str">
        <f t="shared" si="3"/>
        <v>Dunauijvaros</v>
      </c>
      <c r="E94" s="51">
        <f>'Verbrauch je Träger 2019'!F138-'Energiebedarf Sek.Stahl 2050'!E93-('Verbrauch je Träger 2019'!F138-'Energiebedarf Sek.stahl 2019'!E22)</f>
        <v>-632.66056490003211</v>
      </c>
      <c r="F94" s="55">
        <f>'Verbrauch je Träger 2019'!G138-'Energiebedarf Sek.Stahl 2050'!F93-('Verbrauch je Träger 2019'!G138-'Energiebedarf Sek.stahl 2019'!F22)</f>
        <v>-749.1649211890408</v>
      </c>
      <c r="G94" s="52">
        <f>'Verbrauch je Träger 2019'!H138-'Energiebedarf Sek.Stahl 2050'!G93-('Verbrauch je Träger 2019'!H138-'Energiebedarf Sek.stahl 2019'!G22)</f>
        <v>-618.98216439225644</v>
      </c>
      <c r="H94" s="54">
        <f>'Verbrauch je Träger 2019'!I138-'Energiebedarf Sek.Stahl 2050'!H93-('Verbrauch je Träger 2019'!I138-'Energiebedarf Sek.stahl 2019'!H22)</f>
        <v>-481.64549666772473</v>
      </c>
      <c r="I94" s="53">
        <f>'Verbrauch je Träger 2019'!J138-'Energiebedarf Sek.Stahl 2050'!I93-('Verbrauch je Träger 2019'!J138-'Energiebedarf Sek.stahl 2019'!I22)</f>
        <v>-433.02653549137858</v>
      </c>
    </row>
    <row r="95" spans="3:9" x14ac:dyDescent="0.25">
      <c r="C95" s="8" t="str">
        <f t="shared" si="3"/>
        <v>Italy</v>
      </c>
      <c r="D95" s="8" t="str">
        <f t="shared" si="3"/>
        <v>Taranto</v>
      </c>
      <c r="E95" s="51">
        <f>'Verbrauch je Träger 2019'!F139-'Energiebedarf Sek.Stahl 2050'!E94-('Verbrauch je Träger 2019'!F139-'Energiebedarf Sek.stahl 2019'!E23)</f>
        <v>-3361.0092510314207</v>
      </c>
      <c r="F95" s="55">
        <f>'Verbrauch je Träger 2019'!G139-'Energiebedarf Sek.Stahl 2050'!F94-('Verbrauch je Träger 2019'!G139-'Energiebedarf Sek.stahl 2019'!F23)</f>
        <v>-3979.9386438167785</v>
      </c>
      <c r="G95" s="52">
        <f>'Verbrauch je Träger 2019'!H139-'Energiebedarf Sek.Stahl 2050'!G94-('Verbrauch je Träger 2019'!H139-'Energiebedarf Sek.stahl 2019'!G23)</f>
        <v>-3288.3427483338637</v>
      </c>
      <c r="H95" s="54">
        <f>'Verbrauch je Träger 2019'!I139-'Energiebedarf Sek.Stahl 2050'!H94-('Verbrauch je Träger 2019'!I139-'Energiebedarf Sek.stahl 2019'!H23)</f>
        <v>-2558.7417010472855</v>
      </c>
      <c r="I95" s="53">
        <f>'Verbrauch je Träger 2019'!J139-'Energiebedarf Sek.Stahl 2050'!I94-('Verbrauch je Träger 2019'!J139-'Energiebedarf Sek.stahl 2019'!I23)</f>
        <v>-2300.4534697979489</v>
      </c>
    </row>
    <row r="96" spans="3:9" x14ac:dyDescent="0.25">
      <c r="C96" s="8" t="str">
        <f t="shared" si="3"/>
        <v>Netherlands</v>
      </c>
      <c r="D96" s="8" t="str">
        <f t="shared" si="3"/>
        <v>Ijmuiden</v>
      </c>
      <c r="E96" s="51">
        <f>'Verbrauch je Träger 2019'!F140-'Energiebedarf Sek.Stahl 2050'!E95-('Verbrauch je Träger 2019'!F140-'Energiebedarf Sek.stahl 2019'!E24)</f>
        <v>-2694.738593621074</v>
      </c>
      <c r="F96" s="55">
        <f>'Verbrauch je Träger 2019'!G140-'Energiebedarf Sek.Stahl 2050'!F95-('Verbrauch je Träger 2019'!G140-'Energiebedarf Sek.stahl 2019'!F24)</f>
        <v>-3190.9743361895707</v>
      </c>
      <c r="G96" s="52">
        <f>'Verbrauch je Träger 2019'!H140-'Energiebedarf Sek.Stahl 2050'!G95-('Verbrauch je Träger 2019'!H140-'Energiebedarf Sek.stahl 2019'!G24)</f>
        <v>-2636.4771564582679</v>
      </c>
      <c r="H96" s="54">
        <f>'Verbrauch je Träger 2019'!I140-'Energiebedarf Sek.Stahl 2050'!H95-('Verbrauch je Träger 2019'!I140-'Energiebedarf Sek.stahl 2019'!H24)</f>
        <v>-2051.50878736909</v>
      </c>
      <c r="I96" s="53">
        <f>'Verbrauch je Träger 2019'!J140-'Energiebedarf Sek.Stahl 2050'!I95-('Verbrauch je Träger 2019'!J140-'Energiebedarf Sek.stahl 2019'!I24)</f>
        <v>-1844.4223996085911</v>
      </c>
    </row>
    <row r="97" spans="3:9" x14ac:dyDescent="0.25">
      <c r="C97" s="8" t="str">
        <f t="shared" si="3"/>
        <v>Poland</v>
      </c>
      <c r="D97" s="8" t="str">
        <f t="shared" si="3"/>
        <v>Krakow</v>
      </c>
      <c r="E97" s="51">
        <f>'Verbrauch je Träger 2019'!F141-'Energiebedarf Sek.Stahl 2050'!E96-('Verbrauch je Träger 2019'!F141-'Energiebedarf Sek.stahl 2019'!E25)</f>
        <v>-1077.500024595367</v>
      </c>
      <c r="F97" s="55">
        <f>'Verbrauch je Träger 2019'!G141-'Energiebedarf Sek.Stahl 2050'!F96-('Verbrauch je Träger 2019'!G141-'Energiebedarf Sek.stahl 2019'!F25)</f>
        <v>-1275.9215064000855</v>
      </c>
      <c r="G97" s="52">
        <f>'Verbrauch je Träger 2019'!H141-'Energiebedarf Sek.Stahl 2050'!G96-('Verbrauch je Träger 2019'!H141-'Energiebedarf Sek.stahl 2019'!G25)</f>
        <v>-1054.2039987305616</v>
      </c>
      <c r="H97" s="54">
        <f>'Verbrauch je Träger 2019'!I141-'Energiebedarf Sek.Stahl 2050'!H96-('Verbrauch je Träger 2019'!I141-'Energiebedarf Sek.stahl 2019'!H25)</f>
        <v>-820.30248651221882</v>
      </c>
      <c r="I97" s="53">
        <f>'Verbrauch je Träger 2019'!J141-'Energiebedarf Sek.Stahl 2050'!I96-('Verbrauch je Träger 2019'!J141-'Energiebedarf Sek.stahl 2019'!I25)</f>
        <v>-737.4983182587539</v>
      </c>
    </row>
    <row r="98" spans="3:9" x14ac:dyDescent="0.25">
      <c r="C98" s="8" t="str">
        <f t="shared" si="3"/>
        <v>Poland</v>
      </c>
      <c r="D98" s="8" t="str">
        <f t="shared" si="3"/>
        <v>Dabrowa Gornicza</v>
      </c>
      <c r="E98" s="51">
        <f>'Verbrauch je Träger 2019'!F142-'Energiebedarf Sek.Stahl 2050'!E97-('Verbrauch je Träger 2019'!F142-'Energiebedarf Sek.stahl 2019'!E26)</f>
        <v>-1077.500024595367</v>
      </c>
      <c r="F98" s="55">
        <f>'Verbrauch je Träger 2019'!G142-'Energiebedarf Sek.Stahl 2050'!F97-('Verbrauch je Träger 2019'!G142-'Energiebedarf Sek.stahl 2019'!F26)</f>
        <v>-1275.9215064000855</v>
      </c>
      <c r="G98" s="52">
        <f>'Verbrauch je Träger 2019'!H142-'Energiebedarf Sek.Stahl 2050'!G97-('Verbrauch je Träger 2019'!H142-'Energiebedarf Sek.stahl 2019'!G26)</f>
        <v>-1054.2039987305616</v>
      </c>
      <c r="H98" s="54">
        <f>'Verbrauch je Träger 2019'!I142-'Energiebedarf Sek.Stahl 2050'!H97-('Verbrauch je Träger 2019'!I142-'Energiebedarf Sek.stahl 2019'!H26)</f>
        <v>-820.30248651221882</v>
      </c>
      <c r="I98" s="53">
        <f>'Verbrauch je Träger 2019'!J142-'Energiebedarf Sek.Stahl 2050'!I97-('Verbrauch je Träger 2019'!J142-'Energiebedarf Sek.stahl 2019'!I26)</f>
        <v>-737.4983182587539</v>
      </c>
    </row>
    <row r="99" spans="3:9" x14ac:dyDescent="0.25">
      <c r="C99" s="8" t="str">
        <f t="shared" si="3"/>
        <v>Romania</v>
      </c>
      <c r="D99" s="8" t="str">
        <f t="shared" si="3"/>
        <v>Galati</v>
      </c>
      <c r="E99" s="51">
        <f>'Verbrauch je Träger 2019'!F143-'Energiebedarf Sek.Stahl 2050'!E98-('Verbrauch je Träger 2019'!F143-'Energiebedarf Sek.stahl 2019'!E27)</f>
        <v>-810.59634877816598</v>
      </c>
      <c r="F99" s="55">
        <f>'Verbrauch je Träger 2019'!G143-'Energiebedarf Sek.Stahl 2050'!F98-('Verbrauch je Träger 2019'!G143-'Energiebedarf Sek.stahl 2019'!F27)</f>
        <v>-959.86755527345849</v>
      </c>
      <c r="G99" s="52">
        <f>'Verbrauch je Träger 2019'!H143-'Energiebedarf Sek.Stahl 2050'!G98-('Verbrauch je Träger 2019'!H143-'Energiebedarf Sek.stahl 2019'!G27)</f>
        <v>-793.07089812757886</v>
      </c>
      <c r="H99" s="54">
        <f>'Verbrauch je Träger 2019'!I143-'Energiebedarf Sek.Stahl 2050'!H98-('Verbrauch je Träger 2019'!I143-'Energiebedarf Sek.stahl 2019'!H27)</f>
        <v>-617.10829260552191</v>
      </c>
      <c r="I99" s="53">
        <f>'Verbrauch je Träger 2019'!J143-'Energiebedarf Sek.Stahl 2050'!I98-('Verbrauch je Träger 2019'!J143-'Energiebedarf Sek.stahl 2019'!I27)</f>
        <v>-554.81524859832871</v>
      </c>
    </row>
    <row r="100" spans="3:9" x14ac:dyDescent="0.25">
      <c r="C100" s="8" t="str">
        <f t="shared" si="3"/>
        <v>Slovakia</v>
      </c>
      <c r="D100" s="8" t="str">
        <f t="shared" si="3"/>
        <v>Kosice</v>
      </c>
      <c r="E100" s="51">
        <f>'Verbrauch je Träger 2019'!F144-'Energiebedarf Sek.Stahl 2050'!E99-('Verbrauch je Träger 2019'!F144-'Energiebedarf Sek.stahl 2019'!E28)</f>
        <v>-1779.3578387813395</v>
      </c>
      <c r="F100" s="55">
        <f>'Verbrauch je Träger 2019'!G144-'Energiebedarf Sek.Stahl 2050'!F99-('Verbrauch je Träger 2019'!G144-'Energiebedarf Sek.stahl 2019'!F28)</f>
        <v>-2107.026340844177</v>
      </c>
      <c r="G100" s="52">
        <f>'Verbrauch je Träger 2019'!H144-'Energiebedarf Sek.Stahl 2050'!G99-('Verbrauch je Träger 2019'!H144-'Energiebedarf Sek.stahl 2019'!G28)</f>
        <v>-1740.8873373532224</v>
      </c>
      <c r="H100" s="54">
        <f>'Verbrauch je Träger 2019'!I144-'Energiebedarf Sek.Stahl 2050'!H99-('Verbrauch je Träger 2019'!I144-'Energiebedarf Sek.stahl 2019'!H28)</f>
        <v>-1354.6279593779755</v>
      </c>
      <c r="I100" s="53">
        <f>'Verbrauch je Träger 2019'!J144-'Energiebedarf Sek.Stahl 2050'!I99-('Verbrauch je Träger 2019'!J144-'Energiebedarf Sek.stahl 2019'!I28)</f>
        <v>-1217.8871310695022</v>
      </c>
    </row>
    <row r="101" spans="3:9" x14ac:dyDescent="0.25">
      <c r="C101" s="8" t="str">
        <f t="shared" si="3"/>
        <v>Spain</v>
      </c>
      <c r="D101" s="8" t="str">
        <f t="shared" si="3"/>
        <v>Gijon</v>
      </c>
      <c r="E101" s="51">
        <f>'Verbrauch je Träger 2019'!F145-'Energiebedarf Sek.Stahl 2050'!E100-('Verbrauch je Träger 2019'!F145-'Energiebedarf Sek.stahl 2019'!E29)</f>
        <v>-939.10552602348525</v>
      </c>
      <c r="F101" s="55">
        <f>'Verbrauch je Träger 2019'!G145-'Energiebedarf Sek.Stahl 2050'!F100-('Verbrauch je Träger 2019'!G145-'Energiebedarf Sek.stahl 2019'!F29)</f>
        <v>-1112.0416798899823</v>
      </c>
      <c r="G101" s="52">
        <f>'Verbrauch je Träger 2019'!H145-'Energiebedarf Sek.Stahl 2050'!G100-('Verbrauch je Träger 2019'!H145-'Energiebedarf Sek.stahl 2019'!G29)</f>
        <v>-918.80165026975556</v>
      </c>
      <c r="H101" s="54">
        <f>'Verbrauch je Träger 2019'!I145-'Energiebedarf Sek.Stahl 2050'!H100-('Verbrauch je Träger 2019'!I145-'Energiebedarf Sek.stahl 2019'!H29)</f>
        <v>-714.94253411615409</v>
      </c>
      <c r="I101" s="53">
        <f>'Verbrauch je Träger 2019'!J145-'Energiebedarf Sek.Stahl 2050'!I100-('Verbrauch je Träger 2019'!J145-'Energiebedarf Sek.stahl 2019'!I29)</f>
        <v>-642.77376362001496</v>
      </c>
    </row>
    <row r="102" spans="3:9" x14ac:dyDescent="0.25">
      <c r="C102" s="8" t="str">
        <f t="shared" si="3"/>
        <v>Spain</v>
      </c>
      <c r="D102" s="8" t="str">
        <f t="shared" si="3"/>
        <v>Aviles</v>
      </c>
      <c r="E102" s="51">
        <f>'Verbrauch je Träger 2019'!F146-'Energiebedarf Sek.Stahl 2050'!E101-('Verbrauch je Träger 2019'!F146-'Energiebedarf Sek.stahl 2019'!E30)</f>
        <v>-939.10552602348525</v>
      </c>
      <c r="F102" s="55">
        <f>'Verbrauch je Träger 2019'!G146-'Energiebedarf Sek.Stahl 2050'!F101-('Verbrauch je Träger 2019'!G146-'Energiebedarf Sek.stahl 2019'!F30)</f>
        <v>-1112.0416798899823</v>
      </c>
      <c r="G102" s="52">
        <f>'Verbrauch je Träger 2019'!H146-'Energiebedarf Sek.Stahl 2050'!G101-('Verbrauch je Träger 2019'!H146-'Energiebedarf Sek.stahl 2019'!G30)</f>
        <v>-918.80165026975556</v>
      </c>
      <c r="H102" s="54">
        <f>'Verbrauch je Träger 2019'!I146-'Energiebedarf Sek.Stahl 2050'!H101-('Verbrauch je Träger 2019'!I146-'Energiebedarf Sek.stahl 2019'!H30)</f>
        <v>-714.94253411615409</v>
      </c>
      <c r="I102" s="53">
        <f>'Verbrauch je Träger 2019'!J146-'Energiebedarf Sek.Stahl 2050'!I101-('Verbrauch je Träger 2019'!J146-'Energiebedarf Sek.stahl 2019'!I30)</f>
        <v>-642.77376362001496</v>
      </c>
    </row>
    <row r="103" spans="3:9" x14ac:dyDescent="0.25">
      <c r="C103" s="8" t="str">
        <f t="shared" si="3"/>
        <v>Sweden</v>
      </c>
      <c r="D103" s="8" t="str">
        <f t="shared" si="3"/>
        <v>Lulea</v>
      </c>
      <c r="E103" s="51">
        <f>'Verbrauch je Träger 2019'!F147-'Energiebedarf Sek.Stahl 2050'!E102-('Verbrauch je Träger 2019'!F147-'Energiebedarf Sek.stahl 2019'!E31)</f>
        <v>-909.44956204379559</v>
      </c>
      <c r="F103" s="55">
        <f>'Verbrauch je Träger 2019'!G147-'Energiebedarf Sek.Stahl 2050'!F102-('Verbrauch je Träger 2019'!G147-'Energiebedarf Sek.stahl 2019'!F31)</f>
        <v>-1076.9245742092462</v>
      </c>
      <c r="G103" s="52">
        <f>'Verbrauch je Träger 2019'!H147-'Energiebedarf Sek.Stahl 2050'!G102-('Verbrauch je Träger 2019'!H147-'Energiebedarf Sek.stahl 2019'!G31)</f>
        <v>-889.78686131386894</v>
      </c>
      <c r="H103" s="54">
        <f>'Verbrauch je Träger 2019'!I147-'Energiebedarf Sek.Stahl 2050'!H102-('Verbrauch je Träger 2019'!I147-'Energiebedarf Sek.stahl 2019'!H31)</f>
        <v>-692.36540145985373</v>
      </c>
      <c r="I103" s="53">
        <f>'Verbrauch je Träger 2019'!J147-'Energiebedarf Sek.Stahl 2050'!I102-('Verbrauch je Träger 2019'!J147-'Energiebedarf Sek.stahl 2019'!I31)</f>
        <v>-622.47564476885645</v>
      </c>
    </row>
    <row r="104" spans="3:9" x14ac:dyDescent="0.25">
      <c r="C104" s="8" t="str">
        <f t="shared" si="3"/>
        <v>Sweden</v>
      </c>
      <c r="D104" s="8" t="str">
        <f t="shared" si="3"/>
        <v>Oxeloesund</v>
      </c>
      <c r="E104" s="51">
        <f>'Verbrauch je Träger 2019'!F148-'Energiebedarf Sek.Stahl 2050'!E103-('Verbrauch je Träger 2019'!F148-'Energiebedarf Sek.stahl 2019'!E32)</f>
        <v>-593.11927959377999</v>
      </c>
      <c r="F104" s="55">
        <f>'Verbrauch je Träger 2019'!G148-'Energiebedarf Sek.Stahl 2050'!F103-('Verbrauch je Träger 2019'!G148-'Energiebedarf Sek.stahl 2019'!F32)</f>
        <v>-702.3421136147258</v>
      </c>
      <c r="G104" s="52">
        <f>'Verbrauch je Träger 2019'!H148-'Energiebedarf Sek.Stahl 2050'!G103-('Verbrauch je Träger 2019'!H148-'Energiebedarf Sek.stahl 2019'!G32)</f>
        <v>-580.29577911774049</v>
      </c>
      <c r="H104" s="54">
        <f>'Verbrauch je Träger 2019'!I148-'Energiebedarf Sek.Stahl 2050'!H103-('Verbrauch je Träger 2019'!I148-'Energiebedarf Sek.stahl 2019'!H32)</f>
        <v>-451.54265312599182</v>
      </c>
      <c r="I104" s="53">
        <f>'Verbrauch je Träger 2019'!J148-'Energiebedarf Sek.Stahl 2050'!I103-('Verbrauch je Träger 2019'!J148-'Energiebedarf Sek.stahl 2019'!I32)</f>
        <v>-405.96237702316739</v>
      </c>
    </row>
    <row r="105" spans="3:9" x14ac:dyDescent="0.25">
      <c r="C105" s="8" t="str">
        <f t="shared" si="3"/>
        <v>United Kingdom</v>
      </c>
      <c r="D105" s="8" t="str">
        <f t="shared" si="3"/>
        <v>Port Talbot</v>
      </c>
      <c r="E105" s="51">
        <f>'Verbrauch je Träger 2019'!F149-'Energiebedarf Sek.Stahl 2050'!E104-('Verbrauch je Träger 2019'!F149-'Energiebedarf Sek.stahl 2019'!E33)</f>
        <v>-1496.6376488416381</v>
      </c>
      <c r="F105" s="55">
        <f>'Verbrauch je Träger 2019'!G149-'Energiebedarf Sek.Stahl 2050'!F104-('Verbrauch je Träger 2019'!G149-'Energiebedarf Sek.stahl 2019'!F33)</f>
        <v>-1772.2432666878249</v>
      </c>
      <c r="G105" s="52">
        <f>'Verbrauch je Träger 2019'!H149-'Energiebedarf Sek.Stahl 2050'!G104-('Verbrauch je Träger 2019'!H149-'Energiebedarf Sek.stahl 2019'!G33)</f>
        <v>-1464.2796826404319</v>
      </c>
      <c r="H105" s="54">
        <f>'Verbrauch je Träger 2019'!I149-'Energiebedarf Sek.Stahl 2050'!H104-('Verbrauch je Träger 2019'!I149-'Energiebedarf Sek.stahl 2019'!H33)</f>
        <v>-1139.3926280545866</v>
      </c>
      <c r="I105" s="53">
        <f>'Verbrauch je Träger 2019'!J149-'Energiebedarf Sek.Stahl 2050'!I104-('Verbrauch je Träger 2019'!J149-'Energiebedarf Sek.stahl 2019'!I33)</f>
        <v>-1024.3783980217922</v>
      </c>
    </row>
    <row r="106" spans="3:9" x14ac:dyDescent="0.25">
      <c r="C106" s="8" t="str">
        <f t="shared" si="3"/>
        <v>United Kingdom</v>
      </c>
      <c r="D106" s="8" t="str">
        <f t="shared" si="3"/>
        <v>Scunthorpe</v>
      </c>
      <c r="E106" s="51">
        <f>'Verbrauch je Träger 2019'!F150-'Energiebedarf Sek.Stahl 2050'!E105-('Verbrauch je Träger 2019'!F150-'Energiebedarf Sek.stahl 2019'!E34)</f>
        <v>-1107.1559885750557</v>
      </c>
      <c r="F106" s="55">
        <f>'Verbrauch je Träger 2019'!G150-'Energiebedarf Sek.Stahl 2050'!F105-('Verbrauch je Träger 2019'!G150-'Energiebedarf Sek.stahl 2019'!F34)</f>
        <v>-1311.0386120808216</v>
      </c>
      <c r="G106" s="52">
        <f>'Verbrauch je Träger 2019'!H150-'Energiebedarf Sek.Stahl 2050'!G105-('Verbrauch je Träger 2019'!H150-'Energiebedarf Sek.stahl 2019'!G34)</f>
        <v>-1083.2187876864491</v>
      </c>
      <c r="H106" s="54">
        <f>'Verbrauch je Träger 2019'!I150-'Energiebedarf Sek.Stahl 2050'!H105-('Verbrauch je Träger 2019'!I150-'Energiebedarf Sek.stahl 2019'!H34)</f>
        <v>-842.87961916851873</v>
      </c>
      <c r="I106" s="53">
        <f>'Verbrauch je Träger 2019'!J150-'Energiebedarf Sek.Stahl 2050'!I105-('Verbrauch je Träger 2019'!J150-'Energiebedarf Sek.stahl 2019'!I34)</f>
        <v>-757.7964371099124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F34"/>
  <sheetViews>
    <sheetView workbookViewId="0">
      <selection activeCell="E6" sqref="E6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25.140625" customWidth="1"/>
    <col min="8" max="8" width="27.140625" customWidth="1"/>
  </cols>
  <sheetData>
    <row r="3" spans="2:6" s="1" customFormat="1" ht="21" x14ac:dyDescent="0.35">
      <c r="B3" s="37"/>
      <c r="C3" s="77" t="s">
        <v>108</v>
      </c>
      <c r="D3" s="77"/>
      <c r="E3" s="77"/>
      <c r="F3" s="77"/>
    </row>
    <row r="4" spans="2:6" x14ac:dyDescent="0.25">
      <c r="B4" s="26"/>
    </row>
    <row r="5" spans="2:6" s="1" customFormat="1" x14ac:dyDescent="0.25">
      <c r="B5" s="37"/>
      <c r="C5" s="15" t="s">
        <v>53</v>
      </c>
      <c r="D5" s="15" t="s">
        <v>61</v>
      </c>
      <c r="E5" s="29" t="s">
        <v>109</v>
      </c>
      <c r="F5" s="29" t="s">
        <v>110</v>
      </c>
    </row>
    <row r="6" spans="2:6" x14ac:dyDescent="0.25">
      <c r="B6" s="26"/>
      <c r="C6" s="8" t="s">
        <v>62</v>
      </c>
      <c r="D6" s="8" t="s">
        <v>77</v>
      </c>
      <c r="E6" s="24">
        <v>3773</v>
      </c>
      <c r="F6" s="24">
        <v>0</v>
      </c>
    </row>
    <row r="7" spans="2:6" x14ac:dyDescent="0.25">
      <c r="B7" s="26"/>
      <c r="C7" s="8" t="s">
        <v>62</v>
      </c>
      <c r="D7" s="8" t="s">
        <v>78</v>
      </c>
      <c r="E7" s="24">
        <v>3773</v>
      </c>
      <c r="F7" s="24">
        <v>0</v>
      </c>
    </row>
    <row r="8" spans="2:6" x14ac:dyDescent="0.25">
      <c r="B8" s="26"/>
      <c r="C8" s="8" t="s">
        <v>63</v>
      </c>
      <c r="D8" s="8" t="s">
        <v>79</v>
      </c>
      <c r="E8" s="24">
        <v>5450</v>
      </c>
      <c r="F8" s="24">
        <v>0</v>
      </c>
    </row>
    <row r="9" spans="2:6" x14ac:dyDescent="0.25">
      <c r="B9" s="26"/>
      <c r="C9" s="8" t="s">
        <v>64</v>
      </c>
      <c r="D9" s="8" t="s">
        <v>80</v>
      </c>
      <c r="E9" s="24">
        <v>2583</v>
      </c>
      <c r="F9" s="24">
        <v>0</v>
      </c>
    </row>
    <row r="10" spans="2:6" x14ac:dyDescent="0.25">
      <c r="B10" s="26"/>
      <c r="C10" s="8" t="s">
        <v>65</v>
      </c>
      <c r="D10" s="8" t="s">
        <v>81</v>
      </c>
      <c r="E10" s="24">
        <v>0</v>
      </c>
      <c r="F10" s="24">
        <v>2600</v>
      </c>
    </row>
    <row r="11" spans="2:6" x14ac:dyDescent="0.25">
      <c r="B11" s="26"/>
      <c r="C11" s="8" t="s">
        <v>66</v>
      </c>
      <c r="D11" s="8" t="s">
        <v>82</v>
      </c>
      <c r="E11" s="24">
        <v>3750</v>
      </c>
      <c r="F11" s="24">
        <v>0</v>
      </c>
    </row>
    <row r="12" spans="2:6" x14ac:dyDescent="0.25">
      <c r="B12" s="26"/>
      <c r="C12" s="8" t="s">
        <v>66</v>
      </c>
      <c r="D12" s="8" t="s">
        <v>83</v>
      </c>
      <c r="E12" s="24">
        <v>6850</v>
      </c>
      <c r="F12" s="24">
        <v>0</v>
      </c>
    </row>
    <row r="13" spans="2:6" x14ac:dyDescent="0.25">
      <c r="B13" s="26"/>
      <c r="C13" s="8" t="s">
        <v>67</v>
      </c>
      <c r="D13" s="8" t="s">
        <v>84</v>
      </c>
      <c r="E13" s="24">
        <v>3300</v>
      </c>
      <c r="F13" s="24">
        <v>3600</v>
      </c>
    </row>
    <row r="14" spans="2:6" x14ac:dyDescent="0.25">
      <c r="B14" s="26"/>
      <c r="C14" s="8" t="s">
        <v>67</v>
      </c>
      <c r="D14" s="8" t="s">
        <v>85</v>
      </c>
      <c r="E14" s="24">
        <v>2782</v>
      </c>
      <c r="F14" s="24">
        <v>0</v>
      </c>
    </row>
    <row r="15" spans="2:6" x14ac:dyDescent="0.25">
      <c r="B15" s="26"/>
      <c r="C15" s="8" t="s">
        <v>67</v>
      </c>
      <c r="D15" s="8" t="s">
        <v>86</v>
      </c>
      <c r="E15" s="24">
        <v>2150</v>
      </c>
      <c r="F15" s="24">
        <v>0</v>
      </c>
    </row>
    <row r="16" spans="2:6" x14ac:dyDescent="0.25">
      <c r="B16" s="26"/>
      <c r="C16" s="8" t="s">
        <v>67</v>
      </c>
      <c r="D16" s="8" t="s">
        <v>87</v>
      </c>
      <c r="E16" s="24">
        <v>0</v>
      </c>
      <c r="F16" s="24">
        <v>5000</v>
      </c>
    </row>
    <row r="17" spans="2:6" x14ac:dyDescent="0.25">
      <c r="B17" s="26"/>
      <c r="C17" s="8" t="s">
        <v>67</v>
      </c>
      <c r="D17" s="8" t="s">
        <v>88</v>
      </c>
      <c r="E17" s="24">
        <v>6000</v>
      </c>
      <c r="F17" s="24">
        <v>0</v>
      </c>
    </row>
    <row r="18" spans="2:6" x14ac:dyDescent="0.25">
      <c r="B18" s="26"/>
      <c r="C18" s="8" t="s">
        <v>67</v>
      </c>
      <c r="D18" s="8" t="s">
        <v>89</v>
      </c>
      <c r="E18" s="24">
        <v>4600</v>
      </c>
      <c r="F18" s="24">
        <v>4700</v>
      </c>
    </row>
    <row r="19" spans="2:6" x14ac:dyDescent="0.25">
      <c r="B19" s="26"/>
      <c r="C19" s="8" t="s">
        <v>67</v>
      </c>
      <c r="D19" s="8" t="s">
        <v>90</v>
      </c>
      <c r="E19" s="24">
        <v>2334</v>
      </c>
      <c r="F19" s="24">
        <v>0</v>
      </c>
    </row>
    <row r="20" spans="2:6" x14ac:dyDescent="0.25">
      <c r="B20" s="26"/>
      <c r="C20" s="8" t="s">
        <v>67</v>
      </c>
      <c r="D20" s="8" t="s">
        <v>91</v>
      </c>
      <c r="E20" s="24">
        <v>1120</v>
      </c>
      <c r="F20" s="24">
        <v>0</v>
      </c>
    </row>
    <row r="21" spans="2:6" x14ac:dyDescent="0.25">
      <c r="B21" s="26"/>
      <c r="C21" s="8" t="s">
        <v>67</v>
      </c>
      <c r="D21" s="8" t="s">
        <v>92</v>
      </c>
      <c r="E21" s="24">
        <v>6000</v>
      </c>
      <c r="F21" s="24">
        <v>0</v>
      </c>
    </row>
    <row r="22" spans="2:6" x14ac:dyDescent="0.25">
      <c r="B22" s="26"/>
      <c r="C22" s="8" t="s">
        <v>68</v>
      </c>
      <c r="D22" s="8" t="s">
        <v>105</v>
      </c>
      <c r="E22" s="24">
        <v>0</v>
      </c>
      <c r="F22" s="24">
        <v>1600</v>
      </c>
    </row>
    <row r="23" spans="2:6" x14ac:dyDescent="0.25">
      <c r="B23" s="26"/>
      <c r="C23" s="8" t="s">
        <v>69</v>
      </c>
      <c r="D23" s="8" t="s">
        <v>93</v>
      </c>
      <c r="E23" s="24">
        <v>8500</v>
      </c>
      <c r="F23" s="24">
        <v>10000</v>
      </c>
    </row>
    <row r="24" spans="2:6" x14ac:dyDescent="0.25">
      <c r="B24" s="26"/>
      <c r="C24" s="8" t="s">
        <v>70</v>
      </c>
      <c r="D24" s="8" t="s">
        <v>94</v>
      </c>
      <c r="E24" s="24">
        <v>6815</v>
      </c>
      <c r="F24" s="24">
        <v>0</v>
      </c>
    </row>
    <row r="25" spans="2:6" x14ac:dyDescent="0.25">
      <c r="B25" s="26"/>
      <c r="C25" s="8" t="s">
        <v>71</v>
      </c>
      <c r="D25" s="8" t="s">
        <v>95</v>
      </c>
      <c r="E25" s="24">
        <v>2725</v>
      </c>
      <c r="F25" s="24">
        <v>0</v>
      </c>
    </row>
    <row r="26" spans="2:6" x14ac:dyDescent="0.25">
      <c r="B26" s="26"/>
      <c r="C26" s="8" t="s">
        <v>71</v>
      </c>
      <c r="D26" s="8" t="s">
        <v>96</v>
      </c>
      <c r="E26" s="24">
        <v>2725</v>
      </c>
      <c r="F26" s="24">
        <v>0</v>
      </c>
    </row>
    <row r="27" spans="2:6" x14ac:dyDescent="0.25">
      <c r="B27" s="26"/>
      <c r="C27" s="8" t="s">
        <v>72</v>
      </c>
      <c r="D27" s="8" t="s">
        <v>97</v>
      </c>
      <c r="E27" s="24">
        <v>2050</v>
      </c>
      <c r="F27" s="24">
        <v>0</v>
      </c>
    </row>
    <row r="28" spans="2:6" x14ac:dyDescent="0.25">
      <c r="B28" s="26"/>
      <c r="C28" s="8" t="s">
        <v>73</v>
      </c>
      <c r="D28" s="8" t="s">
        <v>98</v>
      </c>
      <c r="E28" s="24">
        <v>0</v>
      </c>
      <c r="F28" s="24">
        <v>4500</v>
      </c>
    </row>
    <row r="29" spans="2:6" x14ac:dyDescent="0.25">
      <c r="B29" s="26"/>
      <c r="C29" s="8" t="s">
        <v>74</v>
      </c>
      <c r="D29" s="8" t="s">
        <v>99</v>
      </c>
      <c r="E29" s="24">
        <v>2375</v>
      </c>
      <c r="F29" s="24">
        <v>0</v>
      </c>
    </row>
    <row r="30" spans="2:6" x14ac:dyDescent="0.25">
      <c r="B30" s="26"/>
      <c r="C30" s="8" t="s">
        <v>74</v>
      </c>
      <c r="D30" s="8" t="s">
        <v>100</v>
      </c>
      <c r="E30" s="24">
        <v>2375</v>
      </c>
      <c r="F30" s="24">
        <v>0</v>
      </c>
    </row>
    <row r="31" spans="2:6" x14ac:dyDescent="0.25">
      <c r="B31" s="26"/>
      <c r="C31" s="8" t="s">
        <v>75</v>
      </c>
      <c r="D31" s="8" t="s">
        <v>101</v>
      </c>
      <c r="E31" s="24">
        <v>0</v>
      </c>
      <c r="F31" s="24">
        <v>2300</v>
      </c>
    </row>
    <row r="32" spans="2:6" x14ac:dyDescent="0.25">
      <c r="C32" s="8" t="s">
        <v>75</v>
      </c>
      <c r="D32" s="8" t="s">
        <v>102</v>
      </c>
      <c r="E32" s="24">
        <v>0</v>
      </c>
      <c r="F32" s="24">
        <v>1500</v>
      </c>
    </row>
    <row r="33" spans="3:6" x14ac:dyDescent="0.25">
      <c r="C33" s="8" t="s">
        <v>76</v>
      </c>
      <c r="D33" s="8" t="s">
        <v>103</v>
      </c>
      <c r="E33" s="24">
        <v>3785</v>
      </c>
      <c r="F33" s="24">
        <v>0</v>
      </c>
    </row>
    <row r="34" spans="3:6" x14ac:dyDescent="0.25">
      <c r="C34" s="8" t="s">
        <v>76</v>
      </c>
      <c r="D34" s="8" t="s">
        <v>104</v>
      </c>
      <c r="E34" s="24">
        <v>2800</v>
      </c>
      <c r="F34" s="24">
        <v>0</v>
      </c>
    </row>
  </sheetData>
  <mergeCells count="1">
    <mergeCell ref="C3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H13" sqref="H13"/>
    </sheetView>
  </sheetViews>
  <sheetFormatPr baseColWidth="10" defaultRowHeight="15" x14ac:dyDescent="0.25"/>
  <cols>
    <col min="4" max="4" width="18.140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78" t="s">
        <v>137</v>
      </c>
      <c r="E6" s="78"/>
      <c r="F6" s="78"/>
      <c r="G6" s="78"/>
      <c r="H6" s="78"/>
    </row>
    <row r="8" spans="4:12" ht="15.75" x14ac:dyDescent="0.25">
      <c r="E8" s="79" t="s">
        <v>42</v>
      </c>
      <c r="F8" s="79"/>
      <c r="G8" s="79" t="s">
        <v>43</v>
      </c>
      <c r="H8" s="79"/>
    </row>
    <row r="9" spans="4:12" x14ac:dyDescent="0.25">
      <c r="E9" s="15" t="s">
        <v>27</v>
      </c>
      <c r="F9" s="15" t="s">
        <v>28</v>
      </c>
      <c r="G9" s="15" t="s">
        <v>27</v>
      </c>
      <c r="H9" s="15" t="s">
        <v>28</v>
      </c>
      <c r="I9" s="26"/>
      <c r="J9" s="26"/>
      <c r="K9" s="28"/>
      <c r="L9" s="26"/>
    </row>
    <row r="10" spans="4:12" x14ac:dyDescent="0.25">
      <c r="D10" s="19" t="str">
        <f>Studienliste!F8</f>
        <v>TUD-02 20</v>
      </c>
      <c r="E10" s="24" t="s">
        <v>25</v>
      </c>
      <c r="F10" s="24" t="s">
        <v>25</v>
      </c>
      <c r="G10" s="54">
        <v>2.3210000000000002</v>
      </c>
      <c r="H10" s="54">
        <v>1.165</v>
      </c>
      <c r="I10" s="26"/>
      <c r="J10" s="26"/>
      <c r="K10" s="26"/>
      <c r="L10" s="26"/>
    </row>
    <row r="11" spans="4:12" x14ac:dyDescent="0.25">
      <c r="D11" s="19" t="str">
        <f>Studienliste!F10</f>
        <v>OTTO-01 17</v>
      </c>
      <c r="E11" s="24" t="s">
        <v>25</v>
      </c>
      <c r="F11" s="24" t="s">
        <v>25</v>
      </c>
      <c r="G11" s="52">
        <v>3.78</v>
      </c>
      <c r="H11" s="52">
        <v>0.7</v>
      </c>
      <c r="I11" s="26"/>
      <c r="J11" s="26"/>
      <c r="K11" s="26"/>
      <c r="L11" s="26"/>
    </row>
    <row r="12" spans="4:12" x14ac:dyDescent="0.25">
      <c r="D12" s="19" t="str">
        <f>Studienliste!F17</f>
        <v>ISI-05 13</v>
      </c>
      <c r="E12" s="51">
        <v>4.5</v>
      </c>
      <c r="F12" s="51">
        <v>7.9000000000000001E-2</v>
      </c>
      <c r="G12" s="24">
        <f>'Energie pro Energieträger'!E22+'Energie pro Energieträger'!E10+'Energie pro Energieträger'!E26</f>
        <v>4.1669999999999998</v>
      </c>
      <c r="H12" s="24">
        <f>'Energie pro Energieträger'!E18</f>
        <v>0.63900000000000001</v>
      </c>
      <c r="I12" s="26"/>
      <c r="J12" s="26"/>
      <c r="K12" s="26"/>
      <c r="L12" s="26"/>
    </row>
    <row r="13" spans="4:12" x14ac:dyDescent="0.25">
      <c r="D13" s="44" t="s">
        <v>139</v>
      </c>
      <c r="E13" s="55">
        <f>'Energie pro Energieträger'!D8+'Energie pro Energieträger'!D12</f>
        <v>4.9942222222222235</v>
      </c>
      <c r="F13" s="55">
        <f>'Energie pro Energieträger'!D16</f>
        <v>0.42799999999999999</v>
      </c>
      <c r="G13" s="53">
        <f>'Energie pro Energieträger'!E8+'Energie pro Energieträger'!E12+'Energie pro Energieträger'!E20</f>
        <v>2.528111111111111</v>
      </c>
      <c r="H13" s="53">
        <f>'Energie pro Energieträger'!E16</f>
        <v>0.60599999999999998</v>
      </c>
      <c r="I13" s="26"/>
      <c r="J13" s="26"/>
      <c r="K13" s="26"/>
      <c r="L13" s="26"/>
    </row>
    <row r="14" spans="4:12" x14ac:dyDescent="0.25">
      <c r="I14" s="26"/>
      <c r="J14" s="26"/>
      <c r="K14" s="26"/>
      <c r="L14" s="26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H65"/>
  <sheetViews>
    <sheetView workbookViewId="0">
      <selection activeCell="D25" sqref="D25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7" ht="21" x14ac:dyDescent="0.35">
      <c r="B4" s="77" t="s">
        <v>50</v>
      </c>
      <c r="C4" s="77"/>
      <c r="D4" s="77"/>
      <c r="E4" s="77"/>
      <c r="F4" s="77"/>
      <c r="G4" s="56"/>
    </row>
    <row r="7" spans="2:7" s="1" customFormat="1" x14ac:dyDescent="0.25">
      <c r="D7" s="29" t="s">
        <v>47</v>
      </c>
      <c r="E7" s="29" t="s">
        <v>48</v>
      </c>
      <c r="F7" s="29" t="s">
        <v>49</v>
      </c>
    </row>
    <row r="8" spans="2:7" x14ac:dyDescent="0.25">
      <c r="B8" s="83" t="s">
        <v>55</v>
      </c>
      <c r="C8" s="57" t="str">
        <f>'spezifische Verbräuche'!$D$13</f>
        <v>ENWI</v>
      </c>
      <c r="D8" s="58">
        <f>(13.2+4.83-0.58)/3.6</f>
        <v>4.8472222222222232</v>
      </c>
      <c r="E8" s="58">
        <v>6.7000000000000004E-2</v>
      </c>
      <c r="F8" s="58">
        <f>0.24/3.6</f>
        <v>6.6666666666666666E-2</v>
      </c>
    </row>
    <row r="9" spans="2:7" x14ac:dyDescent="0.25">
      <c r="B9" s="84"/>
      <c r="C9" s="33" t="str">
        <f>Studienliste!$F$10</f>
        <v>OTTO-01 17</v>
      </c>
      <c r="D9" s="48" t="s">
        <v>25</v>
      </c>
      <c r="E9" s="46">
        <v>0</v>
      </c>
      <c r="F9" s="48" t="s">
        <v>25</v>
      </c>
    </row>
    <row r="10" spans="2:7" x14ac:dyDescent="0.25">
      <c r="B10" s="84"/>
      <c r="C10" s="32" t="str">
        <f>Studienliste!F$17</f>
        <v>ISI-05 13</v>
      </c>
      <c r="D10" s="45">
        <v>4.5</v>
      </c>
      <c r="E10" s="45">
        <v>0</v>
      </c>
      <c r="F10" s="45">
        <v>0</v>
      </c>
    </row>
    <row r="11" spans="2:7" x14ac:dyDescent="0.25">
      <c r="B11" s="85"/>
      <c r="C11" s="35" t="str">
        <f>Studienliste!F$8</f>
        <v>TUD-02 20</v>
      </c>
      <c r="D11" s="47" t="s">
        <v>25</v>
      </c>
      <c r="E11" s="47">
        <v>0</v>
      </c>
      <c r="F11" s="47">
        <v>0</v>
      </c>
    </row>
    <row r="12" spans="2:7" x14ac:dyDescent="0.25">
      <c r="B12" s="80" t="s">
        <v>24</v>
      </c>
      <c r="C12" s="57" t="str">
        <f>'spezifische Verbräuche'!$D$13</f>
        <v>ENWI</v>
      </c>
      <c r="D12" s="58">
        <v>0.14699999999999999</v>
      </c>
      <c r="E12" s="58">
        <f>1.15/3.6</f>
        <v>0.31944444444444442</v>
      </c>
      <c r="F12" s="58">
        <f>10.42/3.6</f>
        <v>2.8944444444444444</v>
      </c>
    </row>
    <row r="13" spans="2:7" x14ac:dyDescent="0.25">
      <c r="B13" s="81"/>
      <c r="C13" s="33" t="str">
        <f>Studienliste!$F$10</f>
        <v>OTTO-01 17</v>
      </c>
      <c r="D13" s="48" t="s">
        <v>25</v>
      </c>
      <c r="E13" s="46">
        <f>3.78*0.413</f>
        <v>1.5611399999999998</v>
      </c>
      <c r="F13" s="48" t="s">
        <v>25</v>
      </c>
    </row>
    <row r="14" spans="2:7" x14ac:dyDescent="0.25">
      <c r="B14" s="81"/>
      <c r="C14" s="32" t="str">
        <f>Studienliste!F$17</f>
        <v>ISI-05 13</v>
      </c>
      <c r="D14" s="45">
        <v>0</v>
      </c>
      <c r="E14" s="45">
        <v>4.1669999999999998</v>
      </c>
      <c r="F14" s="45"/>
    </row>
    <row r="15" spans="2:7" x14ac:dyDescent="0.25">
      <c r="B15" s="82"/>
      <c r="C15" s="35" t="str">
        <f>Studienliste!F$8</f>
        <v>TUD-02 20</v>
      </c>
      <c r="D15" s="47" t="s">
        <v>25</v>
      </c>
      <c r="E15" s="47">
        <v>0</v>
      </c>
      <c r="F15" s="47">
        <v>3.306</v>
      </c>
    </row>
    <row r="16" spans="2:7" x14ac:dyDescent="0.25">
      <c r="B16" s="80" t="s">
        <v>23</v>
      </c>
      <c r="C16" s="57" t="str">
        <f>'spezifische Verbräuche'!$D$13</f>
        <v>ENWI</v>
      </c>
      <c r="D16" s="58">
        <v>0.42799999999999999</v>
      </c>
      <c r="E16" s="58">
        <v>0.60599999999999998</v>
      </c>
      <c r="F16" s="58">
        <v>0.85</v>
      </c>
    </row>
    <row r="17" spans="2:8" x14ac:dyDescent="0.25">
      <c r="B17" s="81"/>
      <c r="C17" s="33" t="str">
        <f>Studienliste!$F$10</f>
        <v>OTTO-01 17</v>
      </c>
      <c r="D17" s="48" t="s">
        <v>25</v>
      </c>
      <c r="E17" s="46">
        <v>0.7</v>
      </c>
      <c r="F17" s="48" t="s">
        <v>25</v>
      </c>
    </row>
    <row r="18" spans="2:8" x14ac:dyDescent="0.25">
      <c r="B18" s="81"/>
      <c r="C18" s="32" t="str">
        <f>Studienliste!F$17</f>
        <v>ISI-05 13</v>
      </c>
      <c r="D18" s="45">
        <v>7.9000000000000001E-2</v>
      </c>
      <c r="E18" s="45">
        <v>0.63900000000000001</v>
      </c>
      <c r="F18" s="45"/>
    </row>
    <row r="19" spans="2:8" x14ac:dyDescent="0.25">
      <c r="B19" s="82"/>
      <c r="C19" s="35" t="str">
        <f>Studienliste!F$8</f>
        <v>TUD-02 20</v>
      </c>
      <c r="D19" s="47" t="s">
        <v>25</v>
      </c>
      <c r="E19" s="47">
        <v>1.165</v>
      </c>
      <c r="F19" s="47">
        <v>0.83299999999999996</v>
      </c>
    </row>
    <row r="20" spans="2:8" x14ac:dyDescent="0.25">
      <c r="B20" s="80" t="s">
        <v>22</v>
      </c>
      <c r="C20" s="57" t="str">
        <f>'spezifische Verbräuche'!$D$13</f>
        <v>ENWI</v>
      </c>
      <c r="D20" s="58">
        <v>0</v>
      </c>
      <c r="E20" s="58">
        <f>7.71/3.6</f>
        <v>2.1416666666666666</v>
      </c>
      <c r="F20" s="58">
        <v>0</v>
      </c>
    </row>
    <row r="21" spans="2:8" x14ac:dyDescent="0.25">
      <c r="B21" s="81"/>
      <c r="C21" s="33" t="str">
        <f>Studienliste!$F$10</f>
        <v>OTTO-01 17</v>
      </c>
      <c r="D21" s="48" t="s">
        <v>25</v>
      </c>
      <c r="E21" s="46">
        <f>3.78*0.513</f>
        <v>1.9391399999999999</v>
      </c>
      <c r="F21" s="48" t="s">
        <v>25</v>
      </c>
      <c r="H21" s="36"/>
    </row>
    <row r="22" spans="2:8" x14ac:dyDescent="0.25">
      <c r="B22" s="81"/>
      <c r="C22" s="32" t="str">
        <f>Studienliste!F$17</f>
        <v>ISI-05 13</v>
      </c>
      <c r="D22" s="45">
        <v>0</v>
      </c>
      <c r="E22" s="45">
        <v>4.1669999999999998</v>
      </c>
      <c r="F22" s="45"/>
      <c r="H22" s="36"/>
    </row>
    <row r="23" spans="2:8" x14ac:dyDescent="0.25">
      <c r="B23" s="82"/>
      <c r="C23" s="35" t="str">
        <f>Studienliste!F$8</f>
        <v>TUD-02 20</v>
      </c>
      <c r="D23" s="50" t="s">
        <v>25</v>
      </c>
      <c r="E23" s="47">
        <v>2.3210000000000002</v>
      </c>
      <c r="F23" s="47">
        <v>0</v>
      </c>
    </row>
    <row r="24" spans="2:8" x14ac:dyDescent="0.25">
      <c r="B24" s="80" t="s">
        <v>140</v>
      </c>
      <c r="C24" s="57" t="str">
        <f>'spezifische Verbräuche'!$D$13</f>
        <v>ENWI</v>
      </c>
      <c r="D24" s="58">
        <f>0.35/3.6</f>
        <v>9.722222222222221E-2</v>
      </c>
      <c r="E24" s="58">
        <v>0</v>
      </c>
      <c r="F24" s="58">
        <v>0</v>
      </c>
    </row>
    <row r="25" spans="2:8" x14ac:dyDescent="0.25">
      <c r="B25" s="81"/>
      <c r="C25" s="33" t="str">
        <f>Studienliste!$F$10</f>
        <v>OTTO-01 17</v>
      </c>
      <c r="D25" s="48" t="s">
        <v>25</v>
      </c>
      <c r="E25" s="46">
        <f>3.78*0.075</f>
        <v>0.28349999999999997</v>
      </c>
      <c r="F25" s="48" t="s">
        <v>25</v>
      </c>
    </row>
    <row r="26" spans="2:8" x14ac:dyDescent="0.25">
      <c r="B26" s="81"/>
      <c r="C26" s="32" t="str">
        <f>Studienliste!F$17</f>
        <v>ISI-05 13</v>
      </c>
      <c r="D26" s="45">
        <v>0</v>
      </c>
      <c r="E26" s="45">
        <v>0</v>
      </c>
      <c r="F26" s="45">
        <v>0</v>
      </c>
    </row>
    <row r="27" spans="2:8" x14ac:dyDescent="0.25">
      <c r="B27" s="82"/>
      <c r="C27" s="35" t="str">
        <f>Studienliste!F$8</f>
        <v>TUD-02 20</v>
      </c>
      <c r="D27" s="50" t="s">
        <v>25</v>
      </c>
      <c r="E27" s="47">
        <v>0</v>
      </c>
      <c r="F27" s="47">
        <v>0</v>
      </c>
    </row>
    <row r="28" spans="2:8" x14ac:dyDescent="0.25">
      <c r="D28" s="31"/>
      <c r="E28" s="31"/>
      <c r="F28" s="31"/>
    </row>
    <row r="29" spans="2:8" x14ac:dyDescent="0.25">
      <c r="B29" s="80" t="s">
        <v>26</v>
      </c>
      <c r="C29" s="57" t="str">
        <f>'spezifische Verbräuche'!$D$13</f>
        <v>ENWI</v>
      </c>
      <c r="D29" s="58">
        <f>D8+D12+D16+D20+D24</f>
        <v>5.5194444444444457</v>
      </c>
      <c r="E29" s="58">
        <f>E8+E12+E16+E20+E24</f>
        <v>3.1341111111111113</v>
      </c>
      <c r="F29" s="58">
        <f>F8+F12+F16+F20+F24</f>
        <v>3.8111111111111113</v>
      </c>
    </row>
    <row r="30" spans="2:8" x14ac:dyDescent="0.25">
      <c r="B30" s="81"/>
      <c r="C30" s="34" t="str">
        <f>Studienliste!$F$10</f>
        <v>OTTO-01 17</v>
      </c>
      <c r="D30" s="48" t="s">
        <v>25</v>
      </c>
      <c r="E30" s="46">
        <f>E9+E13+E17+E21+E25</f>
        <v>4.4837799999999994</v>
      </c>
      <c r="F30" s="46" t="s">
        <v>25</v>
      </c>
    </row>
    <row r="31" spans="2:8" x14ac:dyDescent="0.25">
      <c r="B31" s="81"/>
      <c r="C31" s="32" t="str">
        <f>Studienliste!F$17</f>
        <v>ISI-05 13</v>
      </c>
      <c r="D31" s="45">
        <f>D10+D18+D14+D22+D26</f>
        <v>4.5789999999999997</v>
      </c>
      <c r="E31" s="45">
        <f>E14+E18+E10+E26</f>
        <v>4.806</v>
      </c>
      <c r="F31" s="45"/>
    </row>
    <row r="32" spans="2:8" x14ac:dyDescent="0.25">
      <c r="B32" s="82"/>
      <c r="C32" s="35" t="str">
        <f>Studienliste!F$8</f>
        <v>TUD-02 20</v>
      </c>
      <c r="D32" s="47" t="s">
        <v>25</v>
      </c>
      <c r="E32" s="47">
        <f>E11+E15+E19+E23+E27</f>
        <v>3.4860000000000002</v>
      </c>
      <c r="F32" s="47">
        <f>F11+F15+F19+F23+F27</f>
        <v>4.1390000000000002</v>
      </c>
    </row>
    <row r="37" spans="2:7" ht="21" x14ac:dyDescent="0.35">
      <c r="B37" s="77" t="s">
        <v>138</v>
      </c>
      <c r="C37" s="77"/>
      <c r="D37" s="77"/>
      <c r="E37" s="77"/>
      <c r="F37" s="77"/>
      <c r="G37" s="56"/>
    </row>
    <row r="40" spans="2:7" x14ac:dyDescent="0.25">
      <c r="C40" s="1"/>
      <c r="D40" s="29" t="s">
        <v>47</v>
      </c>
      <c r="E40" s="29" t="s">
        <v>48</v>
      </c>
      <c r="F40" s="29" t="s">
        <v>49</v>
      </c>
    </row>
    <row r="41" spans="2:7" x14ac:dyDescent="0.25">
      <c r="B41" s="80" t="s">
        <v>45</v>
      </c>
      <c r="C41" s="57" t="str">
        <f>'spezifische Verbräuche'!$D$13</f>
        <v>ENWI</v>
      </c>
      <c r="D41" s="58">
        <f>D8/(D$8+D$12+D$20+D$24)</f>
        <v>0.95203282194531125</v>
      </c>
      <c r="E41" s="58">
        <f>E8/(E$8+E$12+E$20+E$24)</f>
        <v>2.6501999736298514E-2</v>
      </c>
      <c r="F41" s="58">
        <f>F8/(F$8+F$12+F$20+F$24)</f>
        <v>2.2514071294559099E-2</v>
      </c>
    </row>
    <row r="42" spans="2:7" x14ac:dyDescent="0.25">
      <c r="B42" s="81"/>
      <c r="C42" s="33" t="str">
        <f>Studienliste!$F$10</f>
        <v>OTTO-01 17</v>
      </c>
      <c r="D42" s="46" t="str">
        <f>IF(ISTEXT(D9),"k.A.",D9/(D$9+D$13+D$21+D$25))</f>
        <v>k.A.</v>
      </c>
      <c r="E42" s="46">
        <f>E9/(E$9+E$13+E$21+E$25)</f>
        <v>0</v>
      </c>
      <c r="F42" s="46" t="str">
        <f>IF(ISTEXT(F9),"k.A.",F9/(F$9+F$13+F$21+F$25))</f>
        <v>k.A.</v>
      </c>
    </row>
    <row r="43" spans="2:7" x14ac:dyDescent="0.25">
      <c r="B43" s="81"/>
      <c r="C43" s="32" t="str">
        <f>C$31</f>
        <v>ISI-05 13</v>
      </c>
      <c r="D43" s="45">
        <f>D10/(D$10+D$14+D$22+D$26)</f>
        <v>1</v>
      </c>
      <c r="E43" s="45">
        <f>E10/(E$10+E$14+E$22+E$26)</f>
        <v>0</v>
      </c>
      <c r="F43" s="45" t="e">
        <f>F10/(F$10+F$14+F$22+F$26)</f>
        <v>#DIV/0!</v>
      </c>
    </row>
    <row r="44" spans="2:7" x14ac:dyDescent="0.25">
      <c r="B44" s="82"/>
      <c r="C44" s="35" t="str">
        <f>Studienliste!F$8</f>
        <v>TUD-02 20</v>
      </c>
      <c r="D44" s="47" t="str">
        <f>IF(ISTEXT(D11),"k.A.",D11/(D$11+D$15+D$23+D$27))</f>
        <v>k.A.</v>
      </c>
      <c r="E44" s="47">
        <f>E11/(E$11+E$15+E$23+E$27)</f>
        <v>0</v>
      </c>
      <c r="F44" s="47">
        <f>F11/(F$11+F$15+F$23+F$27)</f>
        <v>0</v>
      </c>
    </row>
    <row r="45" spans="2:7" x14ac:dyDescent="0.25">
      <c r="B45" s="80" t="s">
        <v>24</v>
      </c>
      <c r="C45" s="57" t="str">
        <f>'spezifische Verbräuche'!$D$13</f>
        <v>ENWI</v>
      </c>
      <c r="D45" s="58">
        <f>D12/(D$8+D$12+D$20+D$24)</f>
        <v>2.8871963860943185E-2</v>
      </c>
      <c r="E45" s="58">
        <f>E12/(E$8+E$12+E$20+E$24)</f>
        <v>0.12635696391684612</v>
      </c>
      <c r="F45" s="58">
        <f>F12/(F$8+F$12+F$20+F$24)</f>
        <v>0.97748592870544082</v>
      </c>
    </row>
    <row r="46" spans="2:7" x14ac:dyDescent="0.25">
      <c r="B46" s="81"/>
      <c r="C46" s="33" t="str">
        <f>Studienliste!$F$10</f>
        <v>OTTO-01 17</v>
      </c>
      <c r="D46" s="46" t="str">
        <f>IF(ISTEXT(D13),"k.A.",D13/(D$9+D$13+D$21+D$25))</f>
        <v>k.A.</v>
      </c>
      <c r="E46" s="46">
        <f>E13/(E$9+E$13+E$21+E$25)</f>
        <v>0.41258741258741255</v>
      </c>
      <c r="F46" s="46" t="str">
        <f>IF(ISTEXT(F13),"k.A.",F13/(F$9+F$13+F$21+F$25))</f>
        <v>k.A.</v>
      </c>
    </row>
    <row r="47" spans="2:7" x14ac:dyDescent="0.25">
      <c r="B47" s="81"/>
      <c r="C47" s="32" t="str">
        <f>C$31</f>
        <v>ISI-05 13</v>
      </c>
      <c r="D47" s="45">
        <f>D14/(D$10+D$14+D$22+D$26)</f>
        <v>0</v>
      </c>
      <c r="E47" s="45">
        <f>E14/(E$10+E$14+E$22+E$26)</f>
        <v>0.5</v>
      </c>
      <c r="F47" s="45" t="e">
        <f>F14/(F$10+F$14+F$22+F$26)</f>
        <v>#DIV/0!</v>
      </c>
    </row>
    <row r="48" spans="2:7" x14ac:dyDescent="0.25">
      <c r="B48" s="82"/>
      <c r="C48" s="35" t="str">
        <f>Studienliste!F$8</f>
        <v>TUD-02 20</v>
      </c>
      <c r="D48" s="47" t="str">
        <f>IF(ISTEXT(D15),"k.A.",D15/(D$11+D$15+D$23+D$27))</f>
        <v>k.A.</v>
      </c>
      <c r="E48" s="47">
        <f>E15/(E$11+E$15+E$23+E$27)</f>
        <v>0</v>
      </c>
      <c r="F48" s="47">
        <f>F15/(F$11+F$15+F$23+F$27)</f>
        <v>1</v>
      </c>
    </row>
    <row r="49" spans="2:6" x14ac:dyDescent="0.25">
      <c r="B49" s="80" t="s">
        <v>23</v>
      </c>
      <c r="C49" s="57" t="str">
        <f>'spezifische Verbräuche'!$D$13</f>
        <v>ENWI</v>
      </c>
      <c r="D49" s="58">
        <v>1</v>
      </c>
      <c r="E49" s="58">
        <v>1</v>
      </c>
      <c r="F49" s="58">
        <v>1</v>
      </c>
    </row>
    <row r="50" spans="2:6" x14ac:dyDescent="0.25">
      <c r="B50" s="81"/>
      <c r="C50" s="33" t="str">
        <f>Studienliste!$F$10</f>
        <v>OTTO-01 17</v>
      </c>
      <c r="D50" s="46">
        <v>1</v>
      </c>
      <c r="E50" s="46">
        <v>1</v>
      </c>
      <c r="F50" s="46">
        <v>1</v>
      </c>
    </row>
    <row r="51" spans="2:6" x14ac:dyDescent="0.25">
      <c r="B51" s="81"/>
      <c r="C51" s="32" t="str">
        <f>C$31</f>
        <v>ISI-05 13</v>
      </c>
      <c r="D51" s="45">
        <v>1</v>
      </c>
      <c r="E51" s="45">
        <v>1</v>
      </c>
      <c r="F51" s="45">
        <v>1</v>
      </c>
    </row>
    <row r="52" spans="2:6" x14ac:dyDescent="0.25">
      <c r="B52" s="82"/>
      <c r="C52" s="35" t="str">
        <f>Studienliste!F$8</f>
        <v>TUD-02 20</v>
      </c>
      <c r="D52" s="47">
        <v>1</v>
      </c>
      <c r="E52" s="47">
        <v>1</v>
      </c>
      <c r="F52" s="47">
        <v>1</v>
      </c>
    </row>
    <row r="53" spans="2:6" x14ac:dyDescent="0.25">
      <c r="B53" s="80" t="s">
        <v>22</v>
      </c>
      <c r="C53" s="57" t="str">
        <f>'spezifische Verbräuche'!$D$13</f>
        <v>ENWI</v>
      </c>
      <c r="D53" s="58">
        <f>D20/(D$8+D$12+D$20+D$24)</f>
        <v>0</v>
      </c>
      <c r="E53" s="58">
        <f>E20/(E$8+E$12+E$20+E$24)</f>
        <v>0.84714103634685534</v>
      </c>
      <c r="F53" s="58">
        <f>F20/(F$8+F$12+F$20+F$24)</f>
        <v>0</v>
      </c>
    </row>
    <row r="54" spans="2:6" x14ac:dyDescent="0.25">
      <c r="B54" s="81"/>
      <c r="C54" s="33" t="str">
        <f>Studienliste!$F$10</f>
        <v>OTTO-01 17</v>
      </c>
      <c r="D54" s="46" t="str">
        <f>IF(ISTEXT(D21),"k.A.",D21/(D$9+D$13+D$21+D$25))</f>
        <v>k.A.</v>
      </c>
      <c r="E54" s="46">
        <f>E21/(E$9+E$13+E$21+E$25)</f>
        <v>0.51248751248751245</v>
      </c>
      <c r="F54" s="46" t="str">
        <f>IF(ISTEXT(F21),"k.A.",F21/(F$9+F$13+F$21+F$25))</f>
        <v>k.A.</v>
      </c>
    </row>
    <row r="55" spans="2:6" x14ac:dyDescent="0.25">
      <c r="B55" s="81"/>
      <c r="C55" s="32" t="str">
        <f>C$31</f>
        <v>ISI-05 13</v>
      </c>
      <c r="D55" s="45">
        <f>D22/(D$10+D$14+D$22+D$26)</f>
        <v>0</v>
      </c>
      <c r="E55" s="45">
        <f>E22/(E$10+E$14+E$22+E$26)</f>
        <v>0.5</v>
      </c>
      <c r="F55" s="45" t="e">
        <f>F22/(F$10+F$14+F$22+F$26)</f>
        <v>#DIV/0!</v>
      </c>
    </row>
    <row r="56" spans="2:6" x14ac:dyDescent="0.25">
      <c r="B56" s="82"/>
      <c r="C56" s="35" t="str">
        <f>Studienliste!F$8</f>
        <v>TUD-02 20</v>
      </c>
      <c r="D56" s="47" t="str">
        <f>IF(ISTEXT(D23),"k.A.",D23/(D$11+D$15+D$23+D$27))</f>
        <v>k.A.</v>
      </c>
      <c r="E56" s="47">
        <f>E23/(E$11+E$15+E$23+E$27)</f>
        <v>1</v>
      </c>
      <c r="F56" s="47">
        <f>F23/(F$11+F$15+F$23+F$27)</f>
        <v>0</v>
      </c>
    </row>
    <row r="57" spans="2:6" x14ac:dyDescent="0.25">
      <c r="B57" s="80" t="s">
        <v>46</v>
      </c>
      <c r="C57" s="57" t="str">
        <f>'spezifische Verbräuche'!$D$13</f>
        <v>ENWI</v>
      </c>
      <c r="D57" s="58">
        <f>D24/(D$8+D$12+D$20+D$24)</f>
        <v>1.9095214193745491E-2</v>
      </c>
      <c r="E57" s="58">
        <f>E24/(E$8+E$12+E$20+E$24)</f>
        <v>0</v>
      </c>
      <c r="F57" s="58">
        <f>F24/(F$8+F$12+F$20+F$24)</f>
        <v>0</v>
      </c>
    </row>
    <row r="58" spans="2:6" x14ac:dyDescent="0.25">
      <c r="B58" s="81"/>
      <c r="C58" s="33" t="str">
        <f>Studienliste!$F$10</f>
        <v>OTTO-01 17</v>
      </c>
      <c r="D58" s="46" t="str">
        <f>IF(ISTEXT(D25),"k.A.",D25/(D$9+D$13+D$21+D$25))</f>
        <v>k.A.</v>
      </c>
      <c r="E58" s="46">
        <f>E25/(E$9+E$13+E$21+E$25)</f>
        <v>7.4925074925074928E-2</v>
      </c>
      <c r="F58" s="46" t="str">
        <f>IF(ISTEXT(F25),"k.A.",F25/(F$9+F$13+F$21+F$25))</f>
        <v>k.A.</v>
      </c>
    </row>
    <row r="59" spans="2:6" x14ac:dyDescent="0.25">
      <c r="B59" s="81"/>
      <c r="C59" s="32" t="str">
        <f>C$31</f>
        <v>ISI-05 13</v>
      </c>
      <c r="D59" s="45">
        <f>D26/(D$10+D$14+D$22+D$26)</f>
        <v>0</v>
      </c>
      <c r="E59" s="45">
        <f>E26/(E$10+E$14+E$22+E$26)</f>
        <v>0</v>
      </c>
      <c r="F59" s="45" t="e">
        <f>F26/(F$10+F$14+F$22+F$26)</f>
        <v>#DIV/0!</v>
      </c>
    </row>
    <row r="60" spans="2:6" x14ac:dyDescent="0.25">
      <c r="B60" s="82"/>
      <c r="C60" s="35" t="str">
        <f>Studienliste!F$8</f>
        <v>TUD-02 20</v>
      </c>
      <c r="D60" s="47" t="str">
        <f>IF(ISTEXT(D27),"k.A.",D27/(D$11+D$15+D$23+D$27))</f>
        <v>k.A.</v>
      </c>
      <c r="E60" s="47">
        <f>E27/(E$11+E$15+E$23+E$27)</f>
        <v>0</v>
      </c>
      <c r="F60" s="47">
        <f>F27/(F$11+F$15+F$23+F$27)</f>
        <v>0</v>
      </c>
    </row>
    <row r="62" spans="2:6" x14ac:dyDescent="0.25">
      <c r="B62" s="80" t="s">
        <v>26</v>
      </c>
      <c r="C62" s="57" t="str">
        <f>'spezifische Verbräuche'!$D$13</f>
        <v>ENWI</v>
      </c>
      <c r="D62" s="58">
        <f>D41+D45+D49+D53+D57</f>
        <v>2</v>
      </c>
      <c r="E62" s="58">
        <f>E41+E45+E49+E53+E57</f>
        <v>2</v>
      </c>
      <c r="F62" s="58">
        <f>F41+F45+F49+F53+F57</f>
        <v>2</v>
      </c>
    </row>
    <row r="63" spans="2:6" x14ac:dyDescent="0.25">
      <c r="B63" s="81"/>
      <c r="C63" s="34" t="str">
        <f>Studienliste!$F$10</f>
        <v>OTTO-01 17</v>
      </c>
      <c r="D63" s="46" t="str">
        <f>IF(ISTEXT(D30),"k.A.",D42+D46+D50+D54+D58)</f>
        <v>k.A.</v>
      </c>
      <c r="E63" s="46">
        <f>E42+E46+E50+E54+E58</f>
        <v>2</v>
      </c>
      <c r="F63" s="46" t="s">
        <v>25</v>
      </c>
    </row>
    <row r="64" spans="2:6" x14ac:dyDescent="0.25">
      <c r="B64" s="81"/>
      <c r="C64" s="32" t="str">
        <f>C$31</f>
        <v>ISI-05 13</v>
      </c>
      <c r="D64" s="45">
        <f>D43+D47+D51+D55+D59</f>
        <v>2</v>
      </c>
      <c r="E64" s="45">
        <f t="shared" ref="E64:F64" si="0">E43+E47+E51+E55+E59</f>
        <v>2</v>
      </c>
      <c r="F64" s="45" t="e">
        <f t="shared" si="0"/>
        <v>#DIV/0!</v>
      </c>
    </row>
    <row r="65" spans="2:6" x14ac:dyDescent="0.25">
      <c r="B65" s="82"/>
      <c r="C65" s="35" t="str">
        <f>Studienliste!F$8</f>
        <v>TUD-02 20</v>
      </c>
      <c r="D65" s="47" t="s">
        <v>25</v>
      </c>
      <c r="E65" s="47">
        <f>E44+E48+E52+E56+E60</f>
        <v>2</v>
      </c>
      <c r="F65" s="47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J28"/>
  <sheetViews>
    <sheetView tabSelected="1" workbookViewId="0">
      <selection activeCell="G19" sqref="G19"/>
    </sheetView>
  </sheetViews>
  <sheetFormatPr baseColWidth="10" defaultRowHeight="15" x14ac:dyDescent="0.25"/>
  <cols>
    <col min="2" max="2" width="34" style="7" customWidth="1"/>
    <col min="3" max="3" width="20.28515625" style="25" customWidth="1"/>
    <col min="4" max="4" width="19.7109375" style="4" customWidth="1"/>
    <col min="5" max="5" width="17.5703125" style="2" customWidth="1"/>
    <col min="6" max="6" width="21.7109375" customWidth="1"/>
    <col min="7" max="7" width="28.5703125" customWidth="1"/>
    <col min="8" max="8" width="19.140625" customWidth="1"/>
    <col min="9" max="9" width="18" style="88" customWidth="1"/>
    <col min="10" max="10" width="20" style="88" customWidth="1"/>
  </cols>
  <sheetData>
    <row r="3" spans="1:10" ht="23.25" customHeight="1" x14ac:dyDescent="0.35">
      <c r="A3" s="56"/>
      <c r="B3" s="77" t="s">
        <v>136</v>
      </c>
      <c r="C3" s="77"/>
      <c r="D3" s="77"/>
      <c r="E3" s="77"/>
      <c r="F3" s="56"/>
      <c r="G3" s="77" t="s">
        <v>145</v>
      </c>
      <c r="H3" s="77"/>
      <c r="I3" s="77"/>
      <c r="J3" s="77"/>
    </row>
    <row r="4" spans="1:10" x14ac:dyDescent="0.25">
      <c r="F4" s="7"/>
      <c r="G4" s="25"/>
    </row>
    <row r="6" spans="1:10" s="1" customFormat="1" x14ac:dyDescent="0.25">
      <c r="B6" s="5" t="s">
        <v>39</v>
      </c>
      <c r="C6" s="29">
        <v>2019</v>
      </c>
      <c r="D6" s="27">
        <v>2050</v>
      </c>
      <c r="E6" s="29" t="s">
        <v>52</v>
      </c>
      <c r="G6" s="29" t="s">
        <v>39</v>
      </c>
      <c r="H6" s="29" t="s">
        <v>141</v>
      </c>
      <c r="I6" s="27" t="s">
        <v>142</v>
      </c>
    </row>
    <row r="7" spans="1:10" x14ac:dyDescent="0.25">
      <c r="B7" s="3" t="str">
        <f>Studienliste!F11</f>
        <v>BCG-01 13</v>
      </c>
      <c r="C7" s="23" t="s">
        <v>25</v>
      </c>
      <c r="D7" s="23">
        <v>0.44</v>
      </c>
      <c r="E7" s="23">
        <f>D7-C$13</f>
        <v>2.6353538559187595E-2</v>
      </c>
      <c r="G7" s="3" t="str">
        <f>B7</f>
        <v>BCG-01 13</v>
      </c>
      <c r="H7" s="89">
        <f>(1-D7)*E$19</f>
        <v>0.15088543319581077</v>
      </c>
      <c r="I7" s="89">
        <f>D7*E$19</f>
        <v>0.11855284036813703</v>
      </c>
      <c r="J7"/>
    </row>
    <row r="8" spans="1:10" x14ac:dyDescent="0.25">
      <c r="B8" s="3" t="str">
        <f>Studienliste!F12</f>
        <v>SSAB-01 20</v>
      </c>
      <c r="C8" s="23" t="s">
        <v>25</v>
      </c>
      <c r="D8" s="23">
        <v>0.5</v>
      </c>
      <c r="E8" s="23">
        <f t="shared" ref="E8:E12" si="0">D8-C$13</f>
        <v>8.6353538559187593E-2</v>
      </c>
      <c r="G8" s="3" t="str">
        <f t="shared" ref="G8:G13" si="1">B8</f>
        <v>SSAB-01 20</v>
      </c>
      <c r="H8" s="89">
        <f t="shared" ref="H8:H12" si="2">(1-D8)*E$19</f>
        <v>0.13471913678197389</v>
      </c>
      <c r="I8" s="89">
        <f t="shared" ref="I8:I12" si="3">D8*E$19</f>
        <v>0.13471913678197389</v>
      </c>
      <c r="J8"/>
    </row>
    <row r="9" spans="1:10" x14ac:dyDescent="0.25">
      <c r="B9" s="3" t="str">
        <f>Studienliste!F13</f>
        <v>SEA-01 17</v>
      </c>
      <c r="C9" s="23" t="s">
        <v>25</v>
      </c>
      <c r="D9" s="23">
        <v>0.5</v>
      </c>
      <c r="E9" s="23">
        <f t="shared" si="0"/>
        <v>8.6353538559187593E-2</v>
      </c>
      <c r="G9" s="3" t="str">
        <f t="shared" si="1"/>
        <v>SEA-01 17</v>
      </c>
      <c r="H9" s="89">
        <f t="shared" si="2"/>
        <v>0.13471913678197389</v>
      </c>
      <c r="I9" s="89">
        <f t="shared" si="3"/>
        <v>0.13471913678197389</v>
      </c>
      <c r="J9"/>
    </row>
    <row r="10" spans="1:10" x14ac:dyDescent="0.25">
      <c r="B10" s="3" t="str">
        <f>Studienliste!F14</f>
        <v>IEA-07 19</v>
      </c>
      <c r="C10" s="23" t="s">
        <v>25</v>
      </c>
      <c r="D10" s="23">
        <v>0.47</v>
      </c>
      <c r="E10" s="23">
        <f t="shared" si="0"/>
        <v>5.6353538559187566E-2</v>
      </c>
      <c r="G10" s="3" t="str">
        <f t="shared" si="1"/>
        <v>IEA-07 19</v>
      </c>
      <c r="H10" s="89">
        <f t="shared" si="2"/>
        <v>0.14280228498889233</v>
      </c>
      <c r="I10" s="89">
        <f t="shared" si="3"/>
        <v>0.12663598857505545</v>
      </c>
      <c r="J10"/>
    </row>
    <row r="11" spans="1:10" x14ac:dyDescent="0.25">
      <c r="B11" s="3" t="str">
        <f>Studienliste!F15</f>
        <v>JCP-01 14</v>
      </c>
      <c r="C11" s="23" t="s">
        <v>25</v>
      </c>
      <c r="D11" s="23">
        <v>0.5</v>
      </c>
      <c r="E11" s="23">
        <f t="shared" si="0"/>
        <v>8.6353538559187593E-2</v>
      </c>
      <c r="G11" s="3" t="str">
        <f t="shared" si="1"/>
        <v>JCP-01 14</v>
      </c>
      <c r="H11" s="89">
        <f t="shared" si="2"/>
        <v>0.13471913678197389</v>
      </c>
      <c r="I11" s="89">
        <f t="shared" si="3"/>
        <v>0.13471913678197389</v>
      </c>
      <c r="J11"/>
    </row>
    <row r="12" spans="1:10" x14ac:dyDescent="0.25">
      <c r="B12" s="3" t="str">
        <f>Studienliste!F16</f>
        <v>NTNU-01 12</v>
      </c>
      <c r="C12" s="23" t="s">
        <v>25</v>
      </c>
      <c r="D12" s="23">
        <v>0.5</v>
      </c>
      <c r="E12" s="23">
        <f t="shared" si="0"/>
        <v>8.6353538559187593E-2</v>
      </c>
      <c r="G12" s="3" t="str">
        <f t="shared" si="1"/>
        <v>NTNU-01 12</v>
      </c>
      <c r="H12" s="89">
        <f t="shared" si="2"/>
        <v>0.13471913678197389</v>
      </c>
      <c r="I12" s="89">
        <f t="shared" si="3"/>
        <v>0.13471913678197389</v>
      </c>
      <c r="J12"/>
    </row>
    <row r="13" spans="1:10" x14ac:dyDescent="0.25">
      <c r="B13" s="74" t="s">
        <v>51</v>
      </c>
      <c r="C13" s="72">
        <f>C26/C20</f>
        <v>0.41364646144081241</v>
      </c>
      <c r="D13" s="73" t="s">
        <v>25</v>
      </c>
      <c r="E13" s="68" t="s">
        <v>25</v>
      </c>
      <c r="G13" s="3" t="str">
        <f t="shared" si="1"/>
        <v>eigene Kalkulation</v>
      </c>
      <c r="H13" s="89"/>
      <c r="I13" s="72"/>
      <c r="J13"/>
    </row>
    <row r="14" spans="1:10" x14ac:dyDescent="0.25">
      <c r="D14" s="9"/>
    </row>
    <row r="15" spans="1:10" x14ac:dyDescent="0.25">
      <c r="D15" s="9"/>
    </row>
    <row r="16" spans="1:10" ht="21" customHeight="1" x14ac:dyDescent="0.35">
      <c r="B16" s="78" t="s">
        <v>134</v>
      </c>
      <c r="C16" s="78"/>
      <c r="D16" s="78"/>
      <c r="E16" s="78"/>
    </row>
    <row r="17" spans="2:6" x14ac:dyDescent="0.25">
      <c r="F17" s="7"/>
    </row>
    <row r="18" spans="2:6" x14ac:dyDescent="0.25">
      <c r="B18" s="75" t="s">
        <v>39</v>
      </c>
      <c r="C18" s="27">
        <v>2019</v>
      </c>
      <c r="D18" s="27">
        <v>2050</v>
      </c>
      <c r="E18" s="70" t="s">
        <v>52</v>
      </c>
    </row>
    <row r="19" spans="2:6" x14ac:dyDescent="0.25">
      <c r="B19" s="68" t="s">
        <v>144</v>
      </c>
      <c r="C19" s="24" t="s">
        <v>25</v>
      </c>
      <c r="D19" s="23">
        <v>200</v>
      </c>
      <c r="E19" s="71">
        <f>100/C20*D19/100-1</f>
        <v>0.26943827356394778</v>
      </c>
    </row>
    <row r="20" spans="2:6" x14ac:dyDescent="0.25">
      <c r="B20" s="69" t="s">
        <v>132</v>
      </c>
      <c r="C20" s="24">
        <f>65.17+92.38</f>
        <v>157.55000000000001</v>
      </c>
      <c r="D20" s="68" t="s">
        <v>25</v>
      </c>
      <c r="E20" s="44" t="s">
        <v>25</v>
      </c>
    </row>
    <row r="23" spans="2:6" ht="30" customHeight="1" x14ac:dyDescent="0.35">
      <c r="B23" s="78" t="s">
        <v>135</v>
      </c>
      <c r="C23" s="78"/>
    </row>
    <row r="24" spans="2:6" x14ac:dyDescent="0.25">
      <c r="E24"/>
    </row>
    <row r="25" spans="2:6" x14ac:dyDescent="0.25">
      <c r="B25" s="76" t="s">
        <v>39</v>
      </c>
      <c r="C25" s="27">
        <v>2019</v>
      </c>
      <c r="E25"/>
    </row>
    <row r="26" spans="2:6" x14ac:dyDescent="0.25">
      <c r="B26" s="44" t="s">
        <v>133</v>
      </c>
      <c r="C26" s="24">
        <v>65.17</v>
      </c>
      <c r="D26" s="30"/>
    </row>
    <row r="27" spans="2:6" x14ac:dyDescent="0.25">
      <c r="D27" s="62"/>
    </row>
    <row r="28" spans="2:6" ht="30" customHeight="1" x14ac:dyDescent="0.25">
      <c r="D28" s="62"/>
    </row>
  </sheetData>
  <mergeCells count="4">
    <mergeCell ref="B23:C23"/>
    <mergeCell ref="B3:E3"/>
    <mergeCell ref="B16:E16"/>
    <mergeCell ref="G3:J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5"/>
  <sheetViews>
    <sheetView workbookViewId="0">
      <selection activeCell="E7" sqref="E7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77" t="s">
        <v>107</v>
      </c>
      <c r="D3" s="77"/>
      <c r="E3" s="77"/>
      <c r="F3" s="77"/>
      <c r="G3" s="77"/>
      <c r="H3" s="77"/>
      <c r="I3" s="77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53</v>
      </c>
      <c r="D6" s="15" t="s">
        <v>54</v>
      </c>
      <c r="E6" s="63" t="str">
        <f>Studienliste!$F$17</f>
        <v>ISI-05 13</v>
      </c>
      <c r="F6" s="64" t="s">
        <v>139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G5:I5"/>
    <mergeCell ref="E5:F5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87"/>
  <sheetViews>
    <sheetView topLeftCell="A151" workbookViewId="0">
      <selection activeCell="K184" sqref="K184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77" t="s">
        <v>119</v>
      </c>
      <c r="E5" s="77"/>
      <c r="F5" s="77"/>
      <c r="G5" s="77"/>
      <c r="H5" s="77"/>
      <c r="I5" s="77"/>
      <c r="J5" s="77"/>
      <c r="K5" s="56"/>
      <c r="L5" s="56"/>
      <c r="M5" s="56"/>
    </row>
    <row r="7" spans="4:13" ht="15.75" x14ac:dyDescent="0.25">
      <c r="F7" s="86" t="s">
        <v>47</v>
      </c>
      <c r="G7" s="86"/>
      <c r="H7" s="86" t="s">
        <v>43</v>
      </c>
      <c r="I7" s="86"/>
      <c r="J7" s="86"/>
    </row>
    <row r="8" spans="4:13" x14ac:dyDescent="0.25">
      <c r="D8" s="15" t="s">
        <v>53</v>
      </c>
      <c r="E8" s="15" t="s">
        <v>54</v>
      </c>
      <c r="F8" s="63" t="str">
        <f>Studienliste!$F$17</f>
        <v>ISI-05 13</v>
      </c>
      <c r="G8" s="64" t="s">
        <v>139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42" spans="4:12" ht="21" x14ac:dyDescent="0.35">
      <c r="D42" s="77" t="s">
        <v>58</v>
      </c>
      <c r="E42" s="77"/>
      <c r="F42" s="77"/>
      <c r="G42" s="77"/>
      <c r="H42" s="77"/>
      <c r="I42" s="77"/>
      <c r="J42" s="77"/>
      <c r="K42" s="56"/>
      <c r="L42" s="56"/>
    </row>
    <row r="44" spans="4:12" ht="15.75" x14ac:dyDescent="0.25">
      <c r="F44" s="86" t="s">
        <v>47</v>
      </c>
      <c r="G44" s="86"/>
      <c r="H44" s="86" t="s">
        <v>43</v>
      </c>
      <c r="I44" s="86"/>
      <c r="J44" s="86"/>
    </row>
    <row r="45" spans="4:12" x14ac:dyDescent="0.25">
      <c r="D45" s="15" t="s">
        <v>53</v>
      </c>
      <c r="E45" s="15" t="s">
        <v>54</v>
      </c>
      <c r="F45" s="63" t="str">
        <f>Studienliste!$F$17</f>
        <v>ISI-05 13</v>
      </c>
      <c r="G45" s="64" t="s">
        <v>139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81" spans="4:12" ht="21" x14ac:dyDescent="0.35">
      <c r="D81" s="77" t="s">
        <v>59</v>
      </c>
      <c r="E81" s="77"/>
      <c r="F81" s="77"/>
      <c r="G81" s="77"/>
      <c r="H81" s="77"/>
      <c r="I81" s="77"/>
      <c r="J81" s="77"/>
      <c r="K81" s="56"/>
      <c r="L81" s="56"/>
    </row>
    <row r="83" spans="4:12" ht="15.75" x14ac:dyDescent="0.25">
      <c r="F83" s="86" t="s">
        <v>47</v>
      </c>
      <c r="G83" s="86"/>
      <c r="H83" s="86" t="s">
        <v>43</v>
      </c>
      <c r="I83" s="86"/>
      <c r="J83" s="86"/>
    </row>
    <row r="84" spans="4:12" x14ac:dyDescent="0.25">
      <c r="D84" s="15" t="s">
        <v>53</v>
      </c>
      <c r="E84" s="15" t="s">
        <v>54</v>
      </c>
      <c r="F84" s="63" t="str">
        <f>Studienliste!$F$17</f>
        <v>ISI-05 13</v>
      </c>
      <c r="G84" s="64" t="s">
        <v>139</v>
      </c>
      <c r="H84" s="65" t="str">
        <f>Studienliste!$F$10</f>
        <v>OTTO-01 17</v>
      </c>
      <c r="I84" s="66" t="str">
        <f>Studienliste!$F$8</f>
        <v>TUD-02 20</v>
      </c>
      <c r="J84" s="67" t="str">
        <f>G84</f>
        <v>ENWI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1">
        <f>'Gesamtenergie 2019'!E7*'Energie pro Energieträger'!D$51</f>
        <v>17276.566999999999</v>
      </c>
      <c r="G85" s="55">
        <f>'Gesamtenergie 2019'!F7*'Energie pro Energieträger'!D$49</f>
        <v>20458.044444444447</v>
      </c>
      <c r="H85" s="52">
        <f>'Gesamtenergie 2019'!G7*'Energie pro Energieträger'!E$50</f>
        <v>16903.039999999997</v>
      </c>
      <c r="I85" s="54">
        <f>'Gesamtenergie 2019'!H7*'Energie pro Energieträger'!E$52</f>
        <v>13152.678</v>
      </c>
      <c r="J85" s="53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1">
        <f>'Gesamtenergie 2019'!E8*'Energie pro Energieträger'!D$51</f>
        <v>17276.566999999999</v>
      </c>
      <c r="G86" s="55">
        <f>'Gesamtenergie 2019'!F8*'Energie pro Energieträger'!D$49</f>
        <v>20458.044444444447</v>
      </c>
      <c r="H86" s="52">
        <f>'Gesamtenergie 2019'!G8*'Energie pro Energieträger'!E$50</f>
        <v>16903.039999999997</v>
      </c>
      <c r="I86" s="54">
        <f>'Gesamtenergie 2019'!H8*'Energie pro Energieträger'!E$52</f>
        <v>13152.678</v>
      </c>
      <c r="J86" s="53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1">
        <f>'Gesamtenergie 2019'!E9*'Energie pro Energieträger'!D$51</f>
        <v>24955.55</v>
      </c>
      <c r="G87" s="55">
        <f>'Gesamtenergie 2019'!F9*'Energie pro Energieträger'!D$49</f>
        <v>29551.111111111117</v>
      </c>
      <c r="H87" s="52">
        <f>'Gesamtenergie 2019'!G9*'Energie pro Energieträger'!E$50</f>
        <v>24415.999999999996</v>
      </c>
      <c r="I87" s="54">
        <f>'Gesamtenergie 2019'!H9*'Energie pro Energieträger'!E$52</f>
        <v>18998.7</v>
      </c>
      <c r="J87" s="53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1">
        <f>'Gesamtenergie 2019'!E10*'Energie pro Energieträger'!D$51</f>
        <v>11827.556999999999</v>
      </c>
      <c r="G88" s="55">
        <f>'Gesamtenergie 2019'!F10*'Energie pro Energieträger'!D$49</f>
        <v>14005.600000000002</v>
      </c>
      <c r="H88" s="52">
        <f>'Gesamtenergie 2019'!G10*'Energie pro Energieträger'!E$50</f>
        <v>11571.839999999998</v>
      </c>
      <c r="I88" s="54">
        <f>'Gesamtenergie 2019'!H10*'Energie pro Energieträger'!E$52</f>
        <v>9004.3379999999997</v>
      </c>
      <c r="J88" s="53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1">
        <f>'Gesamtenergie 2019'!E11*'Energie pro Energieträger'!D$51</f>
        <v>11905.4</v>
      </c>
      <c r="G89" s="55">
        <f>'Gesamtenergie 2019'!F11*'Energie pro Energieträger'!D$49</f>
        <v>14097.777777777781</v>
      </c>
      <c r="H89" s="52">
        <f>'Gesamtenergie 2019'!G11*'Energie pro Energieträger'!E$50</f>
        <v>11647.999999999998</v>
      </c>
      <c r="I89" s="54">
        <f>'Gesamtenergie 2019'!H11*'Energie pro Energieträger'!E$52</f>
        <v>9063.6</v>
      </c>
      <c r="J89" s="53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1">
        <f>'Gesamtenergie 2019'!E12*'Energie pro Energieträger'!D$51</f>
        <v>17171.25</v>
      </c>
      <c r="G90" s="55">
        <f>'Gesamtenergie 2019'!F12*'Energie pro Energieträger'!D$49</f>
        <v>20333.333333333339</v>
      </c>
      <c r="H90" s="52">
        <f>'Gesamtenergie 2019'!G12*'Energie pro Energieträger'!E$50</f>
        <v>16800</v>
      </c>
      <c r="I90" s="54">
        <f>'Gesamtenergie 2019'!H12*'Energie pro Energieträger'!E$52</f>
        <v>13072.5</v>
      </c>
      <c r="J90" s="53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1">
        <f>'Gesamtenergie 2019'!E13*'Energie pro Energieträger'!D$51</f>
        <v>31366.149999999998</v>
      </c>
      <c r="G91" s="55">
        <f>'Gesamtenergie 2019'!F13*'Energie pro Energieträger'!D$49</f>
        <v>37142.222222222234</v>
      </c>
      <c r="H91" s="52">
        <f>'Gesamtenergie 2019'!G13*'Energie pro Energieträger'!E$50</f>
        <v>30687.999999999996</v>
      </c>
      <c r="I91" s="54">
        <f>'Gesamtenergie 2019'!H13*'Energie pro Energieträger'!E$52</f>
        <v>23879.100000000002</v>
      </c>
      <c r="J91" s="53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1">
        <f>'Gesamtenergie 2019'!E14*'Energie pro Energieträger'!D$51</f>
        <v>15110.699999999999</v>
      </c>
      <c r="G92" s="55">
        <f>'Gesamtenergie 2019'!F14*'Energie pro Energieträger'!D$49</f>
        <v>17893.333333333336</v>
      </c>
      <c r="H92" s="52">
        <f>'Gesamtenergie 2019'!G14*'Energie pro Energieträger'!E$50</f>
        <v>14783.999999999998</v>
      </c>
      <c r="I92" s="54">
        <f>'Gesamtenergie 2019'!H14*'Energie pro Energieträger'!E$52</f>
        <v>11503.800000000001</v>
      </c>
      <c r="J92" s="53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1">
        <f>'Gesamtenergie 2019'!E15*'Energie pro Energieträger'!D$51</f>
        <v>12738.777999999998</v>
      </c>
      <c r="G93" s="55">
        <f>'Gesamtenergie 2019'!F15*'Energie pro Energieträger'!D$49</f>
        <v>15084.622222222226</v>
      </c>
      <c r="H93" s="52">
        <f>'Gesamtenergie 2019'!G15*'Energie pro Energieträger'!E$50</f>
        <v>12463.359999999999</v>
      </c>
      <c r="I93" s="54">
        <f>'Gesamtenergie 2019'!H15*'Energie pro Energieträger'!E$52</f>
        <v>9698.0519999999997</v>
      </c>
      <c r="J93" s="53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1">
        <f>'Gesamtenergie 2019'!E16*'Energie pro Energieträger'!D$51</f>
        <v>9844.8499999999985</v>
      </c>
      <c r="G94" s="55">
        <f>'Gesamtenergie 2019'!F16*'Energie pro Energieträger'!D$49</f>
        <v>11657.777777777781</v>
      </c>
      <c r="H94" s="52">
        <f>'Gesamtenergie 2019'!G16*'Energie pro Energieträger'!E$50</f>
        <v>9631.9999999999982</v>
      </c>
      <c r="I94" s="54">
        <f>'Gesamtenergie 2019'!H16*'Energie pro Energieträger'!E$52</f>
        <v>7494.9000000000005</v>
      </c>
      <c r="J94" s="53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1">
        <f>'Gesamtenergie 2019'!E17*'Energie pro Energieträger'!D$51</f>
        <v>22895</v>
      </c>
      <c r="G95" s="55">
        <f>'Gesamtenergie 2019'!F17*'Energie pro Energieträger'!D$49</f>
        <v>27111.111111111117</v>
      </c>
      <c r="H95" s="52">
        <f>'Gesamtenergie 2019'!G17*'Energie pro Energieträger'!E$50</f>
        <v>22399.999999999996</v>
      </c>
      <c r="I95" s="54">
        <f>'Gesamtenergie 2019'!H17*'Energie pro Energieträger'!E$52</f>
        <v>17430</v>
      </c>
      <c r="J95" s="53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1">
        <f>'Gesamtenergie 2019'!E18*'Energie pro Energieträger'!D$51</f>
        <v>27474</v>
      </c>
      <c r="G96" s="55">
        <f>'Gesamtenergie 2019'!F18*'Energie pro Energieträger'!D$49</f>
        <v>32533.333333333339</v>
      </c>
      <c r="H96" s="52">
        <f>'Gesamtenergie 2019'!G18*'Energie pro Energieträger'!E$50</f>
        <v>26879.999999999996</v>
      </c>
      <c r="I96" s="54">
        <f>'Gesamtenergie 2019'!H18*'Energie pro Energieträger'!E$52</f>
        <v>20916</v>
      </c>
      <c r="J96" s="53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1">
        <f>'Gesamtenergie 2019'!E19*'Energie pro Energieträger'!D$51</f>
        <v>21063.399999999998</v>
      </c>
      <c r="G97" s="55">
        <f>'Gesamtenergie 2019'!F19*'Energie pro Energieträger'!D$49</f>
        <v>24942.222222222226</v>
      </c>
      <c r="H97" s="52">
        <f>'Gesamtenergie 2019'!G19*'Energie pro Energieträger'!E$50</f>
        <v>20607.999999999996</v>
      </c>
      <c r="I97" s="54">
        <f>'Gesamtenergie 2019'!H19*'Energie pro Energieträger'!E$52</f>
        <v>16035.6</v>
      </c>
      <c r="J97" s="53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1">
        <f>'Gesamtenergie 2019'!E20*'Energie pro Energieträger'!D$51</f>
        <v>10687.385999999999</v>
      </c>
      <c r="G98" s="55">
        <f>'Gesamtenergie 2019'!F20*'Energie pro Energieträger'!D$49</f>
        <v>12655.466666666669</v>
      </c>
      <c r="H98" s="52">
        <f>'Gesamtenergie 2019'!G20*'Energie pro Energieträger'!E$50</f>
        <v>10456.32</v>
      </c>
      <c r="I98" s="54">
        <f>'Gesamtenergie 2019'!H20*'Energie pro Energieträger'!E$52</f>
        <v>8136.3240000000005</v>
      </c>
      <c r="J98" s="53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1">
        <f>'Gesamtenergie 2019'!E21*'Energie pro Energieträger'!D$51</f>
        <v>5128.4799999999996</v>
      </c>
      <c r="G99" s="55">
        <f>'Gesamtenergie 2019'!F21*'Energie pro Energieträger'!D$49</f>
        <v>6072.8888888888905</v>
      </c>
      <c r="H99" s="52">
        <f>'Gesamtenergie 2019'!G21*'Energie pro Energieträger'!E$50</f>
        <v>5017.5999999999995</v>
      </c>
      <c r="I99" s="54">
        <f>'Gesamtenergie 2019'!H21*'Energie pro Energieträger'!E$52</f>
        <v>3904.32</v>
      </c>
      <c r="J99" s="53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1">
        <f>'Gesamtenergie 2019'!E22*'Energie pro Energieträger'!D$51</f>
        <v>27474</v>
      </c>
      <c r="G100" s="55">
        <f>'Gesamtenergie 2019'!F22*'Energie pro Energieträger'!D$49</f>
        <v>32533.333333333339</v>
      </c>
      <c r="H100" s="52">
        <f>'Gesamtenergie 2019'!G22*'Energie pro Energieträger'!E$50</f>
        <v>26879.999999999996</v>
      </c>
      <c r="I100" s="54">
        <f>'Gesamtenergie 2019'!H22*'Energie pro Energieträger'!E$52</f>
        <v>20916</v>
      </c>
      <c r="J100" s="53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1">
        <f>'Gesamtenergie 2019'!E23*'Energie pro Energieträger'!D$51</f>
        <v>7326.4</v>
      </c>
      <c r="G101" s="55">
        <f>'Gesamtenergie 2019'!F23*'Energie pro Energieträger'!D$49</f>
        <v>8675.5555555555566</v>
      </c>
      <c r="H101" s="52">
        <f>'Gesamtenergie 2019'!G23*'Energie pro Energieträger'!E$50</f>
        <v>7167.9999999999991</v>
      </c>
      <c r="I101" s="54">
        <f>'Gesamtenergie 2019'!H23*'Energie pro Energieträger'!E$52</f>
        <v>5577.6</v>
      </c>
      <c r="J101" s="53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1">
        <f>'Gesamtenergie 2019'!E24*'Energie pro Energieträger'!D$51</f>
        <v>38921.5</v>
      </c>
      <c r="G102" s="55">
        <f>'Gesamtenergie 2019'!F24*'Energie pro Energieträger'!D$49</f>
        <v>46088.888888888898</v>
      </c>
      <c r="H102" s="52">
        <f>'Gesamtenergie 2019'!G24*'Energie pro Energieträger'!E$50</f>
        <v>38079.999999999993</v>
      </c>
      <c r="I102" s="54">
        <f>'Gesamtenergie 2019'!H24*'Energie pro Energieträger'!E$52</f>
        <v>29631</v>
      </c>
      <c r="J102" s="53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1">
        <f>'Gesamtenergie 2019'!E25*'Energie pro Energieträger'!D$51</f>
        <v>31205.884999999998</v>
      </c>
      <c r="G103" s="55">
        <f>'Gesamtenergie 2019'!F25*'Energie pro Energieträger'!D$49</f>
        <v>36952.444444444453</v>
      </c>
      <c r="H103" s="52">
        <f>'Gesamtenergie 2019'!G25*'Energie pro Energieträger'!E$50</f>
        <v>30531.199999999997</v>
      </c>
      <c r="I103" s="54">
        <f>'Gesamtenergie 2019'!H25*'Energie pro Energieträger'!E$52</f>
        <v>23757.09</v>
      </c>
      <c r="J103" s="53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1">
        <f>'Gesamtenergie 2019'!E26*'Energie pro Energieträger'!D$51</f>
        <v>12477.775</v>
      </c>
      <c r="G104" s="55">
        <f>'Gesamtenergie 2019'!F26*'Energie pro Energieträger'!D$49</f>
        <v>14775.555555555558</v>
      </c>
      <c r="H104" s="52">
        <f>'Gesamtenergie 2019'!G26*'Energie pro Energieträger'!E$50</f>
        <v>12207.999999999998</v>
      </c>
      <c r="I104" s="54">
        <f>'Gesamtenergie 2019'!H26*'Energie pro Energieträger'!E$52</f>
        <v>9499.35</v>
      </c>
      <c r="J104" s="53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1">
        <f>'Gesamtenergie 2019'!E27*'Energie pro Energieträger'!D$51</f>
        <v>12477.775</v>
      </c>
      <c r="G105" s="55">
        <f>'Gesamtenergie 2019'!F27*'Energie pro Energieträger'!D$49</f>
        <v>14775.555555555558</v>
      </c>
      <c r="H105" s="52">
        <f>'Gesamtenergie 2019'!G27*'Energie pro Energieträger'!E$50</f>
        <v>12207.999999999998</v>
      </c>
      <c r="I105" s="54">
        <f>'Gesamtenergie 2019'!H27*'Energie pro Energieträger'!E$52</f>
        <v>9499.35</v>
      </c>
      <c r="J105" s="53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1">
        <f>'Gesamtenergie 2019'!E28*'Energie pro Energieträger'!D$51</f>
        <v>9386.9499999999989</v>
      </c>
      <c r="G106" s="55">
        <f>'Gesamtenergie 2019'!F28*'Energie pro Energieträger'!D$49</f>
        <v>11115.555555555558</v>
      </c>
      <c r="H106" s="52">
        <f>'Gesamtenergie 2019'!G28*'Energie pro Energieträger'!E$50</f>
        <v>9183.9999999999982</v>
      </c>
      <c r="I106" s="54">
        <f>'Gesamtenergie 2019'!H28*'Energie pro Energieträger'!E$52</f>
        <v>7146.3</v>
      </c>
      <c r="J106" s="53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1">
        <f>'Gesamtenergie 2019'!E29*'Energie pro Energieträger'!D$51</f>
        <v>20605.5</v>
      </c>
      <c r="G107" s="55">
        <f>'Gesamtenergie 2019'!F29*'Energie pro Energieträger'!D$49</f>
        <v>24400.000000000004</v>
      </c>
      <c r="H107" s="52">
        <f>'Gesamtenergie 2019'!G29*'Energie pro Energieträger'!E$50</f>
        <v>20159.999999999996</v>
      </c>
      <c r="I107" s="54">
        <f>'Gesamtenergie 2019'!H29*'Energie pro Energieträger'!E$52</f>
        <v>15687.000000000002</v>
      </c>
      <c r="J107" s="53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1">
        <f>'Gesamtenergie 2019'!E30*'Energie pro Energieträger'!D$51</f>
        <v>10875.125</v>
      </c>
      <c r="G108" s="55">
        <f>'Gesamtenergie 2019'!F30*'Energie pro Energieträger'!D$49</f>
        <v>12877.777777777781</v>
      </c>
      <c r="H108" s="52">
        <f>'Gesamtenergie 2019'!G30*'Energie pro Energieträger'!E$50</f>
        <v>10639.999999999998</v>
      </c>
      <c r="I108" s="54">
        <f>'Gesamtenergie 2019'!H30*'Energie pro Energieträger'!E$52</f>
        <v>8279.25</v>
      </c>
      <c r="J108" s="53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1">
        <f>'Gesamtenergie 2019'!E31*'Energie pro Energieträger'!D$51</f>
        <v>10875.125</v>
      </c>
      <c r="G109" s="55">
        <f>'Gesamtenergie 2019'!F31*'Energie pro Energieträger'!D$49</f>
        <v>12877.777777777781</v>
      </c>
      <c r="H109" s="52">
        <f>'Gesamtenergie 2019'!G31*'Energie pro Energieträger'!E$50</f>
        <v>10639.999999999998</v>
      </c>
      <c r="I109" s="54">
        <f>'Gesamtenergie 2019'!H31*'Energie pro Energieträger'!E$52</f>
        <v>8279.25</v>
      </c>
      <c r="J109" s="53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1">
        <f>'Gesamtenergie 2019'!E32*'Energie pro Energieträger'!D$51</f>
        <v>10531.699999999999</v>
      </c>
      <c r="G110" s="55">
        <f>'Gesamtenergie 2019'!F32*'Energie pro Energieträger'!D$49</f>
        <v>12471.111111111113</v>
      </c>
      <c r="H110" s="52">
        <f>'Gesamtenergie 2019'!G32*'Energie pro Energieträger'!E$50</f>
        <v>10303.999999999998</v>
      </c>
      <c r="I110" s="54">
        <f>'Gesamtenergie 2019'!H32*'Energie pro Energieträger'!E$52</f>
        <v>8017.8</v>
      </c>
      <c r="J110" s="53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1">
        <f>'Gesamtenergie 2019'!E33*'Energie pro Energieträger'!D$51</f>
        <v>6868.5</v>
      </c>
      <c r="G111" s="55">
        <f>'Gesamtenergie 2019'!F33*'Energie pro Energieträger'!D$49</f>
        <v>8133.3333333333348</v>
      </c>
      <c r="H111" s="52">
        <f>'Gesamtenergie 2019'!G33*'Energie pro Energieträger'!E$50</f>
        <v>6719.9999999999991</v>
      </c>
      <c r="I111" s="54">
        <f>'Gesamtenergie 2019'!H33*'Energie pro Energieträger'!E$52</f>
        <v>5229</v>
      </c>
      <c r="J111" s="53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1">
        <f>'Gesamtenergie 2019'!E34*'Energie pro Energieträger'!D$51</f>
        <v>17331.514999999999</v>
      </c>
      <c r="G112" s="55">
        <f>'Gesamtenergie 2019'!F34*'Energie pro Energieträger'!D$49</f>
        <v>20523.111111111117</v>
      </c>
      <c r="H112" s="52">
        <f>'Gesamtenergie 2019'!G34*'Energie pro Energieträger'!E$50</f>
        <v>16956.8</v>
      </c>
      <c r="I112" s="54">
        <f>'Gesamtenergie 2019'!H34*'Energie pro Energieträger'!E$52</f>
        <v>13194.51</v>
      </c>
      <c r="J112" s="53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1">
        <f>'Gesamtenergie 2019'!E35*'Energie pro Energieträger'!D$51</f>
        <v>12821.199999999999</v>
      </c>
      <c r="G113" s="55">
        <f>'Gesamtenergie 2019'!F35*'Energie pro Energieträger'!D$49</f>
        <v>15182.222222222226</v>
      </c>
      <c r="H113" s="52">
        <f>'Gesamtenergie 2019'!G35*'Energie pro Energieträger'!E$50</f>
        <v>12543.999999999998</v>
      </c>
      <c r="I113" s="54">
        <f>'Gesamtenergie 2019'!H35*'Energie pro Energieträger'!E$52</f>
        <v>9760.8000000000011</v>
      </c>
      <c r="J113" s="53">
        <f>'Gesamtenergie 2019'!I35*'Energie pro Energieträger'!E$49</f>
        <v>8775.5111111111109</v>
      </c>
    </row>
    <row r="118" spans="4:12" ht="21" x14ac:dyDescent="0.35">
      <c r="D118" s="77" t="s">
        <v>60</v>
      </c>
      <c r="E118" s="77"/>
      <c r="F118" s="77"/>
      <c r="G118" s="77"/>
      <c r="H118" s="77"/>
      <c r="I118" s="77"/>
      <c r="J118" s="77"/>
      <c r="K118" s="56"/>
      <c r="L118" s="56"/>
    </row>
    <row r="120" spans="4:12" ht="15.75" x14ac:dyDescent="0.25">
      <c r="F120" s="86" t="s">
        <v>47</v>
      </c>
      <c r="G120" s="86"/>
      <c r="H120" s="86" t="s">
        <v>43</v>
      </c>
      <c r="I120" s="86"/>
      <c r="J120" s="86"/>
    </row>
    <row r="121" spans="4:12" x14ac:dyDescent="0.25">
      <c r="D121" s="15" t="s">
        <v>53</v>
      </c>
      <c r="E121" s="15" t="s">
        <v>54</v>
      </c>
      <c r="F121" s="63" t="str">
        <f>Studienliste!$F$17</f>
        <v>ISI-05 13</v>
      </c>
      <c r="G121" s="64" t="s">
        <v>139</v>
      </c>
      <c r="H121" s="65" t="str">
        <f>Studienliste!$F$10</f>
        <v>OTTO-01 17</v>
      </c>
      <c r="I121" s="66" t="str">
        <f>Studienliste!$F$8</f>
        <v>TUD-02 20</v>
      </c>
      <c r="J121" s="67" t="str">
        <f>G121</f>
        <v>ENWI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1">
        <f>'Gesamtenergie 2019'!E7*'Energie pro Energieträger'!D$55</f>
        <v>0</v>
      </c>
      <c r="G122" s="55">
        <f>'Gesamtenergie 2019'!F7*'Energie pro Energieträger'!D$53</f>
        <v>0</v>
      </c>
      <c r="H122" s="52">
        <f>'Gesamtenergie 2019'!G7*'Energie pro Energieträger'!E$54</f>
        <v>8662.5969230769206</v>
      </c>
      <c r="I122" s="54">
        <f>'Gesamtenergie 2019'!H7*'Energie pro Energieträger'!E$56</f>
        <v>13152.678</v>
      </c>
      <c r="J122" s="53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1">
        <f>'Gesamtenergie 2019'!E8*'Energie pro Energieträger'!D$55</f>
        <v>0</v>
      </c>
      <c r="G123" s="55">
        <f>'Gesamtenergie 2019'!F8*'Energie pro Energieträger'!D$53</f>
        <v>0</v>
      </c>
      <c r="H123" s="52">
        <f>'Gesamtenergie 2019'!G8*'Energie pro Energieträger'!E$54</f>
        <v>8662.5969230769206</v>
      </c>
      <c r="I123" s="54">
        <f>'Gesamtenergie 2019'!H8*'Energie pro Energieträger'!E$56</f>
        <v>13152.678</v>
      </c>
      <c r="J123" s="53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1">
        <f>'Gesamtenergie 2019'!E9*'Energie pro Energieträger'!D$55</f>
        <v>0</v>
      </c>
      <c r="G124" s="55">
        <f>'Gesamtenergie 2019'!F9*'Energie pro Energieträger'!D$53</f>
        <v>0</v>
      </c>
      <c r="H124" s="52">
        <f>'Gesamtenergie 2019'!G9*'Energie pro Energieträger'!E$54</f>
        <v>12512.895104895102</v>
      </c>
      <c r="I124" s="54">
        <f>'Gesamtenergie 2019'!H9*'Energie pro Energieträger'!E$56</f>
        <v>18998.7</v>
      </c>
      <c r="J124" s="53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1">
        <f>'Gesamtenergie 2019'!E10*'Energie pro Energieträger'!D$55</f>
        <v>0</v>
      </c>
      <c r="G125" s="55">
        <f>'Gesamtenergie 2019'!F10*'Energie pro Energieträger'!D$53</f>
        <v>0</v>
      </c>
      <c r="H125" s="52">
        <f>'Gesamtenergie 2019'!G10*'Energie pro Energieträger'!E$54</f>
        <v>5930.4234965034957</v>
      </c>
      <c r="I125" s="54">
        <f>'Gesamtenergie 2019'!H10*'Energie pro Energieträger'!E$56</f>
        <v>9004.3379999999997</v>
      </c>
      <c r="J125" s="53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1">
        <f>'Gesamtenergie 2019'!E11*'Energie pro Energieträger'!D$55</f>
        <v>0</v>
      </c>
      <c r="G126" s="55">
        <f>'Gesamtenergie 2019'!F11*'Energie pro Energieträger'!D$53</f>
        <v>0</v>
      </c>
      <c r="H126" s="52">
        <f>'Gesamtenergie 2019'!G11*'Energie pro Energieträger'!E$54</f>
        <v>5969.4545454545441</v>
      </c>
      <c r="I126" s="54">
        <f>'Gesamtenergie 2019'!H11*'Energie pro Energieträger'!E$56</f>
        <v>9063.6</v>
      </c>
      <c r="J126" s="53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1">
        <f>'Gesamtenergie 2019'!E12*'Energie pro Energieträger'!D$55</f>
        <v>0</v>
      </c>
      <c r="G127" s="55">
        <f>'Gesamtenergie 2019'!F12*'Energie pro Energieträger'!D$53</f>
        <v>0</v>
      </c>
      <c r="H127" s="52">
        <f>'Gesamtenergie 2019'!G12*'Energie pro Energieträger'!E$54</f>
        <v>8609.7902097902097</v>
      </c>
      <c r="I127" s="54">
        <f>'Gesamtenergie 2019'!H12*'Energie pro Energieträger'!E$56</f>
        <v>13072.5</v>
      </c>
      <c r="J127" s="53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1">
        <f>'Gesamtenergie 2019'!E13*'Energie pro Energieträger'!D$55</f>
        <v>0</v>
      </c>
      <c r="G128" s="55">
        <f>'Gesamtenergie 2019'!F13*'Energie pro Energieträger'!D$53</f>
        <v>0</v>
      </c>
      <c r="H128" s="52">
        <f>'Gesamtenergie 2019'!G13*'Energie pro Energieträger'!E$54</f>
        <v>15727.21678321678</v>
      </c>
      <c r="I128" s="54">
        <f>'Gesamtenergie 2019'!H13*'Energie pro Energieträger'!E$56</f>
        <v>23879.100000000002</v>
      </c>
      <c r="J128" s="53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1">
        <f>'Gesamtenergie 2019'!E14*'Energie pro Energieträger'!D$55</f>
        <v>0</v>
      </c>
      <c r="G129" s="55">
        <f>'Gesamtenergie 2019'!F14*'Energie pro Energieträger'!D$53</f>
        <v>0</v>
      </c>
      <c r="H129" s="52">
        <f>'Gesamtenergie 2019'!G14*'Energie pro Energieträger'!E$54</f>
        <v>7576.6153846153829</v>
      </c>
      <c r="I129" s="54">
        <f>'Gesamtenergie 2019'!H14*'Energie pro Energieträger'!E$56</f>
        <v>11503.800000000001</v>
      </c>
      <c r="J129" s="53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1">
        <f>'Gesamtenergie 2019'!E15*'Energie pro Energieträger'!D$55</f>
        <v>0</v>
      </c>
      <c r="G130" s="55">
        <f>'Gesamtenergie 2019'!F15*'Energie pro Energieträger'!D$53</f>
        <v>0</v>
      </c>
      <c r="H130" s="52">
        <f>'Gesamtenergie 2019'!G15*'Energie pro Energieträger'!E$54</f>
        <v>6387.3163636363624</v>
      </c>
      <c r="I130" s="54">
        <f>'Gesamtenergie 2019'!H15*'Energie pro Energieträger'!E$56</f>
        <v>9698.0519999999997</v>
      </c>
      <c r="J130" s="53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1">
        <f>'Gesamtenergie 2019'!E16*'Energie pro Energieträger'!D$55</f>
        <v>0</v>
      </c>
      <c r="G131" s="55">
        <f>'Gesamtenergie 2019'!F16*'Energie pro Energieträger'!D$53</f>
        <v>0</v>
      </c>
      <c r="H131" s="52">
        <f>'Gesamtenergie 2019'!G16*'Energie pro Energieträger'!E$54</f>
        <v>4936.2797202797192</v>
      </c>
      <c r="I131" s="54">
        <f>'Gesamtenergie 2019'!H16*'Energie pro Energieträger'!E$56</f>
        <v>7494.9000000000005</v>
      </c>
      <c r="J131" s="53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1">
        <f>'Gesamtenergie 2019'!E17*'Energie pro Energieträger'!D$55</f>
        <v>0</v>
      </c>
      <c r="G132" s="55">
        <f>'Gesamtenergie 2019'!F17*'Energie pro Energieträger'!D$53</f>
        <v>0</v>
      </c>
      <c r="H132" s="52">
        <f>'Gesamtenergie 2019'!G17*'Energie pro Energieträger'!E$54</f>
        <v>11479.720279720277</v>
      </c>
      <c r="I132" s="54">
        <f>'Gesamtenergie 2019'!H17*'Energie pro Energieträger'!E$56</f>
        <v>17430</v>
      </c>
      <c r="J132" s="53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1">
        <f>'Gesamtenergie 2019'!E18*'Energie pro Energieträger'!D$55</f>
        <v>0</v>
      </c>
      <c r="G133" s="55">
        <f>'Gesamtenergie 2019'!F18*'Energie pro Energieträger'!D$53</f>
        <v>0</v>
      </c>
      <c r="H133" s="52">
        <f>'Gesamtenergie 2019'!G18*'Energie pro Energieträger'!E$54</f>
        <v>13775.664335664333</v>
      </c>
      <c r="I133" s="54">
        <f>'Gesamtenergie 2019'!H18*'Energie pro Energieträger'!E$56</f>
        <v>20916</v>
      </c>
      <c r="J133" s="53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1">
        <f>'Gesamtenergie 2019'!E19*'Energie pro Energieträger'!D$55</f>
        <v>0</v>
      </c>
      <c r="G134" s="55">
        <f>'Gesamtenergie 2019'!F19*'Energie pro Energieträger'!D$53</f>
        <v>0</v>
      </c>
      <c r="H134" s="52">
        <f>'Gesamtenergie 2019'!G19*'Energie pro Energieträger'!E$54</f>
        <v>10561.342657342655</v>
      </c>
      <c r="I134" s="54">
        <f>'Gesamtenergie 2019'!H19*'Energie pro Energieträger'!E$56</f>
        <v>16035.6</v>
      </c>
      <c r="J134" s="53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1">
        <f>'Gesamtenergie 2019'!E20*'Energie pro Energieträger'!D$55</f>
        <v>0</v>
      </c>
      <c r="G135" s="55">
        <f>'Gesamtenergie 2019'!F20*'Energie pro Energieträger'!D$53</f>
        <v>0</v>
      </c>
      <c r="H135" s="52">
        <f>'Gesamtenergie 2019'!G20*'Energie pro Energieträger'!E$54</f>
        <v>5358.7334265734262</v>
      </c>
      <c r="I135" s="54">
        <f>'Gesamtenergie 2019'!H20*'Energie pro Energieträger'!E$56</f>
        <v>8136.3240000000005</v>
      </c>
      <c r="J135" s="53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1">
        <f>'Gesamtenergie 2019'!E21*'Energie pro Energieträger'!D$55</f>
        <v>0</v>
      </c>
      <c r="G136" s="55">
        <f>'Gesamtenergie 2019'!F21*'Energie pro Energieträger'!D$53</f>
        <v>0</v>
      </c>
      <c r="H136" s="52">
        <f>'Gesamtenergie 2019'!G21*'Energie pro Energieträger'!E$54</f>
        <v>2571.457342657342</v>
      </c>
      <c r="I136" s="54">
        <f>'Gesamtenergie 2019'!H21*'Energie pro Energieträger'!E$56</f>
        <v>3904.32</v>
      </c>
      <c r="J136" s="53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1">
        <f>'Gesamtenergie 2019'!E22*'Energie pro Energieträger'!D$55</f>
        <v>0</v>
      </c>
      <c r="G137" s="55">
        <f>'Gesamtenergie 2019'!F22*'Energie pro Energieträger'!D$53</f>
        <v>0</v>
      </c>
      <c r="H137" s="52">
        <f>'Gesamtenergie 2019'!G22*'Energie pro Energieträger'!E$54</f>
        <v>13775.664335664333</v>
      </c>
      <c r="I137" s="54">
        <f>'Gesamtenergie 2019'!H22*'Energie pro Energieträger'!E$56</f>
        <v>20916</v>
      </c>
      <c r="J137" s="53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1">
        <f>'Gesamtenergie 2019'!E23*'Energie pro Energieträger'!D$55</f>
        <v>0</v>
      </c>
      <c r="G138" s="55">
        <f>'Gesamtenergie 2019'!F23*'Energie pro Energieträger'!D$53</f>
        <v>0</v>
      </c>
      <c r="H138" s="52">
        <f>'Gesamtenergie 2019'!G23*'Energie pro Energieträger'!E$54</f>
        <v>3673.5104895104887</v>
      </c>
      <c r="I138" s="54">
        <f>'Gesamtenergie 2019'!H23*'Energie pro Energieträger'!E$56</f>
        <v>5577.6</v>
      </c>
      <c r="J138" s="53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1">
        <f>'Gesamtenergie 2019'!E24*'Energie pro Energieträger'!D$55</f>
        <v>0</v>
      </c>
      <c r="G139" s="55">
        <f>'Gesamtenergie 2019'!F24*'Energie pro Energieträger'!D$53</f>
        <v>0</v>
      </c>
      <c r="H139" s="52">
        <f>'Gesamtenergie 2019'!G24*'Energie pro Energieträger'!E$54</f>
        <v>19515.524475524471</v>
      </c>
      <c r="I139" s="54">
        <f>'Gesamtenergie 2019'!H24*'Energie pro Energieträger'!E$56</f>
        <v>29631</v>
      </c>
      <c r="J139" s="53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1">
        <f>'Gesamtenergie 2019'!E25*'Energie pro Energieträger'!D$55</f>
        <v>0</v>
      </c>
      <c r="G140" s="55">
        <f>'Gesamtenergie 2019'!F25*'Energie pro Energieträger'!D$53</f>
        <v>0</v>
      </c>
      <c r="H140" s="52">
        <f>'Gesamtenergie 2019'!G25*'Energie pro Energieträger'!E$54</f>
        <v>15646.858741258739</v>
      </c>
      <c r="I140" s="54">
        <f>'Gesamtenergie 2019'!H25*'Energie pro Energieträger'!E$56</f>
        <v>23757.09</v>
      </c>
      <c r="J140" s="53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1">
        <f>'Gesamtenergie 2019'!E26*'Energie pro Energieträger'!D$55</f>
        <v>0</v>
      </c>
      <c r="G141" s="55">
        <f>'Gesamtenergie 2019'!F26*'Energie pro Energieträger'!D$53</f>
        <v>0</v>
      </c>
      <c r="H141" s="52">
        <f>'Gesamtenergie 2019'!G26*'Energie pro Energieträger'!E$54</f>
        <v>6256.4475524475511</v>
      </c>
      <c r="I141" s="54">
        <f>'Gesamtenergie 2019'!H26*'Energie pro Energieträger'!E$56</f>
        <v>9499.35</v>
      </c>
      <c r="J141" s="53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1">
        <f>'Gesamtenergie 2019'!E27*'Energie pro Energieträger'!D$55</f>
        <v>0</v>
      </c>
      <c r="G142" s="55">
        <f>'Gesamtenergie 2019'!F27*'Energie pro Energieträger'!D$53</f>
        <v>0</v>
      </c>
      <c r="H142" s="52">
        <f>'Gesamtenergie 2019'!G27*'Energie pro Energieträger'!E$54</f>
        <v>6256.4475524475511</v>
      </c>
      <c r="I142" s="54">
        <f>'Gesamtenergie 2019'!H27*'Energie pro Energieträger'!E$56</f>
        <v>9499.35</v>
      </c>
      <c r="J142" s="53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1">
        <f>'Gesamtenergie 2019'!E28*'Energie pro Energieträger'!D$55</f>
        <v>0</v>
      </c>
      <c r="G143" s="55">
        <f>'Gesamtenergie 2019'!F28*'Energie pro Energieträger'!D$53</f>
        <v>0</v>
      </c>
      <c r="H143" s="52">
        <f>'Gesamtenergie 2019'!G28*'Energie pro Energieträger'!E$54</f>
        <v>4706.6853146853136</v>
      </c>
      <c r="I143" s="54">
        <f>'Gesamtenergie 2019'!H28*'Energie pro Energieträger'!E$56</f>
        <v>7146.3</v>
      </c>
      <c r="J143" s="53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1">
        <f>'Gesamtenergie 2019'!E29*'Energie pro Energieträger'!D$55</f>
        <v>0</v>
      </c>
      <c r="G144" s="55">
        <f>'Gesamtenergie 2019'!F29*'Energie pro Energieträger'!D$53</f>
        <v>0</v>
      </c>
      <c r="H144" s="52">
        <f>'Gesamtenergie 2019'!G29*'Energie pro Energieträger'!E$54</f>
        <v>10331.748251748249</v>
      </c>
      <c r="I144" s="54">
        <f>'Gesamtenergie 2019'!H29*'Energie pro Energieträger'!E$56</f>
        <v>15687.000000000002</v>
      </c>
      <c r="J144" s="53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1">
        <f>'Gesamtenergie 2019'!E30*'Energie pro Energieträger'!D$55</f>
        <v>0</v>
      </c>
      <c r="G145" s="55">
        <f>'Gesamtenergie 2019'!F30*'Energie pro Energieträger'!D$53</f>
        <v>0</v>
      </c>
      <c r="H145" s="52">
        <f>'Gesamtenergie 2019'!G30*'Energie pro Energieträger'!E$54</f>
        <v>5452.8671328671317</v>
      </c>
      <c r="I145" s="54">
        <f>'Gesamtenergie 2019'!H30*'Energie pro Energieträger'!E$56</f>
        <v>8279.25</v>
      </c>
      <c r="J145" s="53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1">
        <f>'Gesamtenergie 2019'!E31*'Energie pro Energieträger'!D$55</f>
        <v>0</v>
      </c>
      <c r="G146" s="55">
        <f>'Gesamtenergie 2019'!F31*'Energie pro Energieträger'!D$53</f>
        <v>0</v>
      </c>
      <c r="H146" s="52">
        <f>'Gesamtenergie 2019'!G31*'Energie pro Energieträger'!E$54</f>
        <v>5452.8671328671317</v>
      </c>
      <c r="I146" s="54">
        <f>'Gesamtenergie 2019'!H31*'Energie pro Energieträger'!E$56</f>
        <v>8279.25</v>
      </c>
      <c r="J146" s="53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1">
        <f>'Gesamtenergie 2019'!E32*'Energie pro Energieträger'!D$55</f>
        <v>0</v>
      </c>
      <c r="G147" s="55">
        <f>'Gesamtenergie 2019'!F32*'Energie pro Energieträger'!D$53</f>
        <v>0</v>
      </c>
      <c r="H147" s="52">
        <f>'Gesamtenergie 2019'!G32*'Energie pro Energieträger'!E$54</f>
        <v>5280.6713286713275</v>
      </c>
      <c r="I147" s="54">
        <f>'Gesamtenergie 2019'!H32*'Energie pro Energieträger'!E$56</f>
        <v>8017.8</v>
      </c>
      <c r="J147" s="53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1">
        <f>'Gesamtenergie 2019'!E33*'Energie pro Energieträger'!D$55</f>
        <v>0</v>
      </c>
      <c r="G148" s="55">
        <f>'Gesamtenergie 2019'!F33*'Energie pro Energieträger'!D$53</f>
        <v>0</v>
      </c>
      <c r="H148" s="52">
        <f>'Gesamtenergie 2019'!G33*'Energie pro Energieträger'!E$54</f>
        <v>3443.9160839160832</v>
      </c>
      <c r="I148" s="54">
        <f>'Gesamtenergie 2019'!H33*'Energie pro Energieträger'!E$56</f>
        <v>5229</v>
      </c>
      <c r="J148" s="53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1">
        <f>'Gesamtenergie 2019'!E34*'Energie pro Energieträger'!D$55</f>
        <v>0</v>
      </c>
      <c r="G149" s="55">
        <f>'Gesamtenergie 2019'!F34*'Energie pro Energieträger'!D$53</f>
        <v>0</v>
      </c>
      <c r="H149" s="52">
        <f>'Gesamtenergie 2019'!G34*'Energie pro Energieträger'!E$54</f>
        <v>8690.1482517482509</v>
      </c>
      <c r="I149" s="54">
        <f>'Gesamtenergie 2019'!H34*'Energie pro Energieträger'!E$56</f>
        <v>13194.51</v>
      </c>
      <c r="J149" s="53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1">
        <f>'Gesamtenergie 2019'!E35*'Energie pro Energieträger'!D$55</f>
        <v>0</v>
      </c>
      <c r="G150" s="55">
        <f>'Gesamtenergie 2019'!F35*'Energie pro Energieträger'!D$53</f>
        <v>0</v>
      </c>
      <c r="H150" s="52">
        <f>'Gesamtenergie 2019'!G35*'Energie pro Energieträger'!E$54</f>
        <v>6428.6433566433552</v>
      </c>
      <c r="I150" s="54">
        <f>'Gesamtenergie 2019'!H35*'Energie pro Energieträger'!E$56</f>
        <v>9760.8000000000011</v>
      </c>
      <c r="J150" s="53">
        <f>'Gesamtenergie 2019'!I35*'Energie pro Energieträger'!E$53</f>
        <v>7434.0955771400104</v>
      </c>
    </row>
    <row r="155" spans="4:10" ht="21" x14ac:dyDescent="0.35">
      <c r="D155" s="77" t="s">
        <v>146</v>
      </c>
      <c r="E155" s="77"/>
      <c r="F155" s="77"/>
      <c r="G155" s="77"/>
      <c r="H155" s="77"/>
      <c r="I155" s="77"/>
      <c r="J155" s="77"/>
    </row>
    <row r="157" spans="4:10" ht="15.75" x14ac:dyDescent="0.25">
      <c r="F157" s="86" t="s">
        <v>47</v>
      </c>
      <c r="G157" s="86"/>
      <c r="H157" s="86" t="s">
        <v>43</v>
      </c>
      <c r="I157" s="86"/>
      <c r="J157" s="86"/>
    </row>
    <row r="158" spans="4:10" x14ac:dyDescent="0.25">
      <c r="D158" s="15" t="s">
        <v>53</v>
      </c>
      <c r="E158" s="15" t="s">
        <v>54</v>
      </c>
      <c r="F158" s="63" t="str">
        <f>Studienliste!$F$17</f>
        <v>ISI-05 13</v>
      </c>
      <c r="G158" s="64" t="s">
        <v>139</v>
      </c>
      <c r="H158" s="65" t="str">
        <f>Studienliste!$F$10</f>
        <v>OTTO-01 17</v>
      </c>
      <c r="I158" s="66" t="str">
        <f>Studienliste!$F$8</f>
        <v>TUD-02 20</v>
      </c>
      <c r="J158" s="67" t="str">
        <f>G158</f>
        <v>ENWI</v>
      </c>
    </row>
    <row r="159" spans="4:10" x14ac:dyDescent="0.25">
      <c r="D159" s="8" t="str">
        <f>D122</f>
        <v>Austria</v>
      </c>
      <c r="E159" s="8" t="str">
        <f>E122</f>
        <v>Donawitz</v>
      </c>
      <c r="F159" s="51">
        <f>'Gesamtenergie 2019'!E7*'Energie pro Energieträger'!D$26</f>
        <v>0</v>
      </c>
      <c r="G159" s="55">
        <f>'Gesamtenergie 2019'!F7*'Energie pro Energieträger'!D$24</f>
        <v>1988.9765432098766</v>
      </c>
      <c r="H159" s="52">
        <f>'Gesamtenergie 2019'!G7*'Energie pro Energieträger'!E$25</f>
        <v>4792.0118399999992</v>
      </c>
      <c r="I159" s="54">
        <f>'Gesamtenergie 2019'!H7*'Energie pro Energieträger'!E$27</f>
        <v>0</v>
      </c>
      <c r="J159" s="53">
        <f>'Gesamtenergie 2019'!I7*'Energie pro Energieträger'!E$24</f>
        <v>0</v>
      </c>
    </row>
    <row r="160" spans="4:10" x14ac:dyDescent="0.25">
      <c r="D160" s="8" t="str">
        <f t="shared" ref="D160:E187" si="0">D123</f>
        <v>Austria</v>
      </c>
      <c r="E160" s="8" t="str">
        <f t="shared" si="0"/>
        <v>Linz</v>
      </c>
      <c r="F160" s="51">
        <f>'Gesamtenergie 2019'!E8*'Energie pro Energieträger'!D$26</f>
        <v>0</v>
      </c>
      <c r="G160" s="55">
        <f>'Gesamtenergie 2019'!F8*'Energie pro Energieträger'!D$24</f>
        <v>1988.9765432098766</v>
      </c>
      <c r="H160" s="52">
        <f>'Gesamtenergie 2019'!G8*'Energie pro Energieträger'!E$25</f>
        <v>4792.0118399999992</v>
      </c>
      <c r="I160" s="54">
        <f>'Gesamtenergie 2019'!H8*'Energie pro Energieträger'!E$27</f>
        <v>0</v>
      </c>
      <c r="J160" s="53">
        <f>'Gesamtenergie 2019'!I8*'Energie pro Energieträger'!E$24</f>
        <v>0</v>
      </c>
    </row>
    <row r="161" spans="4:10" x14ac:dyDescent="0.25">
      <c r="D161" s="8" t="str">
        <f t="shared" si="0"/>
        <v>Belgium</v>
      </c>
      <c r="E161" s="8" t="str">
        <f t="shared" si="0"/>
        <v>Ghent</v>
      </c>
      <c r="F161" s="51">
        <f>'Gesamtenergie 2019'!E9*'Energie pro Energieträger'!D$26</f>
        <v>0</v>
      </c>
      <c r="G161" s="55">
        <f>'Gesamtenergie 2019'!F9*'Energie pro Energieträger'!D$24</f>
        <v>2873.0246913580249</v>
      </c>
      <c r="H161" s="52">
        <f>'Gesamtenergie 2019'!G9*'Energie pro Energieträger'!E$25</f>
        <v>6921.9359999999988</v>
      </c>
      <c r="I161" s="54">
        <f>'Gesamtenergie 2019'!H9*'Energie pro Energieträger'!E$27</f>
        <v>0</v>
      </c>
      <c r="J161" s="53">
        <f>'Gesamtenergie 2019'!I9*'Energie pro Energieträger'!E$24</f>
        <v>0</v>
      </c>
    </row>
    <row r="162" spans="4:10" x14ac:dyDescent="0.25">
      <c r="D162" s="8" t="str">
        <f t="shared" si="0"/>
        <v>Czech Republic</v>
      </c>
      <c r="E162" s="8" t="str">
        <f t="shared" si="0"/>
        <v>Trinec</v>
      </c>
      <c r="F162" s="51">
        <f>'Gesamtenergie 2019'!E10*'Energie pro Energieträger'!D$26</f>
        <v>0</v>
      </c>
      <c r="G162" s="55">
        <f>'Gesamtenergie 2019'!F10*'Energie pro Energieträger'!D$24</f>
        <v>1361.6555555555556</v>
      </c>
      <c r="H162" s="52">
        <f>'Gesamtenergie 2019'!G10*'Energie pro Energieträger'!E$25</f>
        <v>3280.6166399999993</v>
      </c>
      <c r="I162" s="54">
        <f>'Gesamtenergie 2019'!H10*'Energie pro Energieträger'!E$27</f>
        <v>0</v>
      </c>
      <c r="J162" s="53">
        <f>'Gesamtenergie 2019'!I10*'Energie pro Energieträger'!E$24</f>
        <v>0</v>
      </c>
    </row>
    <row r="163" spans="4:10" x14ac:dyDescent="0.25">
      <c r="D163" s="8" t="str">
        <f t="shared" si="0"/>
        <v>Finland</v>
      </c>
      <c r="E163" s="8" t="str">
        <f t="shared" si="0"/>
        <v>Raahe</v>
      </c>
      <c r="F163" s="51">
        <f>'Gesamtenergie 2019'!E11*'Energie pro Energieträger'!D$26</f>
        <v>0</v>
      </c>
      <c r="G163" s="55">
        <f>'Gesamtenergie 2019'!F11*'Energie pro Energieträger'!D$24</f>
        <v>1370.6172839506173</v>
      </c>
      <c r="H163" s="52">
        <f>'Gesamtenergie 2019'!G11*'Energie pro Energieträger'!E$25</f>
        <v>3302.2079999999992</v>
      </c>
      <c r="I163" s="54">
        <f>'Gesamtenergie 2019'!H11*'Energie pro Energieträger'!E$27</f>
        <v>0</v>
      </c>
      <c r="J163" s="53">
        <f>'Gesamtenergie 2019'!I11*'Energie pro Energieträger'!E$24</f>
        <v>0</v>
      </c>
    </row>
    <row r="164" spans="4:10" x14ac:dyDescent="0.25">
      <c r="D164" s="8" t="str">
        <f t="shared" si="0"/>
        <v>France</v>
      </c>
      <c r="E164" s="8" t="str">
        <f t="shared" si="0"/>
        <v>Fos-Sur-Mer</v>
      </c>
      <c r="F164" s="51">
        <f>'Gesamtenergie 2019'!E12*'Energie pro Energieträger'!D$26</f>
        <v>0</v>
      </c>
      <c r="G164" s="55">
        <f>'Gesamtenergie 2019'!F12*'Energie pro Energieträger'!D$24</f>
        <v>1976.8518518518522</v>
      </c>
      <c r="H164" s="52">
        <f>'Gesamtenergie 2019'!G12*'Energie pro Energieträger'!E$25</f>
        <v>4762.7999999999993</v>
      </c>
      <c r="I164" s="54">
        <f>'Gesamtenergie 2019'!H12*'Energie pro Energieträger'!E$27</f>
        <v>0</v>
      </c>
      <c r="J164" s="53">
        <f>'Gesamtenergie 2019'!I12*'Energie pro Energieträger'!E$24</f>
        <v>0</v>
      </c>
    </row>
    <row r="165" spans="4:10" x14ac:dyDescent="0.25">
      <c r="D165" s="8" t="str">
        <f t="shared" si="0"/>
        <v>France</v>
      </c>
      <c r="E165" s="8" t="str">
        <f t="shared" si="0"/>
        <v>Dunkerque</v>
      </c>
      <c r="F165" s="51">
        <f>'Gesamtenergie 2019'!E13*'Energie pro Energieträger'!D$26</f>
        <v>0</v>
      </c>
      <c r="G165" s="55">
        <f>'Gesamtenergie 2019'!F13*'Energie pro Energieträger'!D$24</f>
        <v>3611.0493827160499</v>
      </c>
      <c r="H165" s="52">
        <f>'Gesamtenergie 2019'!G13*'Energie pro Energieträger'!E$25</f>
        <v>8700.0479999999989</v>
      </c>
      <c r="I165" s="54">
        <f>'Gesamtenergie 2019'!H13*'Energie pro Energieträger'!E$27</f>
        <v>0</v>
      </c>
      <c r="J165" s="53">
        <f>'Gesamtenergie 2019'!I13*'Energie pro Energieträger'!E$24</f>
        <v>0</v>
      </c>
    </row>
    <row r="166" spans="4:10" x14ac:dyDescent="0.25">
      <c r="D166" s="8" t="str">
        <f t="shared" si="0"/>
        <v>Germany</v>
      </c>
      <c r="E166" s="8" t="str">
        <f t="shared" si="0"/>
        <v>Bremen</v>
      </c>
      <c r="F166" s="51">
        <f>'Gesamtenergie 2019'!E14*'Energie pro Energieträger'!D$26</f>
        <v>0</v>
      </c>
      <c r="G166" s="55">
        <f>'Gesamtenergie 2019'!F14*'Energie pro Energieträger'!D$24</f>
        <v>1739.6296296296296</v>
      </c>
      <c r="H166" s="52">
        <f>'Gesamtenergie 2019'!G14*'Energie pro Energieträger'!E$25</f>
        <v>4191.2639999999992</v>
      </c>
      <c r="I166" s="54">
        <f>'Gesamtenergie 2019'!H14*'Energie pro Energieträger'!E$27</f>
        <v>0</v>
      </c>
      <c r="J166" s="53">
        <f>'Gesamtenergie 2019'!I14*'Energie pro Energieträger'!E$24</f>
        <v>0</v>
      </c>
    </row>
    <row r="167" spans="4:10" x14ac:dyDescent="0.25">
      <c r="D167" s="8" t="str">
        <f t="shared" si="0"/>
        <v>Germany</v>
      </c>
      <c r="E167" s="8" t="str">
        <f t="shared" si="0"/>
        <v>Voelklingen</v>
      </c>
      <c r="F167" s="51">
        <f>'Gesamtenergie 2019'!E15*'Energie pro Energieträger'!D$26</f>
        <v>0</v>
      </c>
      <c r="G167" s="55">
        <f>'Gesamtenergie 2019'!F15*'Energie pro Energieträger'!D$24</f>
        <v>1466.5604938271606</v>
      </c>
      <c r="H167" s="52">
        <f>'Gesamtenergie 2019'!G15*'Energie pro Energieträger'!E$25</f>
        <v>3533.3625599999991</v>
      </c>
      <c r="I167" s="54">
        <f>'Gesamtenergie 2019'!H15*'Energie pro Energieträger'!E$27</f>
        <v>0</v>
      </c>
      <c r="J167" s="53">
        <f>'Gesamtenergie 2019'!I15*'Energie pro Energieträger'!E$24</f>
        <v>0</v>
      </c>
    </row>
    <row r="168" spans="4:10" x14ac:dyDescent="0.25">
      <c r="D168" s="8" t="str">
        <f t="shared" si="0"/>
        <v>Germany</v>
      </c>
      <c r="E168" s="8" t="str">
        <f t="shared" si="0"/>
        <v>Eisenhuettenstadt</v>
      </c>
      <c r="F168" s="51">
        <f>'Gesamtenergie 2019'!E16*'Energie pro Energieträger'!D$26</f>
        <v>0</v>
      </c>
      <c r="G168" s="55">
        <f>'Gesamtenergie 2019'!F16*'Energie pro Energieträger'!D$24</f>
        <v>1133.3950617283951</v>
      </c>
      <c r="H168" s="52">
        <f>'Gesamtenergie 2019'!G16*'Energie pro Energieträger'!E$25</f>
        <v>2730.6719999999991</v>
      </c>
      <c r="I168" s="54">
        <f>'Gesamtenergie 2019'!H16*'Energie pro Energieträger'!E$27</f>
        <v>0</v>
      </c>
      <c r="J168" s="53">
        <f>'Gesamtenergie 2019'!I16*'Energie pro Energieträger'!E$24</f>
        <v>0</v>
      </c>
    </row>
    <row r="169" spans="4:10" x14ac:dyDescent="0.25">
      <c r="D169" s="8" t="str">
        <f t="shared" si="0"/>
        <v>Germany</v>
      </c>
      <c r="E169" s="8" t="str">
        <f t="shared" si="0"/>
        <v>Duisburg-Huckingen</v>
      </c>
      <c r="F169" s="51">
        <f>'Gesamtenergie 2019'!E17*'Energie pro Energieträger'!D$26</f>
        <v>0</v>
      </c>
      <c r="G169" s="55">
        <f>'Gesamtenergie 2019'!F17*'Energie pro Energieträger'!D$24</f>
        <v>2635.8024691358028</v>
      </c>
      <c r="H169" s="52">
        <f>'Gesamtenergie 2019'!G17*'Energie pro Energieträger'!E$25</f>
        <v>6350.3999999999987</v>
      </c>
      <c r="I169" s="54">
        <f>'Gesamtenergie 2019'!H17*'Energie pro Energieträger'!E$27</f>
        <v>0</v>
      </c>
      <c r="J169" s="53">
        <f>'Gesamtenergie 2019'!I17*'Energie pro Energieträger'!E$24</f>
        <v>0</v>
      </c>
    </row>
    <row r="170" spans="4:10" x14ac:dyDescent="0.25">
      <c r="D170" s="8" t="str">
        <f t="shared" si="0"/>
        <v>Germany</v>
      </c>
      <c r="E170" s="8" t="str">
        <f t="shared" si="0"/>
        <v>Duisburg-Beeckerwerth</v>
      </c>
      <c r="F170" s="51">
        <f>'Gesamtenergie 2019'!E18*'Energie pro Energieträger'!D$26</f>
        <v>0</v>
      </c>
      <c r="G170" s="55">
        <f>'Gesamtenergie 2019'!F18*'Energie pro Energieträger'!D$24</f>
        <v>3162.962962962963</v>
      </c>
      <c r="H170" s="52">
        <f>'Gesamtenergie 2019'!G18*'Energie pro Energieträger'!E$25</f>
        <v>7620.4799999999987</v>
      </c>
      <c r="I170" s="54">
        <f>'Gesamtenergie 2019'!H18*'Energie pro Energieträger'!E$27</f>
        <v>0</v>
      </c>
      <c r="J170" s="53">
        <f>'Gesamtenergie 2019'!I18*'Energie pro Energieträger'!E$24</f>
        <v>0</v>
      </c>
    </row>
    <row r="171" spans="4:10" x14ac:dyDescent="0.25">
      <c r="D171" s="8" t="str">
        <f t="shared" si="0"/>
        <v>Germany</v>
      </c>
      <c r="E171" s="8" t="str">
        <f t="shared" si="0"/>
        <v>Salzgitter</v>
      </c>
      <c r="F171" s="51">
        <f>'Gesamtenergie 2019'!E19*'Energie pro Energieträger'!D$26</f>
        <v>0</v>
      </c>
      <c r="G171" s="55">
        <f>'Gesamtenergie 2019'!F19*'Energie pro Energieträger'!D$24</f>
        <v>2424.9382716049386</v>
      </c>
      <c r="H171" s="52">
        <f>'Gesamtenergie 2019'!G19*'Energie pro Energieträger'!E$25</f>
        <v>5842.3679999999986</v>
      </c>
      <c r="I171" s="54">
        <f>'Gesamtenergie 2019'!H19*'Energie pro Energieträger'!E$27</f>
        <v>0</v>
      </c>
      <c r="J171" s="53">
        <f>'Gesamtenergie 2019'!I19*'Energie pro Energieträger'!E$24</f>
        <v>0</v>
      </c>
    </row>
    <row r="172" spans="4:10" x14ac:dyDescent="0.25">
      <c r="D172" s="8" t="str">
        <f t="shared" si="0"/>
        <v>Germany</v>
      </c>
      <c r="E172" s="8" t="str">
        <f t="shared" si="0"/>
        <v>Dillingen</v>
      </c>
      <c r="F172" s="51">
        <f>'Gesamtenergie 2019'!E20*'Energie pro Energieträger'!D$26</f>
        <v>0</v>
      </c>
      <c r="G172" s="55">
        <f>'Gesamtenergie 2019'!F20*'Energie pro Energieträger'!D$24</f>
        <v>1230.3925925925926</v>
      </c>
      <c r="H172" s="52">
        <f>'Gesamtenergie 2019'!G20*'Energie pro Energieträger'!E$25</f>
        <v>2964.3667199999995</v>
      </c>
      <c r="I172" s="54">
        <f>'Gesamtenergie 2019'!H20*'Energie pro Energieträger'!E$27</f>
        <v>0</v>
      </c>
      <c r="J172" s="53">
        <f>'Gesamtenergie 2019'!I20*'Energie pro Energieträger'!E$24</f>
        <v>0</v>
      </c>
    </row>
    <row r="173" spans="4:10" x14ac:dyDescent="0.25">
      <c r="D173" s="8" t="str">
        <f t="shared" si="0"/>
        <v>Germany</v>
      </c>
      <c r="E173" s="8" t="str">
        <f t="shared" si="0"/>
        <v>Duisburg</v>
      </c>
      <c r="F173" s="51">
        <f>'Gesamtenergie 2019'!E21*'Energie pro Energieträger'!D$26</f>
        <v>0</v>
      </c>
      <c r="G173" s="55">
        <f>'Gesamtenergie 2019'!F21*'Energie pro Energieträger'!D$24</f>
        <v>590.41975308641986</v>
      </c>
      <c r="H173" s="52">
        <f>'Gesamtenergie 2019'!G21*'Energie pro Energieträger'!E$25</f>
        <v>1422.4895999999997</v>
      </c>
      <c r="I173" s="54">
        <f>'Gesamtenergie 2019'!H21*'Energie pro Energieträger'!E$27</f>
        <v>0</v>
      </c>
      <c r="J173" s="53">
        <f>'Gesamtenergie 2019'!I21*'Energie pro Energieträger'!E$24</f>
        <v>0</v>
      </c>
    </row>
    <row r="174" spans="4:10" x14ac:dyDescent="0.25">
      <c r="D174" s="8" t="str">
        <f t="shared" si="0"/>
        <v>Germany</v>
      </c>
      <c r="E174" s="8" t="str">
        <f t="shared" si="0"/>
        <v>Duisburg-Bruckhausen</v>
      </c>
      <c r="F174" s="51">
        <f>'Gesamtenergie 2019'!E22*'Energie pro Energieträger'!D$26</f>
        <v>0</v>
      </c>
      <c r="G174" s="55">
        <f>'Gesamtenergie 2019'!F22*'Energie pro Energieträger'!D$24</f>
        <v>3162.962962962963</v>
      </c>
      <c r="H174" s="52">
        <f>'Gesamtenergie 2019'!G22*'Energie pro Energieträger'!E$25</f>
        <v>7620.4799999999987</v>
      </c>
      <c r="I174" s="54">
        <f>'Gesamtenergie 2019'!H22*'Energie pro Energieträger'!E$27</f>
        <v>0</v>
      </c>
      <c r="J174" s="53">
        <f>'Gesamtenergie 2019'!I22*'Energie pro Energieträger'!E$24</f>
        <v>0</v>
      </c>
    </row>
    <row r="175" spans="4:10" x14ac:dyDescent="0.25">
      <c r="D175" s="8" t="str">
        <f t="shared" si="0"/>
        <v>Hungaria</v>
      </c>
      <c r="E175" s="8" t="str">
        <f t="shared" si="0"/>
        <v>Dunauijvaros</v>
      </c>
      <c r="F175" s="51">
        <f>'Gesamtenergie 2019'!E23*'Energie pro Energieträger'!D$26</f>
        <v>0</v>
      </c>
      <c r="G175" s="55">
        <f>'Gesamtenergie 2019'!F23*'Energie pro Energieträger'!D$24</f>
        <v>843.45679012345681</v>
      </c>
      <c r="H175" s="52">
        <f>'Gesamtenergie 2019'!G23*'Energie pro Energieträger'!E$25</f>
        <v>2032.1279999999995</v>
      </c>
      <c r="I175" s="54">
        <f>'Gesamtenergie 2019'!H23*'Energie pro Energieträger'!E$27</f>
        <v>0</v>
      </c>
      <c r="J175" s="53">
        <f>'Gesamtenergie 2019'!I23*'Energie pro Energieträger'!E$24</f>
        <v>0</v>
      </c>
    </row>
    <row r="176" spans="4:10" x14ac:dyDescent="0.25">
      <c r="D176" s="8" t="str">
        <f t="shared" si="0"/>
        <v>Italy</v>
      </c>
      <c r="E176" s="8" t="str">
        <f t="shared" si="0"/>
        <v>Taranto</v>
      </c>
      <c r="F176" s="51">
        <f>'Gesamtenergie 2019'!E24*'Energie pro Energieträger'!D$26</f>
        <v>0</v>
      </c>
      <c r="G176" s="55">
        <f>'Gesamtenergie 2019'!F24*'Energie pro Energieträger'!D$24</f>
        <v>4480.8641975308647</v>
      </c>
      <c r="H176" s="52">
        <f>'Gesamtenergie 2019'!G24*'Energie pro Energieträger'!E$25</f>
        <v>10795.679999999997</v>
      </c>
      <c r="I176" s="54">
        <f>'Gesamtenergie 2019'!H24*'Energie pro Energieträger'!E$27</f>
        <v>0</v>
      </c>
      <c r="J176" s="53">
        <f>'Gesamtenergie 2019'!I24*'Energie pro Energieträger'!E$24</f>
        <v>0</v>
      </c>
    </row>
    <row r="177" spans="4:10" x14ac:dyDescent="0.25">
      <c r="D177" s="8" t="str">
        <f t="shared" si="0"/>
        <v>Netherlands</v>
      </c>
      <c r="E177" s="8" t="str">
        <f t="shared" si="0"/>
        <v>Ijmuiden</v>
      </c>
      <c r="F177" s="51">
        <f>'Gesamtenergie 2019'!E25*'Energie pro Energieträger'!D$26</f>
        <v>0</v>
      </c>
      <c r="G177" s="55">
        <f>'Gesamtenergie 2019'!F25*'Energie pro Energieträger'!D$24</f>
        <v>3592.5987654320993</v>
      </c>
      <c r="H177" s="52">
        <f>'Gesamtenergie 2019'!G25*'Energie pro Energieträger'!E$25</f>
        <v>8655.5951999999979</v>
      </c>
      <c r="I177" s="54">
        <f>'Gesamtenergie 2019'!H25*'Energie pro Energieträger'!E$27</f>
        <v>0</v>
      </c>
      <c r="J177" s="53">
        <f>'Gesamtenergie 2019'!I25*'Energie pro Energieträger'!E$24</f>
        <v>0</v>
      </c>
    </row>
    <row r="178" spans="4:10" x14ac:dyDescent="0.25">
      <c r="D178" s="8" t="str">
        <f t="shared" si="0"/>
        <v>Poland</v>
      </c>
      <c r="E178" s="8" t="str">
        <f t="shared" si="0"/>
        <v>Krakow</v>
      </c>
      <c r="F178" s="51">
        <f>'Gesamtenergie 2019'!E26*'Energie pro Energieträger'!D$26</f>
        <v>0</v>
      </c>
      <c r="G178" s="55">
        <f>'Gesamtenergie 2019'!F26*'Energie pro Energieträger'!D$24</f>
        <v>1436.5123456790125</v>
      </c>
      <c r="H178" s="52">
        <f>'Gesamtenergie 2019'!G26*'Energie pro Energieträger'!E$25</f>
        <v>3460.9679999999994</v>
      </c>
      <c r="I178" s="54">
        <f>'Gesamtenergie 2019'!H26*'Energie pro Energieträger'!E$27</f>
        <v>0</v>
      </c>
      <c r="J178" s="53">
        <f>'Gesamtenergie 2019'!I26*'Energie pro Energieträger'!E$24</f>
        <v>0</v>
      </c>
    </row>
    <row r="179" spans="4:10" x14ac:dyDescent="0.25">
      <c r="D179" s="8" t="str">
        <f t="shared" si="0"/>
        <v>Poland</v>
      </c>
      <c r="E179" s="8" t="str">
        <f t="shared" si="0"/>
        <v>Dabrowa Gornicza</v>
      </c>
      <c r="F179" s="51">
        <f>'Gesamtenergie 2019'!E27*'Energie pro Energieträger'!D$26</f>
        <v>0</v>
      </c>
      <c r="G179" s="55">
        <f>'Gesamtenergie 2019'!F27*'Energie pro Energieträger'!D$24</f>
        <v>1436.5123456790125</v>
      </c>
      <c r="H179" s="52">
        <f>'Gesamtenergie 2019'!G27*'Energie pro Energieträger'!E$25</f>
        <v>3460.9679999999994</v>
      </c>
      <c r="I179" s="54">
        <f>'Gesamtenergie 2019'!H27*'Energie pro Energieträger'!E$27</f>
        <v>0</v>
      </c>
      <c r="J179" s="53">
        <f>'Gesamtenergie 2019'!I27*'Energie pro Energieträger'!E$24</f>
        <v>0</v>
      </c>
    </row>
    <row r="180" spans="4:10" x14ac:dyDescent="0.25">
      <c r="D180" s="8" t="str">
        <f t="shared" si="0"/>
        <v>Romania</v>
      </c>
      <c r="E180" s="8" t="str">
        <f t="shared" si="0"/>
        <v>Galati</v>
      </c>
      <c r="F180" s="51">
        <f>'Gesamtenergie 2019'!E28*'Energie pro Energieträger'!D$26</f>
        <v>0</v>
      </c>
      <c r="G180" s="55">
        <f>'Gesamtenergie 2019'!F28*'Energie pro Energieträger'!D$24</f>
        <v>1080.6790123456792</v>
      </c>
      <c r="H180" s="52">
        <f>'Gesamtenergie 2019'!G28*'Energie pro Energieträger'!E$25</f>
        <v>2603.6639999999993</v>
      </c>
      <c r="I180" s="54">
        <f>'Gesamtenergie 2019'!H28*'Energie pro Energieträger'!E$27</f>
        <v>0</v>
      </c>
      <c r="J180" s="53">
        <f>'Gesamtenergie 2019'!I28*'Energie pro Energieträger'!E$24</f>
        <v>0</v>
      </c>
    </row>
    <row r="181" spans="4:10" x14ac:dyDescent="0.25">
      <c r="D181" s="8" t="str">
        <f t="shared" si="0"/>
        <v>Slovakia</v>
      </c>
      <c r="E181" s="8" t="str">
        <f t="shared" si="0"/>
        <v>Kosice</v>
      </c>
      <c r="F181" s="51">
        <f>'Gesamtenergie 2019'!E29*'Energie pro Energieträger'!D$26</f>
        <v>0</v>
      </c>
      <c r="G181" s="55">
        <f>'Gesamtenergie 2019'!F29*'Energie pro Energieträger'!D$24</f>
        <v>2372.2222222222222</v>
      </c>
      <c r="H181" s="52">
        <f>'Gesamtenergie 2019'!G29*'Energie pro Energieträger'!E$25</f>
        <v>5715.3599999999988</v>
      </c>
      <c r="I181" s="54">
        <f>'Gesamtenergie 2019'!H29*'Energie pro Energieträger'!E$27</f>
        <v>0</v>
      </c>
      <c r="J181" s="53">
        <f>'Gesamtenergie 2019'!I29*'Energie pro Energieträger'!E$24</f>
        <v>0</v>
      </c>
    </row>
    <row r="182" spans="4:10" x14ac:dyDescent="0.25">
      <c r="D182" s="8" t="str">
        <f t="shared" si="0"/>
        <v>Spain</v>
      </c>
      <c r="E182" s="8" t="str">
        <f t="shared" si="0"/>
        <v>Gijon</v>
      </c>
      <c r="F182" s="51">
        <f>'Gesamtenergie 2019'!E30*'Energie pro Energieträger'!D$26</f>
        <v>0</v>
      </c>
      <c r="G182" s="55">
        <f>'Gesamtenergie 2019'!F30*'Energie pro Energieträger'!D$24</f>
        <v>1252.0061728395062</v>
      </c>
      <c r="H182" s="52">
        <f>'Gesamtenergie 2019'!G30*'Energie pro Energieträger'!E$25</f>
        <v>3016.4399999999991</v>
      </c>
      <c r="I182" s="54">
        <f>'Gesamtenergie 2019'!H30*'Energie pro Energieträger'!E$27</f>
        <v>0</v>
      </c>
      <c r="J182" s="53">
        <f>'Gesamtenergie 2019'!I30*'Energie pro Energieträger'!E$24</f>
        <v>0</v>
      </c>
    </row>
    <row r="183" spans="4:10" x14ac:dyDescent="0.25">
      <c r="D183" s="8" t="str">
        <f t="shared" si="0"/>
        <v>Spain</v>
      </c>
      <c r="E183" s="8" t="str">
        <f t="shared" si="0"/>
        <v>Aviles</v>
      </c>
      <c r="F183" s="51">
        <f>'Gesamtenergie 2019'!E31*'Energie pro Energieträger'!D$26</f>
        <v>0</v>
      </c>
      <c r="G183" s="55">
        <f>'Gesamtenergie 2019'!F31*'Energie pro Energieträger'!D$24</f>
        <v>1252.0061728395062</v>
      </c>
      <c r="H183" s="52">
        <f>'Gesamtenergie 2019'!G31*'Energie pro Energieträger'!E$25</f>
        <v>3016.4399999999991</v>
      </c>
      <c r="I183" s="54">
        <f>'Gesamtenergie 2019'!H31*'Energie pro Energieträger'!E$27</f>
        <v>0</v>
      </c>
      <c r="J183" s="53">
        <f>'Gesamtenergie 2019'!I31*'Energie pro Energieträger'!E$24</f>
        <v>0</v>
      </c>
    </row>
    <row r="184" spans="4:10" x14ac:dyDescent="0.25">
      <c r="D184" s="8" t="str">
        <f t="shared" si="0"/>
        <v>Sweden</v>
      </c>
      <c r="E184" s="8" t="str">
        <f t="shared" si="0"/>
        <v>Lulea</v>
      </c>
      <c r="F184" s="51">
        <f>'Gesamtenergie 2019'!E32*'Energie pro Energieträger'!D$26</f>
        <v>0</v>
      </c>
      <c r="G184" s="55">
        <f>'Gesamtenergie 2019'!F32*'Energie pro Energieträger'!D$24</f>
        <v>1212.4691358024693</v>
      </c>
      <c r="H184" s="52">
        <f>'Gesamtenergie 2019'!G32*'Energie pro Energieträger'!E$25</f>
        <v>2921.1839999999993</v>
      </c>
      <c r="I184" s="54">
        <f>'Gesamtenergie 2019'!H32*'Energie pro Energieträger'!E$27</f>
        <v>0</v>
      </c>
      <c r="J184" s="53">
        <f>'Gesamtenergie 2019'!I32*'Energie pro Energieträger'!E$24</f>
        <v>0</v>
      </c>
    </row>
    <row r="185" spans="4:10" x14ac:dyDescent="0.25">
      <c r="D185" s="8" t="str">
        <f t="shared" si="0"/>
        <v>Sweden</v>
      </c>
      <c r="E185" s="8" t="str">
        <f t="shared" si="0"/>
        <v>Oxeloesund</v>
      </c>
      <c r="F185" s="51">
        <f>'Gesamtenergie 2019'!E33*'Energie pro Energieträger'!D$26</f>
        <v>0</v>
      </c>
      <c r="G185" s="55">
        <f>'Gesamtenergie 2019'!F33*'Energie pro Energieträger'!D$24</f>
        <v>790.74074074074076</v>
      </c>
      <c r="H185" s="52">
        <f>'Gesamtenergie 2019'!G33*'Energie pro Energieträger'!E$25</f>
        <v>1905.1199999999997</v>
      </c>
      <c r="I185" s="54">
        <f>'Gesamtenergie 2019'!H33*'Energie pro Energieträger'!E$27</f>
        <v>0</v>
      </c>
      <c r="J185" s="53">
        <f>'Gesamtenergie 2019'!I33*'Energie pro Energieträger'!E$24</f>
        <v>0</v>
      </c>
    </row>
    <row r="186" spans="4:10" x14ac:dyDescent="0.25">
      <c r="D186" s="8" t="str">
        <f t="shared" si="0"/>
        <v>United Kingdom</v>
      </c>
      <c r="E186" s="8" t="str">
        <f t="shared" si="0"/>
        <v>Port Talbot</v>
      </c>
      <c r="F186" s="51">
        <f>'Gesamtenergie 2019'!E34*'Energie pro Energieträger'!D$26</f>
        <v>0</v>
      </c>
      <c r="G186" s="55">
        <f>'Gesamtenergie 2019'!F34*'Energie pro Energieträger'!D$24</f>
        <v>1995.3024691358028</v>
      </c>
      <c r="H186" s="52">
        <f>'Gesamtenergie 2019'!G34*'Energie pro Energieträger'!E$25</f>
        <v>4807.2527999999993</v>
      </c>
      <c r="I186" s="54">
        <f>'Gesamtenergie 2019'!H34*'Energie pro Energieträger'!E$27</f>
        <v>0</v>
      </c>
      <c r="J186" s="53">
        <f>'Gesamtenergie 2019'!I34*'Energie pro Energieträger'!E$24</f>
        <v>0</v>
      </c>
    </row>
    <row r="187" spans="4:10" x14ac:dyDescent="0.25">
      <c r="D187" s="8" t="str">
        <f t="shared" si="0"/>
        <v>United Kingdom</v>
      </c>
      <c r="E187" s="8" t="str">
        <f t="shared" si="0"/>
        <v>Scunthorpe</v>
      </c>
      <c r="F187" s="51">
        <f>'Gesamtenergie 2019'!E35*'Energie pro Energieträger'!D$26</f>
        <v>0</v>
      </c>
      <c r="G187" s="55">
        <f>'Gesamtenergie 2019'!F35*'Energie pro Energieträger'!D$24</f>
        <v>1476.0493827160496</v>
      </c>
      <c r="H187" s="52">
        <f>'Gesamtenergie 2019'!G35*'Energie pro Energieträger'!E$25</f>
        <v>3556.2239999999993</v>
      </c>
      <c r="I187" s="54">
        <f>'Gesamtenergie 2019'!H35*'Energie pro Energieträger'!E$27</f>
        <v>0</v>
      </c>
      <c r="J187" s="53">
        <f>'Gesamtenergie 2019'!I35*'Energie pro Energieträger'!E$24</f>
        <v>0</v>
      </c>
    </row>
  </sheetData>
  <mergeCells count="15">
    <mergeCell ref="D155:J155"/>
    <mergeCell ref="F157:G157"/>
    <mergeCell ref="H157:J157"/>
    <mergeCell ref="F120:G120"/>
    <mergeCell ref="H120:J120"/>
    <mergeCell ref="D118:J118"/>
    <mergeCell ref="D5:J5"/>
    <mergeCell ref="D42:J42"/>
    <mergeCell ref="D81:J81"/>
    <mergeCell ref="F7:G7"/>
    <mergeCell ref="H7:J7"/>
    <mergeCell ref="F44:G44"/>
    <mergeCell ref="H44:J44"/>
    <mergeCell ref="F83:G83"/>
    <mergeCell ref="H83:J8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76"/>
  <sheetViews>
    <sheetView workbookViewId="0">
      <selection activeCell="E7" sqref="E7"/>
    </sheetView>
  </sheetViews>
  <sheetFormatPr baseColWidth="10" defaultRowHeight="15" x14ac:dyDescent="0.25"/>
  <cols>
    <col min="3" max="3" width="18.7109375" customWidth="1"/>
    <col min="4" max="4" width="23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</cols>
  <sheetData>
    <row r="3" spans="3:9" ht="21" x14ac:dyDescent="0.35">
      <c r="C3" s="78" t="s">
        <v>143</v>
      </c>
      <c r="D3" s="78"/>
      <c r="E3" s="78"/>
      <c r="F3" s="78"/>
      <c r="G3" s="78"/>
      <c r="H3" s="78"/>
      <c r="I3" s="78"/>
    </row>
    <row r="5" spans="3:9" ht="15.75" x14ac:dyDescent="0.25">
      <c r="E5" s="86" t="s">
        <v>47</v>
      </c>
      <c r="F5" s="86"/>
      <c r="G5" s="86" t="s">
        <v>43</v>
      </c>
      <c r="H5" s="86"/>
      <c r="I5" s="86"/>
    </row>
    <row r="6" spans="3:9" x14ac:dyDescent="0.25">
      <c r="C6" s="15" t="s">
        <v>53</v>
      </c>
      <c r="D6" s="15" t="s">
        <v>54</v>
      </c>
      <c r="E6" s="63" t="str">
        <f>Studienliste!$F$17</f>
        <v>ISI-05 13</v>
      </c>
      <c r="F6" s="64" t="s">
        <v>139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2019'!E7*(1+Sekundäranteil!H$7)</f>
        <v>19883.349295931446</v>
      </c>
      <c r="F7" s="55">
        <f>'Gesamtenergie 2019'!F7*(1+Sekundäranteil!H$7)</f>
        <v>23544.865342783596</v>
      </c>
      <c r="G7" s="52">
        <f>'Gesamtenergie 2019'!G7*(1+Sekundäranteil!E$19)</f>
        <v>21457.365915582348</v>
      </c>
      <c r="H7" s="54">
        <f>'Gesamtenergie 2019'!H7*(1+Sekundäranteil!E$19)</f>
        <v>16696.512853062519</v>
      </c>
      <c r="I7" s="53">
        <f>'Gesamtenergie 2019'!I7*(1+Sekundäranteil!E$19)</f>
        <v>15011.10913642935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2019'!E8*(1+Sekundäranteil!H$7)</f>
        <v>19883.349295931446</v>
      </c>
      <c r="F8" s="55">
        <f>'Gesamtenergie 2019'!F8*(1+Sekundäranteil!H$7)</f>
        <v>23544.865342783596</v>
      </c>
      <c r="G8" s="52">
        <f>'Gesamtenergie 2019'!G8*(1+Sekundäranteil!E$19)</f>
        <v>21457.365915582348</v>
      </c>
      <c r="H8" s="54">
        <f>'Gesamtenergie 2019'!H8*(1+Sekundäranteil!E$19)</f>
        <v>16696.512853062519</v>
      </c>
      <c r="I8" s="53">
        <f>'Gesamtenergie 2019'!I8*(1+Sekundäranteil!E$19)</f>
        <v>15011.10913642935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2019'!E9*(1+Sekundäranteil!H$7)</f>
        <v>28720.978972389712</v>
      </c>
      <c r="F9" s="55">
        <f>'Gesamtenergie 2019'!F9*(1+Sekundäranteil!H$7)</f>
        <v>34009.943312528652</v>
      </c>
      <c r="G9" s="52">
        <f>'Gesamtenergie 2019'!G9*(1+Sekundäranteil!E$19)</f>
        <v>30994.604887337344</v>
      </c>
      <c r="H9" s="54">
        <f>'Gesamtenergie 2019'!H9*(1+Sekundäranteil!E$19)</f>
        <v>24117.676927959375</v>
      </c>
      <c r="I9" s="53">
        <f>'Gesamtenergie 2019'!I9*(1+Sekundäranteil!E$19)</f>
        <v>21683.155259353287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2019'!E10*(1+Sekundäranteil!H$7)</f>
        <v>13612.163061593143</v>
      </c>
      <c r="F10" s="55">
        <f>'Gesamtenergie 2019'!F10*(1+Sekundäranteil!H$7)</f>
        <v>16118.84102316725</v>
      </c>
      <c r="G10" s="52">
        <f>'Gesamtenergie 2019'!G10*(1+Sekundäranteil!E$19)</f>
        <v>14689.736591558232</v>
      </c>
      <c r="H10" s="54">
        <f>'Gesamtenergie 2019'!H10*(1+Sekundäranteil!E$19)</f>
        <v>11430.45128530625</v>
      </c>
      <c r="I10" s="53">
        <f>'Gesamtenergie 2019'!I10*(1+Sekundäranteil!E$19)</f>
        <v>10276.622024754044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2019'!E11*(1+Sekundäranteil!H$7)</f>
        <v>13701.751436369404</v>
      </c>
      <c r="F11" s="55">
        <f>'Gesamtenergie 2019'!F11*(1+Sekundäranteil!H$7)</f>
        <v>16224.927084876055</v>
      </c>
      <c r="G11" s="52">
        <f>'Gesamtenergie 2019'!G11*(1+Sekundäranteil!E$19)</f>
        <v>14786.417010472862</v>
      </c>
      <c r="H11" s="54">
        <f>'Gesamtenergie 2019'!H11*(1+Sekundäranteil!E$19)</f>
        <v>11505.680736274198</v>
      </c>
      <c r="I11" s="53">
        <f>'Gesamtenergie 2019'!I11*(1+Sekundäranteil!E$19)</f>
        <v>10344.257554920834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2019'!E12*(1+Sekundäranteil!H$7)</f>
        <v>19762.141494763564</v>
      </c>
      <c r="F12" s="55">
        <f>'Gesamtenergie 2019'!F12*(1+Sekundäranteil!H$7)</f>
        <v>23401.337141648157</v>
      </c>
      <c r="G12" s="52">
        <f>'Gesamtenergie 2019'!G12*(1+Sekundäranteil!E$19)</f>
        <v>21326.562995874323</v>
      </c>
      <c r="H12" s="54">
        <f>'Gesamtenergie 2019'!H12*(1+Sekundäranteil!E$19)</f>
        <v>16594.731831164707</v>
      </c>
      <c r="I12" s="53">
        <f>'Gesamtenergie 2019'!I12*(1+Sekundäranteil!E$19)</f>
        <v>14919.60224267428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2019'!E13*(1+Sekundäranteil!H$7)</f>
        <v>36098.845130434776</v>
      </c>
      <c r="F13" s="55">
        <f>'Gesamtenergie 2019'!F13*(1+Sekundäranteil!H$7)</f>
        <v>42746.442512077301</v>
      </c>
      <c r="G13" s="52">
        <f>'Gesamtenergie 2019'!G13*(1+Sekundäranteil!E$19)</f>
        <v>38956.521739130425</v>
      </c>
      <c r="H13" s="54">
        <f>'Gesamtenergie 2019'!H13*(1+Sekundäranteil!E$19)</f>
        <v>30313.043478260868</v>
      </c>
      <c r="I13" s="53">
        <f>'Gesamtenergie 2019'!I13*(1+Sekundäranteil!E$19)</f>
        <v>27253.14009661835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2019'!E14*(1+Sekundäranteil!H$7)</f>
        <v>17390.684515391935</v>
      </c>
      <c r="F14" s="55">
        <f>'Gesamtenergie 2019'!F14*(1+Sekundäranteil!H$7)</f>
        <v>20593.176684650374</v>
      </c>
      <c r="G14" s="52">
        <f>'Gesamtenergie 2019'!G14*(1+Sekundäranteil!E$19)</f>
        <v>18767.375436369402</v>
      </c>
      <c r="H14" s="54">
        <f>'Gesamtenergie 2019'!H14*(1+Sekundäranteil!E$19)</f>
        <v>14603.364011424945</v>
      </c>
      <c r="I14" s="53">
        <f>'Gesamtenergie 2019'!I14*(1+Sekundäranteil!E$19)</f>
        <v>13129.249973553366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2019'!E15*(1+Sekundäranteil!H$7)</f>
        <v>14660.874036915262</v>
      </c>
      <c r="F15" s="55">
        <f>'Gesamtenergie 2019'!F15*(1+Sekundäranteil!H$7)</f>
        <v>17360.67198081738</v>
      </c>
      <c r="G15" s="52">
        <f>'Gesamtenergie 2019'!G15*(1+Sekundäranteil!E$19)</f>
        <v>15821.466201205963</v>
      </c>
      <c r="H15" s="54">
        <f>'Gesamtenergie 2019'!H15*(1+Sekundäranteil!E$19)</f>
        <v>12311.07838781339</v>
      </c>
      <c r="I15" s="53">
        <f>'Gesamtenergie 2019'!I15*(1+Sekundäranteil!E$19)</f>
        <v>11068.355583765293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2019'!E16*(1+Sekundäranteil!H$7)</f>
        <v>11330.294456997775</v>
      </c>
      <c r="F16" s="55">
        <f>'Gesamtenergie 2019'!F16*(1+Sekundäranteil!H$7)</f>
        <v>13416.766627878276</v>
      </c>
      <c r="G16" s="52">
        <f>'Gesamtenergie 2019'!G16*(1+Sekundäranteil!E$19)</f>
        <v>12227.229450967943</v>
      </c>
      <c r="H16" s="54">
        <f>'Gesamtenergie 2019'!H16*(1+Sekundäranteil!E$19)</f>
        <v>9514.3129165344326</v>
      </c>
      <c r="I16" s="53">
        <f>'Gesamtenergie 2019'!I16*(1+Sekundäranteil!E$19)</f>
        <v>8553.9052857999213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2019'!E17*(1+Sekundäranteil!H$7)</f>
        <v>26349.521993018087</v>
      </c>
      <c r="F17" s="55">
        <f>'Gesamtenergie 2019'!F17*(1+Sekundäranteil!H$7)</f>
        <v>31201.782855530873</v>
      </c>
      <c r="G17" s="52">
        <f>'Gesamtenergie 2019'!G17*(1+Sekundäranteil!E$19)</f>
        <v>28435.417327832427</v>
      </c>
      <c r="H17" s="54">
        <f>'Gesamtenergie 2019'!H17*(1+Sekundäranteil!E$19)</f>
        <v>22126.309108219612</v>
      </c>
      <c r="I17" s="53">
        <f>'Gesamtenergie 2019'!I17*(1+Sekundäranteil!E$19)</f>
        <v>19892.802990232372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2019'!E18*(1+Sekundäranteil!H$7)</f>
        <v>31619.426391621702</v>
      </c>
      <c r="F18" s="55">
        <f>'Gesamtenergie 2019'!F18*(1+Sekundäranteil!H$7)</f>
        <v>37442.139426637048</v>
      </c>
      <c r="G18" s="52">
        <f>'Gesamtenergie 2019'!G18*(1+Sekundäranteil!E$19)</f>
        <v>34122.500793398911</v>
      </c>
      <c r="H18" s="54">
        <f>'Gesamtenergie 2019'!H18*(1+Sekundäranteil!E$19)</f>
        <v>26551.57092986353</v>
      </c>
      <c r="I18" s="53">
        <f>'Gesamtenergie 2019'!I18*(1+Sekundäranteil!E$19)</f>
        <v>23871.363588278848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2019'!E19*(1+Sekundäranteil!H$7)</f>
        <v>24241.560233576638</v>
      </c>
      <c r="F19" s="55">
        <f>'Gesamtenergie 2019'!F19*(1+Sekundäranteil!H$7)</f>
        <v>28705.640227088403</v>
      </c>
      <c r="G19" s="52">
        <f>'Gesamtenergie 2019'!G19*(1+Sekundäranteil!E$19)</f>
        <v>26160.58394160583</v>
      </c>
      <c r="H19" s="54">
        <f>'Gesamtenergie 2019'!H19*(1+Sekundäranteil!E$19)</f>
        <v>20356.204379562041</v>
      </c>
      <c r="I19" s="53">
        <f>'Gesamtenergie 2019'!I19*(1+Sekundäranteil!E$19)</f>
        <v>18301.378751013784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2019'!E20*(1+Sekundäranteil!H$7)</f>
        <v>12299.956866340841</v>
      </c>
      <c r="F20" s="55">
        <f>'Gesamtenergie 2019'!F20*(1+Sekundäranteil!H$7)</f>
        <v>14564.992236961813</v>
      </c>
      <c r="G20" s="52">
        <f>'Gesamtenergie 2019'!G20*(1+Sekundäranteil!E$19)</f>
        <v>13273.652808632178</v>
      </c>
      <c r="H20" s="54">
        <f>'Gesamtenergie 2019'!H20*(1+Sekundäranteil!E$19)</f>
        <v>10328.561091716914</v>
      </c>
      <c r="I20" s="53">
        <f>'Gesamtenergie 2019'!I20*(1+Sekundäranteil!E$19)</f>
        <v>9285.9604358404722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2019'!E21*(1+Sekundäranteil!H$7)</f>
        <v>5902.2929264360509</v>
      </c>
      <c r="F21" s="55">
        <f>'Gesamtenergie 2019'!F21*(1+Sekundäranteil!H$7)</f>
        <v>6989.1993596389166</v>
      </c>
      <c r="G21" s="52">
        <f>'Gesamtenergie 2019'!G21*(1+Sekundäranteil!E$19)</f>
        <v>6369.5334814344633</v>
      </c>
      <c r="H21" s="54">
        <f>'Gesamtenergie 2019'!H21*(1+Sekundäranteil!E$19)</f>
        <v>4956.2932402411925</v>
      </c>
      <c r="I21" s="53">
        <f>'Gesamtenergie 2019'!I21*(1+Sekundäranteil!E$19)</f>
        <v>4455.9878698120519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2019'!E22*(1+Sekundäranteil!H$7)</f>
        <v>31619.426391621702</v>
      </c>
      <c r="F22" s="55">
        <f>'Gesamtenergie 2019'!F22*(1+Sekundäranteil!H$7)</f>
        <v>37442.139426637048</v>
      </c>
      <c r="G22" s="52">
        <f>'Gesamtenergie 2019'!G22*(1+Sekundäranteil!E$19)</f>
        <v>34122.500793398911</v>
      </c>
      <c r="H22" s="54">
        <f>'Gesamtenergie 2019'!H22*(1+Sekundäranteil!E$19)</f>
        <v>26551.57092986353</v>
      </c>
      <c r="I22" s="53">
        <f>'Gesamtenergie 2019'!I22*(1+Sekundäranteil!E$19)</f>
        <v>23871.363588278848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2019'!E23*(1+Sekundäranteil!H$7)</f>
        <v>8431.8470377657868</v>
      </c>
      <c r="F23" s="55">
        <f>'Gesamtenergie 2019'!F23*(1+Sekundäranteil!H$7)</f>
        <v>9984.5705137698787</v>
      </c>
      <c r="G23" s="52">
        <f>'Gesamtenergie 2019'!G23*(1+Sekundäranteil!E$19)</f>
        <v>9099.3335449063761</v>
      </c>
      <c r="H23" s="54">
        <f>'Gesamtenergie 2019'!H23*(1+Sekundäranteil!E$19)</f>
        <v>7080.418914630276</v>
      </c>
      <c r="I23" s="53">
        <f>'Gesamtenergie 2019'!I23*(1+Sekundäranteil!E$19)</f>
        <v>6365.6969568743598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2019'!E24*(1+Sekundäranteil!H$7)</f>
        <v>44794.187388130747</v>
      </c>
      <c r="F24" s="55">
        <f>'Gesamtenergie 2019'!F24*(1+Sekundäranteil!H$7)</f>
        <v>53043.030854402488</v>
      </c>
      <c r="G24" s="52">
        <f>'Gesamtenergie 2019'!G24*(1+Sekundäranteil!E$19)</f>
        <v>48340.209457315119</v>
      </c>
      <c r="H24" s="54">
        <f>'Gesamtenergie 2019'!H24*(1+Sekundäranteil!E$19)</f>
        <v>37614.725483973336</v>
      </c>
      <c r="I24" s="53">
        <f>'Gesamtenergie 2019'!I24*(1+Sekundäranteil!E$19)</f>
        <v>33817.765083395032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2019'!E25*(1+Sekundäranteil!H$7)</f>
        <v>35914.39847648365</v>
      </c>
      <c r="F25" s="55">
        <f>'Gesamtenergie 2019'!F25*(1+Sekundäranteil!H$7)</f>
        <v>42528.03003208858</v>
      </c>
      <c r="G25" s="52">
        <f>'Gesamtenergie 2019'!G25*(1+Sekundäranteil!E$19)</f>
        <v>38757.473817835598</v>
      </c>
      <c r="H25" s="54">
        <f>'Gesamtenergie 2019'!H25*(1+Sekundäranteil!E$19)</f>
        <v>30158.159314503329</v>
      </c>
      <c r="I25" s="53">
        <f>'Gesamtenergie 2019'!I25*(1+Sekundäranteil!E$19)</f>
        <v>27113.890475686727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2019'!E26*(1+Sekundäranteil!H$7)</f>
        <v>14360.489486194856</v>
      </c>
      <c r="F26" s="55">
        <f>'Gesamtenergie 2019'!F26*(1+Sekundäranteil!H$7)</f>
        <v>17004.971656264326</v>
      </c>
      <c r="G26" s="52">
        <f>'Gesamtenergie 2019'!G26*(1+Sekundäranteil!E$19)</f>
        <v>15497.302443668672</v>
      </c>
      <c r="H26" s="54">
        <f>'Gesamtenergie 2019'!H26*(1+Sekundäranteil!E$19)</f>
        <v>12058.838463979688</v>
      </c>
      <c r="I26" s="53">
        <f>'Gesamtenergie 2019'!I26*(1+Sekundäranteil!E$19)</f>
        <v>10841.577629676643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2019'!E27*(1+Sekundäranteil!H$7)</f>
        <v>14360.489486194856</v>
      </c>
      <c r="F27" s="55">
        <f>'Gesamtenergie 2019'!F27*(1+Sekundäranteil!H$7)</f>
        <v>17004.971656264326</v>
      </c>
      <c r="G27" s="52">
        <f>'Gesamtenergie 2019'!G27*(1+Sekundäranteil!E$19)</f>
        <v>15497.302443668672</v>
      </c>
      <c r="H27" s="54">
        <f>'Gesamtenergie 2019'!H27*(1+Sekundäranteil!E$19)</f>
        <v>12058.838463979688</v>
      </c>
      <c r="I27" s="53">
        <f>'Gesamtenergie 2019'!I27*(1+Sekundäranteil!E$19)</f>
        <v>10841.577629676643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2019'!E28*(1+Sekundäranteil!H$7)</f>
        <v>10803.304017137414</v>
      </c>
      <c r="F28" s="55">
        <f>'Gesamtenergie 2019'!F28*(1+Sekundäranteil!H$7)</f>
        <v>12792.73097076766</v>
      </c>
      <c r="G28" s="52">
        <f>'Gesamtenergie 2019'!G28*(1+Sekundäranteil!E$19)</f>
        <v>11658.521104411295</v>
      </c>
      <c r="H28" s="54">
        <f>'Gesamtenergie 2019'!H28*(1+Sekundäranteil!E$19)</f>
        <v>9071.78673437004</v>
      </c>
      <c r="I28" s="53">
        <f>'Gesamtenergie 2019'!I28*(1+Sekundäranteil!E$19)</f>
        <v>8156.0492259952725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2019'!E29*(1+Sekundäranteil!H$7)</f>
        <v>23714.569793716277</v>
      </c>
      <c r="F29" s="55">
        <f>'Gesamtenergie 2019'!F29*(1+Sekundäranteil!H$7)</f>
        <v>28081.604569977786</v>
      </c>
      <c r="G29" s="52">
        <f>'Gesamtenergie 2019'!G29*(1+Sekundäranteil!E$19)</f>
        <v>25591.875595049183</v>
      </c>
      <c r="H29" s="54">
        <f>'Gesamtenergie 2019'!H29*(1+Sekundäranteil!E$19)</f>
        <v>19913.67819739765</v>
      </c>
      <c r="I29" s="53">
        <f>'Gesamtenergie 2019'!I29*(1+Sekundäranteil!E$19)</f>
        <v>17903.522691209135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2019'!E30*(1+Sekundäranteil!H$7)</f>
        <v>12516.022946683592</v>
      </c>
      <c r="F30" s="55">
        <f>'Gesamtenergie 2019'!F30*(1+Sekundäranteil!H$7)</f>
        <v>14820.846856377166</v>
      </c>
      <c r="G30" s="52">
        <f>'Gesamtenergie 2019'!G30*(1+Sekundäranteil!E$19)</f>
        <v>13506.823230720402</v>
      </c>
      <c r="H30" s="54">
        <f>'Gesamtenergie 2019'!H30*(1+Sekundäranteil!E$19)</f>
        <v>10509.996826404315</v>
      </c>
      <c r="I30" s="53">
        <f>'Gesamtenergie 2019'!I30*(1+Sekundäranteil!E$19)</f>
        <v>9449.0814203603786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2019'!E31*(1+Sekundäranteil!H$7)</f>
        <v>12516.022946683592</v>
      </c>
      <c r="F31" s="55">
        <f>'Gesamtenergie 2019'!F31*(1+Sekundäranteil!H$7)</f>
        <v>14820.846856377166</v>
      </c>
      <c r="G31" s="52">
        <f>'Gesamtenergie 2019'!G31*(1+Sekundäranteil!E$19)</f>
        <v>13506.823230720402</v>
      </c>
      <c r="H31" s="54">
        <f>'Gesamtenergie 2019'!H31*(1+Sekundäranteil!E$19)</f>
        <v>10509.996826404315</v>
      </c>
      <c r="I31" s="53">
        <f>'Gesamtenergie 2019'!I31*(1+Sekundäranteil!E$19)</f>
        <v>9449.0814203603786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2019'!E32*(1+Sekundäranteil!H$7)</f>
        <v>12120.780116788319</v>
      </c>
      <c r="F32" s="55">
        <f>'Gesamtenergie 2019'!F32*(1+Sekundäranteil!H$7)</f>
        <v>14352.820113544201</v>
      </c>
      <c r="G32" s="52">
        <f>'Gesamtenergie 2019'!G32*(1+Sekundäranteil!E$19)</f>
        <v>13080.291970802915</v>
      </c>
      <c r="H32" s="54">
        <f>'Gesamtenergie 2019'!H32*(1+Sekundäranteil!E$19)</f>
        <v>10178.102189781021</v>
      </c>
      <c r="I32" s="53">
        <f>'Gesamtenergie 2019'!I32*(1+Sekundäranteil!E$19)</f>
        <v>9150.6893755068922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2019'!E33*(1+Sekundäranteil!H$7)</f>
        <v>7904.8565979054256</v>
      </c>
      <c r="F33" s="55">
        <f>'Gesamtenergie 2019'!F33*(1+Sekundäranteil!H$7)</f>
        <v>9360.534856659262</v>
      </c>
      <c r="G33" s="52">
        <f>'Gesamtenergie 2019'!G33*(1+Sekundäranteil!E$19)</f>
        <v>8530.6251983497277</v>
      </c>
      <c r="H33" s="54">
        <f>'Gesamtenergie 2019'!H33*(1+Sekundäranteil!E$19)</f>
        <v>6637.8927324658825</v>
      </c>
      <c r="I33" s="53">
        <f>'Gesamtenergie 2019'!I33*(1+Sekundäranteil!E$19)</f>
        <v>5967.8408970697119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2019'!E34*(1+Sekundäranteil!H$7)</f>
        <v>19946.588148714691</v>
      </c>
      <c r="F34" s="55">
        <f>'Gesamtenergie 2019'!F34*(1+Sekundäranteil!H$7)</f>
        <v>23619.749621636875</v>
      </c>
      <c r="G34" s="52">
        <f>'Gesamtenergie 2019'!G34*(1+Sekundäranteil!E$19)</f>
        <v>21525.61091716915</v>
      </c>
      <c r="H34" s="54">
        <f>'Gesamtenergie 2019'!H34*(1+Sekundäranteil!E$19)</f>
        <v>16749.615994922246</v>
      </c>
      <c r="I34" s="53">
        <f>'Gesamtenergie 2019'!I34*(1+Sekundäranteil!E$19)</f>
        <v>15058.851863605907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2019'!E35*(1+Sekundäranteil!H$7)</f>
        <v>14755.732316090127</v>
      </c>
      <c r="F35" s="55">
        <f>'Gesamtenergie 2019'!F35*(1+Sekundäranteil!H$7)</f>
        <v>17472.998399097291</v>
      </c>
      <c r="G35" s="52">
        <f>'Gesamtenergie 2019'!G35*(1+Sekundäranteil!E$19)</f>
        <v>15923.833703586159</v>
      </c>
      <c r="H35" s="54">
        <f>'Gesamtenergie 2019'!H35*(1+Sekundäranteil!E$19)</f>
        <v>12390.733100602984</v>
      </c>
      <c r="I35" s="53">
        <f>'Gesamtenergie 2019'!I35*(1+Sekundäranteil!E$19)</f>
        <v>11139.96967453013</v>
      </c>
    </row>
    <row r="76" spans="5:5" x14ac:dyDescent="0.25">
      <c r="E76">
        <f>'Gesamtenergie 2050 var.'!E7*Sekundäranteil!$D$8</f>
        <v>9941.6746479657231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I186"/>
  <sheetViews>
    <sheetView topLeftCell="A139" zoomScaleNormal="100" workbookViewId="0">
      <selection activeCell="J159" sqref="J159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10" width="24.5703125" bestFit="1" customWidth="1"/>
  </cols>
  <sheetData>
    <row r="5" spans="3:9" ht="42.75" customHeight="1" x14ac:dyDescent="0.35">
      <c r="C5" s="78" t="s">
        <v>122</v>
      </c>
      <c r="D5" s="78"/>
      <c r="E5" s="78"/>
      <c r="F5" s="78"/>
      <c r="G5" s="78"/>
      <c r="H5" s="78"/>
      <c r="I5" s="78"/>
    </row>
    <row r="7" spans="3:9" ht="15.75" x14ac:dyDescent="0.25">
      <c r="E7" s="86" t="s">
        <v>47</v>
      </c>
      <c r="F7" s="86"/>
      <c r="G7" s="86" t="s">
        <v>43</v>
      </c>
      <c r="H7" s="86"/>
      <c r="I7" s="86"/>
    </row>
    <row r="8" spans="3:9" x14ac:dyDescent="0.25">
      <c r="C8" s="15" t="s">
        <v>53</v>
      </c>
      <c r="D8" s="15" t="s">
        <v>54</v>
      </c>
      <c r="E8" s="63" t="str">
        <f>Studienliste!$F$17</f>
        <v>ISI-05 13</v>
      </c>
      <c r="F8" s="64" t="s">
        <v>139</v>
      </c>
      <c r="G8" s="65" t="str">
        <f>Studienliste!$F$10</f>
        <v>OTTO-01 17</v>
      </c>
      <c r="H8" s="66" t="str">
        <f>Studienliste!$F$8</f>
        <v>TUD-02 20</v>
      </c>
      <c r="I8" s="67" t="str">
        <f>F8</f>
        <v>ENWI</v>
      </c>
    </row>
    <row r="9" spans="3:9" x14ac:dyDescent="0.25">
      <c r="C9" s="8" t="str">
        <f>'Verbrauch je Träger 2019'!D85</f>
        <v>Austria</v>
      </c>
      <c r="D9" s="8" t="str">
        <f>'Verbrauch je Träger 2019'!E85</f>
        <v>Donawitz</v>
      </c>
      <c r="E9" s="51">
        <f>'Gesamtenergie 2050 var.'!E7*'Energie pro Energieträger'!D$43</f>
        <v>19883.349295931446</v>
      </c>
      <c r="F9" s="55">
        <f>'Gesamtenergie 2050 var.'!F7*'Energie pro Energieträger'!D$41</f>
        <v>22415.484594612626</v>
      </c>
      <c r="G9" s="52">
        <f>'Gesamtenergie 2050 var.'!G7*'Energie pro Energieträger'!E$42</f>
        <v>0</v>
      </c>
      <c r="H9" s="54">
        <f>'Gesamtenergie 2050 var.'!H7*'Energie pro Energieträger'!E$44</f>
        <v>0</v>
      </c>
      <c r="I9" s="53">
        <f>'Gesamtenergie 2050 var.'!I7*'Energie pro Energieträger'!E$41</f>
        <v>397.82441037519885</v>
      </c>
    </row>
    <row r="10" spans="3:9" x14ac:dyDescent="0.25">
      <c r="C10" s="8" t="str">
        <f>'Verbrauch je Träger 2019'!D86</f>
        <v>Austria</v>
      </c>
      <c r="D10" s="8" t="str">
        <f>'Verbrauch je Träger 2019'!E86</f>
        <v>Linz</v>
      </c>
      <c r="E10" s="51">
        <f>'Gesamtenergie 2050 var.'!E8*'Energie pro Energieträger'!D$43</f>
        <v>19883.349295931446</v>
      </c>
      <c r="F10" s="55">
        <f>'Gesamtenergie 2050 var.'!F8*'Energie pro Energieträger'!D$41</f>
        <v>22415.484594612626</v>
      </c>
      <c r="G10" s="52">
        <f>'Gesamtenergie 2050 var.'!G8*'Energie pro Energieträger'!E$42</f>
        <v>0</v>
      </c>
      <c r="H10" s="54">
        <f>'Gesamtenergie 2050 var.'!H8*'Energie pro Energieträger'!E$44</f>
        <v>0</v>
      </c>
      <c r="I10" s="53">
        <f>'Gesamtenergie 2050 var.'!I8*'Energie pro Energieträger'!E$41</f>
        <v>397.82441037519885</v>
      </c>
    </row>
    <row r="11" spans="3:9" x14ac:dyDescent="0.25">
      <c r="C11" s="8" t="str">
        <f>'Verbrauch je Träger 2019'!D87</f>
        <v>Belgium</v>
      </c>
      <c r="D11" s="8" t="str">
        <f>'Verbrauch je Träger 2019'!E87</f>
        <v>Ghent</v>
      </c>
      <c r="E11" s="51">
        <f>'Gesamtenergie 2050 var.'!E9*'Energie pro Energieträger'!D$43</f>
        <v>28720.978972389712</v>
      </c>
      <c r="F11" s="55">
        <f>'Gesamtenergie 2050 var.'!F9*'Energie pro Energieträger'!D$41</f>
        <v>32378.582306026721</v>
      </c>
      <c r="G11" s="52">
        <f>'Gesamtenergie 2050 var.'!G9*'Energie pro Energieträger'!E$42</f>
        <v>0</v>
      </c>
      <c r="H11" s="54">
        <f>'Gesamtenergie 2050 var.'!H9*'Energie pro Energieträger'!E$44</f>
        <v>0</v>
      </c>
      <c r="I11" s="53">
        <f>'Gesamtenergie 2050 var.'!I9*'Energie pro Energieträger'!E$41</f>
        <v>574.64697496550059</v>
      </c>
    </row>
    <row r="12" spans="3:9" x14ac:dyDescent="0.25">
      <c r="C12" s="8" t="str">
        <f>'Verbrauch je Träger 2019'!D88</f>
        <v>Czech Republic</v>
      </c>
      <c r="D12" s="8" t="str">
        <f>'Verbrauch je Träger 2019'!E88</f>
        <v>Trinec</v>
      </c>
      <c r="E12" s="51">
        <f>'Gesamtenergie 2050 var.'!E10*'Energie pro Energieträger'!D$43</f>
        <v>13612.163061593143</v>
      </c>
      <c r="F12" s="55">
        <f>'Gesamtenergie 2050 var.'!F10*'Energie pro Energieträger'!D$41</f>
        <v>15345.665705773765</v>
      </c>
      <c r="G12" s="52">
        <f>'Gesamtenergie 2050 var.'!G10*'Energie pro Energieträger'!E$42</f>
        <v>0</v>
      </c>
      <c r="H12" s="54">
        <f>'Gesamtenergie 2050 var.'!H10*'Energie pro Energieträger'!E$44</f>
        <v>0</v>
      </c>
      <c r="I12" s="53">
        <f>'Gesamtenergie 2050 var.'!I10*'Energie pro Energieträger'!E$41</f>
        <v>272.35103419007118</v>
      </c>
    </row>
    <row r="13" spans="3:9" x14ac:dyDescent="0.25">
      <c r="C13" s="8" t="str">
        <f>'Verbrauch je Träger 2019'!D89</f>
        <v>Finland</v>
      </c>
      <c r="D13" s="8" t="str">
        <f>'Verbrauch je Träger 2019'!E89</f>
        <v>Raahe</v>
      </c>
      <c r="E13" s="51">
        <f>'Gesamtenergie 2050 var.'!E11*'Energie pro Energieträger'!D$43</f>
        <v>13701.751436369404</v>
      </c>
      <c r="F13" s="55">
        <f>'Gesamtenergie 2050 var.'!F11*'Energie pro Energieträger'!D$41</f>
        <v>15446.663118471464</v>
      </c>
      <c r="G13" s="52">
        <f>'Gesamtenergie 2050 var.'!G11*'Energie pro Energieträger'!E$42</f>
        <v>0</v>
      </c>
      <c r="H13" s="54">
        <f>'Gesamtenergie 2050 var.'!H11*'Energie pro Energieträger'!E$44</f>
        <v>0</v>
      </c>
      <c r="I13" s="53">
        <f>'Gesamtenergie 2050 var.'!I11*'Energie pro Energieträger'!E$41</f>
        <v>274.14351099271585</v>
      </c>
    </row>
    <row r="14" spans="3:9" x14ac:dyDescent="0.25">
      <c r="C14" s="8" t="str">
        <f>'Verbrauch je Träger 2019'!D90</f>
        <v>France</v>
      </c>
      <c r="D14" s="8" t="str">
        <f>'Verbrauch je Träger 2019'!E90</f>
        <v>Fos-Sur-Mer</v>
      </c>
      <c r="E14" s="51">
        <f>'Gesamtenergie 2050 var.'!E12*'Energie pro Energieträger'!D$43</f>
        <v>19762.141494763564</v>
      </c>
      <c r="F14" s="55">
        <f>'Gesamtenergie 2050 var.'!F12*'Energie pro Energieträger'!D$41</f>
        <v>22278.841036256919</v>
      </c>
      <c r="G14" s="52">
        <f>'Gesamtenergie 2050 var.'!G12*'Energie pro Energieträger'!E$42</f>
        <v>0</v>
      </c>
      <c r="H14" s="54">
        <f>'Gesamtenergie 2050 var.'!H12*'Energie pro Energieträger'!E$44</f>
        <v>0</v>
      </c>
      <c r="I14" s="53">
        <f>'Gesamtenergie 2050 var.'!I12*'Energie pro Energieträger'!E$41</f>
        <v>395.39929470103249</v>
      </c>
    </row>
    <row r="15" spans="3:9" x14ac:dyDescent="0.25">
      <c r="C15" s="8" t="str">
        <f>'Verbrauch je Träger 2019'!D91</f>
        <v>France</v>
      </c>
      <c r="D15" s="8" t="str">
        <f>'Verbrauch je Träger 2019'!E91</f>
        <v>Dunkerque</v>
      </c>
      <c r="E15" s="51">
        <f>'Gesamtenergie 2050 var.'!E13*'Energie pro Energieträger'!D$43</f>
        <v>36098.845130434776</v>
      </c>
      <c r="F15" s="55">
        <f>'Gesamtenergie 2050 var.'!F13*'Energie pro Energieträger'!D$41</f>
        <v>40696.016292895969</v>
      </c>
      <c r="G15" s="52">
        <f>'Gesamtenergie 2050 var.'!G13*'Energie pro Energieträger'!E$42</f>
        <v>0</v>
      </c>
      <c r="H15" s="54">
        <f>'Gesamtenergie 2050 var.'!H13*'Energie pro Energieträger'!E$44</f>
        <v>0</v>
      </c>
      <c r="I15" s="53">
        <f>'Gesamtenergie 2050 var.'!I13*'Energie pro Energieträger'!E$41</f>
        <v>722.26271165388596</v>
      </c>
    </row>
    <row r="16" spans="3:9" x14ac:dyDescent="0.25">
      <c r="C16" s="8" t="str">
        <f>'Verbrauch je Träger 2019'!D92</f>
        <v>Germany</v>
      </c>
      <c r="D16" s="8" t="str">
        <f>'Verbrauch je Träger 2019'!E92</f>
        <v>Bremen</v>
      </c>
      <c r="E16" s="51">
        <f>'Gesamtenergie 2050 var.'!E14*'Energie pro Energieträger'!D$43</f>
        <v>17390.684515391935</v>
      </c>
      <c r="F16" s="55">
        <f>'Gesamtenergie 2050 var.'!F14*'Energie pro Energieträger'!D$41</f>
        <v>19605.380111906084</v>
      </c>
      <c r="G16" s="52">
        <f>'Gesamtenergie 2050 var.'!G14*'Energie pro Energieträger'!E$42</f>
        <v>0</v>
      </c>
      <c r="H16" s="54">
        <f>'Gesamtenergie 2050 var.'!H14*'Energie pro Energieträger'!E$44</f>
        <v>0</v>
      </c>
      <c r="I16" s="53">
        <f>'Gesamtenergie 2050 var.'!I14*'Energie pro Energieträger'!E$41</f>
        <v>347.95137933690859</v>
      </c>
    </row>
    <row r="17" spans="3:9" x14ac:dyDescent="0.25">
      <c r="C17" s="8" t="str">
        <f>'Verbrauch je Träger 2019'!D93</f>
        <v>Germany</v>
      </c>
      <c r="D17" s="8" t="str">
        <f>'Verbrauch je Träger 2019'!E93</f>
        <v>Voelklingen</v>
      </c>
      <c r="E17" s="51">
        <f>'Gesamtenergie 2050 var.'!E15*'Energie pro Energieträger'!D$43</f>
        <v>14660.874036915262</v>
      </c>
      <c r="F17" s="55">
        <f>'Gesamtenergie 2050 var.'!F15*'Energie pro Energieträger'!D$41</f>
        <v>16527.929536764466</v>
      </c>
      <c r="G17" s="52">
        <f>'Gesamtenergie 2050 var.'!G15*'Energie pro Energieträger'!E$42</f>
        <v>0</v>
      </c>
      <c r="H17" s="54">
        <f>'Gesamtenergie 2050 var.'!H15*'Energie pro Energieträger'!E$44</f>
        <v>0</v>
      </c>
      <c r="I17" s="53">
        <f>'Gesamtenergie 2050 var.'!I15*'Energie pro Energieträger'!E$41</f>
        <v>293.333556762206</v>
      </c>
    </row>
    <row r="18" spans="3:9" x14ac:dyDescent="0.25">
      <c r="C18" s="8" t="str">
        <f>'Verbrauch je Träger 2019'!D94</f>
        <v>Germany</v>
      </c>
      <c r="D18" s="8" t="str">
        <f>'Verbrauch je Träger 2019'!E94</f>
        <v>Eisenhuettenstadt</v>
      </c>
      <c r="E18" s="51">
        <f>'Gesamtenergie 2050 var.'!E16*'Energie pro Energieträger'!D$43</f>
        <v>11330.294456997775</v>
      </c>
      <c r="F18" s="55">
        <f>'Gesamtenergie 2050 var.'!F16*'Energie pro Energieträger'!D$41</f>
        <v>12773.202194120633</v>
      </c>
      <c r="G18" s="52">
        <f>'Gesamtenergie 2050 var.'!G16*'Energie pro Energieträger'!E$42</f>
        <v>0</v>
      </c>
      <c r="H18" s="54">
        <f>'Gesamtenergie 2050 var.'!H16*'Energie pro Energieträger'!E$44</f>
        <v>0</v>
      </c>
      <c r="I18" s="53">
        <f>'Gesamtenergie 2050 var.'!I16*'Energie pro Energieträger'!E$41</f>
        <v>226.69559562859197</v>
      </c>
    </row>
    <row r="19" spans="3:9" x14ac:dyDescent="0.25">
      <c r="C19" s="8" t="str">
        <f>'Verbrauch je Träger 2019'!D95</f>
        <v>Germany</v>
      </c>
      <c r="D19" s="8" t="str">
        <f>'Verbrauch je Träger 2019'!E95</f>
        <v>Duisburg-Huckingen</v>
      </c>
      <c r="E19" s="51">
        <f>'Gesamtenergie 2050 var.'!E17*'Energie pro Energieträger'!D$43</f>
        <v>26349.521993018087</v>
      </c>
      <c r="F19" s="55">
        <f>'Gesamtenergie 2050 var.'!F17*'Energie pro Energieträger'!D$41</f>
        <v>29705.12138167589</v>
      </c>
      <c r="G19" s="52">
        <f>'Gesamtenergie 2050 var.'!G17*'Energie pro Energieträger'!E$42</f>
        <v>0</v>
      </c>
      <c r="H19" s="54">
        <f>'Gesamtenergie 2050 var.'!H17*'Energie pro Energieträger'!E$44</f>
        <v>0</v>
      </c>
      <c r="I19" s="53">
        <f>'Gesamtenergie 2050 var.'!I17*'Energie pro Energieträger'!E$41</f>
        <v>527.19905960137658</v>
      </c>
    </row>
    <row r="20" spans="3:9" x14ac:dyDescent="0.25">
      <c r="C20" s="8" t="str">
        <f>'Verbrauch je Träger 2019'!D96</f>
        <v>Germany</v>
      </c>
      <c r="D20" s="8" t="str">
        <f>'Verbrauch je Träger 2019'!E96</f>
        <v>Duisburg-Beeckerwerth</v>
      </c>
      <c r="E20" s="51">
        <f>'Gesamtenergie 2050 var.'!E18*'Energie pro Energieträger'!D$43</f>
        <v>31619.426391621702</v>
      </c>
      <c r="F20" s="55">
        <f>'Gesamtenergie 2050 var.'!F18*'Energie pro Energieträger'!D$41</f>
        <v>35646.145658011068</v>
      </c>
      <c r="G20" s="52">
        <f>'Gesamtenergie 2050 var.'!G18*'Energie pro Energieträger'!E$42</f>
        <v>0</v>
      </c>
      <c r="H20" s="54">
        <f>'Gesamtenergie 2050 var.'!H18*'Energie pro Energieträger'!E$44</f>
        <v>0</v>
      </c>
      <c r="I20" s="53">
        <f>'Gesamtenergie 2050 var.'!I18*'Energie pro Energieträger'!E$41</f>
        <v>632.63887152165194</v>
      </c>
    </row>
    <row r="21" spans="3:9" x14ac:dyDescent="0.25">
      <c r="C21" s="8" t="str">
        <f>'Verbrauch je Träger 2019'!D97</f>
        <v>Germany</v>
      </c>
      <c r="D21" s="8" t="str">
        <f>'Verbrauch je Träger 2019'!E97</f>
        <v>Salzgitter</v>
      </c>
      <c r="E21" s="51">
        <f>'Gesamtenergie 2050 var.'!E19*'Energie pro Energieträger'!D$43</f>
        <v>24241.560233576638</v>
      </c>
      <c r="F21" s="55">
        <f>'Gesamtenergie 2050 var.'!F19*'Energie pro Energieträger'!D$41</f>
        <v>27328.711671141817</v>
      </c>
      <c r="G21" s="52">
        <f>'Gesamtenergie 2050 var.'!G19*'Energie pro Energieträger'!E$42</f>
        <v>0</v>
      </c>
      <c r="H21" s="54">
        <f>'Gesamtenergie 2050 var.'!H19*'Energie pro Energieträger'!E$44</f>
        <v>0</v>
      </c>
      <c r="I21" s="53">
        <f>'Gesamtenergie 2050 var.'!I19*'Energie pro Energieträger'!E$41</f>
        <v>485.02313483326651</v>
      </c>
    </row>
    <row r="22" spans="3:9" x14ac:dyDescent="0.25">
      <c r="C22" s="8" t="str">
        <f>'Verbrauch je Träger 2019'!D98</f>
        <v>Germany</v>
      </c>
      <c r="D22" s="8" t="str">
        <f>'Verbrauch je Träger 2019'!E98</f>
        <v>Dillingen</v>
      </c>
      <c r="E22" s="51">
        <f>'Gesamtenergie 2050 var.'!E20*'Energie pro Energieträger'!D$43</f>
        <v>12299.956866340841</v>
      </c>
      <c r="F22" s="55">
        <f>'Gesamtenergie 2050 var.'!F20*'Energie pro Energieträger'!D$41</f>
        <v>13866.350660966305</v>
      </c>
      <c r="G22" s="52">
        <f>'Gesamtenergie 2050 var.'!G20*'Energie pro Energieträger'!E$42</f>
        <v>0</v>
      </c>
      <c r="H22" s="54">
        <f>'Gesamtenergie 2050 var.'!H20*'Energie pro Energieträger'!E$44</f>
        <v>0</v>
      </c>
      <c r="I22" s="53">
        <f>'Gesamtenergie 2050 var.'!I20*'Energie pro Energieträger'!E$41</f>
        <v>246.09652102192263</v>
      </c>
    </row>
    <row r="23" spans="3:9" x14ac:dyDescent="0.25">
      <c r="C23" s="8" t="str">
        <f>'Verbrauch je Träger 2019'!D99</f>
        <v>Germany</v>
      </c>
      <c r="D23" s="8" t="str">
        <f>'Verbrauch je Träger 2019'!E99</f>
        <v>Duisburg</v>
      </c>
      <c r="E23" s="51">
        <f>'Gesamtenergie 2050 var.'!E21*'Energie pro Energieträger'!D$43</f>
        <v>5902.2929264360509</v>
      </c>
      <c r="F23" s="55">
        <f>'Gesamtenergie 2050 var.'!F21*'Energie pro Energieträger'!D$41</f>
        <v>6653.9471894954004</v>
      </c>
      <c r="G23" s="52">
        <f>'Gesamtenergie 2050 var.'!G21*'Energie pro Energieträger'!E$42</f>
        <v>0</v>
      </c>
      <c r="H23" s="54">
        <f>'Gesamtenergie 2050 var.'!H21*'Energie pro Energieträger'!E$44</f>
        <v>0</v>
      </c>
      <c r="I23" s="53">
        <f>'Gesamtenergie 2050 var.'!I21*'Energie pro Energieträger'!E$41</f>
        <v>118.09258935070838</v>
      </c>
    </row>
    <row r="24" spans="3:9" x14ac:dyDescent="0.25">
      <c r="C24" s="8" t="str">
        <f>'Verbrauch je Träger 2019'!D100</f>
        <v>Germany</v>
      </c>
      <c r="D24" s="8" t="str">
        <f>'Verbrauch je Träger 2019'!E100</f>
        <v>Duisburg-Bruckhausen</v>
      </c>
      <c r="E24" s="51">
        <f>'Gesamtenergie 2050 var.'!E22*'Energie pro Energieträger'!D$43</f>
        <v>31619.426391621702</v>
      </c>
      <c r="F24" s="55">
        <f>'Gesamtenergie 2050 var.'!F22*'Energie pro Energieträger'!D$41</f>
        <v>35646.145658011068</v>
      </c>
      <c r="G24" s="52">
        <f>'Gesamtenergie 2050 var.'!G22*'Energie pro Energieträger'!E$42</f>
        <v>0</v>
      </c>
      <c r="H24" s="54">
        <f>'Gesamtenergie 2050 var.'!H22*'Energie pro Energieträger'!E$44</f>
        <v>0</v>
      </c>
      <c r="I24" s="53">
        <f>'Gesamtenergie 2050 var.'!I22*'Energie pro Energieträger'!E$41</f>
        <v>632.63887152165194</v>
      </c>
    </row>
    <row r="25" spans="3:9" x14ac:dyDescent="0.25">
      <c r="C25" s="8" t="str">
        <f>'Verbrauch je Träger 2019'!D101</f>
        <v>Hungaria</v>
      </c>
      <c r="D25" s="8" t="str">
        <f>'Verbrauch je Träger 2019'!E101</f>
        <v>Dunauijvaros</v>
      </c>
      <c r="E25" s="51">
        <f>'Gesamtenergie 2050 var.'!E23*'Energie pro Energieträger'!D$43</f>
        <v>8431.8470377657868</v>
      </c>
      <c r="F25" s="55">
        <f>'Gesamtenergie 2050 var.'!F23*'Energie pro Energieträger'!D$41</f>
        <v>9505.6388421362844</v>
      </c>
      <c r="G25" s="52">
        <f>'Gesamtenergie 2050 var.'!G23*'Energie pro Energieträger'!E$42</f>
        <v>0</v>
      </c>
      <c r="H25" s="54">
        <f>'Gesamtenergie 2050 var.'!H23*'Energie pro Energieträger'!E$44</f>
        <v>0</v>
      </c>
      <c r="I25" s="53">
        <f>'Gesamtenergie 2050 var.'!I23*'Energie pro Energieträger'!E$41</f>
        <v>168.70369907244054</v>
      </c>
    </row>
    <row r="26" spans="3:9" x14ac:dyDescent="0.25">
      <c r="C26" s="8" t="str">
        <f>'Verbrauch je Träger 2019'!D102</f>
        <v>Italy</v>
      </c>
      <c r="D26" s="8" t="str">
        <f>'Verbrauch je Träger 2019'!E102</f>
        <v>Taranto</v>
      </c>
      <c r="E26" s="51">
        <f>'Gesamtenergie 2050 var.'!E24*'Energie pro Energieträger'!D$43</f>
        <v>44794.187388130747</v>
      </c>
      <c r="F26" s="55">
        <f>'Gesamtenergie 2050 var.'!F24*'Energie pro Energieträger'!D$41</f>
        <v>50498.706348849017</v>
      </c>
      <c r="G26" s="52">
        <f>'Gesamtenergie 2050 var.'!G24*'Energie pro Energieträger'!E$42</f>
        <v>0</v>
      </c>
      <c r="H26" s="54">
        <f>'Gesamtenergie 2050 var.'!H24*'Energie pro Energieträger'!E$44</f>
        <v>0</v>
      </c>
      <c r="I26" s="53">
        <f>'Gesamtenergie 2050 var.'!I24*'Energie pro Energieträger'!E$41</f>
        <v>896.23840132234022</v>
      </c>
    </row>
    <row r="27" spans="3:9" x14ac:dyDescent="0.25">
      <c r="C27" s="8" t="str">
        <f>'Verbrauch je Träger 2019'!D103</f>
        <v>Netherlands</v>
      </c>
      <c r="D27" s="8" t="str">
        <f>'Verbrauch je Träger 2019'!E103</f>
        <v>Ijmuiden</v>
      </c>
      <c r="E27" s="51">
        <f>'Gesamtenergie 2050 var.'!E25*'Energie pro Energieträger'!D$43</f>
        <v>35914.39847648365</v>
      </c>
      <c r="F27" s="55">
        <f>'Gesamtenergie 2050 var.'!F25*'Energie pro Energieträger'!D$41</f>
        <v>40488.080443224237</v>
      </c>
      <c r="G27" s="52">
        <f>'Gesamtenergie 2050 var.'!G25*'Energie pro Energieträger'!E$42</f>
        <v>0</v>
      </c>
      <c r="H27" s="54">
        <f>'Gesamtenergie 2050 var.'!H25*'Energie pro Energieträger'!E$44</f>
        <v>0</v>
      </c>
      <c r="I27" s="53">
        <f>'Gesamtenergie 2050 var.'!I25*'Energie pro Energieträger'!E$41</f>
        <v>718.57231823667644</v>
      </c>
    </row>
    <row r="28" spans="3:9" x14ac:dyDescent="0.25">
      <c r="C28" s="8" t="str">
        <f>'Verbrauch je Träger 2019'!D104</f>
        <v>Poland</v>
      </c>
      <c r="D28" s="8" t="str">
        <f>'Verbrauch je Träger 2019'!E104</f>
        <v>Krakow</v>
      </c>
      <c r="E28" s="51">
        <f>'Gesamtenergie 2050 var.'!E26*'Energie pro Energieträger'!D$43</f>
        <v>14360.489486194856</v>
      </c>
      <c r="F28" s="55">
        <f>'Gesamtenergie 2050 var.'!F26*'Energie pro Energieträger'!D$41</f>
        <v>16189.291153013361</v>
      </c>
      <c r="G28" s="52">
        <f>'Gesamtenergie 2050 var.'!G26*'Energie pro Energieträger'!E$42</f>
        <v>0</v>
      </c>
      <c r="H28" s="54">
        <f>'Gesamtenergie 2050 var.'!H26*'Energie pro Energieträger'!E$44</f>
        <v>0</v>
      </c>
      <c r="I28" s="53">
        <f>'Gesamtenergie 2050 var.'!I26*'Energie pro Energieträger'!E$41</f>
        <v>287.32348748275029</v>
      </c>
    </row>
    <row r="29" spans="3:9" x14ac:dyDescent="0.25">
      <c r="C29" s="8" t="str">
        <f>'Verbrauch je Träger 2019'!D105</f>
        <v>Poland</v>
      </c>
      <c r="D29" s="8" t="str">
        <f>'Verbrauch je Träger 2019'!E105</f>
        <v>Dabrowa Gornicza</v>
      </c>
      <c r="E29" s="51">
        <f>'Gesamtenergie 2050 var.'!E27*'Energie pro Energieträger'!D$43</f>
        <v>14360.489486194856</v>
      </c>
      <c r="F29" s="55">
        <f>'Gesamtenergie 2050 var.'!F27*'Energie pro Energieträger'!D$41</f>
        <v>16189.291153013361</v>
      </c>
      <c r="G29" s="52">
        <f>'Gesamtenergie 2050 var.'!G27*'Energie pro Energieträger'!E$42</f>
        <v>0</v>
      </c>
      <c r="H29" s="54">
        <f>'Gesamtenergie 2050 var.'!H27*'Energie pro Energieträger'!E$44</f>
        <v>0</v>
      </c>
      <c r="I29" s="53">
        <f>'Gesamtenergie 2050 var.'!I27*'Energie pro Energieträger'!E$41</f>
        <v>287.32348748275029</v>
      </c>
    </row>
    <row r="30" spans="3:9" x14ac:dyDescent="0.25">
      <c r="C30" s="8" t="str">
        <f>'Verbrauch je Träger 2019'!D106</f>
        <v>Romania</v>
      </c>
      <c r="D30" s="8" t="str">
        <f>'Verbrauch je Träger 2019'!E106</f>
        <v>Galati</v>
      </c>
      <c r="E30" s="51">
        <f>'Gesamtenergie 2050 var.'!E28*'Energie pro Energieträger'!D$43</f>
        <v>10803.304017137414</v>
      </c>
      <c r="F30" s="55">
        <f>'Gesamtenergie 2050 var.'!F28*'Energie pro Energieträger'!D$41</f>
        <v>12179.099766487116</v>
      </c>
      <c r="G30" s="52">
        <f>'Gesamtenergie 2050 var.'!G28*'Energie pro Energieträger'!E$42</f>
        <v>0</v>
      </c>
      <c r="H30" s="54">
        <f>'Gesamtenergie 2050 var.'!H28*'Energie pro Energieträger'!E$44</f>
        <v>0</v>
      </c>
      <c r="I30" s="53">
        <f>'Gesamtenergie 2050 var.'!I28*'Energie pro Energieträger'!E$41</f>
        <v>216.15161443656442</v>
      </c>
    </row>
    <row r="31" spans="3:9" x14ac:dyDescent="0.25">
      <c r="C31" s="8" t="str">
        <f>'Verbrauch je Träger 2019'!D107</f>
        <v>Slovakia</v>
      </c>
      <c r="D31" s="8" t="str">
        <f>'Verbrauch je Träger 2019'!E107</f>
        <v>Kosice</v>
      </c>
      <c r="E31" s="51">
        <f>'Gesamtenergie 2050 var.'!E29*'Energie pro Energieträger'!D$43</f>
        <v>23714.569793716277</v>
      </c>
      <c r="F31" s="55">
        <f>'Gesamtenergie 2050 var.'!F29*'Energie pro Energieträger'!D$41</f>
        <v>26734.609243508301</v>
      </c>
      <c r="G31" s="52">
        <f>'Gesamtenergie 2050 var.'!G29*'Energie pro Energieträger'!E$42</f>
        <v>0</v>
      </c>
      <c r="H31" s="54">
        <f>'Gesamtenergie 2050 var.'!H29*'Energie pro Energieträger'!E$44</f>
        <v>0</v>
      </c>
      <c r="I31" s="53">
        <f>'Gesamtenergie 2050 var.'!I29*'Energie pro Energieträger'!E$41</f>
        <v>474.47915364123895</v>
      </c>
    </row>
    <row r="32" spans="3:9" x14ac:dyDescent="0.25">
      <c r="C32" s="8" t="str">
        <f>'Verbrauch je Träger 2019'!D108</f>
        <v>Spain</v>
      </c>
      <c r="D32" s="8" t="str">
        <f>'Verbrauch je Träger 2019'!E108</f>
        <v>Gijon</v>
      </c>
      <c r="E32" s="51">
        <f>'Gesamtenergie 2050 var.'!E30*'Energie pro Energieträger'!D$43</f>
        <v>12516.022946683592</v>
      </c>
      <c r="F32" s="55">
        <f>'Gesamtenergie 2050 var.'!F30*'Energie pro Energieträger'!D$41</f>
        <v>14109.932656296049</v>
      </c>
      <c r="G32" s="52">
        <f>'Gesamtenergie 2050 var.'!G30*'Energie pro Energieträger'!E$42</f>
        <v>0</v>
      </c>
      <c r="H32" s="54">
        <f>'Gesamtenergie 2050 var.'!H30*'Energie pro Energieträger'!E$44</f>
        <v>0</v>
      </c>
      <c r="I32" s="53">
        <f>'Gesamtenergie 2050 var.'!I30*'Energie pro Energieträger'!E$41</f>
        <v>250.41955331065392</v>
      </c>
    </row>
    <row r="33" spans="3:9" x14ac:dyDescent="0.25">
      <c r="C33" s="8" t="str">
        <f>'Verbrauch je Träger 2019'!D109</f>
        <v>Spain</v>
      </c>
      <c r="D33" s="8" t="str">
        <f>'Verbrauch je Träger 2019'!E109</f>
        <v>Aviles</v>
      </c>
      <c r="E33" s="51">
        <f>'Gesamtenergie 2050 var.'!E31*'Energie pro Energieträger'!D$43</f>
        <v>12516.022946683592</v>
      </c>
      <c r="F33" s="55">
        <f>'Gesamtenergie 2050 var.'!F31*'Energie pro Energieträger'!D$41</f>
        <v>14109.932656296049</v>
      </c>
      <c r="G33" s="52">
        <f>'Gesamtenergie 2050 var.'!G31*'Energie pro Energieträger'!E$42</f>
        <v>0</v>
      </c>
      <c r="H33" s="54">
        <f>'Gesamtenergie 2050 var.'!H31*'Energie pro Energieträger'!E$44</f>
        <v>0</v>
      </c>
      <c r="I33" s="53">
        <f>'Gesamtenergie 2050 var.'!I31*'Energie pro Energieträger'!E$41</f>
        <v>250.41955331065392</v>
      </c>
    </row>
    <row r="34" spans="3:9" x14ac:dyDescent="0.25">
      <c r="C34" s="8" t="str">
        <f>'Verbrauch je Träger 2019'!D110</f>
        <v>Sweden</v>
      </c>
      <c r="D34" s="8" t="str">
        <f>'Verbrauch je Träger 2019'!E110</f>
        <v>Lulea</v>
      </c>
      <c r="E34" s="51">
        <f>'Gesamtenergie 2050 var.'!E32*'Energie pro Energieträger'!D$43</f>
        <v>12120.780116788319</v>
      </c>
      <c r="F34" s="55">
        <f>'Gesamtenergie 2050 var.'!F32*'Energie pro Energieträger'!D$41</f>
        <v>13664.355835570908</v>
      </c>
      <c r="G34" s="52">
        <f>'Gesamtenergie 2050 var.'!G32*'Energie pro Energieträger'!E$42</f>
        <v>0</v>
      </c>
      <c r="H34" s="54">
        <f>'Gesamtenergie 2050 var.'!H32*'Energie pro Energieträger'!E$44</f>
        <v>0</v>
      </c>
      <c r="I34" s="53">
        <f>'Gesamtenergie 2050 var.'!I32*'Energie pro Energieträger'!E$41</f>
        <v>242.51156741663326</v>
      </c>
    </row>
    <row r="35" spans="3:9" x14ac:dyDescent="0.25">
      <c r="C35" s="8" t="str">
        <f>'Verbrauch je Träger 2019'!D111</f>
        <v>Sweden</v>
      </c>
      <c r="D35" s="8" t="str">
        <f>'Verbrauch je Träger 2019'!E111</f>
        <v>Oxeloesund</v>
      </c>
      <c r="E35" s="51">
        <f>'Gesamtenergie 2050 var.'!E33*'Energie pro Energieträger'!D$43</f>
        <v>7904.8565979054256</v>
      </c>
      <c r="F35" s="55">
        <f>'Gesamtenergie 2050 var.'!F33*'Energie pro Energieträger'!D$41</f>
        <v>8911.536414502767</v>
      </c>
      <c r="G35" s="52">
        <f>'Gesamtenergie 2050 var.'!G33*'Energie pro Energieträger'!E$42</f>
        <v>0</v>
      </c>
      <c r="H35" s="54">
        <f>'Gesamtenergie 2050 var.'!H33*'Energie pro Energieträger'!E$44</f>
        <v>0</v>
      </c>
      <c r="I35" s="53">
        <f>'Gesamtenergie 2050 var.'!I33*'Energie pro Energieträger'!E$41</f>
        <v>158.15971788041298</v>
      </c>
    </row>
    <row r="36" spans="3:9" x14ac:dyDescent="0.25">
      <c r="C36" s="8" t="str">
        <f>'Verbrauch je Träger 2019'!D112</f>
        <v>United Kingdom</v>
      </c>
      <c r="D36" s="8" t="str">
        <f>'Verbrauch je Träger 2019'!E112</f>
        <v>Port Talbot</v>
      </c>
      <c r="E36" s="51">
        <f>'Gesamtenergie 2050 var.'!E34*'Energie pro Energieträger'!D$43</f>
        <v>19946.588148714691</v>
      </c>
      <c r="F36" s="55">
        <f>'Gesamtenergie 2050 var.'!F34*'Energie pro Energieträger'!D$41</f>
        <v>22486.776885928652</v>
      </c>
      <c r="G36" s="52">
        <f>'Gesamtenergie 2050 var.'!G34*'Energie pro Energieträger'!E$42</f>
        <v>0</v>
      </c>
      <c r="H36" s="54">
        <f>'Gesamtenergie 2050 var.'!H34*'Energie pro Energieträger'!E$44</f>
        <v>0</v>
      </c>
      <c r="I36" s="53">
        <f>'Gesamtenergie 2050 var.'!I34*'Energie pro Energieträger'!E$41</f>
        <v>399.08968811824212</v>
      </c>
    </row>
    <row r="37" spans="3:9" x14ac:dyDescent="0.25">
      <c r="C37" s="8" t="str">
        <f>'Verbrauch je Träger 2019'!D113</f>
        <v>United Kingdom</v>
      </c>
      <c r="D37" s="8" t="str">
        <f>'Verbrauch je Träger 2019'!E113</f>
        <v>Scunthorpe</v>
      </c>
      <c r="E37" s="51">
        <f>'Gesamtenergie 2050 var.'!E35*'Energie pro Energieträger'!D$43</f>
        <v>14755.732316090127</v>
      </c>
      <c r="F37" s="55">
        <f>'Gesamtenergie 2050 var.'!F35*'Energie pro Energieträger'!D$41</f>
        <v>16634.867973738499</v>
      </c>
      <c r="G37" s="52">
        <f>'Gesamtenergie 2050 var.'!G35*'Energie pro Energieträger'!E$42</f>
        <v>0</v>
      </c>
      <c r="H37" s="54">
        <f>'Gesamtenergie 2050 var.'!H35*'Energie pro Energieträger'!E$44</f>
        <v>0</v>
      </c>
      <c r="I37" s="53">
        <f>'Gesamtenergie 2050 var.'!I35*'Energie pro Energieträger'!E$41</f>
        <v>295.23147337677096</v>
      </c>
    </row>
    <row r="42" spans="3:9" ht="41.25" customHeight="1" x14ac:dyDescent="0.35">
      <c r="C42" s="78" t="s">
        <v>123</v>
      </c>
      <c r="D42" s="78"/>
      <c r="E42" s="78"/>
      <c r="F42" s="78"/>
      <c r="G42" s="78"/>
      <c r="H42" s="78"/>
      <c r="I42" s="78"/>
    </row>
    <row r="44" spans="3:9" ht="15.75" x14ac:dyDescent="0.25">
      <c r="E44" s="86" t="s">
        <v>47</v>
      </c>
      <c r="F44" s="86"/>
      <c r="G44" s="86" t="s">
        <v>43</v>
      </c>
      <c r="H44" s="86"/>
      <c r="I44" s="86"/>
    </row>
    <row r="45" spans="3:9" x14ac:dyDescent="0.25">
      <c r="C45" s="15" t="s">
        <v>53</v>
      </c>
      <c r="D45" s="15" t="s">
        <v>54</v>
      </c>
      <c r="E45" s="63" t="str">
        <f>Studienliste!$F$17</f>
        <v>ISI-05 13</v>
      </c>
      <c r="F45" s="64" t="s">
        <v>139</v>
      </c>
      <c r="G45" s="65" t="str">
        <f>Studienliste!$F$10</f>
        <v>OTTO-01 17</v>
      </c>
      <c r="H45" s="66" t="str">
        <f>Studienliste!$F$8</f>
        <v>TUD-02 20</v>
      </c>
      <c r="I45" s="67" t="str">
        <f>F45</f>
        <v>ENWI</v>
      </c>
    </row>
    <row r="46" spans="3:9" x14ac:dyDescent="0.25">
      <c r="C46" s="8" t="str">
        <f t="shared" ref="C46:D74" si="0">C9</f>
        <v>Austria</v>
      </c>
      <c r="D46" s="8" t="str">
        <f t="shared" si="0"/>
        <v>Donawitz</v>
      </c>
      <c r="E46" s="51">
        <f>'Gesamtenergie 2050 var.'!E7*'Energie pro Energieträger'!D$47</f>
        <v>0</v>
      </c>
      <c r="F46" s="55">
        <f>'Gesamtenergie 2050 var.'!F7*'Energie pro Energieträger'!D$45</f>
        <v>679.78650128762172</v>
      </c>
      <c r="G46" s="52">
        <f>'Gesamtenergie 2050 var.'!G7*'Energie pro Energieträger'!E$46</f>
        <v>8853.0390840514574</v>
      </c>
      <c r="H46" s="54">
        <f>'Gesamtenergie 2050 var.'!H7*'Energie pro Energieträger'!E$48</f>
        <v>0</v>
      </c>
      <c r="I46" s="53">
        <f>'Gesamtenergie 2050 var.'!I7*'Energie pro Energieträger'!E$45</f>
        <v>1896.7581755036424</v>
      </c>
    </row>
    <row r="47" spans="3:9" x14ac:dyDescent="0.25">
      <c r="C47" s="8" t="str">
        <f t="shared" si="0"/>
        <v>Austria</v>
      </c>
      <c r="D47" s="8" t="str">
        <f t="shared" si="0"/>
        <v>Linz</v>
      </c>
      <c r="E47" s="51">
        <f>'Gesamtenergie 2050 var.'!E8*'Energie pro Energieträger'!D$47</f>
        <v>0</v>
      </c>
      <c r="F47" s="55">
        <f>'Gesamtenergie 2050 var.'!F8*'Energie pro Energieträger'!D$45</f>
        <v>679.78650128762172</v>
      </c>
      <c r="G47" s="52">
        <f>'Gesamtenergie 2050 var.'!G8*'Energie pro Energieträger'!E$46</f>
        <v>8853.0390840514574</v>
      </c>
      <c r="H47" s="54">
        <f>'Gesamtenergie 2050 var.'!H8*'Energie pro Energieträger'!E$48</f>
        <v>0</v>
      </c>
      <c r="I47" s="53">
        <f>'Gesamtenergie 2050 var.'!I8*'Energie pro Energieträger'!E$45</f>
        <v>1896.7581755036424</v>
      </c>
    </row>
    <row r="48" spans="3:9" x14ac:dyDescent="0.25">
      <c r="C48" s="8" t="str">
        <f t="shared" si="0"/>
        <v>Belgium</v>
      </c>
      <c r="D48" s="8" t="str">
        <f t="shared" si="0"/>
        <v>Ghent</v>
      </c>
      <c r="E48" s="51">
        <f>'Gesamtenergie 2050 var.'!E9*'Energie pro Energieträger'!D$47</f>
        <v>0</v>
      </c>
      <c r="F48" s="55">
        <f>'Gesamtenergie 2050 var.'!F9*'Energie pro Energieträger'!D$45</f>
        <v>981.93385423205359</v>
      </c>
      <c r="G48" s="52">
        <f>'Gesamtenergie 2050 var.'!G9*'Energie pro Energieträger'!E$46</f>
        <v>12787.983834635686</v>
      </c>
      <c r="H48" s="54">
        <f>'Gesamtenergie 2050 var.'!H9*'Energie pro Energieträger'!E$48</f>
        <v>0</v>
      </c>
      <c r="I48" s="53">
        <f>'Gesamtenergie 2050 var.'!I9*'Energie pro Energieträger'!E$45</f>
        <v>2739.8176667094754</v>
      </c>
    </row>
    <row r="49" spans="3:9" x14ac:dyDescent="0.25">
      <c r="C49" s="8" t="str">
        <f t="shared" si="0"/>
        <v>Czech Republic</v>
      </c>
      <c r="D49" s="8" t="str">
        <f t="shared" si="0"/>
        <v>Trinec</v>
      </c>
      <c r="E49" s="51">
        <f>'Gesamtenergie 2050 var.'!E10*'Energie pro Energieträger'!D$47</f>
        <v>0</v>
      </c>
      <c r="F49" s="55">
        <f>'Gesamtenergie 2050 var.'!F10*'Energie pro Energieträger'!D$45</f>
        <v>465.38259550117328</v>
      </c>
      <c r="G49" s="52">
        <f>'Gesamtenergie 2050 var.'!G10*'Energie pro Energieträger'!E$46</f>
        <v>6060.8004119016477</v>
      </c>
      <c r="H49" s="54">
        <f>'Gesamtenergie 2050 var.'!H10*'Energie pro Energieträger'!E$48</f>
        <v>0</v>
      </c>
      <c r="I49" s="53">
        <f>'Gesamtenergie 2050 var.'!I10*'Energie pro Energieträger'!E$45</f>
        <v>1298.5227583689127</v>
      </c>
    </row>
    <row r="50" spans="3:9" x14ac:dyDescent="0.25">
      <c r="C50" s="8" t="str">
        <f t="shared" si="0"/>
        <v>Finland</v>
      </c>
      <c r="D50" s="8" t="str">
        <f t="shared" si="0"/>
        <v>Raahe</v>
      </c>
      <c r="E50" s="51">
        <f>'Gesamtenergie 2050 var.'!E11*'Energie pro Energieträger'!D$47</f>
        <v>0</v>
      </c>
      <c r="F50" s="55">
        <f>'Gesamtenergie 2050 var.'!F11*'Energie pro Energieträger'!D$45</f>
        <v>468.44550844097972</v>
      </c>
      <c r="G50" s="52">
        <f>'Gesamtenergie 2050 var.'!G11*'Energie pro Energieträger'!E$46</f>
        <v>6100.6895357895019</v>
      </c>
      <c r="H50" s="54">
        <f>'Gesamtenergie 2050 var.'!H11*'Energie pro Energieträger'!E$48</f>
        <v>0</v>
      </c>
      <c r="I50" s="53">
        <f>'Gesamtenergie 2050 var.'!I11*'Energie pro Energieträger'!E$45</f>
        <v>1307.0689786136948</v>
      </c>
    </row>
    <row r="51" spans="3:9" x14ac:dyDescent="0.25">
      <c r="C51" s="8" t="str">
        <f t="shared" si="0"/>
        <v>France</v>
      </c>
      <c r="D51" s="8" t="str">
        <f t="shared" si="0"/>
        <v>Fos-Sur-Mer</v>
      </c>
      <c r="E51" s="51">
        <f>'Gesamtenergie 2050 var.'!E12*'Energie pro Energieträger'!D$47</f>
        <v>0</v>
      </c>
      <c r="F51" s="55">
        <f>'Gesamtenergie 2050 var.'!F12*'Energie pro Energieträger'!D$45</f>
        <v>675.6425602514131</v>
      </c>
      <c r="G51" s="52">
        <f>'Gesamtenergie 2050 var.'!G12*'Energie pro Energieträger'!E$46</f>
        <v>8799.0714458502443</v>
      </c>
      <c r="H51" s="54">
        <f>'Gesamtenergie 2050 var.'!H12*'Energie pro Energieträger'!E$48</f>
        <v>0</v>
      </c>
      <c r="I51" s="53">
        <f>'Gesamtenergie 2050 var.'!I12*'Energie pro Energieträger'!E$45</f>
        <v>1885.1956422312903</v>
      </c>
    </row>
    <row r="52" spans="3:9" x14ac:dyDescent="0.25">
      <c r="C52" s="8" t="str">
        <f t="shared" si="0"/>
        <v>France</v>
      </c>
      <c r="D52" s="8" t="str">
        <f t="shared" si="0"/>
        <v>Dunkerque</v>
      </c>
      <c r="E52" s="51">
        <f>'Gesamtenergie 2050 var.'!E13*'Energie pro Energieträger'!D$47</f>
        <v>0</v>
      </c>
      <c r="F52" s="55">
        <f>'Gesamtenergie 2050 var.'!F13*'Energie pro Energieträger'!D$45</f>
        <v>1234.1737433925812</v>
      </c>
      <c r="G52" s="52">
        <f>'Gesamtenergie 2050 var.'!G13*'Energie pro Energieträger'!E$46</f>
        <v>16072.970507753111</v>
      </c>
      <c r="H52" s="54">
        <f>'Gesamtenergie 2050 var.'!H13*'Energie pro Energieträger'!E$48</f>
        <v>0</v>
      </c>
      <c r="I52" s="53">
        <f>'Gesamtenergie 2050 var.'!I13*'Energie pro Energieträger'!E$45</f>
        <v>3443.6240398091568</v>
      </c>
    </row>
    <row r="53" spans="3:9" x14ac:dyDescent="0.25">
      <c r="C53" s="8" t="str">
        <f t="shared" si="0"/>
        <v>Germany</v>
      </c>
      <c r="D53" s="8" t="str">
        <f t="shared" si="0"/>
        <v>Bremen</v>
      </c>
      <c r="E53" s="51">
        <f>'Gesamtenergie 2050 var.'!E14*'Energie pro Energieträger'!D$47</f>
        <v>0</v>
      </c>
      <c r="F53" s="55">
        <f>'Gesamtenergie 2050 var.'!F14*'Energie pro Energieträger'!D$45</f>
        <v>594.56545302124346</v>
      </c>
      <c r="G53" s="52">
        <f>'Gesamtenergie 2050 var.'!G14*'Energie pro Energieträger'!E$46</f>
        <v>7743.182872348214</v>
      </c>
      <c r="H53" s="54">
        <f>'Gesamtenergie 2050 var.'!H14*'Energie pro Energieträger'!E$48</f>
        <v>0</v>
      </c>
      <c r="I53" s="53">
        <f>'Gesamtenergie 2050 var.'!I14*'Energie pro Energieträger'!E$45</f>
        <v>1658.9721651635355</v>
      </c>
    </row>
    <row r="54" spans="3:9" x14ac:dyDescent="0.25">
      <c r="C54" s="8" t="str">
        <f t="shared" si="0"/>
        <v>Germany</v>
      </c>
      <c r="D54" s="8" t="str">
        <f t="shared" si="0"/>
        <v>Voelklingen</v>
      </c>
      <c r="E54" s="51">
        <f>'Gesamtenergie 2050 var.'!E15*'Energie pro Energieträger'!D$47</f>
        <v>0</v>
      </c>
      <c r="F54" s="55">
        <f>'Gesamtenergie 2050 var.'!F15*'Energie pro Energieträger'!D$45</f>
        <v>501.23669403184834</v>
      </c>
      <c r="G54" s="52">
        <f>'Gesamtenergie 2050 var.'!G15*'Energie pro Energieträger'!E$46</f>
        <v>6527.7378032947672</v>
      </c>
      <c r="H54" s="54">
        <f>'Gesamtenergie 2050 var.'!H15*'Energie pro Energieträger'!E$48</f>
        <v>0</v>
      </c>
      <c r="I54" s="53">
        <f>'Gesamtenergie 2050 var.'!I15*'Energie pro Energieträger'!E$45</f>
        <v>1398.5638071166534</v>
      </c>
    </row>
    <row r="55" spans="3:9" x14ac:dyDescent="0.25">
      <c r="C55" s="8" t="str">
        <f t="shared" si="0"/>
        <v>Germany</v>
      </c>
      <c r="D55" s="8" t="str">
        <f t="shared" si="0"/>
        <v>Eisenhuettenstadt</v>
      </c>
      <c r="E55" s="51">
        <f>'Gesamtenergie 2050 var.'!E16*'Energie pro Energieträger'!D$47</f>
        <v>0</v>
      </c>
      <c r="F55" s="55">
        <f>'Gesamtenergie 2050 var.'!F16*'Energie pro Energieträger'!D$45</f>
        <v>387.36840121081013</v>
      </c>
      <c r="G55" s="52">
        <f>'Gesamtenergie 2050 var.'!G16*'Energie pro Energieträger'!E$46</f>
        <v>5044.8009622874724</v>
      </c>
      <c r="H55" s="54">
        <f>'Gesamtenergie 2050 var.'!H16*'Energie pro Energieträger'!E$48</f>
        <v>0</v>
      </c>
      <c r="I55" s="53">
        <f>'Gesamtenergie 2050 var.'!I16*'Energie pro Energieträger'!E$45</f>
        <v>1080.8455015459399</v>
      </c>
    </row>
    <row r="56" spans="3:9" x14ac:dyDescent="0.25">
      <c r="C56" s="8" t="str">
        <f t="shared" si="0"/>
        <v>Germany</v>
      </c>
      <c r="D56" s="8" t="str">
        <f t="shared" si="0"/>
        <v>Duisburg-Huckingen</v>
      </c>
      <c r="E56" s="51">
        <f>'Gesamtenergie 2050 var.'!E17*'Energie pro Energieträger'!D$47</f>
        <v>0</v>
      </c>
      <c r="F56" s="55">
        <f>'Gesamtenergie 2050 var.'!F17*'Energie pro Energieträger'!D$45</f>
        <v>900.85674700188406</v>
      </c>
      <c r="G56" s="52">
        <f>'Gesamtenergie 2050 var.'!G17*'Energie pro Energieträger'!E$46</f>
        <v>11732.095261133658</v>
      </c>
      <c r="H56" s="54">
        <f>'Gesamtenergie 2050 var.'!H17*'Energie pro Energieträger'!E$48</f>
        <v>0</v>
      </c>
      <c r="I56" s="53">
        <f>'Gesamtenergie 2050 var.'!I17*'Energie pro Energieträger'!E$45</f>
        <v>2513.5941896417203</v>
      </c>
    </row>
    <row r="57" spans="3:9" x14ac:dyDescent="0.25">
      <c r="C57" s="8" t="str">
        <f t="shared" si="0"/>
        <v>Germany</v>
      </c>
      <c r="D57" s="8" t="str">
        <f t="shared" si="0"/>
        <v>Duisburg-Beeckerwerth</v>
      </c>
      <c r="E57" s="51">
        <f>'Gesamtenergie 2050 var.'!E18*'Energie pro Energieträger'!D$47</f>
        <v>0</v>
      </c>
      <c r="F57" s="55">
        <f>'Gesamtenergie 2050 var.'!F18*'Energie pro Energieträger'!D$45</f>
        <v>1081.0280964022609</v>
      </c>
      <c r="G57" s="52">
        <f>'Gesamtenergie 2050 var.'!G18*'Energie pro Energieträger'!E$46</f>
        <v>14078.514313360389</v>
      </c>
      <c r="H57" s="54">
        <f>'Gesamtenergie 2050 var.'!H18*'Energie pro Energieträger'!E$48</f>
        <v>0</v>
      </c>
      <c r="I57" s="53">
        <f>'Gesamtenergie 2050 var.'!I18*'Energie pro Energieträger'!E$45</f>
        <v>3016.3130275700646</v>
      </c>
    </row>
    <row r="58" spans="3:9" x14ac:dyDescent="0.25">
      <c r="C58" s="8" t="str">
        <f t="shared" si="0"/>
        <v>Germany</v>
      </c>
      <c r="D58" s="8" t="str">
        <f t="shared" si="0"/>
        <v>Salzgitter</v>
      </c>
      <c r="E58" s="51">
        <f>'Gesamtenergie 2050 var.'!E19*'Energie pro Energieträger'!D$47</f>
        <v>0</v>
      </c>
      <c r="F58" s="55">
        <f>'Gesamtenergie 2050 var.'!F19*'Energie pro Energieträger'!D$45</f>
        <v>828.78820724173329</v>
      </c>
      <c r="G58" s="52">
        <f>'Gesamtenergie 2050 var.'!G19*'Energie pro Energieträger'!E$46</f>
        <v>10793.527640242964</v>
      </c>
      <c r="H58" s="54">
        <f>'Gesamtenergie 2050 var.'!H19*'Energie pro Energieträger'!E$48</f>
        <v>0</v>
      </c>
      <c r="I58" s="53">
        <f>'Gesamtenergie 2050 var.'!I19*'Energie pro Energieträger'!E$45</f>
        <v>2312.5066544703832</v>
      </c>
    </row>
    <row r="59" spans="3:9" x14ac:dyDescent="0.25">
      <c r="C59" s="8" t="str">
        <f t="shared" si="0"/>
        <v>Germany</v>
      </c>
      <c r="D59" s="8" t="str">
        <f t="shared" si="0"/>
        <v>Dillingen</v>
      </c>
      <c r="E59" s="51">
        <f>'Gesamtenergie 2050 var.'!E20*'Energie pro Energieträger'!D$47</f>
        <v>0</v>
      </c>
      <c r="F59" s="55">
        <f>'Gesamtenergie 2050 var.'!F20*'Energie pro Energieträger'!D$45</f>
        <v>420.51992950047952</v>
      </c>
      <c r="G59" s="52">
        <f>'Gesamtenergie 2050 var.'!G20*'Energie pro Energieträger'!E$46</f>
        <v>5476.5420678971914</v>
      </c>
      <c r="H59" s="54">
        <f>'Gesamtenergie 2050 var.'!H20*'Energie pro Energieträger'!E$48</f>
        <v>0</v>
      </c>
      <c r="I59" s="53">
        <f>'Gesamtenergie 2050 var.'!I20*'Energie pro Energieträger'!E$45</f>
        <v>1173.3457677247552</v>
      </c>
    </row>
    <row r="60" spans="3:9" x14ac:dyDescent="0.25">
      <c r="C60" s="8" t="str">
        <f t="shared" si="0"/>
        <v>Germany</v>
      </c>
      <c r="D60" s="8" t="str">
        <f t="shared" si="0"/>
        <v>Duisburg</v>
      </c>
      <c r="E60" s="51">
        <f>'Gesamtenergie 2050 var.'!E21*'Energie pro Energieträger'!D$47</f>
        <v>0</v>
      </c>
      <c r="F60" s="55">
        <f>'Gesamtenergie 2050 var.'!F21*'Energie pro Energieträger'!D$45</f>
        <v>201.79191132842206</v>
      </c>
      <c r="G60" s="52">
        <f>'Gesamtenergie 2050 var.'!G21*'Energie pro Energieträger'!E$46</f>
        <v>2627.9893384939392</v>
      </c>
      <c r="H60" s="54">
        <f>'Gesamtenergie 2050 var.'!H21*'Energie pro Energieträger'!E$48</f>
        <v>0</v>
      </c>
      <c r="I60" s="53">
        <f>'Gesamtenergie 2050 var.'!I21*'Energie pro Energieträger'!E$45</f>
        <v>563.04509847974543</v>
      </c>
    </row>
    <row r="61" spans="3:9" x14ac:dyDescent="0.25">
      <c r="C61" s="8" t="str">
        <f t="shared" si="0"/>
        <v>Germany</v>
      </c>
      <c r="D61" s="8" t="str">
        <f t="shared" si="0"/>
        <v>Duisburg-Bruckhausen</v>
      </c>
      <c r="E61" s="51">
        <f>'Gesamtenergie 2050 var.'!E22*'Energie pro Energieträger'!D$47</f>
        <v>0</v>
      </c>
      <c r="F61" s="55">
        <f>'Gesamtenergie 2050 var.'!F22*'Energie pro Energieträger'!D$45</f>
        <v>1081.0280964022609</v>
      </c>
      <c r="G61" s="52">
        <f>'Gesamtenergie 2050 var.'!G22*'Energie pro Energieträger'!E$46</f>
        <v>14078.514313360389</v>
      </c>
      <c r="H61" s="54">
        <f>'Gesamtenergie 2050 var.'!H22*'Energie pro Energieträger'!E$48</f>
        <v>0</v>
      </c>
      <c r="I61" s="53">
        <f>'Gesamtenergie 2050 var.'!I22*'Energie pro Energieträger'!E$45</f>
        <v>3016.3130275700646</v>
      </c>
    </row>
    <row r="62" spans="3:9" x14ac:dyDescent="0.25">
      <c r="C62" s="8" t="str">
        <f t="shared" si="0"/>
        <v>Hungaria</v>
      </c>
      <c r="D62" s="8" t="str">
        <f t="shared" si="0"/>
        <v>Dunauijvaros</v>
      </c>
      <c r="E62" s="51">
        <f>'Gesamtenergie 2050 var.'!E23*'Energie pro Energieträger'!D$47</f>
        <v>0</v>
      </c>
      <c r="F62" s="55">
        <f>'Gesamtenergie 2050 var.'!F23*'Energie pro Energieträger'!D$45</f>
        <v>288.27415904060285</v>
      </c>
      <c r="G62" s="52">
        <f>'Gesamtenergie 2050 var.'!G23*'Energie pro Energieträger'!E$46</f>
        <v>3754.2704835627701</v>
      </c>
      <c r="H62" s="54">
        <f>'Gesamtenergie 2050 var.'!H23*'Energie pro Energieträger'!E$48</f>
        <v>0</v>
      </c>
      <c r="I62" s="53">
        <f>'Gesamtenergie 2050 var.'!I23*'Energie pro Energieträger'!E$45</f>
        <v>804.35014068535065</v>
      </c>
    </row>
    <row r="63" spans="3:9" x14ac:dyDescent="0.25">
      <c r="C63" s="8" t="str">
        <f t="shared" si="0"/>
        <v>Italy</v>
      </c>
      <c r="D63" s="8" t="str">
        <f t="shared" si="0"/>
        <v>Taranto</v>
      </c>
      <c r="E63" s="51">
        <f>'Gesamtenergie 2050 var.'!E24*'Energie pro Energieträger'!D$47</f>
        <v>0</v>
      </c>
      <c r="F63" s="55">
        <f>'Gesamtenergie 2050 var.'!F24*'Energie pro Energieträger'!D$45</f>
        <v>1531.456469903203</v>
      </c>
      <c r="G63" s="52">
        <f>'Gesamtenergie 2050 var.'!G24*'Energie pro Energieträger'!E$46</f>
        <v>19944.561943927216</v>
      </c>
      <c r="H63" s="54">
        <f>'Gesamtenergie 2050 var.'!H24*'Energie pro Energieträger'!E$48</f>
        <v>0</v>
      </c>
      <c r="I63" s="53">
        <f>'Gesamtenergie 2050 var.'!I24*'Energie pro Energieträger'!E$45</f>
        <v>4273.1101223909245</v>
      </c>
    </row>
    <row r="64" spans="3:9" x14ac:dyDescent="0.25">
      <c r="C64" s="8" t="str">
        <f t="shared" si="0"/>
        <v>Netherlands</v>
      </c>
      <c r="D64" s="8" t="str">
        <f t="shared" si="0"/>
        <v>Ijmuiden</v>
      </c>
      <c r="E64" s="51">
        <f>'Gesamtenergie 2050 var.'!E25*'Energie pro Energieträger'!D$47</f>
        <v>0</v>
      </c>
      <c r="F64" s="55">
        <f>'Gesamtenergie 2050 var.'!F25*'Energie pro Energieträger'!D$45</f>
        <v>1227.867746163568</v>
      </c>
      <c r="G64" s="52">
        <f>'Gesamtenergie 2050 var.'!G25*'Energie pro Energieträger'!E$46</f>
        <v>15990.845840925176</v>
      </c>
      <c r="H64" s="54">
        <f>'Gesamtenergie 2050 var.'!H25*'Energie pro Energieträger'!E$48</f>
        <v>0</v>
      </c>
      <c r="I64" s="53">
        <f>'Gesamtenergie 2050 var.'!I25*'Energie pro Energieträger'!E$45</f>
        <v>3426.0288804816655</v>
      </c>
    </row>
    <row r="65" spans="3:9" x14ac:dyDescent="0.25">
      <c r="C65" s="8" t="str">
        <f t="shared" si="0"/>
        <v>Poland</v>
      </c>
      <c r="D65" s="8" t="str">
        <f t="shared" si="0"/>
        <v>Krakow</v>
      </c>
      <c r="E65" s="51">
        <f>'Gesamtenergie 2050 var.'!E26*'Energie pro Energieträger'!D$47</f>
        <v>0</v>
      </c>
      <c r="F65" s="55">
        <f>'Gesamtenergie 2050 var.'!F26*'Energie pro Energieträger'!D$45</f>
        <v>490.9669271160268</v>
      </c>
      <c r="G65" s="52">
        <f>'Gesamtenergie 2050 var.'!G26*'Energie pro Energieträger'!E$46</f>
        <v>6393.9919173178432</v>
      </c>
      <c r="H65" s="54">
        <f>'Gesamtenergie 2050 var.'!H26*'Energie pro Energieträger'!E$48</f>
        <v>0</v>
      </c>
      <c r="I65" s="53">
        <f>'Gesamtenergie 2050 var.'!I26*'Energie pro Energieträger'!E$45</f>
        <v>1369.9088333547377</v>
      </c>
    </row>
    <row r="66" spans="3:9" x14ac:dyDescent="0.25">
      <c r="C66" s="8" t="str">
        <f t="shared" si="0"/>
        <v>Poland</v>
      </c>
      <c r="D66" s="8" t="str">
        <f t="shared" si="0"/>
        <v>Dabrowa Gornicza</v>
      </c>
      <c r="E66" s="51">
        <f>'Gesamtenergie 2050 var.'!E27*'Energie pro Energieträger'!D$47</f>
        <v>0</v>
      </c>
      <c r="F66" s="55">
        <f>'Gesamtenergie 2050 var.'!F27*'Energie pro Energieträger'!D$45</f>
        <v>490.9669271160268</v>
      </c>
      <c r="G66" s="52">
        <f>'Gesamtenergie 2050 var.'!G27*'Energie pro Energieträger'!E$46</f>
        <v>6393.9919173178432</v>
      </c>
      <c r="H66" s="54">
        <f>'Gesamtenergie 2050 var.'!H27*'Energie pro Energieträger'!E$48</f>
        <v>0</v>
      </c>
      <c r="I66" s="53">
        <f>'Gesamtenergie 2050 var.'!I27*'Energie pro Energieträger'!E$45</f>
        <v>1369.9088333547377</v>
      </c>
    </row>
    <row r="67" spans="3:9" x14ac:dyDescent="0.25">
      <c r="C67" s="8" t="str">
        <f t="shared" si="0"/>
        <v>Romania</v>
      </c>
      <c r="D67" s="8" t="str">
        <f t="shared" si="0"/>
        <v>Galati</v>
      </c>
      <c r="E67" s="51">
        <f>'Gesamtenergie 2050 var.'!E28*'Energie pro Energieträger'!D$47</f>
        <v>0</v>
      </c>
      <c r="F67" s="55">
        <f>'Gesamtenergie 2050 var.'!F28*'Energie pro Energieträger'!D$45</f>
        <v>369.3512662707725</v>
      </c>
      <c r="G67" s="52">
        <f>'Gesamtenergie 2050 var.'!G28*'Energie pro Energieträger'!E$46</f>
        <v>4810.1590570647995</v>
      </c>
      <c r="H67" s="54">
        <f>'Gesamtenergie 2050 var.'!H28*'Energie pro Energieträger'!E$48</f>
        <v>0</v>
      </c>
      <c r="I67" s="53">
        <f>'Gesamtenergie 2050 var.'!I28*'Energie pro Energieträger'!E$45</f>
        <v>1030.5736177531053</v>
      </c>
    </row>
    <row r="68" spans="3:9" x14ac:dyDescent="0.25">
      <c r="C68" s="8" t="str">
        <f t="shared" si="0"/>
        <v>Slovakia</v>
      </c>
      <c r="D68" s="8" t="str">
        <f t="shared" si="0"/>
        <v>Kosice</v>
      </c>
      <c r="E68" s="51">
        <f>'Gesamtenergie 2050 var.'!E29*'Energie pro Energieträger'!D$47</f>
        <v>0</v>
      </c>
      <c r="F68" s="55">
        <f>'Gesamtenergie 2050 var.'!F29*'Energie pro Energieträger'!D$45</f>
        <v>810.77107230169565</v>
      </c>
      <c r="G68" s="52">
        <f>'Gesamtenergie 2050 var.'!G29*'Energie pro Energieträger'!E$46</f>
        <v>10558.885735020291</v>
      </c>
      <c r="H68" s="54">
        <f>'Gesamtenergie 2050 var.'!H29*'Energie pro Energieträger'!E$48</f>
        <v>0</v>
      </c>
      <c r="I68" s="53">
        <f>'Gesamtenergie 2050 var.'!I29*'Energie pro Energieträger'!E$45</f>
        <v>2262.2347706775481</v>
      </c>
    </row>
    <row r="69" spans="3:9" x14ac:dyDescent="0.25">
      <c r="C69" s="8" t="str">
        <f t="shared" si="0"/>
        <v>Spain</v>
      </c>
      <c r="D69" s="8" t="str">
        <f t="shared" si="0"/>
        <v>Gijon</v>
      </c>
      <c r="E69" s="51">
        <f>'Gesamtenergie 2050 var.'!E30*'Energie pro Energieträger'!D$47</f>
        <v>0</v>
      </c>
      <c r="F69" s="55">
        <f>'Gesamtenergie 2050 var.'!F30*'Energie pro Energieträger'!D$45</f>
        <v>427.90695482589496</v>
      </c>
      <c r="G69" s="52">
        <f>'Gesamtenergie 2050 var.'!G30*'Energie pro Energieträger'!E$46</f>
        <v>5572.7452490384867</v>
      </c>
      <c r="H69" s="54">
        <f>'Gesamtenergie 2050 var.'!H30*'Energie pro Energieträger'!E$48</f>
        <v>0</v>
      </c>
      <c r="I69" s="53">
        <f>'Gesamtenergie 2050 var.'!I30*'Energie pro Energieträger'!E$45</f>
        <v>1193.9572400798174</v>
      </c>
    </row>
    <row r="70" spans="3:9" x14ac:dyDescent="0.25">
      <c r="C70" s="8" t="str">
        <f t="shared" si="0"/>
        <v>Spain</v>
      </c>
      <c r="D70" s="8" t="str">
        <f t="shared" si="0"/>
        <v>Aviles</v>
      </c>
      <c r="E70" s="51">
        <f>'Gesamtenergie 2050 var.'!E31*'Energie pro Energieträger'!D$47</f>
        <v>0</v>
      </c>
      <c r="F70" s="55">
        <f>'Gesamtenergie 2050 var.'!F31*'Energie pro Energieträger'!D$45</f>
        <v>427.90695482589496</v>
      </c>
      <c r="G70" s="52">
        <f>'Gesamtenergie 2050 var.'!G31*'Energie pro Energieträger'!E$46</f>
        <v>5572.7452490384867</v>
      </c>
      <c r="H70" s="54">
        <f>'Gesamtenergie 2050 var.'!H31*'Energie pro Energieträger'!E$48</f>
        <v>0</v>
      </c>
      <c r="I70" s="53">
        <f>'Gesamtenergie 2050 var.'!I31*'Energie pro Energieträger'!E$45</f>
        <v>1193.9572400798174</v>
      </c>
    </row>
    <row r="71" spans="3:9" x14ac:dyDescent="0.25">
      <c r="C71" s="8" t="str">
        <f t="shared" si="0"/>
        <v>Sweden</v>
      </c>
      <c r="D71" s="8" t="str">
        <f t="shared" si="0"/>
        <v>Lulea</v>
      </c>
      <c r="E71" s="51">
        <f>'Gesamtenergie 2050 var.'!E32*'Energie pro Energieträger'!D$47</f>
        <v>0</v>
      </c>
      <c r="F71" s="55">
        <f>'Gesamtenergie 2050 var.'!F32*'Energie pro Energieträger'!D$45</f>
        <v>414.39410362086664</v>
      </c>
      <c r="G71" s="52">
        <f>'Gesamtenergie 2050 var.'!G32*'Energie pro Energieträger'!E$46</f>
        <v>5396.7638201214822</v>
      </c>
      <c r="H71" s="54">
        <f>'Gesamtenergie 2050 var.'!H32*'Energie pro Energieträger'!E$48</f>
        <v>0</v>
      </c>
      <c r="I71" s="53">
        <f>'Gesamtenergie 2050 var.'!I32*'Energie pro Energieträger'!E$45</f>
        <v>1156.2533272351916</v>
      </c>
    </row>
    <row r="72" spans="3:9" x14ac:dyDescent="0.25">
      <c r="C72" s="8" t="str">
        <f t="shared" si="0"/>
        <v>Sweden</v>
      </c>
      <c r="D72" s="8" t="str">
        <f t="shared" si="0"/>
        <v>Oxeloesund</v>
      </c>
      <c r="E72" s="51">
        <f>'Gesamtenergie 2050 var.'!E33*'Energie pro Energieträger'!D$47</f>
        <v>0</v>
      </c>
      <c r="F72" s="55">
        <f>'Gesamtenergie 2050 var.'!F33*'Energie pro Energieträger'!D$45</f>
        <v>270.25702410056522</v>
      </c>
      <c r="G72" s="52">
        <f>'Gesamtenergie 2050 var.'!G33*'Energie pro Energieträger'!E$46</f>
        <v>3519.6285783400972</v>
      </c>
      <c r="H72" s="54">
        <f>'Gesamtenergie 2050 var.'!H33*'Energie pro Energieträger'!E$48</f>
        <v>0</v>
      </c>
      <c r="I72" s="53">
        <f>'Gesamtenergie 2050 var.'!I33*'Energie pro Energieträger'!E$45</f>
        <v>754.07825689251615</v>
      </c>
    </row>
    <row r="73" spans="3:9" x14ac:dyDescent="0.25">
      <c r="C73" s="8" t="str">
        <f t="shared" si="0"/>
        <v>United Kingdom</v>
      </c>
      <c r="D73" s="8" t="str">
        <f t="shared" si="0"/>
        <v>Port Talbot</v>
      </c>
      <c r="E73" s="51">
        <f>'Gesamtenergie 2050 var.'!E34*'Energie pro Energieträger'!D$47</f>
        <v>0</v>
      </c>
      <c r="F73" s="55">
        <f>'Gesamtenergie 2050 var.'!F34*'Energie pro Energieträger'!D$45</f>
        <v>681.9485574804263</v>
      </c>
      <c r="G73" s="52">
        <f>'Gesamtenergie 2050 var.'!G34*'Energie pro Energieträger'!E$46</f>
        <v>8881.1961126781789</v>
      </c>
      <c r="H73" s="54">
        <f>'Gesamtenergie 2050 var.'!H34*'Energie pro Energieträger'!E$48</f>
        <v>0</v>
      </c>
      <c r="I73" s="53">
        <f>'Gesamtenergie 2050 var.'!I34*'Energie pro Energieträger'!E$45</f>
        <v>1902.7908015587825</v>
      </c>
    </row>
    <row r="74" spans="3:9" x14ac:dyDescent="0.25">
      <c r="C74" s="8" t="str">
        <f t="shared" si="0"/>
        <v>United Kingdom</v>
      </c>
      <c r="D74" s="8" t="str">
        <f t="shared" si="0"/>
        <v>Scunthorpe</v>
      </c>
      <c r="E74" s="51">
        <f>'Gesamtenergie 2050 var.'!E35*'Energie pro Energieträger'!D$47</f>
        <v>0</v>
      </c>
      <c r="F74" s="55">
        <f>'Gesamtenergie 2050 var.'!F35*'Energie pro Energieträger'!D$45</f>
        <v>504.47977832105511</v>
      </c>
      <c r="G74" s="52">
        <f>'Gesamtenergie 2050 var.'!G35*'Energie pro Energieträger'!E$46</f>
        <v>6569.9733462348477</v>
      </c>
      <c r="H74" s="54">
        <f>'Gesamtenergie 2050 var.'!H35*'Energie pro Energieträger'!E$48</f>
        <v>0</v>
      </c>
      <c r="I74" s="53">
        <f>'Gesamtenergie 2050 var.'!I35*'Energie pro Energieträger'!E$45</f>
        <v>1407.6127461993635</v>
      </c>
    </row>
    <row r="81" spans="3:9" ht="41.25" customHeight="1" x14ac:dyDescent="0.35">
      <c r="C81" s="78" t="s">
        <v>124</v>
      </c>
      <c r="D81" s="78"/>
      <c r="E81" s="78"/>
      <c r="F81" s="78"/>
      <c r="G81" s="78"/>
      <c r="H81" s="78"/>
      <c r="I81" s="78"/>
    </row>
    <row r="83" spans="3:9" ht="15.75" x14ac:dyDescent="0.25">
      <c r="E83" s="86" t="s">
        <v>47</v>
      </c>
      <c r="F83" s="86"/>
      <c r="G83" s="86" t="s">
        <v>43</v>
      </c>
      <c r="H83" s="86"/>
      <c r="I83" s="86"/>
    </row>
    <row r="84" spans="3:9" x14ac:dyDescent="0.25">
      <c r="C84" s="15" t="s">
        <v>53</v>
      </c>
      <c r="D84" s="15" t="s">
        <v>54</v>
      </c>
      <c r="E84" s="63" t="str">
        <f>Studienliste!$F$17</f>
        <v>ISI-05 13</v>
      </c>
      <c r="F84" s="64" t="s">
        <v>139</v>
      </c>
      <c r="G84" s="65" t="str">
        <f>Studienliste!$F$10</f>
        <v>OTTO-01 17</v>
      </c>
      <c r="H84" s="66" t="str">
        <f>Studienliste!$F$8</f>
        <v>TUD-02 20</v>
      </c>
      <c r="I84" s="67" t="str">
        <f>F84</f>
        <v>ENWI</v>
      </c>
    </row>
    <row r="85" spans="3:9" x14ac:dyDescent="0.25">
      <c r="C85" s="8" t="str">
        <f>C46</f>
        <v>Austria</v>
      </c>
      <c r="D85" s="8" t="str">
        <f>D46</f>
        <v>Donawitz</v>
      </c>
      <c r="E85" s="51">
        <f>'Gesamtenergie 2050 var.'!E7*'Energie pro Energieträger'!D$51</f>
        <v>19883.349295931446</v>
      </c>
      <c r="F85" s="55">
        <f>'Gesamtenergie 2050 var.'!F7*'Energie pro Energieträger'!D$49</f>
        <v>23544.865342783596</v>
      </c>
      <c r="G85" s="52">
        <f>'Gesamtenergie 2050 var.'!G7*'Energie pro Energieträger'!E$50</f>
        <v>21457.365915582348</v>
      </c>
      <c r="H85" s="54">
        <f>'Gesamtenergie 2050 var.'!H7*'Energie pro Energieträger'!E$52</f>
        <v>16696.512853062519</v>
      </c>
      <c r="I85" s="53">
        <f>'Gesamtenergie 2050 var.'!I7*'Energie pro Energieträger'!E$49</f>
        <v>15011.10913642935</v>
      </c>
    </row>
    <row r="86" spans="3:9" x14ac:dyDescent="0.25">
      <c r="C86" s="8" t="str">
        <f t="shared" ref="C86:D113" si="1">C47</f>
        <v>Austria</v>
      </c>
      <c r="D86" s="8" t="str">
        <f t="shared" si="1"/>
        <v>Linz</v>
      </c>
      <c r="E86" s="51">
        <f>'Gesamtenergie 2050 var.'!E8*'Energie pro Energieträger'!D$51</f>
        <v>19883.349295931446</v>
      </c>
      <c r="F86" s="55">
        <f>'Gesamtenergie 2050 var.'!F8*'Energie pro Energieträger'!D$49</f>
        <v>23544.865342783596</v>
      </c>
      <c r="G86" s="52">
        <f>'Gesamtenergie 2050 var.'!G8*'Energie pro Energieträger'!E$50</f>
        <v>21457.365915582348</v>
      </c>
      <c r="H86" s="54">
        <f>'Gesamtenergie 2050 var.'!H8*'Energie pro Energieträger'!E$52</f>
        <v>16696.512853062519</v>
      </c>
      <c r="I86" s="53">
        <f>'Gesamtenergie 2050 var.'!I8*'Energie pro Energieträger'!E$49</f>
        <v>15011.10913642935</v>
      </c>
    </row>
    <row r="87" spans="3:9" x14ac:dyDescent="0.25">
      <c r="C87" s="8" t="str">
        <f t="shared" si="1"/>
        <v>Belgium</v>
      </c>
      <c r="D87" s="8" t="str">
        <f t="shared" si="1"/>
        <v>Ghent</v>
      </c>
      <c r="E87" s="51">
        <f>'Gesamtenergie 2050 var.'!E9*'Energie pro Energieträger'!D$51</f>
        <v>28720.978972389712</v>
      </c>
      <c r="F87" s="55">
        <f>'Gesamtenergie 2050 var.'!F9*'Energie pro Energieträger'!D$49</f>
        <v>34009.943312528652</v>
      </c>
      <c r="G87" s="52">
        <f>'Gesamtenergie 2050 var.'!G9*'Energie pro Energieträger'!E$50</f>
        <v>30994.604887337344</v>
      </c>
      <c r="H87" s="54">
        <f>'Gesamtenergie 2050 var.'!H9*'Energie pro Energieträger'!E$52</f>
        <v>24117.676927959375</v>
      </c>
      <c r="I87" s="53">
        <f>'Gesamtenergie 2050 var.'!I9*'Energie pro Energieträger'!E$49</f>
        <v>21683.155259353287</v>
      </c>
    </row>
    <row r="88" spans="3:9" x14ac:dyDescent="0.25">
      <c r="C88" s="8" t="str">
        <f t="shared" si="1"/>
        <v>Czech Republic</v>
      </c>
      <c r="D88" s="8" t="str">
        <f t="shared" si="1"/>
        <v>Trinec</v>
      </c>
      <c r="E88" s="51">
        <f>'Gesamtenergie 2050 var.'!E10*'Energie pro Energieträger'!D$51</f>
        <v>13612.163061593143</v>
      </c>
      <c r="F88" s="55">
        <f>'Gesamtenergie 2050 var.'!F10*'Energie pro Energieträger'!D$49</f>
        <v>16118.84102316725</v>
      </c>
      <c r="G88" s="52">
        <f>'Gesamtenergie 2050 var.'!G10*'Energie pro Energieträger'!E$50</f>
        <v>14689.736591558232</v>
      </c>
      <c r="H88" s="54">
        <f>'Gesamtenergie 2050 var.'!H10*'Energie pro Energieträger'!E$52</f>
        <v>11430.45128530625</v>
      </c>
      <c r="I88" s="53">
        <f>'Gesamtenergie 2050 var.'!I10*'Energie pro Energieträger'!E$49</f>
        <v>10276.622024754044</v>
      </c>
    </row>
    <row r="89" spans="3:9" x14ac:dyDescent="0.25">
      <c r="C89" s="8" t="str">
        <f t="shared" si="1"/>
        <v>Finland</v>
      </c>
      <c r="D89" s="8" t="str">
        <f t="shared" si="1"/>
        <v>Raahe</v>
      </c>
      <c r="E89" s="51">
        <f>'Gesamtenergie 2050 var.'!E11*'Energie pro Energieträger'!D$51</f>
        <v>13701.751436369404</v>
      </c>
      <c r="F89" s="55">
        <f>'Gesamtenergie 2050 var.'!F11*'Energie pro Energieträger'!D$49</f>
        <v>16224.927084876055</v>
      </c>
      <c r="G89" s="52">
        <f>'Gesamtenergie 2050 var.'!G11*'Energie pro Energieträger'!E$50</f>
        <v>14786.417010472862</v>
      </c>
      <c r="H89" s="54">
        <f>'Gesamtenergie 2050 var.'!H11*'Energie pro Energieträger'!E$52</f>
        <v>11505.680736274198</v>
      </c>
      <c r="I89" s="53">
        <f>'Gesamtenergie 2050 var.'!I11*'Energie pro Energieträger'!E$49</f>
        <v>10344.257554920834</v>
      </c>
    </row>
    <row r="90" spans="3:9" x14ac:dyDescent="0.25">
      <c r="C90" s="8" t="str">
        <f t="shared" si="1"/>
        <v>France</v>
      </c>
      <c r="D90" s="8" t="str">
        <f t="shared" si="1"/>
        <v>Fos-Sur-Mer</v>
      </c>
      <c r="E90" s="51">
        <f>'Gesamtenergie 2050 var.'!E12*'Energie pro Energieträger'!D$51</f>
        <v>19762.141494763564</v>
      </c>
      <c r="F90" s="55">
        <f>'Gesamtenergie 2050 var.'!F12*'Energie pro Energieträger'!D$49</f>
        <v>23401.337141648157</v>
      </c>
      <c r="G90" s="52">
        <f>'Gesamtenergie 2050 var.'!G12*'Energie pro Energieträger'!E$50</f>
        <v>21326.562995874323</v>
      </c>
      <c r="H90" s="54">
        <f>'Gesamtenergie 2050 var.'!H12*'Energie pro Energieträger'!E$52</f>
        <v>16594.731831164707</v>
      </c>
      <c r="I90" s="53">
        <f>'Gesamtenergie 2050 var.'!I12*'Energie pro Energieträger'!E$49</f>
        <v>14919.60224267428</v>
      </c>
    </row>
    <row r="91" spans="3:9" x14ac:dyDescent="0.25">
      <c r="C91" s="8" t="str">
        <f t="shared" si="1"/>
        <v>France</v>
      </c>
      <c r="D91" s="8" t="str">
        <f t="shared" si="1"/>
        <v>Dunkerque</v>
      </c>
      <c r="E91" s="51">
        <f>'Gesamtenergie 2050 var.'!E13*'Energie pro Energieträger'!D$51</f>
        <v>36098.845130434776</v>
      </c>
      <c r="F91" s="55">
        <f>'Gesamtenergie 2050 var.'!F13*'Energie pro Energieträger'!D$49</f>
        <v>42746.442512077301</v>
      </c>
      <c r="G91" s="52">
        <f>'Gesamtenergie 2050 var.'!G13*'Energie pro Energieträger'!E$50</f>
        <v>38956.521739130425</v>
      </c>
      <c r="H91" s="54">
        <f>'Gesamtenergie 2050 var.'!H13*'Energie pro Energieträger'!E$52</f>
        <v>30313.043478260868</v>
      </c>
      <c r="I91" s="53">
        <f>'Gesamtenergie 2050 var.'!I13*'Energie pro Energieträger'!E$49</f>
        <v>27253.14009661835</v>
      </c>
    </row>
    <row r="92" spans="3:9" x14ac:dyDescent="0.25">
      <c r="C92" s="8" t="str">
        <f t="shared" si="1"/>
        <v>Germany</v>
      </c>
      <c r="D92" s="8" t="str">
        <f t="shared" si="1"/>
        <v>Bremen</v>
      </c>
      <c r="E92" s="51">
        <f>'Gesamtenergie 2050 var.'!E14*'Energie pro Energieträger'!D$51</f>
        <v>17390.684515391935</v>
      </c>
      <c r="F92" s="55">
        <f>'Gesamtenergie 2050 var.'!F14*'Energie pro Energieträger'!D$49</f>
        <v>20593.176684650374</v>
      </c>
      <c r="G92" s="52">
        <f>'Gesamtenergie 2050 var.'!G14*'Energie pro Energieträger'!E$50</f>
        <v>18767.375436369402</v>
      </c>
      <c r="H92" s="54">
        <f>'Gesamtenergie 2050 var.'!H14*'Energie pro Energieträger'!E$52</f>
        <v>14603.364011424945</v>
      </c>
      <c r="I92" s="53">
        <f>'Gesamtenergie 2050 var.'!I14*'Energie pro Energieträger'!E$49</f>
        <v>13129.249973553366</v>
      </c>
    </row>
    <row r="93" spans="3:9" x14ac:dyDescent="0.25">
      <c r="C93" s="8" t="str">
        <f t="shared" si="1"/>
        <v>Germany</v>
      </c>
      <c r="D93" s="8" t="str">
        <f t="shared" si="1"/>
        <v>Voelklingen</v>
      </c>
      <c r="E93" s="51">
        <f>'Gesamtenergie 2050 var.'!E15*'Energie pro Energieträger'!D$51</f>
        <v>14660.874036915262</v>
      </c>
      <c r="F93" s="55">
        <f>'Gesamtenergie 2050 var.'!F15*'Energie pro Energieträger'!D$49</f>
        <v>17360.67198081738</v>
      </c>
      <c r="G93" s="52">
        <f>'Gesamtenergie 2050 var.'!G15*'Energie pro Energieträger'!E$50</f>
        <v>15821.466201205963</v>
      </c>
      <c r="H93" s="54">
        <f>'Gesamtenergie 2050 var.'!H15*'Energie pro Energieträger'!E$52</f>
        <v>12311.07838781339</v>
      </c>
      <c r="I93" s="53">
        <f>'Gesamtenergie 2050 var.'!I15*'Energie pro Energieträger'!E$49</f>
        <v>11068.355583765293</v>
      </c>
    </row>
    <row r="94" spans="3:9" x14ac:dyDescent="0.25">
      <c r="C94" s="8" t="str">
        <f t="shared" si="1"/>
        <v>Germany</v>
      </c>
      <c r="D94" s="8" t="str">
        <f t="shared" si="1"/>
        <v>Eisenhuettenstadt</v>
      </c>
      <c r="E94" s="51">
        <f>'Gesamtenergie 2050 var.'!E16*'Energie pro Energieträger'!D$51</f>
        <v>11330.294456997775</v>
      </c>
      <c r="F94" s="55">
        <f>'Gesamtenergie 2050 var.'!F16*'Energie pro Energieträger'!D$49</f>
        <v>13416.766627878276</v>
      </c>
      <c r="G94" s="52">
        <f>'Gesamtenergie 2050 var.'!G16*'Energie pro Energieträger'!E$50</f>
        <v>12227.229450967943</v>
      </c>
      <c r="H94" s="54">
        <f>'Gesamtenergie 2050 var.'!H16*'Energie pro Energieträger'!E$52</f>
        <v>9514.3129165344326</v>
      </c>
      <c r="I94" s="53">
        <f>'Gesamtenergie 2050 var.'!I16*'Energie pro Energieträger'!E$49</f>
        <v>8553.9052857999213</v>
      </c>
    </row>
    <row r="95" spans="3:9" x14ac:dyDescent="0.25">
      <c r="C95" s="8" t="str">
        <f t="shared" si="1"/>
        <v>Germany</v>
      </c>
      <c r="D95" s="8" t="str">
        <f t="shared" si="1"/>
        <v>Duisburg-Huckingen</v>
      </c>
      <c r="E95" s="51">
        <f>'Gesamtenergie 2050 var.'!E17*'Energie pro Energieträger'!D$51</f>
        <v>26349.521993018087</v>
      </c>
      <c r="F95" s="55">
        <f>'Gesamtenergie 2050 var.'!F17*'Energie pro Energieträger'!D$49</f>
        <v>31201.782855530873</v>
      </c>
      <c r="G95" s="52">
        <f>'Gesamtenergie 2050 var.'!G17*'Energie pro Energieträger'!E$50</f>
        <v>28435.417327832427</v>
      </c>
      <c r="H95" s="54">
        <f>'Gesamtenergie 2050 var.'!H17*'Energie pro Energieträger'!E$52</f>
        <v>22126.309108219612</v>
      </c>
      <c r="I95" s="53">
        <f>'Gesamtenergie 2050 var.'!I17*'Energie pro Energieträger'!E$49</f>
        <v>19892.802990232372</v>
      </c>
    </row>
    <row r="96" spans="3:9" x14ac:dyDescent="0.25">
      <c r="C96" s="8" t="str">
        <f t="shared" si="1"/>
        <v>Germany</v>
      </c>
      <c r="D96" s="8" t="str">
        <f t="shared" si="1"/>
        <v>Duisburg-Beeckerwerth</v>
      </c>
      <c r="E96" s="51">
        <f>'Gesamtenergie 2050 var.'!E18*'Energie pro Energieträger'!D$51</f>
        <v>31619.426391621702</v>
      </c>
      <c r="F96" s="55">
        <f>'Gesamtenergie 2050 var.'!F18*'Energie pro Energieträger'!D$49</f>
        <v>37442.139426637048</v>
      </c>
      <c r="G96" s="52">
        <f>'Gesamtenergie 2050 var.'!G18*'Energie pro Energieträger'!E$50</f>
        <v>34122.500793398911</v>
      </c>
      <c r="H96" s="54">
        <f>'Gesamtenergie 2050 var.'!H18*'Energie pro Energieträger'!E$52</f>
        <v>26551.57092986353</v>
      </c>
      <c r="I96" s="53">
        <f>'Gesamtenergie 2050 var.'!I18*'Energie pro Energieträger'!E$49</f>
        <v>23871.363588278848</v>
      </c>
    </row>
    <row r="97" spans="3:9" x14ac:dyDescent="0.25">
      <c r="C97" s="8" t="str">
        <f t="shared" si="1"/>
        <v>Germany</v>
      </c>
      <c r="D97" s="8" t="str">
        <f t="shared" si="1"/>
        <v>Salzgitter</v>
      </c>
      <c r="E97" s="51">
        <f>'Gesamtenergie 2050 var.'!E19*'Energie pro Energieträger'!D$51</f>
        <v>24241.560233576638</v>
      </c>
      <c r="F97" s="55">
        <f>'Gesamtenergie 2050 var.'!F19*'Energie pro Energieträger'!D$49</f>
        <v>28705.640227088403</v>
      </c>
      <c r="G97" s="52">
        <f>'Gesamtenergie 2050 var.'!G19*'Energie pro Energieträger'!E$50</f>
        <v>26160.58394160583</v>
      </c>
      <c r="H97" s="54">
        <f>'Gesamtenergie 2050 var.'!H19*'Energie pro Energieträger'!E$52</f>
        <v>20356.204379562041</v>
      </c>
      <c r="I97" s="53">
        <f>'Gesamtenergie 2050 var.'!I19*'Energie pro Energieträger'!E$49</f>
        <v>18301.378751013784</v>
      </c>
    </row>
    <row r="98" spans="3:9" x14ac:dyDescent="0.25">
      <c r="C98" s="8" t="str">
        <f t="shared" si="1"/>
        <v>Germany</v>
      </c>
      <c r="D98" s="8" t="str">
        <f t="shared" si="1"/>
        <v>Dillingen</v>
      </c>
      <c r="E98" s="51">
        <f>'Gesamtenergie 2050 var.'!E20*'Energie pro Energieträger'!D$51</f>
        <v>12299.956866340841</v>
      </c>
      <c r="F98" s="55">
        <f>'Gesamtenergie 2050 var.'!F20*'Energie pro Energieträger'!D$49</f>
        <v>14564.992236961813</v>
      </c>
      <c r="G98" s="52">
        <f>'Gesamtenergie 2050 var.'!G20*'Energie pro Energieträger'!E$50</f>
        <v>13273.652808632178</v>
      </c>
      <c r="H98" s="54">
        <f>'Gesamtenergie 2050 var.'!H20*'Energie pro Energieträger'!E$52</f>
        <v>10328.561091716914</v>
      </c>
      <c r="I98" s="53">
        <f>'Gesamtenergie 2050 var.'!I20*'Energie pro Energieträger'!E$49</f>
        <v>9285.9604358404722</v>
      </c>
    </row>
    <row r="99" spans="3:9" x14ac:dyDescent="0.25">
      <c r="C99" s="8" t="str">
        <f t="shared" si="1"/>
        <v>Germany</v>
      </c>
      <c r="D99" s="8" t="str">
        <f t="shared" si="1"/>
        <v>Duisburg</v>
      </c>
      <c r="E99" s="51">
        <f>'Gesamtenergie 2050 var.'!E21*'Energie pro Energieträger'!D$51</f>
        <v>5902.2929264360509</v>
      </c>
      <c r="F99" s="55">
        <f>'Gesamtenergie 2050 var.'!F21*'Energie pro Energieträger'!D$49</f>
        <v>6989.1993596389166</v>
      </c>
      <c r="G99" s="52">
        <f>'Gesamtenergie 2050 var.'!G21*'Energie pro Energieträger'!E$50</f>
        <v>6369.5334814344633</v>
      </c>
      <c r="H99" s="54">
        <f>'Gesamtenergie 2050 var.'!H21*'Energie pro Energieträger'!E$52</f>
        <v>4956.2932402411925</v>
      </c>
      <c r="I99" s="53">
        <f>'Gesamtenergie 2050 var.'!I21*'Energie pro Energieträger'!E$49</f>
        <v>4455.9878698120519</v>
      </c>
    </row>
    <row r="100" spans="3:9" x14ac:dyDescent="0.25">
      <c r="C100" s="8" t="str">
        <f t="shared" si="1"/>
        <v>Germany</v>
      </c>
      <c r="D100" s="8" t="str">
        <f t="shared" si="1"/>
        <v>Duisburg-Bruckhausen</v>
      </c>
      <c r="E100" s="51">
        <f>'Gesamtenergie 2050 var.'!E22*'Energie pro Energieträger'!D$51</f>
        <v>31619.426391621702</v>
      </c>
      <c r="F100" s="55">
        <f>'Gesamtenergie 2050 var.'!F22*'Energie pro Energieträger'!D$49</f>
        <v>37442.139426637048</v>
      </c>
      <c r="G100" s="52">
        <f>'Gesamtenergie 2050 var.'!G22*'Energie pro Energieträger'!E$50</f>
        <v>34122.500793398911</v>
      </c>
      <c r="H100" s="54">
        <f>'Gesamtenergie 2050 var.'!H22*'Energie pro Energieträger'!E$52</f>
        <v>26551.57092986353</v>
      </c>
      <c r="I100" s="53">
        <f>'Gesamtenergie 2050 var.'!I22*'Energie pro Energieträger'!E$49</f>
        <v>23871.363588278848</v>
      </c>
    </row>
    <row r="101" spans="3:9" x14ac:dyDescent="0.25">
      <c r="C101" s="8" t="str">
        <f t="shared" si="1"/>
        <v>Hungaria</v>
      </c>
      <c r="D101" s="8" t="str">
        <f t="shared" si="1"/>
        <v>Dunauijvaros</v>
      </c>
      <c r="E101" s="51">
        <f>'Gesamtenergie 2050 var.'!E23*'Energie pro Energieträger'!D$51</f>
        <v>8431.8470377657868</v>
      </c>
      <c r="F101" s="55">
        <f>'Gesamtenergie 2050 var.'!F23*'Energie pro Energieträger'!D$49</f>
        <v>9984.5705137698787</v>
      </c>
      <c r="G101" s="52">
        <f>'Gesamtenergie 2050 var.'!G23*'Energie pro Energieträger'!E$50</f>
        <v>9099.3335449063761</v>
      </c>
      <c r="H101" s="54">
        <f>'Gesamtenergie 2050 var.'!H23*'Energie pro Energieträger'!E$52</f>
        <v>7080.418914630276</v>
      </c>
      <c r="I101" s="53">
        <f>'Gesamtenergie 2050 var.'!I23*'Energie pro Energieträger'!E$49</f>
        <v>6365.6969568743598</v>
      </c>
    </row>
    <row r="102" spans="3:9" x14ac:dyDescent="0.25">
      <c r="C102" s="8" t="str">
        <f t="shared" si="1"/>
        <v>Italy</v>
      </c>
      <c r="D102" s="8" t="str">
        <f t="shared" si="1"/>
        <v>Taranto</v>
      </c>
      <c r="E102" s="51">
        <f>'Gesamtenergie 2050 var.'!E24*'Energie pro Energieträger'!D$51</f>
        <v>44794.187388130747</v>
      </c>
      <c r="F102" s="55">
        <f>'Gesamtenergie 2050 var.'!F24*'Energie pro Energieträger'!D$49</f>
        <v>53043.030854402488</v>
      </c>
      <c r="G102" s="52">
        <f>'Gesamtenergie 2050 var.'!G24*'Energie pro Energieträger'!E$50</f>
        <v>48340.209457315119</v>
      </c>
      <c r="H102" s="54">
        <f>'Gesamtenergie 2050 var.'!H24*'Energie pro Energieträger'!E$52</f>
        <v>37614.725483973336</v>
      </c>
      <c r="I102" s="53">
        <f>'Gesamtenergie 2050 var.'!I24*'Energie pro Energieträger'!E$49</f>
        <v>33817.765083395032</v>
      </c>
    </row>
    <row r="103" spans="3:9" x14ac:dyDescent="0.25">
      <c r="C103" s="8" t="str">
        <f t="shared" si="1"/>
        <v>Netherlands</v>
      </c>
      <c r="D103" s="8" t="str">
        <f t="shared" si="1"/>
        <v>Ijmuiden</v>
      </c>
      <c r="E103" s="51">
        <f>'Gesamtenergie 2050 var.'!E25*'Energie pro Energieträger'!D$51</f>
        <v>35914.39847648365</v>
      </c>
      <c r="F103" s="55">
        <f>'Gesamtenergie 2050 var.'!F25*'Energie pro Energieträger'!D$49</f>
        <v>42528.03003208858</v>
      </c>
      <c r="G103" s="52">
        <f>'Gesamtenergie 2050 var.'!G25*'Energie pro Energieträger'!E$50</f>
        <v>38757.473817835598</v>
      </c>
      <c r="H103" s="54">
        <f>'Gesamtenergie 2050 var.'!H25*'Energie pro Energieträger'!E$52</f>
        <v>30158.159314503329</v>
      </c>
      <c r="I103" s="53">
        <f>'Gesamtenergie 2050 var.'!I25*'Energie pro Energieträger'!E$49</f>
        <v>27113.890475686727</v>
      </c>
    </row>
    <row r="104" spans="3:9" x14ac:dyDescent="0.25">
      <c r="C104" s="8" t="str">
        <f t="shared" si="1"/>
        <v>Poland</v>
      </c>
      <c r="D104" s="8" t="str">
        <f t="shared" si="1"/>
        <v>Krakow</v>
      </c>
      <c r="E104" s="51">
        <f>'Gesamtenergie 2050 var.'!E26*'Energie pro Energieträger'!D$51</f>
        <v>14360.489486194856</v>
      </c>
      <c r="F104" s="55">
        <f>'Gesamtenergie 2050 var.'!F26*'Energie pro Energieträger'!D$49</f>
        <v>17004.971656264326</v>
      </c>
      <c r="G104" s="52">
        <f>'Gesamtenergie 2050 var.'!G26*'Energie pro Energieträger'!E$50</f>
        <v>15497.302443668672</v>
      </c>
      <c r="H104" s="54">
        <f>'Gesamtenergie 2050 var.'!H26*'Energie pro Energieträger'!E$52</f>
        <v>12058.838463979688</v>
      </c>
      <c r="I104" s="53">
        <f>'Gesamtenergie 2050 var.'!I26*'Energie pro Energieträger'!E$49</f>
        <v>10841.577629676643</v>
      </c>
    </row>
    <row r="105" spans="3:9" x14ac:dyDescent="0.25">
      <c r="C105" s="8" t="str">
        <f t="shared" si="1"/>
        <v>Poland</v>
      </c>
      <c r="D105" s="8" t="str">
        <f t="shared" si="1"/>
        <v>Dabrowa Gornicza</v>
      </c>
      <c r="E105" s="51">
        <f>'Gesamtenergie 2050 var.'!E27*'Energie pro Energieträger'!D$51</f>
        <v>14360.489486194856</v>
      </c>
      <c r="F105" s="55">
        <f>'Gesamtenergie 2050 var.'!F27*'Energie pro Energieträger'!D$49</f>
        <v>17004.971656264326</v>
      </c>
      <c r="G105" s="52">
        <f>'Gesamtenergie 2050 var.'!G27*'Energie pro Energieträger'!E$50</f>
        <v>15497.302443668672</v>
      </c>
      <c r="H105" s="54">
        <f>'Gesamtenergie 2050 var.'!H27*'Energie pro Energieträger'!E$52</f>
        <v>12058.838463979688</v>
      </c>
      <c r="I105" s="53">
        <f>'Gesamtenergie 2050 var.'!I27*'Energie pro Energieträger'!E$49</f>
        <v>10841.577629676643</v>
      </c>
    </row>
    <row r="106" spans="3:9" x14ac:dyDescent="0.25">
      <c r="C106" s="8" t="str">
        <f t="shared" si="1"/>
        <v>Romania</v>
      </c>
      <c r="D106" s="8" t="str">
        <f t="shared" si="1"/>
        <v>Galati</v>
      </c>
      <c r="E106" s="51">
        <f>'Gesamtenergie 2050 var.'!E28*'Energie pro Energieträger'!D$51</f>
        <v>10803.304017137414</v>
      </c>
      <c r="F106" s="55">
        <f>'Gesamtenergie 2050 var.'!F28*'Energie pro Energieträger'!D$49</f>
        <v>12792.73097076766</v>
      </c>
      <c r="G106" s="52">
        <f>'Gesamtenergie 2050 var.'!G28*'Energie pro Energieträger'!E$50</f>
        <v>11658.521104411295</v>
      </c>
      <c r="H106" s="54">
        <f>'Gesamtenergie 2050 var.'!H28*'Energie pro Energieträger'!E$52</f>
        <v>9071.78673437004</v>
      </c>
      <c r="I106" s="53">
        <f>'Gesamtenergie 2050 var.'!I28*'Energie pro Energieträger'!E$49</f>
        <v>8156.0492259952725</v>
      </c>
    </row>
    <row r="107" spans="3:9" x14ac:dyDescent="0.25">
      <c r="C107" s="8" t="str">
        <f t="shared" si="1"/>
        <v>Slovakia</v>
      </c>
      <c r="D107" s="8" t="str">
        <f t="shared" si="1"/>
        <v>Kosice</v>
      </c>
      <c r="E107" s="51">
        <f>'Gesamtenergie 2050 var.'!E29*'Energie pro Energieträger'!D$51</f>
        <v>23714.569793716277</v>
      </c>
      <c r="F107" s="55">
        <f>'Gesamtenergie 2050 var.'!F29*'Energie pro Energieträger'!D$49</f>
        <v>28081.604569977786</v>
      </c>
      <c r="G107" s="52">
        <f>'Gesamtenergie 2050 var.'!G29*'Energie pro Energieträger'!E$50</f>
        <v>25591.875595049183</v>
      </c>
      <c r="H107" s="54">
        <f>'Gesamtenergie 2050 var.'!H29*'Energie pro Energieträger'!E$52</f>
        <v>19913.67819739765</v>
      </c>
      <c r="I107" s="53">
        <f>'Gesamtenergie 2050 var.'!I29*'Energie pro Energieträger'!E$49</f>
        <v>17903.522691209135</v>
      </c>
    </row>
    <row r="108" spans="3:9" x14ac:dyDescent="0.25">
      <c r="C108" s="8" t="str">
        <f t="shared" si="1"/>
        <v>Spain</v>
      </c>
      <c r="D108" s="8" t="str">
        <f t="shared" si="1"/>
        <v>Gijon</v>
      </c>
      <c r="E108" s="51">
        <f>'Gesamtenergie 2050 var.'!E30*'Energie pro Energieträger'!D$51</f>
        <v>12516.022946683592</v>
      </c>
      <c r="F108" s="55">
        <f>'Gesamtenergie 2050 var.'!F30*'Energie pro Energieträger'!D$49</f>
        <v>14820.846856377166</v>
      </c>
      <c r="G108" s="52">
        <f>'Gesamtenergie 2050 var.'!G30*'Energie pro Energieträger'!E$50</f>
        <v>13506.823230720402</v>
      </c>
      <c r="H108" s="54">
        <f>'Gesamtenergie 2050 var.'!H30*'Energie pro Energieträger'!E$52</f>
        <v>10509.996826404315</v>
      </c>
      <c r="I108" s="53">
        <f>'Gesamtenergie 2050 var.'!I30*'Energie pro Energieträger'!E$49</f>
        <v>9449.0814203603786</v>
      </c>
    </row>
    <row r="109" spans="3:9" x14ac:dyDescent="0.25">
      <c r="C109" s="8" t="str">
        <f t="shared" si="1"/>
        <v>Spain</v>
      </c>
      <c r="D109" s="8" t="str">
        <f t="shared" si="1"/>
        <v>Aviles</v>
      </c>
      <c r="E109" s="51">
        <f>'Gesamtenergie 2050 var.'!E31*'Energie pro Energieträger'!D$51</f>
        <v>12516.022946683592</v>
      </c>
      <c r="F109" s="55">
        <f>'Gesamtenergie 2050 var.'!F31*'Energie pro Energieträger'!D$49</f>
        <v>14820.846856377166</v>
      </c>
      <c r="G109" s="52">
        <f>'Gesamtenergie 2050 var.'!G31*'Energie pro Energieträger'!E$50</f>
        <v>13506.823230720402</v>
      </c>
      <c r="H109" s="54">
        <f>'Gesamtenergie 2050 var.'!H31*'Energie pro Energieträger'!E$52</f>
        <v>10509.996826404315</v>
      </c>
      <c r="I109" s="53">
        <f>'Gesamtenergie 2050 var.'!I31*'Energie pro Energieträger'!E$49</f>
        <v>9449.0814203603786</v>
      </c>
    </row>
    <row r="110" spans="3:9" x14ac:dyDescent="0.25">
      <c r="C110" s="8" t="str">
        <f t="shared" si="1"/>
        <v>Sweden</v>
      </c>
      <c r="D110" s="8" t="str">
        <f t="shared" si="1"/>
        <v>Lulea</v>
      </c>
      <c r="E110" s="51">
        <f>'Gesamtenergie 2050 var.'!E32*'Energie pro Energieträger'!D$51</f>
        <v>12120.780116788319</v>
      </c>
      <c r="F110" s="55">
        <f>'Gesamtenergie 2050 var.'!F32*'Energie pro Energieträger'!D$49</f>
        <v>14352.820113544201</v>
      </c>
      <c r="G110" s="52">
        <f>'Gesamtenergie 2050 var.'!G32*'Energie pro Energieträger'!E$50</f>
        <v>13080.291970802915</v>
      </c>
      <c r="H110" s="54">
        <f>'Gesamtenergie 2050 var.'!H32*'Energie pro Energieträger'!E$52</f>
        <v>10178.102189781021</v>
      </c>
      <c r="I110" s="53">
        <f>'Gesamtenergie 2050 var.'!I32*'Energie pro Energieträger'!E$49</f>
        <v>9150.6893755068922</v>
      </c>
    </row>
    <row r="111" spans="3:9" x14ac:dyDescent="0.25">
      <c r="C111" s="8" t="str">
        <f t="shared" si="1"/>
        <v>Sweden</v>
      </c>
      <c r="D111" s="8" t="str">
        <f t="shared" si="1"/>
        <v>Oxeloesund</v>
      </c>
      <c r="E111" s="51">
        <f>'Gesamtenergie 2050 var.'!E33*'Energie pro Energieträger'!D$51</f>
        <v>7904.8565979054256</v>
      </c>
      <c r="F111" s="55">
        <f>'Gesamtenergie 2050 var.'!F33*'Energie pro Energieträger'!D$49</f>
        <v>9360.534856659262</v>
      </c>
      <c r="G111" s="52">
        <f>'Gesamtenergie 2050 var.'!G33*'Energie pro Energieträger'!E$50</f>
        <v>8530.6251983497277</v>
      </c>
      <c r="H111" s="54">
        <f>'Gesamtenergie 2050 var.'!H33*'Energie pro Energieträger'!E$52</f>
        <v>6637.8927324658825</v>
      </c>
      <c r="I111" s="53">
        <f>'Gesamtenergie 2050 var.'!I33*'Energie pro Energieträger'!E$49</f>
        <v>5967.8408970697119</v>
      </c>
    </row>
    <row r="112" spans="3:9" x14ac:dyDescent="0.25">
      <c r="C112" s="8" t="str">
        <f t="shared" si="1"/>
        <v>United Kingdom</v>
      </c>
      <c r="D112" s="8" t="str">
        <f t="shared" si="1"/>
        <v>Port Talbot</v>
      </c>
      <c r="E112" s="51">
        <f>'Gesamtenergie 2050 var.'!E34*'Energie pro Energieträger'!D$51</f>
        <v>19946.588148714691</v>
      </c>
      <c r="F112" s="55">
        <f>'Gesamtenergie 2050 var.'!F34*'Energie pro Energieträger'!D$49</f>
        <v>23619.749621636875</v>
      </c>
      <c r="G112" s="52">
        <f>'Gesamtenergie 2050 var.'!G34*'Energie pro Energieträger'!E$50</f>
        <v>21525.61091716915</v>
      </c>
      <c r="H112" s="54">
        <f>'Gesamtenergie 2050 var.'!H34*'Energie pro Energieträger'!E$52</f>
        <v>16749.615994922246</v>
      </c>
      <c r="I112" s="53">
        <f>'Gesamtenergie 2050 var.'!I34*'Energie pro Energieträger'!E$49</f>
        <v>15058.851863605907</v>
      </c>
    </row>
    <row r="113" spans="3:9" x14ac:dyDescent="0.25">
      <c r="C113" s="8" t="str">
        <f t="shared" si="1"/>
        <v>United Kingdom</v>
      </c>
      <c r="D113" s="8" t="str">
        <f t="shared" si="1"/>
        <v>Scunthorpe</v>
      </c>
      <c r="E113" s="51">
        <f>'Gesamtenergie 2050 var.'!E35*'Energie pro Energieträger'!D$51</f>
        <v>14755.732316090127</v>
      </c>
      <c r="F113" s="55">
        <f>'Gesamtenergie 2050 var.'!F35*'Energie pro Energieträger'!D$49</f>
        <v>17472.998399097291</v>
      </c>
      <c r="G113" s="52">
        <f>'Gesamtenergie 2050 var.'!G35*'Energie pro Energieträger'!E$50</f>
        <v>15923.833703586159</v>
      </c>
      <c r="H113" s="54">
        <f>'Gesamtenergie 2050 var.'!H35*'Energie pro Energieträger'!E$52</f>
        <v>12390.733100602984</v>
      </c>
      <c r="I113" s="53">
        <f>'Gesamtenergie 2050 var.'!I35*'Energie pro Energieträger'!E$49</f>
        <v>11139.96967453013</v>
      </c>
    </row>
    <row r="117" spans="3:9" ht="42" customHeight="1" x14ac:dyDescent="0.35">
      <c r="C117" s="78" t="s">
        <v>125</v>
      </c>
      <c r="D117" s="78"/>
      <c r="E117" s="78"/>
      <c r="F117" s="78"/>
      <c r="G117" s="78"/>
      <c r="H117" s="78"/>
      <c r="I117" s="78"/>
    </row>
    <row r="119" spans="3:9" ht="15.75" x14ac:dyDescent="0.25">
      <c r="E119" s="86" t="s">
        <v>47</v>
      </c>
      <c r="F119" s="86"/>
      <c r="G119" s="86" t="s">
        <v>43</v>
      </c>
      <c r="H119" s="86"/>
      <c r="I119" s="86"/>
    </row>
    <row r="120" spans="3:9" x14ac:dyDescent="0.25">
      <c r="C120" s="15" t="s">
        <v>53</v>
      </c>
      <c r="D120" s="15" t="s">
        <v>54</v>
      </c>
      <c r="E120" s="63" t="str">
        <f>Studienliste!$F$17</f>
        <v>ISI-05 13</v>
      </c>
      <c r="F120" s="64" t="s">
        <v>139</v>
      </c>
      <c r="G120" s="65" t="str">
        <f>Studienliste!$F$10</f>
        <v>OTTO-01 17</v>
      </c>
      <c r="H120" s="66" t="str">
        <f>Studienliste!$F$8</f>
        <v>TUD-02 20</v>
      </c>
      <c r="I120" s="67" t="str">
        <f>F120</f>
        <v>ENWI</v>
      </c>
    </row>
    <row r="121" spans="3:9" x14ac:dyDescent="0.25">
      <c r="C121" s="8" t="str">
        <f>'Produktion je Standort'!C6</f>
        <v>Austria</v>
      </c>
      <c r="D121" s="8" t="str">
        <f>'Produktion je Standort'!D6</f>
        <v>Donawitz</v>
      </c>
      <c r="E121" s="51">
        <f>'Gesamtenergie 2050 var.'!E7*'Energie pro Energieträger'!D$55</f>
        <v>0</v>
      </c>
      <c r="F121" s="55">
        <f>'Gesamtenergie 2050 var.'!F7*'Energie pro Energieträger'!D$53</f>
        <v>0</v>
      </c>
      <c r="G121" s="52">
        <f>'Gesamtenergie 2050 var.'!G7*'Energie pro Energieträger'!E$54</f>
        <v>10996.632082611133</v>
      </c>
      <c r="H121" s="54">
        <f>'Gesamtenergie 2050 var.'!H7*'Energie pro Energieträger'!E$56</f>
        <v>16696.512853062519</v>
      </c>
      <c r="I121" s="53">
        <f>'Gesamtenergie 2050 var.'!I7*'Energie pro Energieträger'!E$53</f>
        <v>12716.526550550509</v>
      </c>
    </row>
    <row r="122" spans="3:9" x14ac:dyDescent="0.25">
      <c r="C122" s="8" t="str">
        <f>'Produktion je Standort'!C7</f>
        <v>Austria</v>
      </c>
      <c r="D122" s="8" t="str">
        <f>'Produktion je Standort'!D7</f>
        <v>Linz</v>
      </c>
      <c r="E122" s="51">
        <f>'Gesamtenergie 2050 var.'!E8*'Energie pro Energieträger'!D$55</f>
        <v>0</v>
      </c>
      <c r="F122" s="55">
        <f>'Gesamtenergie 2050 var.'!F8*'Energie pro Energieträger'!D$53</f>
        <v>0</v>
      </c>
      <c r="G122" s="52">
        <f>'Gesamtenergie 2050 var.'!G8*'Energie pro Energieträger'!E$54</f>
        <v>10996.632082611133</v>
      </c>
      <c r="H122" s="54">
        <f>'Gesamtenergie 2050 var.'!H8*'Energie pro Energieträger'!E$56</f>
        <v>16696.512853062519</v>
      </c>
      <c r="I122" s="53">
        <f>'Gesamtenergie 2050 var.'!I8*'Energie pro Energieträger'!E$53</f>
        <v>12716.526550550509</v>
      </c>
    </row>
    <row r="123" spans="3:9" x14ac:dyDescent="0.25">
      <c r="C123" s="8" t="str">
        <f>'Produktion je Standort'!C8</f>
        <v>Belgium</v>
      </c>
      <c r="D123" s="8" t="str">
        <f>'Produktion je Standort'!D8</f>
        <v>Ghent</v>
      </c>
      <c r="E123" s="51">
        <f>'Gesamtenergie 2050 var.'!E9*'Energie pro Energieträger'!D$55</f>
        <v>0</v>
      </c>
      <c r="F123" s="55">
        <f>'Gesamtenergie 2050 var.'!F9*'Energie pro Energieträger'!D$53</f>
        <v>0</v>
      </c>
      <c r="G123" s="52">
        <f>'Gesamtenergie 2050 var.'!G9*'Energie pro Energieträger'!E$54</f>
        <v>15884.347959244811</v>
      </c>
      <c r="H123" s="54">
        <f>'Gesamtenergie 2050 var.'!H9*'Energie pro Energieträger'!E$56</f>
        <v>24117.676927959375</v>
      </c>
      <c r="I123" s="53">
        <f>'Gesamtenergie 2050 var.'!I9*'Energie pro Energieträger'!E$53</f>
        <v>18368.690617678309</v>
      </c>
    </row>
    <row r="124" spans="3:9" x14ac:dyDescent="0.25">
      <c r="C124" s="8" t="str">
        <f>'Produktion je Standort'!C9</f>
        <v>Czech Republic</v>
      </c>
      <c r="D124" s="8" t="str">
        <f>'Produktion je Standort'!D9</f>
        <v>Trinec</v>
      </c>
      <c r="E124" s="51">
        <f>'Gesamtenergie 2050 var.'!E10*'Energie pro Energieträger'!D$55</f>
        <v>0</v>
      </c>
      <c r="F124" s="55">
        <f>'Gesamtenergie 2050 var.'!F10*'Energie pro Energieträger'!D$53</f>
        <v>0</v>
      </c>
      <c r="G124" s="52">
        <f>'Gesamtenergie 2050 var.'!G10*'Energie pro Energieträger'!E$54</f>
        <v>7528.3065649044684</v>
      </c>
      <c r="H124" s="54">
        <f>'Gesamtenergie 2050 var.'!H10*'Energie pro Energieträger'!E$56</f>
        <v>11430.45128530625</v>
      </c>
      <c r="I124" s="53">
        <f>'Gesamtenergie 2050 var.'!I10*'Energie pro Energieträger'!E$53</f>
        <v>8705.7482321950592</v>
      </c>
    </row>
    <row r="125" spans="3:9" x14ac:dyDescent="0.25">
      <c r="C125" s="8" t="str">
        <f>'Produktion je Standort'!C10</f>
        <v>Finland</v>
      </c>
      <c r="D125" s="8" t="str">
        <f>'Produktion je Standort'!D10</f>
        <v>Raahe</v>
      </c>
      <c r="E125" s="51">
        <f>'Gesamtenergie 2050 var.'!E11*'Energie pro Energieträger'!D$55</f>
        <v>0</v>
      </c>
      <c r="F125" s="55">
        <f>'Gesamtenergie 2050 var.'!F11*'Energie pro Energieträger'!D$53</f>
        <v>0</v>
      </c>
      <c r="G125" s="52">
        <f>'Gesamtenergie 2050 var.'!G11*'Energie pro Energieträger'!E$54</f>
        <v>7577.854072300277</v>
      </c>
      <c r="H125" s="54">
        <f>'Gesamtenergie 2050 var.'!H11*'Energie pro Energieträger'!E$56</f>
        <v>11505.680736274198</v>
      </c>
      <c r="I125" s="53">
        <f>'Gesamtenergie 2050 var.'!I11*'Energie pro Energieträger'!E$53</f>
        <v>8763.0450653144235</v>
      </c>
    </row>
    <row r="126" spans="3:9" x14ac:dyDescent="0.25">
      <c r="C126" s="8" t="str">
        <f>'Produktion je Standort'!C11</f>
        <v>France</v>
      </c>
      <c r="D126" s="8" t="str">
        <f>'Produktion je Standort'!D11</f>
        <v>Fos-Sur-Mer</v>
      </c>
      <c r="E126" s="51">
        <f>'Gesamtenergie 2050 var.'!E12*'Energie pro Energieträger'!D$55</f>
        <v>0</v>
      </c>
      <c r="F126" s="55">
        <f>'Gesamtenergie 2050 var.'!F12*'Energie pro Energieträger'!D$53</f>
        <v>0</v>
      </c>
      <c r="G126" s="52">
        <f>'Gesamtenergie 2050 var.'!G12*'Energie pro Energieträger'!E$54</f>
        <v>10929.597219663863</v>
      </c>
      <c r="H126" s="54">
        <f>'Gesamtenergie 2050 var.'!H12*'Energie pro Energieträger'!E$56</f>
        <v>16594.731831164707</v>
      </c>
      <c r="I126" s="53">
        <f>'Gesamtenergie 2050 var.'!I12*'Energie pro Energieträger'!E$53</f>
        <v>12639.007305741958</v>
      </c>
    </row>
    <row r="127" spans="3:9" x14ac:dyDescent="0.25">
      <c r="C127" s="8" t="str">
        <f>'Produktion je Standort'!C12</f>
        <v>France</v>
      </c>
      <c r="D127" s="8" t="str">
        <f>'Produktion je Standort'!D12</f>
        <v>Dunkerque</v>
      </c>
      <c r="E127" s="51">
        <f>'Gesamtenergie 2050 var.'!E13*'Energie pro Energieträger'!D$55</f>
        <v>0</v>
      </c>
      <c r="F127" s="55">
        <f>'Gesamtenergie 2050 var.'!F13*'Energie pro Energieträger'!D$53</f>
        <v>0</v>
      </c>
      <c r="G127" s="52">
        <f>'Gesamtenergie 2050 var.'!G13*'Energie pro Energieträger'!E$54</f>
        <v>19964.730921252652</v>
      </c>
      <c r="H127" s="54">
        <f>'Gesamtenergie 2050 var.'!H13*'Energie pro Energieträger'!E$56</f>
        <v>30313.043478260868</v>
      </c>
      <c r="I127" s="53">
        <f>'Gesamtenergie 2050 var.'!I13*'Energie pro Energieträger'!E$53</f>
        <v>23087.253345155306</v>
      </c>
    </row>
    <row r="128" spans="3:9" x14ac:dyDescent="0.25">
      <c r="C128" s="8" t="str">
        <f>'Produktion je Standort'!C13</f>
        <v>Germany</v>
      </c>
      <c r="D128" s="8" t="str">
        <f>'Produktion je Standort'!D13</f>
        <v>Bremen</v>
      </c>
      <c r="E128" s="51">
        <f>'Gesamtenergie 2050 var.'!E14*'Energie pro Energieträger'!D$55</f>
        <v>0</v>
      </c>
      <c r="F128" s="55">
        <f>'Gesamtenergie 2050 var.'!F14*'Energie pro Energieträger'!D$53</f>
        <v>0</v>
      </c>
      <c r="G128" s="52">
        <f>'Gesamtenergie 2050 var.'!G14*'Energie pro Energieträger'!E$54</f>
        <v>9618.0455533041986</v>
      </c>
      <c r="H128" s="54">
        <f>'Gesamtenergie 2050 var.'!H14*'Energie pro Energieträger'!E$56</f>
        <v>14603.364011424945</v>
      </c>
      <c r="I128" s="53">
        <f>'Gesamtenergie 2050 var.'!I14*'Energie pro Energieträger'!E$53</f>
        <v>11122.326429052921</v>
      </c>
    </row>
    <row r="129" spans="3:9" x14ac:dyDescent="0.25">
      <c r="C129" s="8" t="str">
        <f>'Produktion je Standort'!C14</f>
        <v>Germany</v>
      </c>
      <c r="D129" s="8" t="str">
        <f>'Produktion je Standort'!D14</f>
        <v>Voelklingen</v>
      </c>
      <c r="E129" s="51">
        <f>'Gesamtenergie 2050 var.'!E15*'Energie pro Energieträger'!D$55</f>
        <v>0</v>
      </c>
      <c r="F129" s="55">
        <f>'Gesamtenergie 2050 var.'!F15*'Energie pro Energieträger'!D$53</f>
        <v>0</v>
      </c>
      <c r="G129" s="52">
        <f>'Gesamtenergie 2050 var.'!G15*'Energie pro Energieträger'!E$54</f>
        <v>8108.3038573612976</v>
      </c>
      <c r="H129" s="54">
        <f>'Gesamtenergie 2050 var.'!H15*'Energie pro Energieträger'!E$56</f>
        <v>12311.07838781339</v>
      </c>
      <c r="I129" s="53">
        <f>'Gesamtenergie 2050 var.'!I15*'Energie pro Energieträger'!E$53</f>
        <v>9376.4582198864337</v>
      </c>
    </row>
    <row r="130" spans="3:9" x14ac:dyDescent="0.25">
      <c r="C130" s="8" t="str">
        <f>'Produktion je Standort'!C15</f>
        <v>Germany</v>
      </c>
      <c r="D130" s="8" t="str">
        <f>'Produktion je Standort'!D15</f>
        <v>Eisenhuettenstadt</v>
      </c>
      <c r="E130" s="51">
        <f>'Gesamtenergie 2050 var.'!E16*'Energie pro Energieträger'!D$55</f>
        <v>0</v>
      </c>
      <c r="F130" s="55">
        <f>'Gesamtenergie 2050 var.'!F16*'Energie pro Energieträger'!D$53</f>
        <v>0</v>
      </c>
      <c r="G130" s="52">
        <f>'Gesamtenergie 2050 var.'!G16*'Energie pro Energieträger'!E$54</f>
        <v>6266.3024059406134</v>
      </c>
      <c r="H130" s="54">
        <f>'Gesamtenergie 2050 var.'!H16*'Energie pro Energieträger'!E$56</f>
        <v>9514.3129165344326</v>
      </c>
      <c r="I130" s="53">
        <f>'Gesamtenergie 2050 var.'!I16*'Energie pro Energieträger'!E$53</f>
        <v>7246.364188625389</v>
      </c>
    </row>
    <row r="131" spans="3:9" x14ac:dyDescent="0.25">
      <c r="C131" s="8" t="str">
        <f>'Produktion je Standort'!C16</f>
        <v>Germany</v>
      </c>
      <c r="D131" s="8" t="str">
        <f>'Produktion je Standort'!D16</f>
        <v>Duisburg-Huckingen</v>
      </c>
      <c r="E131" s="51">
        <f>'Gesamtenergie 2050 var.'!E17*'Energie pro Energieträger'!D$55</f>
        <v>0</v>
      </c>
      <c r="F131" s="55">
        <f>'Gesamtenergie 2050 var.'!F17*'Energie pro Energieträger'!D$53</f>
        <v>0</v>
      </c>
      <c r="G131" s="52">
        <f>'Gesamtenergie 2050 var.'!G17*'Energie pro Energieträger'!E$54</f>
        <v>14572.796292885148</v>
      </c>
      <c r="H131" s="54">
        <f>'Gesamtenergie 2050 var.'!H17*'Energie pro Energieträger'!E$56</f>
        <v>22126.309108219612</v>
      </c>
      <c r="I131" s="53">
        <f>'Gesamtenergie 2050 var.'!I17*'Energie pro Energieträger'!E$53</f>
        <v>16852.009740989273</v>
      </c>
    </row>
    <row r="132" spans="3:9" x14ac:dyDescent="0.25">
      <c r="C132" s="8" t="str">
        <f>'Produktion je Standort'!C17</f>
        <v>Germany</v>
      </c>
      <c r="D132" s="8" t="str">
        <f>'Produktion je Standort'!D17</f>
        <v>Duisburg-Beeckerwerth</v>
      </c>
      <c r="E132" s="51">
        <f>'Gesamtenergie 2050 var.'!E18*'Energie pro Energieträger'!D$55</f>
        <v>0</v>
      </c>
      <c r="F132" s="55">
        <f>'Gesamtenergie 2050 var.'!F18*'Energie pro Energieträger'!D$53</f>
        <v>0</v>
      </c>
      <c r="G132" s="52">
        <f>'Gesamtenergie 2050 var.'!G18*'Energie pro Energieträger'!E$54</f>
        <v>17487.355551462177</v>
      </c>
      <c r="H132" s="54">
        <f>'Gesamtenergie 2050 var.'!H18*'Energie pro Energieträger'!E$56</f>
        <v>26551.57092986353</v>
      </c>
      <c r="I132" s="53">
        <f>'Gesamtenergie 2050 var.'!I18*'Energie pro Energieträger'!E$53</f>
        <v>20222.411689187131</v>
      </c>
    </row>
    <row r="133" spans="3:9" x14ac:dyDescent="0.25">
      <c r="C133" s="8" t="str">
        <f>'Produktion je Standort'!C18</f>
        <v>Germany</v>
      </c>
      <c r="D133" s="8" t="str">
        <f>'Produktion je Standort'!D18</f>
        <v>Salzgitter</v>
      </c>
      <c r="E133" s="51">
        <f>'Gesamtenergie 2050 var.'!E19*'Energie pro Energieträger'!D$55</f>
        <v>0</v>
      </c>
      <c r="F133" s="55">
        <f>'Gesamtenergie 2050 var.'!F19*'Energie pro Energieträger'!D$53</f>
        <v>0</v>
      </c>
      <c r="G133" s="52">
        <f>'Gesamtenergie 2050 var.'!G19*'Energie pro Energieträger'!E$54</f>
        <v>13406.972589454335</v>
      </c>
      <c r="H133" s="54">
        <f>'Gesamtenergie 2050 var.'!H19*'Energie pro Energieträger'!E$56</f>
        <v>20356.204379562041</v>
      </c>
      <c r="I133" s="53">
        <f>'Gesamtenergie 2050 var.'!I19*'Energie pro Energieträger'!E$53</f>
        <v>15503.848961710135</v>
      </c>
    </row>
    <row r="134" spans="3:9" x14ac:dyDescent="0.25">
      <c r="C134" s="8" t="str">
        <f>'Produktion je Standort'!C19</f>
        <v>Germany</v>
      </c>
      <c r="D134" s="8" t="str">
        <f>'Produktion je Standort'!D19</f>
        <v>Dillingen</v>
      </c>
      <c r="E134" s="51">
        <f>'Gesamtenergie 2050 var.'!E20*'Energie pro Energieträger'!D$55</f>
        <v>0</v>
      </c>
      <c r="F134" s="55">
        <f>'Gesamtenergie 2050 var.'!F20*'Energie pro Energieträger'!D$53</f>
        <v>0</v>
      </c>
      <c r="G134" s="52">
        <f>'Gesamtenergie 2050 var.'!G20*'Energie pro Energieträger'!E$54</f>
        <v>6802.5813095187877</v>
      </c>
      <c r="H134" s="54">
        <f>'Gesamtenergie 2050 var.'!H20*'Energie pro Energieträger'!E$56</f>
        <v>10328.561091716914</v>
      </c>
      <c r="I134" s="53">
        <f>'Gesamtenergie 2050 var.'!I20*'Energie pro Energieträger'!E$53</f>
        <v>7866.5181470937941</v>
      </c>
    </row>
    <row r="135" spans="3:9" x14ac:dyDescent="0.25">
      <c r="C135" s="8" t="str">
        <f>'Produktion je Standort'!C20</f>
        <v>Germany</v>
      </c>
      <c r="D135" s="8" t="str">
        <f>'Produktion je Standort'!D20</f>
        <v>Duisburg</v>
      </c>
      <c r="E135" s="51">
        <f>'Gesamtenergie 2050 var.'!E21*'Energie pro Energieträger'!D$55</f>
        <v>0</v>
      </c>
      <c r="F135" s="55">
        <f>'Gesamtenergie 2050 var.'!F21*'Energie pro Energieträger'!D$53</f>
        <v>0</v>
      </c>
      <c r="G135" s="52">
        <f>'Gesamtenergie 2050 var.'!G21*'Energie pro Energieträger'!E$54</f>
        <v>3264.3063696062732</v>
      </c>
      <c r="H135" s="54">
        <f>'Gesamtenergie 2050 var.'!H21*'Energie pro Energieträger'!E$56</f>
        <v>4956.2932402411925</v>
      </c>
      <c r="I135" s="53">
        <f>'Gesamtenergie 2050 var.'!I21*'Energie pro Energieträger'!E$53</f>
        <v>3774.8501819815979</v>
      </c>
    </row>
    <row r="136" spans="3:9" x14ac:dyDescent="0.25">
      <c r="C136" s="8" t="str">
        <f>'Produktion je Standort'!C21</f>
        <v>Germany</v>
      </c>
      <c r="D136" s="8" t="str">
        <f>'Produktion je Standort'!D21</f>
        <v>Duisburg-Bruckhausen</v>
      </c>
      <c r="E136" s="51">
        <f>'Gesamtenergie 2050 var.'!E22*'Energie pro Energieträger'!D$55</f>
        <v>0</v>
      </c>
      <c r="F136" s="55">
        <f>'Gesamtenergie 2050 var.'!F22*'Energie pro Energieträger'!D$53</f>
        <v>0</v>
      </c>
      <c r="G136" s="52">
        <f>'Gesamtenergie 2050 var.'!G22*'Energie pro Energieträger'!E$54</f>
        <v>17487.355551462177</v>
      </c>
      <c r="H136" s="54">
        <f>'Gesamtenergie 2050 var.'!H22*'Energie pro Energieträger'!E$56</f>
        <v>26551.57092986353</v>
      </c>
      <c r="I136" s="53">
        <f>'Gesamtenergie 2050 var.'!I22*'Energie pro Energieträger'!E$53</f>
        <v>20222.411689187131</v>
      </c>
    </row>
    <row r="137" spans="3:9" x14ac:dyDescent="0.25">
      <c r="C137" s="8" t="str">
        <f>'Produktion je Standort'!C22</f>
        <v>Hungaria</v>
      </c>
      <c r="D137" s="8" t="str">
        <f>'Produktion je Standort'!D22</f>
        <v>Dunauijvaros</v>
      </c>
      <c r="E137" s="51">
        <f>'Gesamtenergie 2050 var.'!E23*'Energie pro Energieträger'!D$55</f>
        <v>0</v>
      </c>
      <c r="F137" s="55">
        <f>'Gesamtenergie 2050 var.'!F23*'Energie pro Energieträger'!D$53</f>
        <v>0</v>
      </c>
      <c r="G137" s="52">
        <f>'Gesamtenergie 2050 var.'!G23*'Energie pro Energieträger'!E$54</f>
        <v>4663.294813723247</v>
      </c>
      <c r="H137" s="54">
        <f>'Gesamtenergie 2050 var.'!H23*'Energie pro Energieträger'!E$56</f>
        <v>7080.418914630276</v>
      </c>
      <c r="I137" s="53">
        <f>'Gesamtenergie 2050 var.'!I23*'Energie pro Energieträger'!E$53</f>
        <v>5392.6431171165686</v>
      </c>
    </row>
    <row r="138" spans="3:9" x14ac:dyDescent="0.25">
      <c r="C138" s="8" t="str">
        <f>'Produktion je Standort'!C23</f>
        <v>Italy</v>
      </c>
      <c r="D138" s="8" t="str">
        <f>'Produktion je Standort'!D23</f>
        <v>Taranto</v>
      </c>
      <c r="E138" s="51">
        <f>'Gesamtenergie 2050 var.'!E24*'Energie pro Energieträger'!D$55</f>
        <v>0</v>
      </c>
      <c r="F138" s="55">
        <f>'Gesamtenergie 2050 var.'!F24*'Energie pro Energieträger'!D$53</f>
        <v>0</v>
      </c>
      <c r="G138" s="52">
        <f>'Gesamtenergie 2050 var.'!G24*'Energie pro Energieträger'!E$54</f>
        <v>24773.753697904751</v>
      </c>
      <c r="H138" s="54">
        <f>'Gesamtenergie 2050 var.'!H24*'Energie pro Energieträger'!E$56</f>
        <v>37614.725483973336</v>
      </c>
      <c r="I138" s="53">
        <f>'Gesamtenergie 2050 var.'!I24*'Energie pro Energieträger'!E$53</f>
        <v>28648.416559681766</v>
      </c>
    </row>
    <row r="139" spans="3:9" x14ac:dyDescent="0.25">
      <c r="C139" s="8" t="str">
        <f>'Produktion je Standort'!C24</f>
        <v>Netherlands</v>
      </c>
      <c r="D139" s="8" t="str">
        <f>'Produktion je Standort'!D24</f>
        <v>Ijmuiden</v>
      </c>
      <c r="E139" s="51">
        <f>'Gesamtenergie 2050 var.'!E25*'Energie pro Energieträger'!D$55</f>
        <v>0</v>
      </c>
      <c r="F139" s="55">
        <f>'Gesamtenergie 2050 var.'!F25*'Energie pro Energieträger'!D$53</f>
        <v>0</v>
      </c>
      <c r="G139" s="52">
        <f>'Gesamtenergie 2050 var.'!G25*'Energie pro Energieträger'!E$54</f>
        <v>19862.72134720246</v>
      </c>
      <c r="H139" s="54">
        <f>'Gesamtenergie 2050 var.'!H25*'Energie pro Energieträger'!E$56</f>
        <v>30158.159314503329</v>
      </c>
      <c r="I139" s="53">
        <f>'Gesamtenergie 2050 var.'!I25*'Energie pro Energieträger'!E$53</f>
        <v>22969.289276968386</v>
      </c>
    </row>
    <row r="140" spans="3:9" x14ac:dyDescent="0.25">
      <c r="C140" s="8" t="str">
        <f>'Produktion je Standort'!C25</f>
        <v>Poland</v>
      </c>
      <c r="D140" s="8" t="str">
        <f>'Produktion je Standort'!D25</f>
        <v>Krakow</v>
      </c>
      <c r="E140" s="51">
        <f>'Gesamtenergie 2050 var.'!E26*'Energie pro Energieträger'!D$55</f>
        <v>0</v>
      </c>
      <c r="F140" s="55">
        <f>'Gesamtenergie 2050 var.'!F26*'Energie pro Energieträger'!D$53</f>
        <v>0</v>
      </c>
      <c r="G140" s="52">
        <f>'Gesamtenergie 2050 var.'!G26*'Energie pro Energieträger'!E$54</f>
        <v>7942.1739796224056</v>
      </c>
      <c r="H140" s="54">
        <f>'Gesamtenergie 2050 var.'!H26*'Energie pro Energieträger'!E$56</f>
        <v>12058.838463979688</v>
      </c>
      <c r="I140" s="53">
        <f>'Gesamtenergie 2050 var.'!I26*'Energie pro Energieträger'!E$53</f>
        <v>9184.3453088391543</v>
      </c>
    </row>
    <row r="141" spans="3:9" x14ac:dyDescent="0.25">
      <c r="C141" s="8" t="str">
        <f>'Produktion je Standort'!C26</f>
        <v>Poland</v>
      </c>
      <c r="D141" s="8" t="str">
        <f>'Produktion je Standort'!D26</f>
        <v>Dabrowa Gornicza</v>
      </c>
      <c r="E141" s="51">
        <f>'Gesamtenergie 2050 var.'!E27*'Energie pro Energieträger'!D$55</f>
        <v>0</v>
      </c>
      <c r="F141" s="55">
        <f>'Gesamtenergie 2050 var.'!F27*'Energie pro Energieträger'!D$53</f>
        <v>0</v>
      </c>
      <c r="G141" s="52">
        <f>'Gesamtenergie 2050 var.'!G27*'Energie pro Energieträger'!E$54</f>
        <v>7942.1739796224056</v>
      </c>
      <c r="H141" s="54">
        <f>'Gesamtenergie 2050 var.'!H27*'Energie pro Energieträger'!E$56</f>
        <v>12058.838463979688</v>
      </c>
      <c r="I141" s="53">
        <f>'Gesamtenergie 2050 var.'!I27*'Energie pro Energieträger'!E$53</f>
        <v>9184.3453088391543</v>
      </c>
    </row>
    <row r="142" spans="3:9" x14ac:dyDescent="0.25">
      <c r="C142" s="8" t="str">
        <f>'Produktion je Standort'!C27</f>
        <v>Romania</v>
      </c>
      <c r="D142" s="8" t="str">
        <f>'Produktion je Standort'!D27</f>
        <v>Galati</v>
      </c>
      <c r="E142" s="51">
        <f>'Gesamtenergie 2050 var.'!E28*'Energie pro Energieträger'!D$55</f>
        <v>0</v>
      </c>
      <c r="F142" s="55">
        <f>'Gesamtenergie 2050 var.'!F28*'Energie pro Energieträger'!D$53</f>
        <v>0</v>
      </c>
      <c r="G142" s="52">
        <f>'Gesamtenergie 2050 var.'!G28*'Energie pro Energieträger'!E$54</f>
        <v>5974.8464800829106</v>
      </c>
      <c r="H142" s="54">
        <f>'Gesamtenergie 2050 var.'!H28*'Energie pro Energieträger'!E$56</f>
        <v>9071.78673437004</v>
      </c>
      <c r="I142" s="53">
        <f>'Gesamtenergie 2050 var.'!I28*'Energie pro Energieträger'!E$53</f>
        <v>6909.3239938056022</v>
      </c>
    </row>
    <row r="143" spans="3:9" x14ac:dyDescent="0.25">
      <c r="C143" s="8" t="str">
        <f>'Produktion je Standort'!C28</f>
        <v>Slovakia</v>
      </c>
      <c r="D143" s="8" t="str">
        <f>'Produktion je Standort'!D28</f>
        <v>Kosice</v>
      </c>
      <c r="E143" s="51">
        <f>'Gesamtenergie 2050 var.'!E29*'Energie pro Energieträger'!D$55</f>
        <v>0</v>
      </c>
      <c r="F143" s="55">
        <f>'Gesamtenergie 2050 var.'!F29*'Energie pro Energieträger'!D$53</f>
        <v>0</v>
      </c>
      <c r="G143" s="52">
        <f>'Gesamtenergie 2050 var.'!G29*'Energie pro Energieträger'!E$54</f>
        <v>13115.516663596634</v>
      </c>
      <c r="H143" s="54">
        <f>'Gesamtenergie 2050 var.'!H29*'Energie pro Energieträger'!E$56</f>
        <v>19913.67819739765</v>
      </c>
      <c r="I143" s="53">
        <f>'Gesamtenergie 2050 var.'!I29*'Energie pro Energieträger'!E$53</f>
        <v>15166.808766890346</v>
      </c>
    </row>
    <row r="144" spans="3:9" x14ac:dyDescent="0.25">
      <c r="C144" s="8" t="str">
        <f>'Produktion je Standort'!C29</f>
        <v>Spain</v>
      </c>
      <c r="D144" s="8" t="str">
        <f>'Produktion je Standort'!D29</f>
        <v>Gijon</v>
      </c>
      <c r="E144" s="51">
        <f>'Gesamtenergie 2050 var.'!E30*'Energie pro Energieträger'!D$55</f>
        <v>0</v>
      </c>
      <c r="F144" s="55">
        <f>'Gesamtenergie 2050 var.'!F30*'Energie pro Energieträger'!D$53</f>
        <v>0</v>
      </c>
      <c r="G144" s="52">
        <f>'Gesamtenergie 2050 var.'!G30*'Energie pro Energieträger'!E$54</f>
        <v>6922.0782391204448</v>
      </c>
      <c r="H144" s="54">
        <f>'Gesamtenergie 2050 var.'!H30*'Energie pro Energieträger'!E$56</f>
        <v>10509.996826404315</v>
      </c>
      <c r="I144" s="53">
        <f>'Gesamtenergie 2050 var.'!I30*'Energie pro Energieträger'!E$53</f>
        <v>8004.7046269699067</v>
      </c>
    </row>
    <row r="145" spans="3:9" x14ac:dyDescent="0.25">
      <c r="C145" s="8" t="str">
        <f>'Produktion je Standort'!C30</f>
        <v>Spain</v>
      </c>
      <c r="D145" s="8" t="str">
        <f>'Produktion je Standort'!D30</f>
        <v>Aviles</v>
      </c>
      <c r="E145" s="51">
        <f>'Gesamtenergie 2050 var.'!E31*'Energie pro Energieträger'!D$55</f>
        <v>0</v>
      </c>
      <c r="F145" s="55">
        <f>'Gesamtenergie 2050 var.'!F31*'Energie pro Energieträger'!D$53</f>
        <v>0</v>
      </c>
      <c r="G145" s="52">
        <f>'Gesamtenergie 2050 var.'!G31*'Energie pro Energieträger'!E$54</f>
        <v>6922.0782391204448</v>
      </c>
      <c r="H145" s="54">
        <f>'Gesamtenergie 2050 var.'!H31*'Energie pro Energieträger'!E$56</f>
        <v>10509.996826404315</v>
      </c>
      <c r="I145" s="53">
        <f>'Gesamtenergie 2050 var.'!I31*'Energie pro Energieträger'!E$53</f>
        <v>8004.7046269699067</v>
      </c>
    </row>
    <row r="146" spans="3:9" x14ac:dyDescent="0.25">
      <c r="C146" s="8" t="str">
        <f>'Produktion je Standort'!C31</f>
        <v>Sweden</v>
      </c>
      <c r="D146" s="8" t="str">
        <f>'Produktion je Standort'!D31</f>
        <v>Lulea</v>
      </c>
      <c r="E146" s="51">
        <f>'Gesamtenergie 2050 var.'!E32*'Energie pro Energieträger'!D$55</f>
        <v>0</v>
      </c>
      <c r="F146" s="55">
        <f>'Gesamtenergie 2050 var.'!F32*'Energie pro Energieträger'!D$53</f>
        <v>0</v>
      </c>
      <c r="G146" s="52">
        <f>'Gesamtenergie 2050 var.'!G32*'Energie pro Energieträger'!E$54</f>
        <v>6703.4862947271677</v>
      </c>
      <c r="H146" s="54">
        <f>'Gesamtenergie 2050 var.'!H32*'Energie pro Energieträger'!E$56</f>
        <v>10178.102189781021</v>
      </c>
      <c r="I146" s="53">
        <f>'Gesamtenergie 2050 var.'!I32*'Energie pro Energieträger'!E$53</f>
        <v>7751.9244808550675</v>
      </c>
    </row>
    <row r="147" spans="3:9" x14ac:dyDescent="0.25">
      <c r="C147" s="8" t="str">
        <f>'Produktion je Standort'!C32</f>
        <v>Sweden</v>
      </c>
      <c r="D147" s="8" t="str">
        <f>'Produktion je Standort'!D32</f>
        <v>Oxeloesund</v>
      </c>
      <c r="E147" s="51">
        <f>'Gesamtenergie 2050 var.'!E33*'Energie pro Energieträger'!D$55</f>
        <v>0</v>
      </c>
      <c r="F147" s="55">
        <f>'Gesamtenergie 2050 var.'!F33*'Energie pro Energieträger'!D$53</f>
        <v>0</v>
      </c>
      <c r="G147" s="52">
        <f>'Gesamtenergie 2050 var.'!G33*'Energie pro Energieträger'!E$54</f>
        <v>4371.8388878655442</v>
      </c>
      <c r="H147" s="54">
        <f>'Gesamtenergie 2050 var.'!H33*'Energie pro Energieträger'!E$56</f>
        <v>6637.8927324658825</v>
      </c>
      <c r="I147" s="53">
        <f>'Gesamtenergie 2050 var.'!I33*'Energie pro Energieträger'!E$53</f>
        <v>5055.6029222967827</v>
      </c>
    </row>
    <row r="148" spans="3:9" x14ac:dyDescent="0.25">
      <c r="C148" s="8" t="str">
        <f>'Produktion je Standort'!C33</f>
        <v>United Kingdom</v>
      </c>
      <c r="D148" s="8" t="str">
        <f>'Produktion je Standort'!D33</f>
        <v>Port Talbot</v>
      </c>
      <c r="E148" s="51">
        <f>'Gesamtenergie 2050 var.'!E34*'Energie pro Energieträger'!D$55</f>
        <v>0</v>
      </c>
      <c r="F148" s="55">
        <f>'Gesamtenergie 2050 var.'!F34*'Energie pro Energieträger'!D$53</f>
        <v>0</v>
      </c>
      <c r="G148" s="52">
        <f>'Gesamtenergie 2050 var.'!G34*'Energie pro Energieträger'!E$54</f>
        <v>11031.60679371406</v>
      </c>
      <c r="H148" s="54">
        <f>'Gesamtenergie 2050 var.'!H34*'Energie pro Energieträger'!E$56</f>
        <v>16749.615994922246</v>
      </c>
      <c r="I148" s="53">
        <f>'Gesamtenergie 2050 var.'!I34*'Energie pro Energieträger'!E$53</f>
        <v>12756.971373928882</v>
      </c>
    </row>
    <row r="149" spans="3:9" x14ac:dyDescent="0.25">
      <c r="C149" s="8" t="str">
        <f>'Produktion je Standort'!C34</f>
        <v>United Kingdom</v>
      </c>
      <c r="D149" s="8" t="str">
        <f>'Produktion je Standort'!D34</f>
        <v>Scunthorpe</v>
      </c>
      <c r="E149" s="51">
        <f>'Gesamtenergie 2050 var.'!E35*'Energie pro Energieträger'!D$55</f>
        <v>0</v>
      </c>
      <c r="F149" s="55">
        <f>'Gesamtenergie 2050 var.'!F35*'Energie pro Energieträger'!D$53</f>
        <v>0</v>
      </c>
      <c r="G149" s="52">
        <f>'Gesamtenergie 2050 var.'!G35*'Energie pro Energieträger'!E$54</f>
        <v>8160.7659240156836</v>
      </c>
      <c r="H149" s="54">
        <f>'Gesamtenergie 2050 var.'!H35*'Energie pro Energieträger'!E$56</f>
        <v>12390.733100602984</v>
      </c>
      <c r="I149" s="53">
        <f>'Gesamtenergie 2050 var.'!I35*'Energie pro Energieträger'!E$53</f>
        <v>9437.1254549539954</v>
      </c>
    </row>
    <row r="154" spans="3:9" ht="21" x14ac:dyDescent="0.35">
      <c r="C154" s="78" t="s">
        <v>122</v>
      </c>
      <c r="D154" s="78"/>
      <c r="E154" s="78"/>
      <c r="F154" s="78"/>
      <c r="G154" s="78"/>
      <c r="H154" s="78"/>
      <c r="I154" s="78"/>
    </row>
    <row r="156" spans="3:9" ht="15.75" x14ac:dyDescent="0.25">
      <c r="E156" s="86" t="s">
        <v>47</v>
      </c>
      <c r="F156" s="86"/>
      <c r="G156" s="86" t="s">
        <v>43</v>
      </c>
      <c r="H156" s="86"/>
      <c r="I156" s="86"/>
    </row>
    <row r="157" spans="3:9" x14ac:dyDescent="0.25">
      <c r="C157" s="15" t="s">
        <v>53</v>
      </c>
      <c r="D157" s="15" t="s">
        <v>54</v>
      </c>
      <c r="E157" s="63" t="str">
        <f>Studienliste!$F$17</f>
        <v>ISI-05 13</v>
      </c>
      <c r="F157" s="64" t="s">
        <v>139</v>
      </c>
      <c r="G157" s="65" t="str">
        <f>Studienliste!$F$10</f>
        <v>OTTO-01 17</v>
      </c>
      <c r="H157" s="66" t="str">
        <f>Studienliste!$F$8</f>
        <v>TUD-02 20</v>
      </c>
      <c r="I157" s="67" t="str">
        <f>F157</f>
        <v>ENWI</v>
      </c>
    </row>
    <row r="158" spans="3:9" x14ac:dyDescent="0.25">
      <c r="C158" s="8">
        <f>'Verbrauch je Träger 2019'!D234</f>
        <v>0</v>
      </c>
      <c r="D158" s="8">
        <f>'Verbrauch je Träger 2019'!E234</f>
        <v>0</v>
      </c>
      <c r="E158" s="51">
        <f>'Gesamtenergie 2050 var.'!E156*'Energie pro Energieträger'!D$43</f>
        <v>0</v>
      </c>
      <c r="F158" s="55">
        <f>'Gesamtenergie 2050 var.'!F156*'Energie pro Energieträger'!D$41</f>
        <v>0</v>
      </c>
      <c r="G158" s="52">
        <f>'Gesamtenergie 2050 var.'!G156*'Energie pro Energieträger'!E$42</f>
        <v>0</v>
      </c>
      <c r="H158" s="54">
        <f>'Gesamtenergie 2050 var.'!H156*'Energie pro Energieträger'!E$44</f>
        <v>0</v>
      </c>
      <c r="I158" s="53">
        <f>'Gesamtenergie 2050 var.'!I156*'Energie pro Energieträger'!E$41</f>
        <v>0</v>
      </c>
    </row>
    <row r="159" spans="3:9" x14ac:dyDescent="0.25">
      <c r="C159" s="8">
        <f>'Verbrauch je Träger 2019'!D235</f>
        <v>0</v>
      </c>
      <c r="D159" s="8">
        <f>'Verbrauch je Träger 2019'!E235</f>
        <v>0</v>
      </c>
      <c r="E159" s="51">
        <f>'Gesamtenergie 2050 var.'!E157*'Energie pro Energieträger'!D$43</f>
        <v>0</v>
      </c>
      <c r="F159" s="55">
        <f>'Gesamtenergie 2050 var.'!F157*'Energie pro Energieträger'!D$41</f>
        <v>0</v>
      </c>
      <c r="G159" s="52">
        <f>'Gesamtenergie 2050 var.'!G157*'Energie pro Energieträger'!E$42</f>
        <v>0</v>
      </c>
      <c r="H159" s="54">
        <f>'Gesamtenergie 2050 var.'!H157*'Energie pro Energieträger'!E$44</f>
        <v>0</v>
      </c>
      <c r="I159" s="53">
        <f>'Gesamtenergie 2050 var.'!I157*'Energie pro Energieträger'!E$41</f>
        <v>0</v>
      </c>
    </row>
    <row r="160" spans="3:9" x14ac:dyDescent="0.25">
      <c r="C160" s="8">
        <f>'Verbrauch je Träger 2019'!D236</f>
        <v>0</v>
      </c>
      <c r="D160" s="8">
        <f>'Verbrauch je Träger 2019'!E236</f>
        <v>0</v>
      </c>
      <c r="E160" s="51">
        <f>'Gesamtenergie 2050 var.'!E158*'Energie pro Energieträger'!D$43</f>
        <v>0</v>
      </c>
      <c r="F160" s="55">
        <f>'Gesamtenergie 2050 var.'!F158*'Energie pro Energieträger'!D$41</f>
        <v>0</v>
      </c>
      <c r="G160" s="52">
        <f>'Gesamtenergie 2050 var.'!G158*'Energie pro Energieträger'!E$42</f>
        <v>0</v>
      </c>
      <c r="H160" s="54">
        <f>'Gesamtenergie 2050 var.'!H158*'Energie pro Energieträger'!E$44</f>
        <v>0</v>
      </c>
      <c r="I160" s="53">
        <f>'Gesamtenergie 2050 var.'!I158*'Energie pro Energieträger'!E$41</f>
        <v>0</v>
      </c>
    </row>
    <row r="161" spans="3:9" x14ac:dyDescent="0.25">
      <c r="C161" s="8">
        <f>'Verbrauch je Träger 2019'!D237</f>
        <v>0</v>
      </c>
      <c r="D161" s="8">
        <f>'Verbrauch je Träger 2019'!E237</f>
        <v>0</v>
      </c>
      <c r="E161" s="51">
        <f>'Gesamtenergie 2050 var.'!E159*'Energie pro Energieträger'!D$43</f>
        <v>0</v>
      </c>
      <c r="F161" s="55">
        <f>'Gesamtenergie 2050 var.'!F159*'Energie pro Energieträger'!D$41</f>
        <v>0</v>
      </c>
      <c r="G161" s="52">
        <f>'Gesamtenergie 2050 var.'!G159*'Energie pro Energieträger'!E$42</f>
        <v>0</v>
      </c>
      <c r="H161" s="54">
        <f>'Gesamtenergie 2050 var.'!H159*'Energie pro Energieträger'!E$44</f>
        <v>0</v>
      </c>
      <c r="I161" s="53">
        <f>'Gesamtenergie 2050 var.'!I159*'Energie pro Energieträger'!E$41</f>
        <v>0</v>
      </c>
    </row>
    <row r="162" spans="3:9" x14ac:dyDescent="0.25">
      <c r="C162" s="8">
        <f>'Verbrauch je Träger 2019'!D238</f>
        <v>0</v>
      </c>
      <c r="D162" s="8">
        <f>'Verbrauch je Träger 2019'!E238</f>
        <v>0</v>
      </c>
      <c r="E162" s="51">
        <f>'Gesamtenergie 2050 var.'!E160*'Energie pro Energieträger'!D$43</f>
        <v>0</v>
      </c>
      <c r="F162" s="55">
        <f>'Gesamtenergie 2050 var.'!F160*'Energie pro Energieträger'!D$41</f>
        <v>0</v>
      </c>
      <c r="G162" s="52">
        <f>'Gesamtenergie 2050 var.'!G160*'Energie pro Energieträger'!E$42</f>
        <v>0</v>
      </c>
      <c r="H162" s="54">
        <f>'Gesamtenergie 2050 var.'!H160*'Energie pro Energieträger'!E$44</f>
        <v>0</v>
      </c>
      <c r="I162" s="53">
        <f>'Gesamtenergie 2050 var.'!I160*'Energie pro Energieträger'!E$41</f>
        <v>0</v>
      </c>
    </row>
    <row r="163" spans="3:9" x14ac:dyDescent="0.25">
      <c r="C163" s="8">
        <f>'Verbrauch je Träger 2019'!D239</f>
        <v>0</v>
      </c>
      <c r="D163" s="8">
        <f>'Verbrauch je Träger 2019'!E239</f>
        <v>0</v>
      </c>
      <c r="E163" s="51">
        <f>'Gesamtenergie 2050 var.'!E161*'Energie pro Energieträger'!D$43</f>
        <v>0</v>
      </c>
      <c r="F163" s="55">
        <f>'Gesamtenergie 2050 var.'!F161*'Energie pro Energieträger'!D$41</f>
        <v>0</v>
      </c>
      <c r="G163" s="52">
        <f>'Gesamtenergie 2050 var.'!G161*'Energie pro Energieträger'!E$42</f>
        <v>0</v>
      </c>
      <c r="H163" s="54">
        <f>'Gesamtenergie 2050 var.'!H161*'Energie pro Energieträger'!E$44</f>
        <v>0</v>
      </c>
      <c r="I163" s="53">
        <f>'Gesamtenergie 2050 var.'!I161*'Energie pro Energieträger'!E$41</f>
        <v>0</v>
      </c>
    </row>
    <row r="164" spans="3:9" x14ac:dyDescent="0.25">
      <c r="C164" s="8">
        <f>'Verbrauch je Träger 2019'!D240</f>
        <v>0</v>
      </c>
      <c r="D164" s="8">
        <f>'Verbrauch je Träger 2019'!E240</f>
        <v>0</v>
      </c>
      <c r="E164" s="51">
        <f>'Gesamtenergie 2050 var.'!E162*'Energie pro Energieträger'!D$43</f>
        <v>0</v>
      </c>
      <c r="F164" s="55">
        <f>'Gesamtenergie 2050 var.'!F162*'Energie pro Energieträger'!D$41</f>
        <v>0</v>
      </c>
      <c r="G164" s="52">
        <f>'Gesamtenergie 2050 var.'!G162*'Energie pro Energieträger'!E$42</f>
        <v>0</v>
      </c>
      <c r="H164" s="54">
        <f>'Gesamtenergie 2050 var.'!H162*'Energie pro Energieträger'!E$44</f>
        <v>0</v>
      </c>
      <c r="I164" s="53">
        <f>'Gesamtenergie 2050 var.'!I162*'Energie pro Energieträger'!E$41</f>
        <v>0</v>
      </c>
    </row>
    <row r="165" spans="3:9" x14ac:dyDescent="0.25">
      <c r="C165" s="8">
        <f>'Verbrauch je Träger 2019'!D241</f>
        <v>0</v>
      </c>
      <c r="D165" s="8">
        <f>'Verbrauch je Träger 2019'!E241</f>
        <v>0</v>
      </c>
      <c r="E165" s="51">
        <f>'Gesamtenergie 2050 var.'!E163*'Energie pro Energieträger'!D$43</f>
        <v>0</v>
      </c>
      <c r="F165" s="55">
        <f>'Gesamtenergie 2050 var.'!F163*'Energie pro Energieträger'!D$41</f>
        <v>0</v>
      </c>
      <c r="G165" s="52">
        <f>'Gesamtenergie 2050 var.'!G163*'Energie pro Energieträger'!E$42</f>
        <v>0</v>
      </c>
      <c r="H165" s="54">
        <f>'Gesamtenergie 2050 var.'!H163*'Energie pro Energieträger'!E$44</f>
        <v>0</v>
      </c>
      <c r="I165" s="53">
        <f>'Gesamtenergie 2050 var.'!I163*'Energie pro Energieträger'!E$41</f>
        <v>0</v>
      </c>
    </row>
    <row r="166" spans="3:9" x14ac:dyDescent="0.25">
      <c r="C166" s="8">
        <f>'Verbrauch je Träger 2019'!D242</f>
        <v>0</v>
      </c>
      <c r="D166" s="8">
        <f>'Verbrauch je Träger 2019'!E242</f>
        <v>0</v>
      </c>
      <c r="E166" s="51">
        <f>'Gesamtenergie 2050 var.'!E164*'Energie pro Energieträger'!D$43</f>
        <v>0</v>
      </c>
      <c r="F166" s="55">
        <f>'Gesamtenergie 2050 var.'!F164*'Energie pro Energieträger'!D$41</f>
        <v>0</v>
      </c>
      <c r="G166" s="52">
        <f>'Gesamtenergie 2050 var.'!G164*'Energie pro Energieträger'!E$42</f>
        <v>0</v>
      </c>
      <c r="H166" s="54">
        <f>'Gesamtenergie 2050 var.'!H164*'Energie pro Energieträger'!E$44</f>
        <v>0</v>
      </c>
      <c r="I166" s="53">
        <f>'Gesamtenergie 2050 var.'!I164*'Energie pro Energieträger'!E$41</f>
        <v>0</v>
      </c>
    </row>
    <row r="167" spans="3:9" x14ac:dyDescent="0.25">
      <c r="C167" s="8">
        <f>'Verbrauch je Träger 2019'!D243</f>
        <v>0</v>
      </c>
      <c r="D167" s="8">
        <f>'Verbrauch je Träger 2019'!E243</f>
        <v>0</v>
      </c>
      <c r="E167" s="51">
        <f>'Gesamtenergie 2050 var.'!E165*'Energie pro Energieträger'!D$43</f>
        <v>0</v>
      </c>
      <c r="F167" s="55">
        <f>'Gesamtenergie 2050 var.'!F165*'Energie pro Energieträger'!D$41</f>
        <v>0</v>
      </c>
      <c r="G167" s="52">
        <f>'Gesamtenergie 2050 var.'!G165*'Energie pro Energieträger'!E$42</f>
        <v>0</v>
      </c>
      <c r="H167" s="54">
        <f>'Gesamtenergie 2050 var.'!H165*'Energie pro Energieträger'!E$44</f>
        <v>0</v>
      </c>
      <c r="I167" s="53">
        <f>'Gesamtenergie 2050 var.'!I165*'Energie pro Energieträger'!E$41</f>
        <v>0</v>
      </c>
    </row>
    <row r="168" spans="3:9" x14ac:dyDescent="0.25">
      <c r="C168" s="8">
        <f>'Verbrauch je Träger 2019'!D244</f>
        <v>0</v>
      </c>
      <c r="D168" s="8">
        <f>'Verbrauch je Träger 2019'!E244</f>
        <v>0</v>
      </c>
      <c r="E168" s="51">
        <f>'Gesamtenergie 2050 var.'!E166*'Energie pro Energieträger'!D$43</f>
        <v>0</v>
      </c>
      <c r="F168" s="55">
        <f>'Gesamtenergie 2050 var.'!F166*'Energie pro Energieträger'!D$41</f>
        <v>0</v>
      </c>
      <c r="G168" s="52">
        <f>'Gesamtenergie 2050 var.'!G166*'Energie pro Energieträger'!E$42</f>
        <v>0</v>
      </c>
      <c r="H168" s="54">
        <f>'Gesamtenergie 2050 var.'!H166*'Energie pro Energieträger'!E$44</f>
        <v>0</v>
      </c>
      <c r="I168" s="53">
        <f>'Gesamtenergie 2050 var.'!I166*'Energie pro Energieträger'!E$41</f>
        <v>0</v>
      </c>
    </row>
    <row r="169" spans="3:9" x14ac:dyDescent="0.25">
      <c r="C169" s="8">
        <f>'Verbrauch je Träger 2019'!D245</f>
        <v>0</v>
      </c>
      <c r="D169" s="8">
        <f>'Verbrauch je Träger 2019'!E245</f>
        <v>0</v>
      </c>
      <c r="E169" s="51">
        <f>'Gesamtenergie 2050 var.'!E167*'Energie pro Energieträger'!D$43</f>
        <v>0</v>
      </c>
      <c r="F169" s="55">
        <f>'Gesamtenergie 2050 var.'!F167*'Energie pro Energieträger'!D$41</f>
        <v>0</v>
      </c>
      <c r="G169" s="52">
        <f>'Gesamtenergie 2050 var.'!G167*'Energie pro Energieträger'!E$42</f>
        <v>0</v>
      </c>
      <c r="H169" s="54">
        <f>'Gesamtenergie 2050 var.'!H167*'Energie pro Energieträger'!E$44</f>
        <v>0</v>
      </c>
      <c r="I169" s="53">
        <f>'Gesamtenergie 2050 var.'!I167*'Energie pro Energieträger'!E$41</f>
        <v>0</v>
      </c>
    </row>
    <row r="170" spans="3:9" x14ac:dyDescent="0.25">
      <c r="C170" s="8">
        <f>'Verbrauch je Träger 2019'!D246</f>
        <v>0</v>
      </c>
      <c r="D170" s="8">
        <f>'Verbrauch je Träger 2019'!E246</f>
        <v>0</v>
      </c>
      <c r="E170" s="51">
        <f>'Gesamtenergie 2050 var.'!E168*'Energie pro Energieträger'!D$43</f>
        <v>0</v>
      </c>
      <c r="F170" s="55">
        <f>'Gesamtenergie 2050 var.'!F168*'Energie pro Energieträger'!D$41</f>
        <v>0</v>
      </c>
      <c r="G170" s="52">
        <f>'Gesamtenergie 2050 var.'!G168*'Energie pro Energieträger'!E$42</f>
        <v>0</v>
      </c>
      <c r="H170" s="54">
        <f>'Gesamtenergie 2050 var.'!H168*'Energie pro Energieträger'!E$44</f>
        <v>0</v>
      </c>
      <c r="I170" s="53">
        <f>'Gesamtenergie 2050 var.'!I168*'Energie pro Energieträger'!E$41</f>
        <v>0</v>
      </c>
    </row>
    <row r="171" spans="3:9" x14ac:dyDescent="0.25">
      <c r="C171" s="8">
        <f>'Verbrauch je Träger 2019'!D247</f>
        <v>0</v>
      </c>
      <c r="D171" s="8">
        <f>'Verbrauch je Träger 2019'!E247</f>
        <v>0</v>
      </c>
      <c r="E171" s="51">
        <f>'Gesamtenergie 2050 var.'!E169*'Energie pro Energieträger'!D$43</f>
        <v>0</v>
      </c>
      <c r="F171" s="55">
        <f>'Gesamtenergie 2050 var.'!F169*'Energie pro Energieträger'!D$41</f>
        <v>0</v>
      </c>
      <c r="G171" s="52">
        <f>'Gesamtenergie 2050 var.'!G169*'Energie pro Energieträger'!E$42</f>
        <v>0</v>
      </c>
      <c r="H171" s="54">
        <f>'Gesamtenergie 2050 var.'!H169*'Energie pro Energieträger'!E$44</f>
        <v>0</v>
      </c>
      <c r="I171" s="53">
        <f>'Gesamtenergie 2050 var.'!I169*'Energie pro Energieträger'!E$41</f>
        <v>0</v>
      </c>
    </row>
    <row r="172" spans="3:9" x14ac:dyDescent="0.25">
      <c r="C172" s="8">
        <f>'Verbrauch je Träger 2019'!D248</f>
        <v>0</v>
      </c>
      <c r="D172" s="8">
        <f>'Verbrauch je Träger 2019'!E248</f>
        <v>0</v>
      </c>
      <c r="E172" s="51">
        <f>'Gesamtenergie 2050 var.'!E170*'Energie pro Energieträger'!D$43</f>
        <v>0</v>
      </c>
      <c r="F172" s="55">
        <f>'Gesamtenergie 2050 var.'!F170*'Energie pro Energieträger'!D$41</f>
        <v>0</v>
      </c>
      <c r="G172" s="52">
        <f>'Gesamtenergie 2050 var.'!G170*'Energie pro Energieträger'!E$42</f>
        <v>0</v>
      </c>
      <c r="H172" s="54">
        <f>'Gesamtenergie 2050 var.'!H170*'Energie pro Energieträger'!E$44</f>
        <v>0</v>
      </c>
      <c r="I172" s="53">
        <f>'Gesamtenergie 2050 var.'!I170*'Energie pro Energieträger'!E$41</f>
        <v>0</v>
      </c>
    </row>
    <row r="173" spans="3:9" x14ac:dyDescent="0.25">
      <c r="C173" s="8">
        <f>'Verbrauch je Träger 2019'!D249</f>
        <v>0</v>
      </c>
      <c r="D173" s="8">
        <f>'Verbrauch je Träger 2019'!E249</f>
        <v>0</v>
      </c>
      <c r="E173" s="51">
        <f>'Gesamtenergie 2050 var.'!E171*'Energie pro Energieträger'!D$43</f>
        <v>0</v>
      </c>
      <c r="F173" s="55">
        <f>'Gesamtenergie 2050 var.'!F171*'Energie pro Energieträger'!D$41</f>
        <v>0</v>
      </c>
      <c r="G173" s="52">
        <f>'Gesamtenergie 2050 var.'!G171*'Energie pro Energieträger'!E$42</f>
        <v>0</v>
      </c>
      <c r="H173" s="54">
        <f>'Gesamtenergie 2050 var.'!H171*'Energie pro Energieträger'!E$44</f>
        <v>0</v>
      </c>
      <c r="I173" s="53">
        <f>'Gesamtenergie 2050 var.'!I171*'Energie pro Energieträger'!E$41</f>
        <v>0</v>
      </c>
    </row>
    <row r="174" spans="3:9" x14ac:dyDescent="0.25">
      <c r="C174" s="8">
        <f>'Verbrauch je Träger 2019'!D250</f>
        <v>0</v>
      </c>
      <c r="D174" s="8">
        <f>'Verbrauch je Träger 2019'!E250</f>
        <v>0</v>
      </c>
      <c r="E174" s="51">
        <f>'Gesamtenergie 2050 var.'!E172*'Energie pro Energieträger'!D$43</f>
        <v>0</v>
      </c>
      <c r="F174" s="55">
        <f>'Gesamtenergie 2050 var.'!F172*'Energie pro Energieträger'!D$41</f>
        <v>0</v>
      </c>
      <c r="G174" s="52">
        <f>'Gesamtenergie 2050 var.'!G172*'Energie pro Energieträger'!E$42</f>
        <v>0</v>
      </c>
      <c r="H174" s="54">
        <f>'Gesamtenergie 2050 var.'!H172*'Energie pro Energieträger'!E$44</f>
        <v>0</v>
      </c>
      <c r="I174" s="53">
        <f>'Gesamtenergie 2050 var.'!I172*'Energie pro Energieträger'!E$41</f>
        <v>0</v>
      </c>
    </row>
    <row r="175" spans="3:9" x14ac:dyDescent="0.25">
      <c r="C175" s="8">
        <f>'Verbrauch je Träger 2019'!D251</f>
        <v>0</v>
      </c>
      <c r="D175" s="8">
        <f>'Verbrauch je Träger 2019'!E251</f>
        <v>0</v>
      </c>
      <c r="E175" s="51">
        <f>'Gesamtenergie 2050 var.'!E173*'Energie pro Energieträger'!D$43</f>
        <v>0</v>
      </c>
      <c r="F175" s="55">
        <f>'Gesamtenergie 2050 var.'!F173*'Energie pro Energieträger'!D$41</f>
        <v>0</v>
      </c>
      <c r="G175" s="52">
        <f>'Gesamtenergie 2050 var.'!G173*'Energie pro Energieträger'!E$42</f>
        <v>0</v>
      </c>
      <c r="H175" s="54">
        <f>'Gesamtenergie 2050 var.'!H173*'Energie pro Energieträger'!E$44</f>
        <v>0</v>
      </c>
      <c r="I175" s="53">
        <f>'Gesamtenergie 2050 var.'!I173*'Energie pro Energieträger'!E$41</f>
        <v>0</v>
      </c>
    </row>
    <row r="176" spans="3:9" x14ac:dyDescent="0.25">
      <c r="C176" s="8">
        <f>'Verbrauch je Träger 2019'!D252</f>
        <v>0</v>
      </c>
      <c r="D176" s="8">
        <f>'Verbrauch je Träger 2019'!E252</f>
        <v>0</v>
      </c>
      <c r="E176" s="51">
        <f>'Gesamtenergie 2050 var.'!E174*'Energie pro Energieträger'!D$43</f>
        <v>0</v>
      </c>
      <c r="F176" s="55">
        <f>'Gesamtenergie 2050 var.'!F174*'Energie pro Energieträger'!D$41</f>
        <v>0</v>
      </c>
      <c r="G176" s="52">
        <f>'Gesamtenergie 2050 var.'!G174*'Energie pro Energieträger'!E$42</f>
        <v>0</v>
      </c>
      <c r="H176" s="54">
        <f>'Gesamtenergie 2050 var.'!H174*'Energie pro Energieträger'!E$44</f>
        <v>0</v>
      </c>
      <c r="I176" s="53">
        <f>'Gesamtenergie 2050 var.'!I174*'Energie pro Energieträger'!E$41</f>
        <v>0</v>
      </c>
    </row>
    <row r="177" spans="3:9" x14ac:dyDescent="0.25">
      <c r="C177" s="8">
        <f>'Verbrauch je Träger 2019'!D253</f>
        <v>0</v>
      </c>
      <c r="D177" s="8">
        <f>'Verbrauch je Träger 2019'!E253</f>
        <v>0</v>
      </c>
      <c r="E177" s="51">
        <f>'Gesamtenergie 2050 var.'!E175*'Energie pro Energieträger'!D$43</f>
        <v>0</v>
      </c>
      <c r="F177" s="55">
        <f>'Gesamtenergie 2050 var.'!F175*'Energie pro Energieträger'!D$41</f>
        <v>0</v>
      </c>
      <c r="G177" s="52">
        <f>'Gesamtenergie 2050 var.'!G175*'Energie pro Energieträger'!E$42</f>
        <v>0</v>
      </c>
      <c r="H177" s="54">
        <f>'Gesamtenergie 2050 var.'!H175*'Energie pro Energieträger'!E$44</f>
        <v>0</v>
      </c>
      <c r="I177" s="53">
        <f>'Gesamtenergie 2050 var.'!I175*'Energie pro Energieträger'!E$41</f>
        <v>0</v>
      </c>
    </row>
    <row r="178" spans="3:9" x14ac:dyDescent="0.25">
      <c r="C178" s="8">
        <f>'Verbrauch je Träger 2019'!D254</f>
        <v>0</v>
      </c>
      <c r="D178" s="8">
        <f>'Verbrauch je Träger 2019'!E254</f>
        <v>0</v>
      </c>
      <c r="E178" s="51">
        <f>'Gesamtenergie 2050 var.'!E176*'Energie pro Energieträger'!D$43</f>
        <v>0</v>
      </c>
      <c r="F178" s="55">
        <f>'Gesamtenergie 2050 var.'!F176*'Energie pro Energieträger'!D$41</f>
        <v>0</v>
      </c>
      <c r="G178" s="52">
        <f>'Gesamtenergie 2050 var.'!G176*'Energie pro Energieträger'!E$42</f>
        <v>0</v>
      </c>
      <c r="H178" s="54">
        <f>'Gesamtenergie 2050 var.'!H176*'Energie pro Energieträger'!E$44</f>
        <v>0</v>
      </c>
      <c r="I178" s="53">
        <f>'Gesamtenergie 2050 var.'!I176*'Energie pro Energieträger'!E$41</f>
        <v>0</v>
      </c>
    </row>
    <row r="179" spans="3:9" x14ac:dyDescent="0.25">
      <c r="C179" s="8">
        <f>'Verbrauch je Träger 2019'!D255</f>
        <v>0</v>
      </c>
      <c r="D179" s="8">
        <f>'Verbrauch je Träger 2019'!E255</f>
        <v>0</v>
      </c>
      <c r="E179" s="51">
        <f>'Gesamtenergie 2050 var.'!E177*'Energie pro Energieträger'!D$43</f>
        <v>0</v>
      </c>
      <c r="F179" s="55">
        <f>'Gesamtenergie 2050 var.'!F177*'Energie pro Energieträger'!D$41</f>
        <v>0</v>
      </c>
      <c r="G179" s="52">
        <f>'Gesamtenergie 2050 var.'!G177*'Energie pro Energieträger'!E$42</f>
        <v>0</v>
      </c>
      <c r="H179" s="54">
        <f>'Gesamtenergie 2050 var.'!H177*'Energie pro Energieträger'!E$44</f>
        <v>0</v>
      </c>
      <c r="I179" s="53">
        <f>'Gesamtenergie 2050 var.'!I177*'Energie pro Energieträger'!E$41</f>
        <v>0</v>
      </c>
    </row>
    <row r="180" spans="3:9" x14ac:dyDescent="0.25">
      <c r="C180" s="8">
        <f>'Verbrauch je Träger 2019'!D256</f>
        <v>0</v>
      </c>
      <c r="D180" s="8">
        <f>'Verbrauch je Träger 2019'!E256</f>
        <v>0</v>
      </c>
      <c r="E180" s="51">
        <f>'Gesamtenergie 2050 var.'!E178*'Energie pro Energieträger'!D$43</f>
        <v>0</v>
      </c>
      <c r="F180" s="55">
        <f>'Gesamtenergie 2050 var.'!F178*'Energie pro Energieträger'!D$41</f>
        <v>0</v>
      </c>
      <c r="G180" s="52">
        <f>'Gesamtenergie 2050 var.'!G178*'Energie pro Energieträger'!E$42</f>
        <v>0</v>
      </c>
      <c r="H180" s="54">
        <f>'Gesamtenergie 2050 var.'!H178*'Energie pro Energieträger'!E$44</f>
        <v>0</v>
      </c>
      <c r="I180" s="53">
        <f>'Gesamtenergie 2050 var.'!I178*'Energie pro Energieträger'!E$41</f>
        <v>0</v>
      </c>
    </row>
    <row r="181" spans="3:9" x14ac:dyDescent="0.25">
      <c r="C181" s="8">
        <f>'Verbrauch je Träger 2019'!D257</f>
        <v>0</v>
      </c>
      <c r="D181" s="8">
        <f>'Verbrauch je Träger 2019'!E257</f>
        <v>0</v>
      </c>
      <c r="E181" s="51">
        <f>'Gesamtenergie 2050 var.'!E179*'Energie pro Energieträger'!D$43</f>
        <v>0</v>
      </c>
      <c r="F181" s="55">
        <f>'Gesamtenergie 2050 var.'!F179*'Energie pro Energieträger'!D$41</f>
        <v>0</v>
      </c>
      <c r="G181" s="52">
        <f>'Gesamtenergie 2050 var.'!G179*'Energie pro Energieträger'!E$42</f>
        <v>0</v>
      </c>
      <c r="H181" s="54">
        <f>'Gesamtenergie 2050 var.'!H179*'Energie pro Energieträger'!E$44</f>
        <v>0</v>
      </c>
      <c r="I181" s="53">
        <f>'Gesamtenergie 2050 var.'!I179*'Energie pro Energieträger'!E$41</f>
        <v>0</v>
      </c>
    </row>
    <row r="182" spans="3:9" x14ac:dyDescent="0.25">
      <c r="C182" s="8">
        <f>'Verbrauch je Träger 2019'!D258</f>
        <v>0</v>
      </c>
      <c r="D182" s="8">
        <f>'Verbrauch je Träger 2019'!E258</f>
        <v>0</v>
      </c>
      <c r="E182" s="51">
        <f>'Gesamtenergie 2050 var.'!E180*'Energie pro Energieträger'!D$43</f>
        <v>0</v>
      </c>
      <c r="F182" s="55">
        <f>'Gesamtenergie 2050 var.'!F180*'Energie pro Energieträger'!D$41</f>
        <v>0</v>
      </c>
      <c r="G182" s="52">
        <f>'Gesamtenergie 2050 var.'!G180*'Energie pro Energieträger'!E$42</f>
        <v>0</v>
      </c>
      <c r="H182" s="54">
        <f>'Gesamtenergie 2050 var.'!H180*'Energie pro Energieträger'!E$44</f>
        <v>0</v>
      </c>
      <c r="I182" s="53">
        <f>'Gesamtenergie 2050 var.'!I180*'Energie pro Energieträger'!E$41</f>
        <v>0</v>
      </c>
    </row>
    <row r="183" spans="3:9" x14ac:dyDescent="0.25">
      <c r="C183" s="8">
        <f>'Verbrauch je Träger 2019'!D259</f>
        <v>0</v>
      </c>
      <c r="D183" s="8">
        <f>'Verbrauch je Träger 2019'!E259</f>
        <v>0</v>
      </c>
      <c r="E183" s="51">
        <f>'Gesamtenergie 2050 var.'!E181*'Energie pro Energieträger'!D$43</f>
        <v>0</v>
      </c>
      <c r="F183" s="55">
        <f>'Gesamtenergie 2050 var.'!F181*'Energie pro Energieträger'!D$41</f>
        <v>0</v>
      </c>
      <c r="G183" s="52">
        <f>'Gesamtenergie 2050 var.'!G181*'Energie pro Energieträger'!E$42</f>
        <v>0</v>
      </c>
      <c r="H183" s="54">
        <f>'Gesamtenergie 2050 var.'!H181*'Energie pro Energieträger'!E$44</f>
        <v>0</v>
      </c>
      <c r="I183" s="53">
        <f>'Gesamtenergie 2050 var.'!I181*'Energie pro Energieträger'!E$41</f>
        <v>0</v>
      </c>
    </row>
    <row r="184" spans="3:9" x14ac:dyDescent="0.25">
      <c r="C184" s="8">
        <f>'Verbrauch je Träger 2019'!D260</f>
        <v>0</v>
      </c>
      <c r="D184" s="8">
        <f>'Verbrauch je Träger 2019'!E260</f>
        <v>0</v>
      </c>
      <c r="E184" s="51">
        <f>'Gesamtenergie 2050 var.'!E182*'Energie pro Energieträger'!D$43</f>
        <v>0</v>
      </c>
      <c r="F184" s="55">
        <f>'Gesamtenergie 2050 var.'!F182*'Energie pro Energieträger'!D$41</f>
        <v>0</v>
      </c>
      <c r="G184" s="52">
        <f>'Gesamtenergie 2050 var.'!G182*'Energie pro Energieträger'!E$42</f>
        <v>0</v>
      </c>
      <c r="H184" s="54">
        <f>'Gesamtenergie 2050 var.'!H182*'Energie pro Energieträger'!E$44</f>
        <v>0</v>
      </c>
      <c r="I184" s="53">
        <f>'Gesamtenergie 2050 var.'!I182*'Energie pro Energieträger'!E$41</f>
        <v>0</v>
      </c>
    </row>
    <row r="185" spans="3:9" x14ac:dyDescent="0.25">
      <c r="C185" s="8">
        <f>'Verbrauch je Träger 2019'!D261</f>
        <v>0</v>
      </c>
      <c r="D185" s="8">
        <f>'Verbrauch je Träger 2019'!E261</f>
        <v>0</v>
      </c>
      <c r="E185" s="51">
        <f>'Gesamtenergie 2050 var.'!E183*'Energie pro Energieträger'!D$43</f>
        <v>0</v>
      </c>
      <c r="F185" s="55">
        <f>'Gesamtenergie 2050 var.'!F183*'Energie pro Energieträger'!D$41</f>
        <v>0</v>
      </c>
      <c r="G185" s="52">
        <f>'Gesamtenergie 2050 var.'!G183*'Energie pro Energieträger'!E$42</f>
        <v>0</v>
      </c>
      <c r="H185" s="54">
        <f>'Gesamtenergie 2050 var.'!H183*'Energie pro Energieträger'!E$44</f>
        <v>0</v>
      </c>
      <c r="I185" s="53">
        <f>'Gesamtenergie 2050 var.'!I183*'Energie pro Energieträger'!E$41</f>
        <v>0</v>
      </c>
    </row>
    <row r="186" spans="3:9" x14ac:dyDescent="0.25">
      <c r="C186" s="8">
        <f>'Verbrauch je Träger 2019'!D262</f>
        <v>0</v>
      </c>
      <c r="D186" s="8">
        <f>'Verbrauch je Träger 2019'!E262</f>
        <v>0</v>
      </c>
      <c r="E186" s="51">
        <f>'Gesamtenergie 2050 var.'!E184*'Energie pro Energieträger'!D$43</f>
        <v>0</v>
      </c>
      <c r="F186" s="55">
        <f>'Gesamtenergie 2050 var.'!F184*'Energie pro Energieträger'!D$41</f>
        <v>0</v>
      </c>
      <c r="G186" s="52">
        <f>'Gesamtenergie 2050 var.'!G184*'Energie pro Energieträger'!E$42</f>
        <v>0</v>
      </c>
      <c r="H186" s="54">
        <f>'Gesamtenergie 2050 var.'!H184*'Energie pro Energieträger'!E$44</f>
        <v>0</v>
      </c>
      <c r="I186" s="53">
        <f>'Gesamtenergie 2050 var.'!I184*'Energie pro Energieträger'!E$41</f>
        <v>0</v>
      </c>
    </row>
  </sheetData>
  <mergeCells count="15">
    <mergeCell ref="C154:I154"/>
    <mergeCell ref="E156:F156"/>
    <mergeCell ref="G156:I156"/>
    <mergeCell ref="E119:F119"/>
    <mergeCell ref="G119:I119"/>
    <mergeCell ref="C5:I5"/>
    <mergeCell ref="C42:I42"/>
    <mergeCell ref="C81:I81"/>
    <mergeCell ref="C117:I117"/>
    <mergeCell ref="E7:F7"/>
    <mergeCell ref="G7:I7"/>
    <mergeCell ref="E44:F44"/>
    <mergeCell ref="G44:I44"/>
    <mergeCell ref="E83:F83"/>
    <mergeCell ref="G83:I8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Gesamtenergie 2050 var.</vt:lpstr>
      <vt:lpstr>Verbrauch je Träger 2050 var.</vt:lpstr>
      <vt:lpstr>Energiebedarf Sek.stahl var.</vt:lpstr>
      <vt:lpstr>Energie-Mehrbedarf 2050 var.</vt:lpstr>
      <vt:lpstr>Energiebedarf Sek.stahl 2019</vt:lpstr>
      <vt:lpstr>Gesamtenergie 2050</vt:lpstr>
      <vt:lpstr>Verbrauch je Träger 2050</vt:lpstr>
      <vt:lpstr>Energiebedarf Sek.Stahl 2050</vt:lpstr>
      <vt:lpstr>Energie-Mehrbedarf 2050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2020-10-13T14:21:56Z</dcterms:modified>
</cp:coreProperties>
</file>