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robe\Documents\test2\"/>
    </mc:Choice>
  </mc:AlternateContent>
  <bookViews>
    <workbookView xWindow="0" yWindow="0" windowWidth="28800" windowHeight="14130" tabRatio="840" activeTab="4"/>
  </bookViews>
  <sheets>
    <sheet name="Studienliste" sheetId="4" r:id="rId1"/>
    <sheet name="Produktion je Standort" sheetId="7" r:id="rId2"/>
    <sheet name="spezifische Verbräuche" sheetId="5" r:id="rId3"/>
    <sheet name="Energie pro Energieträger" sheetId="6" r:id="rId4"/>
    <sheet name="Sekundäranteil" sheetId="1" r:id="rId5"/>
    <sheet name="Gesamtenergie PP 2019" sheetId="9" r:id="rId6"/>
    <sheet name="Verbrauch je Träger PP 2019" sheetId="15" r:id="rId7"/>
    <sheet name="Gesamtenergie 2050 var." sheetId="16" r:id="rId8"/>
    <sheet name="Verbrauch je Träger 2050 var." sheetId="19" r:id="rId9"/>
    <sheet name="nachfolgend irrelevant" sheetId="23" r:id="rId10"/>
    <sheet name="Energiebedarf Sek.stahl var." sheetId="17" r:id="rId11"/>
    <sheet name="Energie-Mehrbedarf 2050 var." sheetId="18" r:id="rId12"/>
    <sheet name="Energiebedarf Sek.stahl 2019" sheetId="14" r:id="rId13"/>
    <sheet name="Gesamtenergie 2050" sheetId="21" r:id="rId14"/>
    <sheet name="Verbrauch je Träger 2050" sheetId="22" r:id="rId15"/>
    <sheet name="Energiebedarf Sek.Stahl 2050" sheetId="13" r:id="rId16"/>
    <sheet name="Energie-Mehrbedarf 2050" sheetId="20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7" i="1"/>
  <c r="C26" i="1"/>
  <c r="D26" i="1"/>
  <c r="F18" i="1"/>
  <c r="C27" i="1"/>
  <c r="B20" i="1"/>
  <c r="B27" i="1" s="1"/>
  <c r="B19" i="1"/>
  <c r="B13" i="1" l="1"/>
  <c r="B26" i="1" s="1"/>
  <c r="H26" i="1"/>
  <c r="G26" i="1" s="1"/>
  <c r="G13" i="1"/>
  <c r="E8" i="1"/>
  <c r="E9" i="1"/>
  <c r="E10" i="1"/>
  <c r="E11" i="1"/>
  <c r="E12" i="1"/>
  <c r="E13" i="1"/>
  <c r="E7" i="1"/>
  <c r="B18" i="1" l="1"/>
  <c r="F26" i="1"/>
  <c r="E26" i="1" l="1"/>
  <c r="I12" i="1"/>
  <c r="I11" i="1" l="1"/>
  <c r="I8" i="1"/>
  <c r="H8" i="7"/>
  <c r="I8" i="7" s="1"/>
  <c r="H12" i="7"/>
  <c r="I12" i="7" s="1"/>
  <c r="H16" i="7"/>
  <c r="I16" i="7" s="1"/>
  <c r="H20" i="7"/>
  <c r="I20" i="7" s="1"/>
  <c r="H24" i="7"/>
  <c r="I24" i="7" s="1"/>
  <c r="H28" i="7"/>
  <c r="I28" i="7" s="1"/>
  <c r="H32" i="7"/>
  <c r="I32" i="7" s="1"/>
  <c r="H9" i="7"/>
  <c r="I9" i="7" s="1"/>
  <c r="H13" i="7"/>
  <c r="I13" i="7" s="1"/>
  <c r="H17" i="7"/>
  <c r="I17" i="7" s="1"/>
  <c r="H21" i="7"/>
  <c r="I21" i="7" s="1"/>
  <c r="H25" i="7"/>
  <c r="I25" i="7" s="1"/>
  <c r="H29" i="7"/>
  <c r="I29" i="7" s="1"/>
  <c r="H33" i="7"/>
  <c r="I33" i="7" s="1"/>
  <c r="H10" i="7"/>
  <c r="I10" i="7" s="1"/>
  <c r="H14" i="7"/>
  <c r="I14" i="7" s="1"/>
  <c r="H18" i="7"/>
  <c r="I18" i="7" s="1"/>
  <c r="H22" i="7"/>
  <c r="I22" i="7" s="1"/>
  <c r="H26" i="7"/>
  <c r="I26" i="7" s="1"/>
  <c r="H30" i="7"/>
  <c r="I30" i="7" s="1"/>
  <c r="H34" i="7"/>
  <c r="I34" i="7" s="1"/>
  <c r="I13" i="1"/>
  <c r="H7" i="7"/>
  <c r="I7" i="7" s="1"/>
  <c r="H11" i="7"/>
  <c r="I11" i="7" s="1"/>
  <c r="H15" i="7"/>
  <c r="I15" i="7" s="1"/>
  <c r="H19" i="7"/>
  <c r="I19" i="7" s="1"/>
  <c r="H23" i="7"/>
  <c r="I23" i="7" s="1"/>
  <c r="H27" i="7"/>
  <c r="I27" i="7" s="1"/>
  <c r="H31" i="7"/>
  <c r="I31" i="7" s="1"/>
  <c r="H6" i="7"/>
  <c r="I6" i="7" s="1"/>
  <c r="I10" i="1"/>
  <c r="I7" i="1"/>
  <c r="I9" i="1"/>
  <c r="E42" i="6"/>
  <c r="D43" i="6"/>
  <c r="E31" i="6"/>
  <c r="I36" i="7" l="1"/>
  <c r="H36" i="7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57" i="15"/>
  <c r="J187" i="15" s="1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57" i="15"/>
  <c r="I187" i="15" s="1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57" i="15"/>
  <c r="AW8" i="19"/>
  <c r="AV8" i="19"/>
  <c r="AU8" i="19"/>
  <c r="AS8" i="19"/>
  <c r="AW45" i="19"/>
  <c r="AV45" i="19"/>
  <c r="AU45" i="19"/>
  <c r="AS45" i="19"/>
  <c r="AW82" i="19"/>
  <c r="AV82" i="19"/>
  <c r="AU82" i="19"/>
  <c r="AS82" i="19"/>
  <c r="AR185" i="19"/>
  <c r="AQ185" i="19"/>
  <c r="AR184" i="19"/>
  <c r="AQ184" i="19"/>
  <c r="AR183" i="19"/>
  <c r="AQ183" i="19"/>
  <c r="AR182" i="19"/>
  <c r="AQ182" i="19"/>
  <c r="AR181" i="19"/>
  <c r="AQ181" i="19"/>
  <c r="AR180" i="19"/>
  <c r="AQ180" i="19"/>
  <c r="AR179" i="19"/>
  <c r="AQ179" i="19"/>
  <c r="AR178" i="19"/>
  <c r="AQ178" i="19"/>
  <c r="AR177" i="19"/>
  <c r="AQ177" i="19"/>
  <c r="AR176" i="19"/>
  <c r="AQ176" i="19"/>
  <c r="AR175" i="19"/>
  <c r="AQ175" i="19"/>
  <c r="AR174" i="19"/>
  <c r="AQ174" i="19"/>
  <c r="AR173" i="19"/>
  <c r="AQ173" i="19"/>
  <c r="AR172" i="19"/>
  <c r="AQ172" i="19"/>
  <c r="AR171" i="19"/>
  <c r="AQ171" i="19"/>
  <c r="AR170" i="19"/>
  <c r="AQ170" i="19"/>
  <c r="AR169" i="19"/>
  <c r="AQ169" i="19"/>
  <c r="AR168" i="19"/>
  <c r="AQ168" i="19"/>
  <c r="AR167" i="19"/>
  <c r="AQ167" i="19"/>
  <c r="AR166" i="19"/>
  <c r="AQ166" i="19"/>
  <c r="AR165" i="19"/>
  <c r="AQ165" i="19"/>
  <c r="AR164" i="19"/>
  <c r="AQ164" i="19"/>
  <c r="AR163" i="19"/>
  <c r="AQ163" i="19"/>
  <c r="AR162" i="19"/>
  <c r="AQ162" i="19"/>
  <c r="AR161" i="19"/>
  <c r="AQ161" i="19"/>
  <c r="AR160" i="19"/>
  <c r="AQ160" i="19"/>
  <c r="AR159" i="19"/>
  <c r="AQ159" i="19"/>
  <c r="AR158" i="19"/>
  <c r="AQ158" i="19"/>
  <c r="AR157" i="19"/>
  <c r="AQ157" i="19"/>
  <c r="AW156" i="19"/>
  <c r="AV156" i="19"/>
  <c r="AU156" i="19"/>
  <c r="AS156" i="19"/>
  <c r="AJ185" i="19"/>
  <c r="AI185" i="19"/>
  <c r="AJ184" i="19"/>
  <c r="AI184" i="19"/>
  <c r="AJ183" i="19"/>
  <c r="AI183" i="19"/>
  <c r="AJ182" i="19"/>
  <c r="AI182" i="19"/>
  <c r="AJ181" i="19"/>
  <c r="AI181" i="19"/>
  <c r="AJ180" i="19"/>
  <c r="AI180" i="19"/>
  <c r="AJ179" i="19"/>
  <c r="AI179" i="19"/>
  <c r="AJ178" i="19"/>
  <c r="AI178" i="19"/>
  <c r="AJ177" i="19"/>
  <c r="AI177" i="19"/>
  <c r="AJ176" i="19"/>
  <c r="AI176" i="19"/>
  <c r="AJ175" i="19"/>
  <c r="AI175" i="19"/>
  <c r="AJ174" i="19"/>
  <c r="AI174" i="19"/>
  <c r="AJ173" i="19"/>
  <c r="AI173" i="19"/>
  <c r="AJ172" i="19"/>
  <c r="AI172" i="19"/>
  <c r="AJ171" i="19"/>
  <c r="AI171" i="19"/>
  <c r="AJ170" i="19"/>
  <c r="AI170" i="19"/>
  <c r="AJ169" i="19"/>
  <c r="AI169" i="19"/>
  <c r="AJ168" i="19"/>
  <c r="AI168" i="19"/>
  <c r="AJ167" i="19"/>
  <c r="AI167" i="19"/>
  <c r="AJ166" i="19"/>
  <c r="AI166" i="19"/>
  <c r="AJ165" i="19"/>
  <c r="AI165" i="19"/>
  <c r="AJ164" i="19"/>
  <c r="AI164" i="19"/>
  <c r="AJ163" i="19"/>
  <c r="AI163" i="19"/>
  <c r="AJ162" i="19"/>
  <c r="AI162" i="19"/>
  <c r="AJ161" i="19"/>
  <c r="AI161" i="19"/>
  <c r="AJ160" i="19"/>
  <c r="AI160" i="19"/>
  <c r="AJ159" i="19"/>
  <c r="AI159" i="19"/>
  <c r="AJ158" i="19"/>
  <c r="AI158" i="19"/>
  <c r="AJ157" i="19"/>
  <c r="AI157" i="19"/>
  <c r="AO156" i="19"/>
  <c r="AN156" i="19"/>
  <c r="AM156" i="19"/>
  <c r="AK156" i="19"/>
  <c r="AO8" i="19"/>
  <c r="AN8" i="19"/>
  <c r="AM8" i="19"/>
  <c r="AK8" i="19"/>
  <c r="AO45" i="19"/>
  <c r="AN45" i="19"/>
  <c r="AM45" i="19"/>
  <c r="AK45" i="19"/>
  <c r="AO82" i="19"/>
  <c r="AN82" i="19"/>
  <c r="AM82" i="19"/>
  <c r="AK82" i="19"/>
  <c r="AG8" i="19"/>
  <c r="AF8" i="19"/>
  <c r="AE8" i="19"/>
  <c r="AC8" i="19"/>
  <c r="AG45" i="19"/>
  <c r="AF45" i="19"/>
  <c r="AE45" i="19"/>
  <c r="AC45" i="19"/>
  <c r="AG82" i="19"/>
  <c r="AF82" i="19"/>
  <c r="AE82" i="19"/>
  <c r="AC82" i="19"/>
  <c r="AB185" i="19"/>
  <c r="AA185" i="19"/>
  <c r="AB184" i="19"/>
  <c r="AA184" i="19"/>
  <c r="AB183" i="19"/>
  <c r="AA183" i="19"/>
  <c r="AB182" i="19"/>
  <c r="AA182" i="19"/>
  <c r="AB181" i="19"/>
  <c r="AA181" i="19"/>
  <c r="AB180" i="19"/>
  <c r="AA180" i="19"/>
  <c r="AB179" i="19"/>
  <c r="AA179" i="19"/>
  <c r="AB178" i="19"/>
  <c r="AA178" i="19"/>
  <c r="AB177" i="19"/>
  <c r="AA177" i="19"/>
  <c r="AB176" i="19"/>
  <c r="AA176" i="19"/>
  <c r="AB175" i="19"/>
  <c r="AA175" i="19"/>
  <c r="AB174" i="19"/>
  <c r="AA174" i="19"/>
  <c r="AB173" i="19"/>
  <c r="AA173" i="19"/>
  <c r="AB172" i="19"/>
  <c r="AA172" i="19"/>
  <c r="AB171" i="19"/>
  <c r="AA171" i="19"/>
  <c r="AB170" i="19"/>
  <c r="AA170" i="19"/>
  <c r="AB169" i="19"/>
  <c r="AA169" i="19"/>
  <c r="AB168" i="19"/>
  <c r="AA168" i="19"/>
  <c r="AB167" i="19"/>
  <c r="AA167" i="19"/>
  <c r="AB166" i="19"/>
  <c r="AA166" i="19"/>
  <c r="AB165" i="19"/>
  <c r="AA165" i="19"/>
  <c r="AB164" i="19"/>
  <c r="AA164" i="19"/>
  <c r="AB163" i="19"/>
  <c r="AA163" i="19"/>
  <c r="AB162" i="19"/>
  <c r="AA162" i="19"/>
  <c r="AB161" i="19"/>
  <c r="AA161" i="19"/>
  <c r="AB160" i="19"/>
  <c r="AA160" i="19"/>
  <c r="AB159" i="19"/>
  <c r="AA159" i="19"/>
  <c r="AB158" i="19"/>
  <c r="AA158" i="19"/>
  <c r="AB157" i="19"/>
  <c r="AA157" i="19"/>
  <c r="AG156" i="19"/>
  <c r="AF156" i="19"/>
  <c r="AE156" i="19"/>
  <c r="AC156" i="19"/>
  <c r="T185" i="19"/>
  <c r="S185" i="19"/>
  <c r="T184" i="19"/>
  <c r="S184" i="19"/>
  <c r="T183" i="19"/>
  <c r="S183" i="19"/>
  <c r="T182" i="19"/>
  <c r="S182" i="19"/>
  <c r="T181" i="19"/>
  <c r="S181" i="19"/>
  <c r="T180" i="19"/>
  <c r="S180" i="19"/>
  <c r="T179" i="19"/>
  <c r="S179" i="19"/>
  <c r="T178" i="19"/>
  <c r="S178" i="19"/>
  <c r="T177" i="19"/>
  <c r="S177" i="19"/>
  <c r="T176" i="19"/>
  <c r="S176" i="19"/>
  <c r="T175" i="19"/>
  <c r="S175" i="19"/>
  <c r="T174" i="19"/>
  <c r="S174" i="19"/>
  <c r="T173" i="19"/>
  <c r="S173" i="19"/>
  <c r="T172" i="19"/>
  <c r="S172" i="19"/>
  <c r="T171" i="19"/>
  <c r="S171" i="19"/>
  <c r="T170" i="19"/>
  <c r="S170" i="19"/>
  <c r="T169" i="19"/>
  <c r="S169" i="19"/>
  <c r="T168" i="19"/>
  <c r="S168" i="19"/>
  <c r="T167" i="19"/>
  <c r="S167" i="19"/>
  <c r="T166" i="19"/>
  <c r="S166" i="19"/>
  <c r="T165" i="19"/>
  <c r="S165" i="19"/>
  <c r="T164" i="19"/>
  <c r="S164" i="19"/>
  <c r="T163" i="19"/>
  <c r="S163" i="19"/>
  <c r="T162" i="19"/>
  <c r="S162" i="19"/>
  <c r="T161" i="19"/>
  <c r="S161" i="19"/>
  <c r="T160" i="19"/>
  <c r="S160" i="19"/>
  <c r="T159" i="19"/>
  <c r="S159" i="19"/>
  <c r="T158" i="19"/>
  <c r="S158" i="19"/>
  <c r="T157" i="19"/>
  <c r="S157" i="19"/>
  <c r="Y156" i="19"/>
  <c r="X156" i="19"/>
  <c r="W156" i="19"/>
  <c r="U156" i="19"/>
  <c r="Y82" i="19"/>
  <c r="X82" i="19"/>
  <c r="W82" i="19"/>
  <c r="U82" i="19"/>
  <c r="Y45" i="19"/>
  <c r="X45" i="19"/>
  <c r="W45" i="19"/>
  <c r="U45" i="19"/>
  <c r="Y8" i="19"/>
  <c r="X8" i="19"/>
  <c r="W8" i="19"/>
  <c r="U8" i="19"/>
  <c r="L185" i="19"/>
  <c r="K185" i="19"/>
  <c r="L184" i="19"/>
  <c r="K184" i="19"/>
  <c r="L183" i="19"/>
  <c r="K183" i="19"/>
  <c r="L182" i="19"/>
  <c r="K182" i="19"/>
  <c r="L181" i="19"/>
  <c r="K181" i="19"/>
  <c r="L180" i="19"/>
  <c r="K180" i="19"/>
  <c r="L179" i="19"/>
  <c r="K179" i="19"/>
  <c r="L178" i="19"/>
  <c r="K178" i="19"/>
  <c r="L177" i="19"/>
  <c r="K177" i="19"/>
  <c r="L176" i="19"/>
  <c r="K176" i="19"/>
  <c r="L175" i="19"/>
  <c r="K175" i="19"/>
  <c r="L174" i="19"/>
  <c r="K174" i="19"/>
  <c r="L173" i="19"/>
  <c r="K173" i="19"/>
  <c r="L172" i="19"/>
  <c r="K172" i="19"/>
  <c r="L171" i="19"/>
  <c r="K171" i="19"/>
  <c r="L170" i="19"/>
  <c r="K170" i="19"/>
  <c r="L169" i="19"/>
  <c r="K169" i="19"/>
  <c r="L168" i="19"/>
  <c r="K168" i="19"/>
  <c r="L167" i="19"/>
  <c r="K167" i="19"/>
  <c r="L166" i="19"/>
  <c r="K166" i="19"/>
  <c r="L165" i="19"/>
  <c r="K165" i="19"/>
  <c r="L164" i="19"/>
  <c r="K164" i="19"/>
  <c r="L163" i="19"/>
  <c r="K163" i="19"/>
  <c r="L162" i="19"/>
  <c r="K162" i="19"/>
  <c r="L161" i="19"/>
  <c r="K161" i="19"/>
  <c r="L160" i="19"/>
  <c r="K160" i="19"/>
  <c r="L159" i="19"/>
  <c r="K159" i="19"/>
  <c r="L158" i="19"/>
  <c r="K158" i="19"/>
  <c r="L157" i="19"/>
  <c r="K157" i="19"/>
  <c r="Q156" i="19"/>
  <c r="P156" i="19"/>
  <c r="O156" i="19"/>
  <c r="M156" i="19"/>
  <c r="Q8" i="19"/>
  <c r="P8" i="19"/>
  <c r="O8" i="19"/>
  <c r="M8" i="19"/>
  <c r="Q45" i="19"/>
  <c r="P45" i="19"/>
  <c r="O45" i="19"/>
  <c r="M45" i="19"/>
  <c r="Q82" i="19"/>
  <c r="P82" i="19"/>
  <c r="O82" i="19"/>
  <c r="M82" i="19"/>
  <c r="G187" i="15" l="1"/>
  <c r="F187" i="15"/>
  <c r="H187" i="15"/>
  <c r="F37" i="9"/>
  <c r="G37" i="9"/>
  <c r="H37" i="9"/>
  <c r="I37" i="9"/>
  <c r="E37" i="9"/>
  <c r="AW119" i="19" l="1"/>
  <c r="AV119" i="19"/>
  <c r="AU119" i="19"/>
  <c r="AS119" i="19"/>
  <c r="AO119" i="19"/>
  <c r="AN119" i="19"/>
  <c r="AM119" i="19"/>
  <c r="AK119" i="19"/>
  <c r="AG119" i="19"/>
  <c r="AF119" i="19"/>
  <c r="AE119" i="19"/>
  <c r="AC119" i="19"/>
  <c r="Y119" i="19"/>
  <c r="X119" i="19"/>
  <c r="W119" i="19"/>
  <c r="U119" i="19"/>
  <c r="Q80" i="16" l="1"/>
  <c r="P80" i="16"/>
  <c r="O80" i="16"/>
  <c r="M80" i="16"/>
  <c r="Q43" i="16"/>
  <c r="P43" i="16"/>
  <c r="O43" i="16"/>
  <c r="M43" i="16"/>
  <c r="I43" i="16"/>
  <c r="H43" i="16"/>
  <c r="G43" i="16"/>
  <c r="E43" i="16"/>
  <c r="I80" i="16"/>
  <c r="H80" i="16"/>
  <c r="G80" i="16"/>
  <c r="E80" i="16"/>
  <c r="Q119" i="19"/>
  <c r="P119" i="19"/>
  <c r="O119" i="19"/>
  <c r="M119" i="19"/>
  <c r="Q6" i="16"/>
  <c r="P6" i="16"/>
  <c r="O6" i="16"/>
  <c r="M6" i="16"/>
  <c r="G3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6" i="7"/>
  <c r="E36" i="7"/>
  <c r="I156" i="19" l="1"/>
  <c r="H156" i="19"/>
  <c r="G156" i="19"/>
  <c r="E156" i="19"/>
  <c r="J156" i="15"/>
  <c r="I156" i="15"/>
  <c r="H156" i="15"/>
  <c r="F156" i="15"/>
  <c r="H12" i="5" l="1"/>
  <c r="G12" i="5"/>
  <c r="D24" i="6"/>
  <c r="D29" i="6"/>
  <c r="D8" i="6"/>
  <c r="G7" i="14" l="1"/>
  <c r="E24" i="14" l="1"/>
  <c r="E8" i="14"/>
  <c r="G13" i="14"/>
  <c r="G29" i="14"/>
  <c r="G21" i="14"/>
  <c r="E23" i="14"/>
  <c r="E7" i="14"/>
  <c r="G27" i="14"/>
  <c r="G19" i="14"/>
  <c r="G11" i="14"/>
  <c r="E32" i="14"/>
  <c r="E16" i="14"/>
  <c r="G33" i="14"/>
  <c r="G25" i="14"/>
  <c r="G17" i="14"/>
  <c r="G9" i="14"/>
  <c r="H6" i="14"/>
  <c r="E31" i="14"/>
  <c r="E15" i="14"/>
  <c r="G31" i="14"/>
  <c r="G23" i="14"/>
  <c r="G15" i="14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E85" i="16"/>
  <c r="E89" i="16"/>
  <c r="E93" i="16"/>
  <c r="E97" i="16"/>
  <c r="E101" i="16"/>
  <c r="E105" i="16"/>
  <c r="E109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E82" i="16"/>
  <c r="E86" i="16"/>
  <c r="E90" i="16"/>
  <c r="E94" i="16"/>
  <c r="E98" i="16"/>
  <c r="E102" i="16"/>
  <c r="E106" i="16"/>
  <c r="E81" i="16"/>
  <c r="H81" i="16"/>
  <c r="H83" i="16"/>
  <c r="H85" i="16"/>
  <c r="H87" i="16"/>
  <c r="H89" i="16"/>
  <c r="H91" i="16"/>
  <c r="H93" i="16"/>
  <c r="H95" i="16"/>
  <c r="H97" i="16"/>
  <c r="H99" i="16"/>
  <c r="H101" i="16"/>
  <c r="H103" i="16"/>
  <c r="H105" i="16"/>
  <c r="H107" i="16"/>
  <c r="H109" i="16"/>
  <c r="E88" i="16"/>
  <c r="E96" i="16"/>
  <c r="E104" i="16"/>
  <c r="G82" i="16"/>
  <c r="G84" i="16"/>
  <c r="G81" i="16"/>
  <c r="G85" i="16"/>
  <c r="G88" i="16"/>
  <c r="H90" i="16"/>
  <c r="G93" i="16"/>
  <c r="G96" i="16"/>
  <c r="H98" i="16"/>
  <c r="G101" i="16"/>
  <c r="G104" i="16"/>
  <c r="H106" i="16"/>
  <c r="G109" i="16"/>
  <c r="E91" i="16"/>
  <c r="E100" i="16"/>
  <c r="H82" i="16"/>
  <c r="H84" i="16"/>
  <c r="G87" i="16"/>
  <c r="G90" i="16"/>
  <c r="H92" i="16"/>
  <c r="G95" i="16"/>
  <c r="G98" i="16"/>
  <c r="H100" i="16"/>
  <c r="G103" i="16"/>
  <c r="G106" i="16"/>
  <c r="H108" i="16"/>
  <c r="E87" i="16"/>
  <c r="E99" i="16"/>
  <c r="E108" i="16"/>
  <c r="H88" i="16"/>
  <c r="G94" i="16"/>
  <c r="G99" i="16"/>
  <c r="H104" i="16"/>
  <c r="E83" i="16"/>
  <c r="E103" i="16"/>
  <c r="G83" i="16"/>
  <c r="G89" i="16"/>
  <c r="H94" i="16"/>
  <c r="G100" i="16"/>
  <c r="G105" i="16"/>
  <c r="E84" i="16"/>
  <c r="E107" i="16"/>
  <c r="H86" i="16"/>
  <c r="G86" i="16"/>
  <c r="G91" i="16"/>
  <c r="H96" i="16"/>
  <c r="G102" i="16"/>
  <c r="G107" i="16"/>
  <c r="E92" i="16"/>
  <c r="G92" i="16"/>
  <c r="G97" i="16"/>
  <c r="H102" i="16"/>
  <c r="G108" i="16"/>
  <c r="E95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E46" i="16"/>
  <c r="E50" i="16"/>
  <c r="E54" i="16"/>
  <c r="E58" i="16"/>
  <c r="E62" i="16"/>
  <c r="E66" i="16"/>
  <c r="E70" i="16"/>
  <c r="F45" i="16"/>
  <c r="H46" i="16"/>
  <c r="I47" i="16"/>
  <c r="F49" i="16"/>
  <c r="H50" i="16"/>
  <c r="I51" i="16"/>
  <c r="F53" i="16"/>
  <c r="H54" i="16"/>
  <c r="I55" i="16"/>
  <c r="F57" i="16"/>
  <c r="H58" i="16"/>
  <c r="I59" i="16"/>
  <c r="F61" i="16"/>
  <c r="H62" i="16"/>
  <c r="I63" i="16"/>
  <c r="F65" i="16"/>
  <c r="H66" i="16"/>
  <c r="I67" i="16"/>
  <c r="F69" i="16"/>
  <c r="H70" i="16"/>
  <c r="I71" i="16"/>
  <c r="E45" i="16"/>
  <c r="E51" i="16"/>
  <c r="E56" i="16"/>
  <c r="E61" i="16"/>
  <c r="E67" i="16"/>
  <c r="E72" i="16"/>
  <c r="I44" i="16"/>
  <c r="F46" i="16"/>
  <c r="H47" i="16"/>
  <c r="I48" i="16"/>
  <c r="F50" i="16"/>
  <c r="H51" i="16"/>
  <c r="I52" i="16"/>
  <c r="F54" i="16"/>
  <c r="H55" i="16"/>
  <c r="I56" i="16"/>
  <c r="F58" i="16"/>
  <c r="H59" i="16"/>
  <c r="I60" i="16"/>
  <c r="F62" i="16"/>
  <c r="H63" i="16"/>
  <c r="I64" i="16"/>
  <c r="F66" i="16"/>
  <c r="H67" i="16"/>
  <c r="I68" i="16"/>
  <c r="F70" i="16"/>
  <c r="H71" i="16"/>
  <c r="I72" i="16"/>
  <c r="E49" i="16"/>
  <c r="E55" i="16"/>
  <c r="E60" i="16"/>
  <c r="E65" i="16"/>
  <c r="E71" i="16"/>
  <c r="F44" i="16"/>
  <c r="I46" i="16"/>
  <c r="H49" i="16"/>
  <c r="F52" i="16"/>
  <c r="I54" i="16"/>
  <c r="H57" i="16"/>
  <c r="F60" i="16"/>
  <c r="I62" i="16"/>
  <c r="H65" i="16"/>
  <c r="F68" i="16"/>
  <c r="I70" i="16"/>
  <c r="E47" i="16"/>
  <c r="E57" i="16"/>
  <c r="E68" i="16"/>
  <c r="I45" i="16"/>
  <c r="H56" i="16"/>
  <c r="H64" i="16"/>
  <c r="H72" i="16"/>
  <c r="H44" i="16"/>
  <c r="F47" i="16"/>
  <c r="I49" i="16"/>
  <c r="H52" i="16"/>
  <c r="F55" i="16"/>
  <c r="I57" i="16"/>
  <c r="H60" i="16"/>
  <c r="F63" i="16"/>
  <c r="I65" i="16"/>
  <c r="H68" i="16"/>
  <c r="F71" i="16"/>
  <c r="E48" i="16"/>
  <c r="E59" i="16"/>
  <c r="E69" i="16"/>
  <c r="F51" i="16"/>
  <c r="F59" i="16"/>
  <c r="F67" i="16"/>
  <c r="E53" i="16"/>
  <c r="H45" i="16"/>
  <c r="F48" i="16"/>
  <c r="I50" i="16"/>
  <c r="H53" i="16"/>
  <c r="F56" i="16"/>
  <c r="I58" i="16"/>
  <c r="H61" i="16"/>
  <c r="F64" i="16"/>
  <c r="I66" i="16"/>
  <c r="H69" i="16"/>
  <c r="F72" i="16"/>
  <c r="E52" i="16"/>
  <c r="E63" i="16"/>
  <c r="E44" i="16"/>
  <c r="H48" i="16"/>
  <c r="I53" i="16"/>
  <c r="I61" i="16"/>
  <c r="I69" i="16"/>
  <c r="E64" i="16"/>
  <c r="I9" i="16"/>
  <c r="I13" i="16"/>
  <c r="I17" i="16"/>
  <c r="I21" i="16"/>
  <c r="I25" i="16"/>
  <c r="I29" i="16"/>
  <c r="I33" i="16"/>
  <c r="H8" i="16"/>
  <c r="H12" i="16"/>
  <c r="H16" i="16"/>
  <c r="H20" i="16"/>
  <c r="H24" i="16"/>
  <c r="H28" i="16"/>
  <c r="H32" i="16"/>
  <c r="H7" i="16"/>
  <c r="G32" i="16"/>
  <c r="G28" i="16"/>
  <c r="G24" i="16"/>
  <c r="G20" i="16"/>
  <c r="G16" i="16"/>
  <c r="G12" i="16"/>
  <c r="G8" i="16"/>
  <c r="I12" i="16"/>
  <c r="I18" i="16"/>
  <c r="I23" i="16"/>
  <c r="I28" i="16"/>
  <c r="I34" i="16"/>
  <c r="H10" i="16"/>
  <c r="H15" i="16"/>
  <c r="H21" i="16"/>
  <c r="H26" i="16"/>
  <c r="H31" i="16"/>
  <c r="G35" i="16"/>
  <c r="G30" i="16"/>
  <c r="G25" i="16"/>
  <c r="G19" i="16"/>
  <c r="G14" i="16"/>
  <c r="G9" i="16"/>
  <c r="I11" i="16"/>
  <c r="I16" i="16"/>
  <c r="I22" i="16"/>
  <c r="I27" i="16"/>
  <c r="I32" i="16"/>
  <c r="H9" i="16"/>
  <c r="H14" i="16"/>
  <c r="H19" i="16"/>
  <c r="H25" i="16"/>
  <c r="H30" i="16"/>
  <c r="H35" i="16"/>
  <c r="G31" i="16"/>
  <c r="G26" i="16"/>
  <c r="G21" i="16"/>
  <c r="G15" i="16"/>
  <c r="G10" i="16"/>
  <c r="I8" i="16"/>
  <c r="I19" i="16"/>
  <c r="I30" i="16"/>
  <c r="H11" i="16"/>
  <c r="H22" i="16"/>
  <c r="H33" i="16"/>
  <c r="G29" i="16"/>
  <c r="G18" i="16"/>
  <c r="I26" i="16"/>
  <c r="H29" i="16"/>
  <c r="G11" i="16"/>
  <c r="I10" i="16"/>
  <c r="I20" i="16"/>
  <c r="I31" i="16"/>
  <c r="H13" i="16"/>
  <c r="H23" i="16"/>
  <c r="H34" i="16"/>
  <c r="G27" i="16"/>
  <c r="G17" i="16"/>
  <c r="G7" i="16"/>
  <c r="I15" i="16"/>
  <c r="H18" i="16"/>
  <c r="G22" i="16"/>
  <c r="I14" i="16"/>
  <c r="I24" i="16"/>
  <c r="I35" i="16"/>
  <c r="H17" i="16"/>
  <c r="H27" i="16"/>
  <c r="G34" i="16"/>
  <c r="G23" i="16"/>
  <c r="G13" i="16"/>
  <c r="I7" i="16"/>
  <c r="G33" i="16"/>
  <c r="E11" i="16"/>
  <c r="E161" i="19" s="1"/>
  <c r="M161" i="19" s="1"/>
  <c r="E31" i="16"/>
  <c r="E181" i="19" s="1"/>
  <c r="M181" i="19" s="1"/>
  <c r="F20" i="16"/>
  <c r="F170" i="19" s="1"/>
  <c r="N170" i="19" s="1"/>
  <c r="E22" i="16"/>
  <c r="E172" i="19" s="1"/>
  <c r="M172" i="19" s="1"/>
  <c r="F19" i="16"/>
  <c r="F169" i="19" s="1"/>
  <c r="N169" i="19" s="1"/>
  <c r="E25" i="16"/>
  <c r="E175" i="19" s="1"/>
  <c r="M175" i="19" s="1"/>
  <c r="F18" i="16"/>
  <c r="F168" i="19" s="1"/>
  <c r="N168" i="19" s="1"/>
  <c r="F12" i="16"/>
  <c r="F162" i="19" s="1"/>
  <c r="N162" i="19" s="1"/>
  <c r="E10" i="16"/>
  <c r="E160" i="19" s="1"/>
  <c r="M160" i="19" s="1"/>
  <c r="E21" i="16"/>
  <c r="E171" i="19" s="1"/>
  <c r="M171" i="19" s="1"/>
  <c r="F22" i="16"/>
  <c r="F172" i="19" s="1"/>
  <c r="N172" i="19" s="1"/>
  <c r="E24" i="16"/>
  <c r="E174" i="19" s="1"/>
  <c r="M174" i="19" s="1"/>
  <c r="E8" i="16"/>
  <c r="E158" i="19" s="1"/>
  <c r="M158" i="19" s="1"/>
  <c r="F21" i="16"/>
  <c r="F171" i="19" s="1"/>
  <c r="N171" i="19" s="1"/>
  <c r="E27" i="16"/>
  <c r="E177" i="19" s="1"/>
  <c r="M177" i="19" s="1"/>
  <c r="F32" i="16"/>
  <c r="F182" i="19" s="1"/>
  <c r="N182" i="19" s="1"/>
  <c r="F7" i="16"/>
  <c r="E18" i="16"/>
  <c r="E168" i="19" s="1"/>
  <c r="M168" i="19" s="1"/>
  <c r="F15" i="16"/>
  <c r="F165" i="19" s="1"/>
  <c r="N165" i="19" s="1"/>
  <c r="E13" i="16"/>
  <c r="E163" i="19" s="1"/>
  <c r="M163" i="19" s="1"/>
  <c r="F14" i="16"/>
  <c r="F164" i="19" s="1"/>
  <c r="N164" i="19" s="1"/>
  <c r="E34" i="16"/>
  <c r="E184" i="19" s="1"/>
  <c r="M184" i="19" s="1"/>
  <c r="F31" i="16"/>
  <c r="F181" i="19" s="1"/>
  <c r="N181" i="19" s="1"/>
  <c r="E17" i="16"/>
  <c r="E167" i="19" s="1"/>
  <c r="M167" i="19" s="1"/>
  <c r="E7" i="16"/>
  <c r="E20" i="16"/>
  <c r="E170" i="19" s="1"/>
  <c r="M170" i="19" s="1"/>
  <c r="F33" i="16"/>
  <c r="F183" i="19" s="1"/>
  <c r="N183" i="19" s="1"/>
  <c r="F17" i="16"/>
  <c r="F167" i="19" s="1"/>
  <c r="N167" i="19" s="1"/>
  <c r="F8" i="16"/>
  <c r="F158" i="19" s="1"/>
  <c r="N158" i="19" s="1"/>
  <c r="F28" i="16"/>
  <c r="F178" i="19" s="1"/>
  <c r="N178" i="19" s="1"/>
  <c r="E19" i="16"/>
  <c r="E169" i="19" s="1"/>
  <c r="M169" i="19" s="1"/>
  <c r="E23" i="16"/>
  <c r="E173" i="19" s="1"/>
  <c r="M173" i="19" s="1"/>
  <c r="F35" i="16"/>
  <c r="F185" i="19" s="1"/>
  <c r="N185" i="19" s="1"/>
  <c r="F11" i="16"/>
  <c r="F161" i="19" s="1"/>
  <c r="N161" i="19" s="1"/>
  <c r="F34" i="16"/>
  <c r="F184" i="19" s="1"/>
  <c r="N184" i="19" s="1"/>
  <c r="F10" i="16"/>
  <c r="F160" i="19" s="1"/>
  <c r="N160" i="19" s="1"/>
  <c r="E26" i="16"/>
  <c r="E176" i="19" s="1"/>
  <c r="M176" i="19" s="1"/>
  <c r="F23" i="16"/>
  <c r="F173" i="19" s="1"/>
  <c r="N173" i="19" s="1"/>
  <c r="E9" i="16"/>
  <c r="E159" i="19" s="1"/>
  <c r="M159" i="19" s="1"/>
  <c r="E32" i="16"/>
  <c r="E182" i="19" s="1"/>
  <c r="M182" i="19" s="1"/>
  <c r="E16" i="16"/>
  <c r="E166" i="19" s="1"/>
  <c r="M166" i="19" s="1"/>
  <c r="F29" i="16"/>
  <c r="F179" i="19" s="1"/>
  <c r="N179" i="19" s="1"/>
  <c r="F13" i="16"/>
  <c r="F163" i="19" s="1"/>
  <c r="N163" i="19" s="1"/>
  <c r="F24" i="16"/>
  <c r="F174" i="19" s="1"/>
  <c r="N174" i="19" s="1"/>
  <c r="E15" i="16"/>
  <c r="E165" i="19" s="1"/>
  <c r="M165" i="19" s="1"/>
  <c r="E35" i="16"/>
  <c r="E185" i="19" s="1"/>
  <c r="M185" i="19" s="1"/>
  <c r="E30" i="16"/>
  <c r="E180" i="19" s="1"/>
  <c r="M180" i="19" s="1"/>
  <c r="F27" i="16"/>
  <c r="F177" i="19" s="1"/>
  <c r="N177" i="19" s="1"/>
  <c r="E33" i="16"/>
  <c r="E183" i="19" s="1"/>
  <c r="M183" i="19" s="1"/>
  <c r="F26" i="16"/>
  <c r="F176" i="19" s="1"/>
  <c r="N176" i="19" s="1"/>
  <c r="F16" i="16"/>
  <c r="F166" i="19" s="1"/>
  <c r="N166" i="19" s="1"/>
  <c r="E14" i="16"/>
  <c r="E164" i="19" s="1"/>
  <c r="M164" i="19" s="1"/>
  <c r="E29" i="16"/>
  <c r="E179" i="19" s="1"/>
  <c r="M179" i="19" s="1"/>
  <c r="F30" i="16"/>
  <c r="F180" i="19" s="1"/>
  <c r="N180" i="19" s="1"/>
  <c r="E28" i="16"/>
  <c r="E178" i="19" s="1"/>
  <c r="M178" i="19" s="1"/>
  <c r="E12" i="16"/>
  <c r="E162" i="19" s="1"/>
  <c r="M162" i="19" s="1"/>
  <c r="F25" i="16"/>
  <c r="F175" i="19" s="1"/>
  <c r="N175" i="19" s="1"/>
  <c r="F9" i="16"/>
  <c r="F159" i="19" s="1"/>
  <c r="N159" i="19" s="1"/>
  <c r="E20" i="14"/>
  <c r="E12" i="14"/>
  <c r="G34" i="14"/>
  <c r="G32" i="14"/>
  <c r="G30" i="14"/>
  <c r="G26" i="14"/>
  <c r="G24" i="14"/>
  <c r="G22" i="14"/>
  <c r="G20" i="14"/>
  <c r="G18" i="14"/>
  <c r="G16" i="14"/>
  <c r="G14" i="14"/>
  <c r="G12" i="14"/>
  <c r="G10" i="14"/>
  <c r="G8" i="14"/>
  <c r="G6" i="14"/>
  <c r="E6" i="14"/>
  <c r="E27" i="14"/>
  <c r="E19" i="14"/>
  <c r="E11" i="14"/>
  <c r="E34" i="14"/>
  <c r="E30" i="14"/>
  <c r="E26" i="14"/>
  <c r="E22" i="14"/>
  <c r="E18" i="14"/>
  <c r="E14" i="14"/>
  <c r="E10" i="14"/>
  <c r="E33" i="14"/>
  <c r="E29" i="14"/>
  <c r="E25" i="14"/>
  <c r="E21" i="14"/>
  <c r="E17" i="14"/>
  <c r="E13" i="14"/>
  <c r="E9" i="14"/>
  <c r="H34" i="14"/>
  <c r="H33" i="14"/>
  <c r="H32" i="14"/>
  <c r="H31" i="14"/>
  <c r="H30" i="14"/>
  <c r="H29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P18" i="16" l="1"/>
  <c r="H168" i="19"/>
  <c r="P168" i="19" s="1"/>
  <c r="P30" i="16"/>
  <c r="H180" i="19"/>
  <c r="P180" i="19" s="1"/>
  <c r="O16" i="16"/>
  <c r="G166" i="19"/>
  <c r="O166" i="19" s="1"/>
  <c r="X161" i="19"/>
  <c r="AF161" i="19" s="1"/>
  <c r="X87" i="19"/>
  <c r="X50" i="19"/>
  <c r="X13" i="19"/>
  <c r="U172" i="19"/>
  <c r="AC172" i="19" s="1"/>
  <c r="U61" i="19"/>
  <c r="U24" i="19"/>
  <c r="U98" i="19"/>
  <c r="V173" i="19"/>
  <c r="AD173" i="19" s="1"/>
  <c r="V99" i="19"/>
  <c r="V62" i="19"/>
  <c r="V25" i="19"/>
  <c r="X164" i="19"/>
  <c r="AF164" i="19" s="1"/>
  <c r="X53" i="19"/>
  <c r="X90" i="19"/>
  <c r="X16" i="19"/>
  <c r="U171" i="19"/>
  <c r="AC171" i="19" s="1"/>
  <c r="U23" i="19"/>
  <c r="U97" i="19"/>
  <c r="U60" i="19"/>
  <c r="G74" i="16"/>
  <c r="W157" i="19"/>
  <c r="W83" i="19"/>
  <c r="W46" i="19"/>
  <c r="W9" i="19"/>
  <c r="AN173" i="19"/>
  <c r="AV173" i="19" s="1"/>
  <c r="AN25" i="19"/>
  <c r="AN99" i="19"/>
  <c r="AN62" i="19"/>
  <c r="E37" i="16"/>
  <c r="E157" i="19"/>
  <c r="Q35" i="16"/>
  <c r="I185" i="19"/>
  <c r="Q185" i="19" s="1"/>
  <c r="P29" i="16"/>
  <c r="H179" i="19"/>
  <c r="P179" i="19" s="1"/>
  <c r="O21" i="16"/>
  <c r="G171" i="19"/>
  <c r="O171" i="19" s="1"/>
  <c r="O19" i="16"/>
  <c r="G169" i="19"/>
  <c r="O169" i="19" s="1"/>
  <c r="Q18" i="16"/>
  <c r="I168" i="19"/>
  <c r="Q168" i="19" s="1"/>
  <c r="P8" i="16"/>
  <c r="H158" i="19"/>
  <c r="P158" i="19" s="1"/>
  <c r="V185" i="19"/>
  <c r="AD185" i="19" s="1"/>
  <c r="V74" i="19"/>
  <c r="V111" i="19"/>
  <c r="V37" i="19"/>
  <c r="V180" i="19"/>
  <c r="AD180" i="19" s="1"/>
  <c r="V106" i="19"/>
  <c r="V32" i="19"/>
  <c r="V69" i="19"/>
  <c r="H74" i="16"/>
  <c r="X157" i="19"/>
  <c r="X83" i="19"/>
  <c r="X9" i="19"/>
  <c r="X46" i="19"/>
  <c r="X162" i="19"/>
  <c r="AF162" i="19" s="1"/>
  <c r="X88" i="19"/>
  <c r="X14" i="19"/>
  <c r="X51" i="19"/>
  <c r="X180" i="19"/>
  <c r="AF180" i="19" s="1"/>
  <c r="X69" i="19"/>
  <c r="X106" i="19"/>
  <c r="X32" i="19"/>
  <c r="V159" i="19"/>
  <c r="AD159" i="19" s="1"/>
  <c r="V85" i="19"/>
  <c r="V48" i="19"/>
  <c r="V11" i="19"/>
  <c r="X179" i="19"/>
  <c r="AF179" i="19" s="1"/>
  <c r="X68" i="19"/>
  <c r="X105" i="19"/>
  <c r="X31" i="19"/>
  <c r="X163" i="19"/>
  <c r="AF163" i="19" s="1"/>
  <c r="X52" i="19"/>
  <c r="X89" i="19"/>
  <c r="X15" i="19"/>
  <c r="W185" i="19"/>
  <c r="AE185" i="19" s="1"/>
  <c r="W111" i="19"/>
  <c r="W37" i="19"/>
  <c r="W74" i="19"/>
  <c r="W173" i="19"/>
  <c r="AE173" i="19" s="1"/>
  <c r="W99" i="19"/>
  <c r="W25" i="19"/>
  <c r="W62" i="19"/>
  <c r="W161" i="19"/>
  <c r="AE161" i="19" s="1"/>
  <c r="W87" i="19"/>
  <c r="W13" i="19"/>
  <c r="W50" i="19"/>
  <c r="AM178" i="19"/>
  <c r="AU178" i="19" s="1"/>
  <c r="AM30" i="19"/>
  <c r="AM104" i="19"/>
  <c r="AM67" i="19"/>
  <c r="AN162" i="19"/>
  <c r="AV162" i="19" s="1"/>
  <c r="AN14" i="19"/>
  <c r="AN88" i="19"/>
  <c r="AN51" i="19"/>
  <c r="AM176" i="19"/>
  <c r="AU176" i="19" s="1"/>
  <c r="AM102" i="19"/>
  <c r="AM28" i="19"/>
  <c r="AM65" i="19"/>
  <c r="AK179" i="19"/>
  <c r="AS179" i="19" s="1"/>
  <c r="AK105" i="19"/>
  <c r="AK68" i="19"/>
  <c r="AK31" i="19"/>
  <c r="AM170" i="19"/>
  <c r="AU170" i="19" s="1"/>
  <c r="AM22" i="19"/>
  <c r="AM96" i="19"/>
  <c r="AM59" i="19"/>
  <c r="AK163" i="19"/>
  <c r="AS163" i="19" s="1"/>
  <c r="AK89" i="19"/>
  <c r="AK52" i="19"/>
  <c r="AK15" i="19"/>
  <c r="AN176" i="19"/>
  <c r="AV176" i="19" s="1"/>
  <c r="AN102" i="19"/>
  <c r="AN65" i="19"/>
  <c r="AN28" i="19"/>
  <c r="AM92" i="19"/>
  <c r="AM18" i="19"/>
  <c r="AM55" i="19"/>
  <c r="AM166" i="19"/>
  <c r="AU166" i="19" s="1"/>
  <c r="AK28" i="19"/>
  <c r="AK176" i="19"/>
  <c r="AS176" i="19" s="1"/>
  <c r="AK102" i="19"/>
  <c r="AK65" i="19"/>
  <c r="AM180" i="19"/>
  <c r="AU180" i="19" s="1"/>
  <c r="AM106" i="19"/>
  <c r="AM69" i="19"/>
  <c r="AM32" i="19"/>
  <c r="AM169" i="19"/>
  <c r="AU169" i="19" s="1"/>
  <c r="AM95" i="19"/>
  <c r="AM58" i="19"/>
  <c r="AM21" i="19"/>
  <c r="AN181" i="19"/>
  <c r="AV181" i="19" s="1"/>
  <c r="AN107" i="19"/>
  <c r="AN70" i="19"/>
  <c r="AN33" i="19"/>
  <c r="AN165" i="19"/>
  <c r="AV165" i="19" s="1"/>
  <c r="AN91" i="19"/>
  <c r="AN54" i="19"/>
  <c r="AN17" i="19"/>
  <c r="AN157" i="19"/>
  <c r="AV157" i="19" s="1"/>
  <c r="H111" i="16"/>
  <c r="AN83" i="19"/>
  <c r="AN46" i="19"/>
  <c r="AN9" i="19"/>
  <c r="AK174" i="19"/>
  <c r="AS174" i="19" s="1"/>
  <c r="AK100" i="19"/>
  <c r="AK63" i="19"/>
  <c r="AK26" i="19"/>
  <c r="AK158" i="19"/>
  <c r="AS158" i="19" s="1"/>
  <c r="AK84" i="19"/>
  <c r="AK47" i="19"/>
  <c r="AK10" i="19"/>
  <c r="AL71" i="19"/>
  <c r="AL108" i="19"/>
  <c r="AL182" i="19"/>
  <c r="AT182" i="19" s="1"/>
  <c r="AL34" i="19"/>
  <c r="AL67" i="19"/>
  <c r="AL178" i="19"/>
  <c r="AT178" i="19" s="1"/>
  <c r="AL104" i="19"/>
  <c r="AL30" i="19"/>
  <c r="AL174" i="19"/>
  <c r="AT174" i="19" s="1"/>
  <c r="AL63" i="19"/>
  <c r="AL26" i="19"/>
  <c r="AL100" i="19"/>
  <c r="AL170" i="19"/>
  <c r="AT170" i="19" s="1"/>
  <c r="AL59" i="19"/>
  <c r="AL96" i="19"/>
  <c r="AL22" i="19"/>
  <c r="AL166" i="19"/>
  <c r="AT166" i="19" s="1"/>
  <c r="AL55" i="19"/>
  <c r="AL92" i="19"/>
  <c r="AL18" i="19"/>
  <c r="AL162" i="19"/>
  <c r="AT162" i="19" s="1"/>
  <c r="AL51" i="19"/>
  <c r="AL88" i="19"/>
  <c r="AL14" i="19"/>
  <c r="AL158" i="19"/>
  <c r="AT158" i="19" s="1"/>
  <c r="AL47" i="19"/>
  <c r="AL10" i="19"/>
  <c r="AL84" i="19"/>
  <c r="AK66" i="19"/>
  <c r="AK29" i="19"/>
  <c r="AK177" i="19"/>
  <c r="AS177" i="19" s="1"/>
  <c r="AK103" i="19"/>
  <c r="AK161" i="19"/>
  <c r="AS161" i="19" s="1"/>
  <c r="AK50" i="19"/>
  <c r="AK13" i="19"/>
  <c r="AK87" i="19"/>
  <c r="AO182" i="19"/>
  <c r="AW182" i="19" s="1"/>
  <c r="AO108" i="19"/>
  <c r="AO71" i="19"/>
  <c r="AO34" i="19"/>
  <c r="AO178" i="19"/>
  <c r="AW178" i="19" s="1"/>
  <c r="AO104" i="19"/>
  <c r="AO67" i="19"/>
  <c r="AO30" i="19"/>
  <c r="AO174" i="19"/>
  <c r="AW174" i="19" s="1"/>
  <c r="AO63" i="19"/>
  <c r="AO26" i="19"/>
  <c r="AO100" i="19"/>
  <c r="AO170" i="19"/>
  <c r="AW170" i="19" s="1"/>
  <c r="AO22" i="19"/>
  <c r="AO96" i="19"/>
  <c r="AO59" i="19"/>
  <c r="AO166" i="19"/>
  <c r="AW166" i="19" s="1"/>
  <c r="AO55" i="19"/>
  <c r="AO18" i="19"/>
  <c r="AO92" i="19"/>
  <c r="AO162" i="19"/>
  <c r="AW162" i="19" s="1"/>
  <c r="AO88" i="19"/>
  <c r="AO51" i="19"/>
  <c r="AO14" i="19"/>
  <c r="AO158" i="19"/>
  <c r="AO84" i="19"/>
  <c r="AO47" i="19"/>
  <c r="AO10" i="19"/>
  <c r="O33" i="16"/>
  <c r="G183" i="19"/>
  <c r="O183" i="19" s="1"/>
  <c r="O34" i="16"/>
  <c r="G184" i="19"/>
  <c r="O184" i="19" s="1"/>
  <c r="Q24" i="16"/>
  <c r="I174" i="19"/>
  <c r="Q174" i="19" s="1"/>
  <c r="Q15" i="16"/>
  <c r="I165" i="19"/>
  <c r="Q165" i="19" s="1"/>
  <c r="P34" i="16"/>
  <c r="H184" i="19"/>
  <c r="P184" i="19" s="1"/>
  <c r="Q20" i="16"/>
  <c r="I170" i="19"/>
  <c r="Q170" i="19" s="1"/>
  <c r="Q26" i="16"/>
  <c r="I176" i="19"/>
  <c r="Q176" i="19" s="1"/>
  <c r="P22" i="16"/>
  <c r="H172" i="19"/>
  <c r="P172" i="19" s="1"/>
  <c r="Q8" i="16"/>
  <c r="I158" i="19"/>
  <c r="Q158" i="19" s="1"/>
  <c r="O26" i="16"/>
  <c r="G176" i="19"/>
  <c r="O176" i="19" s="1"/>
  <c r="P25" i="16"/>
  <c r="H175" i="19"/>
  <c r="P175" i="19" s="1"/>
  <c r="Q32" i="16"/>
  <c r="I182" i="19"/>
  <c r="Q182" i="19" s="1"/>
  <c r="Q11" i="16"/>
  <c r="I161" i="19"/>
  <c r="Q161" i="19" s="1"/>
  <c r="O25" i="16"/>
  <c r="G175" i="19"/>
  <c r="O175" i="19" s="1"/>
  <c r="P26" i="16"/>
  <c r="H176" i="19"/>
  <c r="P176" i="19" s="1"/>
  <c r="Q34" i="16"/>
  <c r="I184" i="19"/>
  <c r="Q184" i="19" s="1"/>
  <c r="Q12" i="16"/>
  <c r="I162" i="19"/>
  <c r="Q162" i="19" s="1"/>
  <c r="O20" i="16"/>
  <c r="G170" i="19"/>
  <c r="O170" i="19" s="1"/>
  <c r="P7" i="16"/>
  <c r="H37" i="16"/>
  <c r="H157" i="19"/>
  <c r="P20" i="16"/>
  <c r="H170" i="19"/>
  <c r="P170" i="19" s="1"/>
  <c r="Q33" i="16"/>
  <c r="I183" i="19"/>
  <c r="Q183" i="19" s="1"/>
  <c r="Q17" i="16"/>
  <c r="I167" i="19"/>
  <c r="Q167" i="19" s="1"/>
  <c r="Y182" i="19"/>
  <c r="AG182" i="19" s="1"/>
  <c r="Y108" i="19"/>
  <c r="Y71" i="19"/>
  <c r="Y34" i="19"/>
  <c r="E74" i="16"/>
  <c r="U157" i="19"/>
  <c r="U83" i="19"/>
  <c r="U46" i="19"/>
  <c r="U9" i="19"/>
  <c r="X182" i="19"/>
  <c r="AF182" i="19" s="1"/>
  <c r="X108" i="19"/>
  <c r="X34" i="19"/>
  <c r="X71" i="19"/>
  <c r="Y171" i="19"/>
  <c r="AG171" i="19" s="1"/>
  <c r="Y97" i="19"/>
  <c r="Y23" i="19"/>
  <c r="Y60" i="19"/>
  <c r="V161" i="19"/>
  <c r="AD161" i="19" s="1"/>
  <c r="V50" i="19"/>
  <c r="V13" i="19"/>
  <c r="V87" i="19"/>
  <c r="V172" i="19"/>
  <c r="AD172" i="19" s="1"/>
  <c r="V98" i="19"/>
  <c r="V24" i="19"/>
  <c r="V61" i="19"/>
  <c r="U161" i="19"/>
  <c r="AC161" i="19" s="1"/>
  <c r="U87" i="19"/>
  <c r="U50" i="19"/>
  <c r="U13" i="19"/>
  <c r="V176" i="19"/>
  <c r="AD176" i="19" s="1"/>
  <c r="V102" i="19"/>
  <c r="V28" i="19"/>
  <c r="V65" i="19"/>
  <c r="X165" i="19"/>
  <c r="AF165" i="19" s="1"/>
  <c r="X54" i="19"/>
  <c r="X91" i="19"/>
  <c r="X17" i="19"/>
  <c r="X185" i="19"/>
  <c r="AF185" i="19" s="1"/>
  <c r="X111" i="19"/>
  <c r="X74" i="19"/>
  <c r="X37" i="19"/>
  <c r="U181" i="19"/>
  <c r="AC181" i="19" s="1"/>
  <c r="U107" i="19"/>
  <c r="U70" i="19"/>
  <c r="U33" i="19"/>
  <c r="V181" i="19"/>
  <c r="AD181" i="19" s="1"/>
  <c r="V70" i="19"/>
  <c r="V33" i="19"/>
  <c r="V107" i="19"/>
  <c r="X170" i="19"/>
  <c r="AF170" i="19" s="1"/>
  <c r="X96" i="19"/>
  <c r="X22" i="19"/>
  <c r="X59" i="19"/>
  <c r="Y159" i="19"/>
  <c r="AG159" i="19" s="1"/>
  <c r="Y11" i="19"/>
  <c r="Y85" i="19"/>
  <c r="Y48" i="19"/>
  <c r="U173" i="19"/>
  <c r="AC173" i="19" s="1"/>
  <c r="U99" i="19"/>
  <c r="U62" i="19"/>
  <c r="U25" i="19"/>
  <c r="X184" i="19"/>
  <c r="AF184" i="19" s="1"/>
  <c r="X110" i="19"/>
  <c r="X73" i="19"/>
  <c r="X36" i="19"/>
  <c r="V179" i="19"/>
  <c r="AD179" i="19" s="1"/>
  <c r="V105" i="19"/>
  <c r="V68" i="19"/>
  <c r="V31" i="19"/>
  <c r="Y173" i="19"/>
  <c r="AG173" i="19" s="1"/>
  <c r="Y99" i="19"/>
  <c r="Y62" i="19"/>
  <c r="Y25" i="19"/>
  <c r="X168" i="19"/>
  <c r="AF168" i="19" s="1"/>
  <c r="X94" i="19"/>
  <c r="X57" i="19"/>
  <c r="X20" i="19"/>
  <c r="V163" i="19"/>
  <c r="AD163" i="19" s="1"/>
  <c r="V89" i="19"/>
  <c r="V52" i="19"/>
  <c r="V15" i="19"/>
  <c r="Y157" i="19"/>
  <c r="I74" i="16"/>
  <c r="Y83" i="19"/>
  <c r="Y46" i="19"/>
  <c r="Y9" i="19"/>
  <c r="U169" i="19"/>
  <c r="AC169" i="19" s="1"/>
  <c r="U95" i="19"/>
  <c r="U58" i="19"/>
  <c r="U21" i="19"/>
  <c r="X183" i="19"/>
  <c r="AF183" i="19" s="1"/>
  <c r="X109" i="19"/>
  <c r="X72" i="19"/>
  <c r="X35" i="19"/>
  <c r="V178" i="19"/>
  <c r="AD178" i="19" s="1"/>
  <c r="V104" i="19"/>
  <c r="V67" i="19"/>
  <c r="V30" i="19"/>
  <c r="Y172" i="19"/>
  <c r="AG172" i="19" s="1"/>
  <c r="Y61" i="19"/>
  <c r="Y98" i="19"/>
  <c r="Y24" i="19"/>
  <c r="X167" i="19"/>
  <c r="AF167" i="19" s="1"/>
  <c r="X93" i="19"/>
  <c r="X56" i="19"/>
  <c r="X19" i="19"/>
  <c r="V162" i="19"/>
  <c r="AD162" i="19" s="1"/>
  <c r="V88" i="19"/>
  <c r="V51" i="19"/>
  <c r="V14" i="19"/>
  <c r="U183" i="19"/>
  <c r="AC183" i="19" s="1"/>
  <c r="U35" i="19"/>
  <c r="U109" i="19"/>
  <c r="U72" i="19"/>
  <c r="U167" i="19"/>
  <c r="AC167" i="19" s="1"/>
  <c r="U19" i="19"/>
  <c r="U93" i="19"/>
  <c r="U56" i="19"/>
  <c r="W184" i="19"/>
  <c r="AE184" i="19" s="1"/>
  <c r="W73" i="19"/>
  <c r="W110" i="19"/>
  <c r="W36" i="19"/>
  <c r="W180" i="19"/>
  <c r="AE180" i="19" s="1"/>
  <c r="W106" i="19"/>
  <c r="W69" i="19"/>
  <c r="W32" i="19"/>
  <c r="W176" i="19"/>
  <c r="AE176" i="19" s="1"/>
  <c r="W102" i="19"/>
  <c r="W65" i="19"/>
  <c r="W28" i="19"/>
  <c r="W172" i="19"/>
  <c r="AE172" i="19" s="1"/>
  <c r="W98" i="19"/>
  <c r="W61" i="19"/>
  <c r="W24" i="19"/>
  <c r="W168" i="19"/>
  <c r="AE168" i="19" s="1"/>
  <c r="W57" i="19"/>
  <c r="W94" i="19"/>
  <c r="W20" i="19"/>
  <c r="W164" i="19"/>
  <c r="AE164" i="19" s="1"/>
  <c r="W90" i="19"/>
  <c r="W53" i="19"/>
  <c r="W16" i="19"/>
  <c r="W160" i="19"/>
  <c r="AE160" i="19" s="1"/>
  <c r="W86" i="19"/>
  <c r="W49" i="19"/>
  <c r="W12" i="19"/>
  <c r="AK171" i="19"/>
  <c r="AS171" i="19" s="1"/>
  <c r="AK23" i="19"/>
  <c r="AK97" i="19"/>
  <c r="AK60" i="19"/>
  <c r="AM168" i="19"/>
  <c r="AU168" i="19" s="1"/>
  <c r="AM94" i="19"/>
  <c r="AM57" i="19"/>
  <c r="AM20" i="19"/>
  <c r="AN172" i="19"/>
  <c r="AV172" i="19" s="1"/>
  <c r="AN61" i="19"/>
  <c r="AN98" i="19"/>
  <c r="AN24" i="19"/>
  <c r="AK183" i="19"/>
  <c r="AS183" i="19" s="1"/>
  <c r="AK72" i="19"/>
  <c r="AK109" i="19"/>
  <c r="AK35" i="19"/>
  <c r="AN170" i="19"/>
  <c r="AV170" i="19" s="1"/>
  <c r="AN96" i="19"/>
  <c r="AN59" i="19"/>
  <c r="AN22" i="19"/>
  <c r="AK159" i="19"/>
  <c r="AK85" i="19"/>
  <c r="AK11" i="19"/>
  <c r="AK48" i="19"/>
  <c r="AN164" i="19"/>
  <c r="AV164" i="19" s="1"/>
  <c r="AN53" i="19"/>
  <c r="AN16" i="19"/>
  <c r="AN90" i="19"/>
  <c r="AN184" i="19"/>
  <c r="AV184" i="19" s="1"/>
  <c r="AN73" i="19"/>
  <c r="AN36" i="19"/>
  <c r="AN110" i="19"/>
  <c r="AM26" i="19"/>
  <c r="AM100" i="19"/>
  <c r="AM63" i="19"/>
  <c r="AM174" i="19"/>
  <c r="AU174" i="19" s="1"/>
  <c r="AM163" i="19"/>
  <c r="AU163" i="19" s="1"/>
  <c r="AM89" i="19"/>
  <c r="AM52" i="19"/>
  <c r="AM15" i="19"/>
  <c r="AK167" i="19"/>
  <c r="AS167" i="19" s="1"/>
  <c r="AK56" i="19"/>
  <c r="AK19" i="19"/>
  <c r="AK93" i="19"/>
  <c r="AM177" i="19"/>
  <c r="AU177" i="19" s="1"/>
  <c r="AM66" i="19"/>
  <c r="AM103" i="19"/>
  <c r="AM29" i="19"/>
  <c r="AN166" i="19"/>
  <c r="AV166" i="19" s="1"/>
  <c r="AN55" i="19"/>
  <c r="AN92" i="19"/>
  <c r="AN18" i="19"/>
  <c r="AM160" i="19"/>
  <c r="AU160" i="19" s="1"/>
  <c r="AM86" i="19"/>
  <c r="AM12" i="19"/>
  <c r="AM49" i="19"/>
  <c r="AK16" i="19"/>
  <c r="AK90" i="19"/>
  <c r="AK164" i="19"/>
  <c r="AS164" i="19" s="1"/>
  <c r="AK53" i="19"/>
  <c r="AN105" i="19"/>
  <c r="AN31" i="19"/>
  <c r="AN68" i="19"/>
  <c r="AN179" i="19"/>
  <c r="AV179" i="19" s="1"/>
  <c r="AN97" i="19"/>
  <c r="AN23" i="19"/>
  <c r="AN171" i="19"/>
  <c r="AV171" i="19" s="1"/>
  <c r="AN60" i="19"/>
  <c r="AN89" i="19"/>
  <c r="AN15" i="19"/>
  <c r="AN163" i="19"/>
  <c r="AV163" i="19" s="1"/>
  <c r="AN52" i="19"/>
  <c r="E111" i="16"/>
  <c r="AK157" i="19"/>
  <c r="AS157" i="19" s="1"/>
  <c r="AK83" i="19"/>
  <c r="AK9" i="19"/>
  <c r="AK46" i="19"/>
  <c r="AK170" i="19"/>
  <c r="AS170" i="19" s="1"/>
  <c r="AK96" i="19"/>
  <c r="AK22" i="19"/>
  <c r="AK59" i="19"/>
  <c r="AL185" i="19"/>
  <c r="AT185" i="19" s="1"/>
  <c r="AL37" i="19"/>
  <c r="AL74" i="19"/>
  <c r="AL111" i="19"/>
  <c r="AL181" i="19"/>
  <c r="AT181" i="19" s="1"/>
  <c r="AL33" i="19"/>
  <c r="AL107" i="19"/>
  <c r="AL70" i="19"/>
  <c r="AL29" i="19"/>
  <c r="AL177" i="19"/>
  <c r="AT177" i="19" s="1"/>
  <c r="AL103" i="19"/>
  <c r="AL66" i="19"/>
  <c r="AL173" i="19"/>
  <c r="AT173" i="19" s="1"/>
  <c r="AL25" i="19"/>
  <c r="AL99" i="19"/>
  <c r="AL62" i="19"/>
  <c r="AL21" i="19"/>
  <c r="AL169" i="19"/>
  <c r="AT169" i="19" s="1"/>
  <c r="AL58" i="19"/>
  <c r="AL95" i="19"/>
  <c r="AL165" i="19"/>
  <c r="AT165" i="19" s="1"/>
  <c r="AL17" i="19"/>
  <c r="AL91" i="19"/>
  <c r="AL54" i="19"/>
  <c r="AL13" i="19"/>
  <c r="AL87" i="19"/>
  <c r="AL161" i="19"/>
  <c r="AT161" i="19" s="1"/>
  <c r="AL50" i="19"/>
  <c r="F111" i="16"/>
  <c r="AL157" i="19"/>
  <c r="AL46" i="19"/>
  <c r="AL83" i="19"/>
  <c r="AL9" i="19"/>
  <c r="AK173" i="19"/>
  <c r="AS173" i="19" s="1"/>
  <c r="AK62" i="19"/>
  <c r="AK99" i="19"/>
  <c r="AK25" i="19"/>
  <c r="AO185" i="19"/>
  <c r="AW185" i="19" s="1"/>
  <c r="AO74" i="19"/>
  <c r="AO111" i="19"/>
  <c r="AO37" i="19"/>
  <c r="AO181" i="19"/>
  <c r="AW181" i="19" s="1"/>
  <c r="AO70" i="19"/>
  <c r="AO33" i="19"/>
  <c r="AO107" i="19"/>
  <c r="AO177" i="19"/>
  <c r="AW177" i="19" s="1"/>
  <c r="AO66" i="19"/>
  <c r="AO103" i="19"/>
  <c r="AO29" i="19"/>
  <c r="AO173" i="19"/>
  <c r="AW173" i="19" s="1"/>
  <c r="AO99" i="19"/>
  <c r="AO62" i="19"/>
  <c r="AO25" i="19"/>
  <c r="AO169" i="19"/>
  <c r="AW169" i="19" s="1"/>
  <c r="AO58" i="19"/>
  <c r="AO95" i="19"/>
  <c r="AO21" i="19"/>
  <c r="AO165" i="19"/>
  <c r="AW165" i="19" s="1"/>
  <c r="AO54" i="19"/>
  <c r="AO17" i="19"/>
  <c r="AO91" i="19"/>
  <c r="AO161" i="19"/>
  <c r="AW161" i="19" s="1"/>
  <c r="AO50" i="19"/>
  <c r="AO87" i="19"/>
  <c r="AO13" i="19"/>
  <c r="I111" i="16"/>
  <c r="AO157" i="19"/>
  <c r="AW157" i="19" s="1"/>
  <c r="AO9" i="19"/>
  <c r="AO83" i="19"/>
  <c r="AO46" i="19"/>
  <c r="O27" i="16"/>
  <c r="G177" i="19"/>
  <c r="O177" i="19" s="1"/>
  <c r="P33" i="16"/>
  <c r="H183" i="19"/>
  <c r="P183" i="19" s="1"/>
  <c r="P9" i="16"/>
  <c r="H159" i="19"/>
  <c r="P159" i="19" s="1"/>
  <c r="P31" i="16"/>
  <c r="H181" i="19"/>
  <c r="P181" i="19" s="1"/>
  <c r="O32" i="16"/>
  <c r="G182" i="19"/>
  <c r="O182" i="19" s="1"/>
  <c r="Q21" i="16"/>
  <c r="I171" i="19"/>
  <c r="Q171" i="19" s="1"/>
  <c r="X174" i="19"/>
  <c r="AF174" i="19" s="1"/>
  <c r="X100" i="19"/>
  <c r="X26" i="19"/>
  <c r="X63" i="19"/>
  <c r="V168" i="19"/>
  <c r="AD168" i="19" s="1"/>
  <c r="V94" i="19"/>
  <c r="V20" i="19"/>
  <c r="V57" i="19"/>
  <c r="Y183" i="19"/>
  <c r="AG183" i="19" s="1"/>
  <c r="Y35" i="19"/>
  <c r="Y109" i="19"/>
  <c r="Y72" i="19"/>
  <c r="Y185" i="19"/>
  <c r="AG185" i="19" s="1"/>
  <c r="Y111" i="19"/>
  <c r="Y74" i="19"/>
  <c r="Y37" i="19"/>
  <c r="Y169" i="19"/>
  <c r="AG169" i="19" s="1"/>
  <c r="Y95" i="19"/>
  <c r="Y58" i="19"/>
  <c r="Y21" i="19"/>
  <c r="Y184" i="19"/>
  <c r="AG184" i="19" s="1"/>
  <c r="Y110" i="19"/>
  <c r="Y73" i="19"/>
  <c r="Y36" i="19"/>
  <c r="Y168" i="19"/>
  <c r="AG168" i="19" s="1"/>
  <c r="Y57" i="19"/>
  <c r="Y20" i="19"/>
  <c r="Y94" i="19"/>
  <c r="W181" i="19"/>
  <c r="AE181" i="19" s="1"/>
  <c r="W107" i="19"/>
  <c r="W33" i="19"/>
  <c r="W70" i="19"/>
  <c r="W165" i="19"/>
  <c r="AE165" i="19" s="1"/>
  <c r="W91" i="19"/>
  <c r="W17" i="19"/>
  <c r="W54" i="19"/>
  <c r="AM157" i="19"/>
  <c r="AU157" i="19" s="1"/>
  <c r="G111" i="16"/>
  <c r="AM9" i="19"/>
  <c r="AM83" i="19"/>
  <c r="AM46" i="19"/>
  <c r="Q7" i="16"/>
  <c r="I37" i="16"/>
  <c r="I157" i="19"/>
  <c r="Q14" i="16"/>
  <c r="I164" i="19"/>
  <c r="Q164" i="19" s="1"/>
  <c r="P23" i="16"/>
  <c r="H173" i="19"/>
  <c r="P173" i="19" s="1"/>
  <c r="O18" i="16"/>
  <c r="G168" i="19"/>
  <c r="O168" i="19" s="1"/>
  <c r="P11" i="16"/>
  <c r="H161" i="19"/>
  <c r="P161" i="19" s="1"/>
  <c r="O10" i="16"/>
  <c r="G160" i="19"/>
  <c r="O160" i="19" s="1"/>
  <c r="O31" i="16"/>
  <c r="G181" i="19"/>
  <c r="O181" i="19" s="1"/>
  <c r="P19" i="16"/>
  <c r="H169" i="19"/>
  <c r="P169" i="19" s="1"/>
  <c r="Q27" i="16"/>
  <c r="I177" i="19"/>
  <c r="Q177" i="19" s="1"/>
  <c r="O9" i="16"/>
  <c r="G159" i="19"/>
  <c r="O159" i="19" s="1"/>
  <c r="O30" i="16"/>
  <c r="G180" i="19"/>
  <c r="O180" i="19" s="1"/>
  <c r="P21" i="16"/>
  <c r="H171" i="19"/>
  <c r="P171" i="19" s="1"/>
  <c r="Q28" i="16"/>
  <c r="I178" i="19"/>
  <c r="Q178" i="19" s="1"/>
  <c r="O8" i="16"/>
  <c r="G158" i="19"/>
  <c r="O158" i="19" s="1"/>
  <c r="O24" i="16"/>
  <c r="G174" i="19"/>
  <c r="O174" i="19" s="1"/>
  <c r="P32" i="16"/>
  <c r="H182" i="19"/>
  <c r="P182" i="19" s="1"/>
  <c r="P16" i="16"/>
  <c r="H166" i="19"/>
  <c r="P166" i="19" s="1"/>
  <c r="Q29" i="16"/>
  <c r="I179" i="19"/>
  <c r="Q179" i="19" s="1"/>
  <c r="Q13" i="16"/>
  <c r="I163" i="19"/>
  <c r="Q163" i="19" s="1"/>
  <c r="Y174" i="19"/>
  <c r="AG174" i="19" s="1"/>
  <c r="Y100" i="19"/>
  <c r="Y63" i="19"/>
  <c r="Y26" i="19"/>
  <c r="U176" i="19"/>
  <c r="AC176" i="19" s="1"/>
  <c r="U65" i="19"/>
  <c r="U28" i="19"/>
  <c r="U102" i="19"/>
  <c r="Y179" i="19"/>
  <c r="AG179" i="19" s="1"/>
  <c r="Y31" i="19"/>
  <c r="Y105" i="19"/>
  <c r="Y68" i="19"/>
  <c r="V169" i="19"/>
  <c r="AD169" i="19" s="1"/>
  <c r="V58" i="19"/>
  <c r="V95" i="19"/>
  <c r="V21" i="19"/>
  <c r="X158" i="19"/>
  <c r="AF158" i="19" s="1"/>
  <c r="X84" i="19"/>
  <c r="X10" i="19"/>
  <c r="X47" i="19"/>
  <c r="V164" i="19"/>
  <c r="AD164" i="19" s="1"/>
  <c r="V90" i="19"/>
  <c r="V16" i="19"/>
  <c r="V53" i="19"/>
  <c r="V184" i="19"/>
  <c r="AD184" i="19" s="1"/>
  <c r="V110" i="19"/>
  <c r="V36" i="19"/>
  <c r="V73" i="19"/>
  <c r="X173" i="19"/>
  <c r="AF173" i="19" s="1"/>
  <c r="X99" i="19"/>
  <c r="X62" i="19"/>
  <c r="X25" i="19"/>
  <c r="Y162" i="19"/>
  <c r="AG162" i="19" s="1"/>
  <c r="Y51" i="19"/>
  <c r="Y88" i="19"/>
  <c r="Y14" i="19"/>
  <c r="X177" i="19"/>
  <c r="AF177" i="19" s="1"/>
  <c r="X103" i="19"/>
  <c r="X66" i="19"/>
  <c r="X29" i="19"/>
  <c r="U170" i="19"/>
  <c r="AC170" i="19" s="1"/>
  <c r="U96" i="19"/>
  <c r="U59" i="19"/>
  <c r="U22" i="19"/>
  <c r="X178" i="19"/>
  <c r="AF178" i="19" s="1"/>
  <c r="X104" i="19"/>
  <c r="X30" i="19"/>
  <c r="X67" i="19"/>
  <c r="Y167" i="19"/>
  <c r="AG167" i="19" s="1"/>
  <c r="Y19" i="19"/>
  <c r="Y93" i="19"/>
  <c r="Y56" i="19"/>
  <c r="F74" i="16"/>
  <c r="V157" i="19"/>
  <c r="V46" i="19"/>
  <c r="V83" i="19"/>
  <c r="V9" i="19"/>
  <c r="U168" i="19"/>
  <c r="AC168" i="19" s="1"/>
  <c r="U57" i="19"/>
  <c r="U20" i="19"/>
  <c r="U94" i="19"/>
  <c r="V183" i="19"/>
  <c r="AD183" i="19" s="1"/>
  <c r="V109" i="19"/>
  <c r="V72" i="19"/>
  <c r="V35" i="19"/>
  <c r="Y177" i="19"/>
  <c r="AG177" i="19" s="1"/>
  <c r="Y103" i="19"/>
  <c r="Y66" i="19"/>
  <c r="Y29" i="19"/>
  <c r="X172" i="19"/>
  <c r="AF172" i="19" s="1"/>
  <c r="X98" i="19"/>
  <c r="X61" i="19"/>
  <c r="X24" i="19"/>
  <c r="V167" i="19"/>
  <c r="AD167" i="19" s="1"/>
  <c r="V93" i="19"/>
  <c r="V56" i="19"/>
  <c r="V19" i="19"/>
  <c r="Y161" i="19"/>
  <c r="AG161" i="19" s="1"/>
  <c r="Y87" i="19"/>
  <c r="Y50" i="19"/>
  <c r="Y13" i="19"/>
  <c r="U185" i="19"/>
  <c r="AC185" i="19" s="1"/>
  <c r="U111" i="19"/>
  <c r="U74" i="19"/>
  <c r="U37" i="19"/>
  <c r="U164" i="19"/>
  <c r="AC164" i="19" s="1"/>
  <c r="U53" i="19"/>
  <c r="U16" i="19"/>
  <c r="U90" i="19"/>
  <c r="V182" i="19"/>
  <c r="AD182" i="19" s="1"/>
  <c r="V71" i="19"/>
  <c r="V34" i="19"/>
  <c r="V108" i="19"/>
  <c r="Y176" i="19"/>
  <c r="AG176" i="19" s="1"/>
  <c r="Y102" i="19"/>
  <c r="Y65" i="19"/>
  <c r="Y28" i="19"/>
  <c r="X171" i="19"/>
  <c r="AF171" i="19" s="1"/>
  <c r="X60" i="19"/>
  <c r="X23" i="19"/>
  <c r="X97" i="19"/>
  <c r="V166" i="19"/>
  <c r="AD166" i="19" s="1"/>
  <c r="V55" i="19"/>
  <c r="V18" i="19"/>
  <c r="V92" i="19"/>
  <c r="Y160" i="19"/>
  <c r="AG160" i="19" s="1"/>
  <c r="Y86" i="19"/>
  <c r="Y49" i="19"/>
  <c r="Y12" i="19"/>
  <c r="U179" i="19"/>
  <c r="AC179" i="19" s="1"/>
  <c r="U31" i="19"/>
  <c r="U105" i="19"/>
  <c r="U68" i="19"/>
  <c r="U163" i="19"/>
  <c r="AC163" i="19" s="1"/>
  <c r="U89" i="19"/>
  <c r="U15" i="19"/>
  <c r="U52" i="19"/>
  <c r="W183" i="19"/>
  <c r="AE183" i="19" s="1"/>
  <c r="W72" i="19"/>
  <c r="W109" i="19"/>
  <c r="W35" i="19"/>
  <c r="W179" i="19"/>
  <c r="AE179" i="19" s="1"/>
  <c r="W68" i="19"/>
  <c r="W31" i="19"/>
  <c r="W105" i="19"/>
  <c r="W175" i="19"/>
  <c r="AE175" i="19" s="1"/>
  <c r="W101" i="19"/>
  <c r="W64" i="19"/>
  <c r="W27" i="19"/>
  <c r="W171" i="19"/>
  <c r="AE171" i="19" s="1"/>
  <c r="W97" i="19"/>
  <c r="W60" i="19"/>
  <c r="W23" i="19"/>
  <c r="W167" i="19"/>
  <c r="AE167" i="19" s="1"/>
  <c r="W56" i="19"/>
  <c r="W93" i="19"/>
  <c r="W19" i="19"/>
  <c r="W163" i="19"/>
  <c r="AE163" i="19" s="1"/>
  <c r="W52" i="19"/>
  <c r="W15" i="19"/>
  <c r="W89" i="19"/>
  <c r="W159" i="19"/>
  <c r="AE159" i="19" s="1"/>
  <c r="W85" i="19"/>
  <c r="W48" i="19"/>
  <c r="W11" i="19"/>
  <c r="AM184" i="19"/>
  <c r="AU184" i="19" s="1"/>
  <c r="AM110" i="19"/>
  <c r="AM73" i="19"/>
  <c r="AM36" i="19"/>
  <c r="AK20" i="19"/>
  <c r="AK94" i="19"/>
  <c r="AK57" i="19"/>
  <c r="AK168" i="19"/>
  <c r="AS168" i="19" s="1"/>
  <c r="AM167" i="19"/>
  <c r="AU167" i="19" s="1"/>
  <c r="AM56" i="19"/>
  <c r="AM93" i="19"/>
  <c r="AM19" i="19"/>
  <c r="AK12" i="19"/>
  <c r="AK160" i="19"/>
  <c r="AS160" i="19" s="1"/>
  <c r="AK86" i="19"/>
  <c r="AK49" i="19"/>
  <c r="AM165" i="19"/>
  <c r="AU165" i="19" s="1"/>
  <c r="AM17" i="19"/>
  <c r="AM91" i="19"/>
  <c r="AM54" i="19"/>
  <c r="AN180" i="19"/>
  <c r="AV180" i="19" s="1"/>
  <c r="AN69" i="19"/>
  <c r="AN32" i="19"/>
  <c r="AN106" i="19"/>
  <c r="AK36" i="19"/>
  <c r="AK110" i="19"/>
  <c r="AK184" i="19"/>
  <c r="AS184" i="19" s="1"/>
  <c r="AK73" i="19"/>
  <c r="AM34" i="19"/>
  <c r="AM71" i="19"/>
  <c r="AM182" i="19"/>
  <c r="AU182" i="19" s="1"/>
  <c r="AM108" i="19"/>
  <c r="AM171" i="19"/>
  <c r="AU171" i="19" s="1"/>
  <c r="AM60" i="19"/>
  <c r="AM23" i="19"/>
  <c r="AM97" i="19"/>
  <c r="AN160" i="19"/>
  <c r="AV160" i="19" s="1"/>
  <c r="AN86" i="19"/>
  <c r="AN49" i="19"/>
  <c r="AN12" i="19"/>
  <c r="AM185" i="19"/>
  <c r="AU185" i="19" s="1"/>
  <c r="AM111" i="19"/>
  <c r="AM37" i="19"/>
  <c r="AM74" i="19"/>
  <c r="AN100" i="19"/>
  <c r="AN63" i="19"/>
  <c r="AN26" i="19"/>
  <c r="AN174" i="19"/>
  <c r="AV174" i="19" s="1"/>
  <c r="AM164" i="19"/>
  <c r="AU164" i="19" s="1"/>
  <c r="AM90" i="19"/>
  <c r="AM53" i="19"/>
  <c r="AM16" i="19"/>
  <c r="AM84" i="19"/>
  <c r="AM10" i="19"/>
  <c r="AM158" i="19"/>
  <c r="AU158" i="19" s="1"/>
  <c r="AM47" i="19"/>
  <c r="AN185" i="19"/>
  <c r="AV185" i="19" s="1"/>
  <c r="AN74" i="19"/>
  <c r="AN111" i="19"/>
  <c r="AN37" i="19"/>
  <c r="AN177" i="19"/>
  <c r="AV177" i="19" s="1"/>
  <c r="AN103" i="19"/>
  <c r="AN66" i="19"/>
  <c r="AN29" i="19"/>
  <c r="AN169" i="19"/>
  <c r="AV169" i="19" s="1"/>
  <c r="AN58" i="19"/>
  <c r="AN95" i="19"/>
  <c r="AN21" i="19"/>
  <c r="AN161" i="19"/>
  <c r="AN87" i="19"/>
  <c r="AN50" i="19"/>
  <c r="AN13" i="19"/>
  <c r="AK182" i="19"/>
  <c r="AS182" i="19" s="1"/>
  <c r="AK108" i="19"/>
  <c r="AK34" i="19"/>
  <c r="AK71" i="19"/>
  <c r="AK166" i="19"/>
  <c r="AS166" i="19" s="1"/>
  <c r="AK92" i="19"/>
  <c r="AK18" i="19"/>
  <c r="AK55" i="19"/>
  <c r="AL184" i="19"/>
  <c r="AT184" i="19" s="1"/>
  <c r="AL36" i="19"/>
  <c r="AL110" i="19"/>
  <c r="AL73" i="19"/>
  <c r="AL180" i="19"/>
  <c r="AT180" i="19" s="1"/>
  <c r="AL69" i="19"/>
  <c r="AL106" i="19"/>
  <c r="AL32" i="19"/>
  <c r="AL176" i="19"/>
  <c r="AT176" i="19" s="1"/>
  <c r="AL102" i="19"/>
  <c r="AL65" i="19"/>
  <c r="AL28" i="19"/>
  <c r="AL172" i="19"/>
  <c r="AT172" i="19" s="1"/>
  <c r="AL98" i="19"/>
  <c r="AL61" i="19"/>
  <c r="AL24" i="19"/>
  <c r="AL168" i="19"/>
  <c r="AT168" i="19" s="1"/>
  <c r="AL20" i="19"/>
  <c r="AL94" i="19"/>
  <c r="AL57" i="19"/>
  <c r="AL53" i="19"/>
  <c r="AL164" i="19"/>
  <c r="AT164" i="19" s="1"/>
  <c r="AL16" i="19"/>
  <c r="AL90" i="19"/>
  <c r="AL160" i="19"/>
  <c r="AT160" i="19" s="1"/>
  <c r="AL86" i="19"/>
  <c r="AL49" i="19"/>
  <c r="AL12" i="19"/>
  <c r="AK74" i="19"/>
  <c r="AK111" i="19"/>
  <c r="AK185" i="19"/>
  <c r="AS185" i="19" s="1"/>
  <c r="AK37" i="19"/>
  <c r="AK58" i="19"/>
  <c r="AK169" i="19"/>
  <c r="AS169" i="19" s="1"/>
  <c r="AK95" i="19"/>
  <c r="AK21" i="19"/>
  <c r="AO110" i="19"/>
  <c r="AO36" i="19"/>
  <c r="AO184" i="19"/>
  <c r="AW184" i="19" s="1"/>
  <c r="AO73" i="19"/>
  <c r="AO180" i="19"/>
  <c r="AW180" i="19" s="1"/>
  <c r="AO106" i="19"/>
  <c r="AO32" i="19"/>
  <c r="AO69" i="19"/>
  <c r="AO102" i="19"/>
  <c r="AO28" i="19"/>
  <c r="AO65" i="19"/>
  <c r="AO176" i="19"/>
  <c r="AW176" i="19" s="1"/>
  <c r="AO172" i="19"/>
  <c r="AW172" i="19" s="1"/>
  <c r="AO98" i="19"/>
  <c r="AO24" i="19"/>
  <c r="AO61" i="19"/>
  <c r="AO94" i="19"/>
  <c r="AO20" i="19"/>
  <c r="AO57" i="19"/>
  <c r="AO168" i="19"/>
  <c r="AW168" i="19" s="1"/>
  <c r="AO164" i="19"/>
  <c r="AW164" i="19" s="1"/>
  <c r="AO90" i="19"/>
  <c r="AO16" i="19"/>
  <c r="AO53" i="19"/>
  <c r="AO86" i="19"/>
  <c r="AO160" i="19"/>
  <c r="AW160" i="19" s="1"/>
  <c r="AO12" i="19"/>
  <c r="AO49" i="19"/>
  <c r="F37" i="16"/>
  <c r="F157" i="19"/>
  <c r="O23" i="16"/>
  <c r="G173" i="19"/>
  <c r="O173" i="19" s="1"/>
  <c r="Q31" i="16"/>
  <c r="I181" i="19"/>
  <c r="Q181" i="19" s="1"/>
  <c r="Q19" i="16"/>
  <c r="I169" i="19"/>
  <c r="Q169" i="19" s="1"/>
  <c r="Q16" i="16"/>
  <c r="I166" i="19"/>
  <c r="Q166" i="19" s="1"/>
  <c r="P10" i="16"/>
  <c r="H160" i="19"/>
  <c r="P160" i="19" s="1"/>
  <c r="P24" i="16"/>
  <c r="H174" i="19"/>
  <c r="P174" i="19" s="1"/>
  <c r="U177" i="19"/>
  <c r="AC177" i="19" s="1"/>
  <c r="U103" i="19"/>
  <c r="U66" i="19"/>
  <c r="U29" i="19"/>
  <c r="Y163" i="19"/>
  <c r="AG163" i="19" s="1"/>
  <c r="Y89" i="19"/>
  <c r="Y15" i="19"/>
  <c r="Y52" i="19"/>
  <c r="Y178" i="19"/>
  <c r="AG178" i="19" s="1"/>
  <c r="Y104" i="19"/>
  <c r="Y67" i="19"/>
  <c r="Y30" i="19"/>
  <c r="Y158" i="19"/>
  <c r="AG158" i="19" s="1"/>
  <c r="Y84" i="19"/>
  <c r="Y47" i="19"/>
  <c r="Y10" i="19"/>
  <c r="U178" i="19"/>
  <c r="AC178" i="19" s="1"/>
  <c r="U104" i="19"/>
  <c r="U67" i="19"/>
  <c r="U30" i="19"/>
  <c r="V175" i="19"/>
  <c r="AD175" i="19" s="1"/>
  <c r="V101" i="19"/>
  <c r="V64" i="19"/>
  <c r="V27" i="19"/>
  <c r="U174" i="19"/>
  <c r="AC174" i="19" s="1"/>
  <c r="U100" i="19"/>
  <c r="U63" i="19"/>
  <c r="U26" i="19"/>
  <c r="V174" i="19"/>
  <c r="AD174" i="19" s="1"/>
  <c r="V100" i="19"/>
  <c r="V63" i="19"/>
  <c r="V26" i="19"/>
  <c r="V158" i="19"/>
  <c r="AD158" i="19" s="1"/>
  <c r="V84" i="19"/>
  <c r="V47" i="19"/>
  <c r="V10" i="19"/>
  <c r="W177" i="19"/>
  <c r="AE177" i="19" s="1"/>
  <c r="W103" i="19"/>
  <c r="W29" i="19"/>
  <c r="W66" i="19"/>
  <c r="W169" i="19"/>
  <c r="AE169" i="19" s="1"/>
  <c r="W95" i="19"/>
  <c r="W21" i="19"/>
  <c r="W58" i="19"/>
  <c r="AM173" i="19"/>
  <c r="AU173" i="19" s="1"/>
  <c r="AM99" i="19"/>
  <c r="AM62" i="19"/>
  <c r="AM25" i="19"/>
  <c r="AK24" i="19"/>
  <c r="AK61" i="19"/>
  <c r="AK172" i="19"/>
  <c r="AS172" i="19" s="1"/>
  <c r="AK98" i="19"/>
  <c r="P27" i="16"/>
  <c r="H177" i="19"/>
  <c r="P177" i="19" s="1"/>
  <c r="O7" i="16"/>
  <c r="G37" i="16"/>
  <c r="G157" i="19"/>
  <c r="Q10" i="16"/>
  <c r="I160" i="19"/>
  <c r="Q160" i="19" s="1"/>
  <c r="O13" i="16"/>
  <c r="G163" i="19"/>
  <c r="O163" i="19" s="1"/>
  <c r="P17" i="16"/>
  <c r="H167" i="19"/>
  <c r="P167" i="19" s="1"/>
  <c r="O22" i="16"/>
  <c r="G172" i="19"/>
  <c r="O172" i="19" s="1"/>
  <c r="O17" i="16"/>
  <c r="G167" i="19"/>
  <c r="O167" i="19" s="1"/>
  <c r="P13" i="16"/>
  <c r="H163" i="19"/>
  <c r="P163" i="19" s="1"/>
  <c r="O11" i="16"/>
  <c r="G161" i="19"/>
  <c r="O161" i="19" s="1"/>
  <c r="O29" i="16"/>
  <c r="G179" i="19"/>
  <c r="O179" i="19" s="1"/>
  <c r="Q30" i="16"/>
  <c r="I180" i="19"/>
  <c r="Q180" i="19" s="1"/>
  <c r="O15" i="16"/>
  <c r="G165" i="19"/>
  <c r="O165" i="19" s="1"/>
  <c r="P35" i="16"/>
  <c r="H185" i="19"/>
  <c r="P185" i="19" s="1"/>
  <c r="P14" i="16"/>
  <c r="H164" i="19"/>
  <c r="P164" i="19" s="1"/>
  <c r="Q22" i="16"/>
  <c r="I172" i="19"/>
  <c r="Q172" i="19" s="1"/>
  <c r="O14" i="16"/>
  <c r="G164" i="19"/>
  <c r="O164" i="19" s="1"/>
  <c r="O35" i="16"/>
  <c r="G185" i="19"/>
  <c r="O185" i="19" s="1"/>
  <c r="P15" i="16"/>
  <c r="H165" i="19"/>
  <c r="P165" i="19" s="1"/>
  <c r="Q23" i="16"/>
  <c r="I173" i="19"/>
  <c r="Q173" i="19" s="1"/>
  <c r="O12" i="16"/>
  <c r="G162" i="19"/>
  <c r="O162" i="19" s="1"/>
  <c r="O28" i="16"/>
  <c r="G178" i="19"/>
  <c r="O178" i="19" s="1"/>
  <c r="P28" i="16"/>
  <c r="H178" i="19"/>
  <c r="P178" i="19" s="1"/>
  <c r="P12" i="16"/>
  <c r="H162" i="19"/>
  <c r="P162" i="19" s="1"/>
  <c r="Q25" i="16"/>
  <c r="I175" i="19"/>
  <c r="Q175" i="19" s="1"/>
  <c r="Q9" i="16"/>
  <c r="I159" i="19"/>
  <c r="Q159" i="19" s="1"/>
  <c r="Y166" i="19"/>
  <c r="AG166" i="19" s="1"/>
  <c r="Y92" i="19"/>
  <c r="Y55" i="19"/>
  <c r="Y18" i="19"/>
  <c r="U165" i="19"/>
  <c r="AC165" i="19" s="1"/>
  <c r="U91" i="19"/>
  <c r="U54" i="19"/>
  <c r="U17" i="19"/>
  <c r="V177" i="19"/>
  <c r="AD177" i="19" s="1"/>
  <c r="V66" i="19"/>
  <c r="V29" i="19"/>
  <c r="V103" i="19"/>
  <c r="X166" i="19"/>
  <c r="AF166" i="19" s="1"/>
  <c r="X92" i="19"/>
  <c r="X18" i="19"/>
  <c r="X55" i="19"/>
  <c r="U166" i="19"/>
  <c r="AC166" i="19" s="1"/>
  <c r="U92" i="19"/>
  <c r="U55" i="19"/>
  <c r="U18" i="19"/>
  <c r="U182" i="19"/>
  <c r="AC182" i="19" s="1"/>
  <c r="U108" i="19"/>
  <c r="U71" i="19"/>
  <c r="U34" i="19"/>
  <c r="X181" i="19"/>
  <c r="AF181" i="19" s="1"/>
  <c r="X70" i="19"/>
  <c r="X107" i="19"/>
  <c r="X33" i="19"/>
  <c r="Y170" i="19"/>
  <c r="AG170" i="19" s="1"/>
  <c r="Y96" i="19"/>
  <c r="Y59" i="19"/>
  <c r="Y22" i="19"/>
  <c r="V160" i="19"/>
  <c r="AD160" i="19" s="1"/>
  <c r="V86" i="19"/>
  <c r="V12" i="19"/>
  <c r="V49" i="19"/>
  <c r="X169" i="19"/>
  <c r="AF169" i="19" s="1"/>
  <c r="X95" i="19"/>
  <c r="X58" i="19"/>
  <c r="X21" i="19"/>
  <c r="U160" i="19"/>
  <c r="AC160" i="19" s="1"/>
  <c r="U86" i="19"/>
  <c r="U49" i="19"/>
  <c r="U12" i="19"/>
  <c r="Y175" i="19"/>
  <c r="AG175" i="19" s="1"/>
  <c r="Y27" i="19"/>
  <c r="Y101" i="19"/>
  <c r="Y64" i="19"/>
  <c r="V165" i="19"/>
  <c r="AD165" i="19" s="1"/>
  <c r="V54" i="19"/>
  <c r="V17" i="19"/>
  <c r="V91" i="19"/>
  <c r="U184" i="19"/>
  <c r="AC184" i="19" s="1"/>
  <c r="U73" i="19"/>
  <c r="U110" i="19"/>
  <c r="U36" i="19"/>
  <c r="U162" i="19"/>
  <c r="AC162" i="19" s="1"/>
  <c r="U88" i="19"/>
  <c r="U51" i="19"/>
  <c r="U14" i="19"/>
  <c r="Y181" i="19"/>
  <c r="AG181" i="19" s="1"/>
  <c r="Y107" i="19"/>
  <c r="Y70" i="19"/>
  <c r="Y33" i="19"/>
  <c r="X176" i="19"/>
  <c r="AF176" i="19" s="1"/>
  <c r="X65" i="19"/>
  <c r="X28" i="19"/>
  <c r="X102" i="19"/>
  <c r="V171" i="19"/>
  <c r="AD171" i="19" s="1"/>
  <c r="V60" i="19"/>
  <c r="V97" i="19"/>
  <c r="V23" i="19"/>
  <c r="Y165" i="19"/>
  <c r="AG165" i="19" s="1"/>
  <c r="Y91" i="19"/>
  <c r="Y54" i="19"/>
  <c r="Y17" i="19"/>
  <c r="X160" i="19"/>
  <c r="AF160" i="19" s="1"/>
  <c r="X49" i="19"/>
  <c r="X12" i="19"/>
  <c r="X86" i="19"/>
  <c r="U180" i="19"/>
  <c r="AC180" i="19" s="1"/>
  <c r="U69" i="19"/>
  <c r="U32" i="19"/>
  <c r="U106" i="19"/>
  <c r="U158" i="19"/>
  <c r="AC158" i="19" s="1"/>
  <c r="U47" i="19"/>
  <c r="U84" i="19"/>
  <c r="U10" i="19"/>
  <c r="Y180" i="19"/>
  <c r="AG180" i="19" s="1"/>
  <c r="Y69" i="19"/>
  <c r="Y32" i="19"/>
  <c r="Y106" i="19"/>
  <c r="X175" i="19"/>
  <c r="AF175" i="19" s="1"/>
  <c r="X64" i="19"/>
  <c r="X27" i="19"/>
  <c r="X101" i="19"/>
  <c r="V170" i="19"/>
  <c r="AD170" i="19" s="1"/>
  <c r="V59" i="19"/>
  <c r="V96" i="19"/>
  <c r="V22" i="19"/>
  <c r="Y164" i="19"/>
  <c r="AG164" i="19" s="1"/>
  <c r="Y53" i="19"/>
  <c r="Y90" i="19"/>
  <c r="Y16" i="19"/>
  <c r="X159" i="19"/>
  <c r="AF159" i="19" s="1"/>
  <c r="X48" i="19"/>
  <c r="X11" i="19"/>
  <c r="X85" i="19"/>
  <c r="U175" i="19"/>
  <c r="AC175" i="19" s="1"/>
  <c r="U27" i="19"/>
  <c r="U101" i="19"/>
  <c r="U64" i="19"/>
  <c r="U159" i="19"/>
  <c r="AC159" i="19" s="1"/>
  <c r="U85" i="19"/>
  <c r="U11" i="19"/>
  <c r="U48" i="19"/>
  <c r="W182" i="19"/>
  <c r="AE182" i="19" s="1"/>
  <c r="W71" i="19"/>
  <c r="W108" i="19"/>
  <c r="W34" i="19"/>
  <c r="W178" i="19"/>
  <c r="AE178" i="19" s="1"/>
  <c r="W67" i="19"/>
  <c r="W30" i="19"/>
  <c r="W104" i="19"/>
  <c r="W174" i="19"/>
  <c r="AE174" i="19" s="1"/>
  <c r="W63" i="19"/>
  <c r="W26" i="19"/>
  <c r="W100" i="19"/>
  <c r="W170" i="19"/>
  <c r="AE170" i="19" s="1"/>
  <c r="W96" i="19"/>
  <c r="W59" i="19"/>
  <c r="W22" i="19"/>
  <c r="W166" i="19"/>
  <c r="AE166" i="19" s="1"/>
  <c r="W55" i="19"/>
  <c r="W92" i="19"/>
  <c r="W18" i="19"/>
  <c r="W162" i="19"/>
  <c r="AE162" i="19" s="1"/>
  <c r="W51" i="19"/>
  <c r="W14" i="19"/>
  <c r="W88" i="19"/>
  <c r="W158" i="19"/>
  <c r="AE158" i="19" s="1"/>
  <c r="W47" i="19"/>
  <c r="W10" i="19"/>
  <c r="W84" i="19"/>
  <c r="AN178" i="19"/>
  <c r="AV178" i="19" s="1"/>
  <c r="AN30" i="19"/>
  <c r="AN104" i="19"/>
  <c r="AN67" i="19"/>
  <c r="AM183" i="19"/>
  <c r="AU183" i="19" s="1"/>
  <c r="AM72" i="19"/>
  <c r="AM109" i="19"/>
  <c r="AM35" i="19"/>
  <c r="AM162" i="19"/>
  <c r="AU162" i="19" s="1"/>
  <c r="AM88" i="19"/>
  <c r="AM14" i="19"/>
  <c r="AM51" i="19"/>
  <c r="AM181" i="19"/>
  <c r="AU181" i="19" s="1"/>
  <c r="AM33" i="19"/>
  <c r="AM107" i="19"/>
  <c r="AM70" i="19"/>
  <c r="AM159" i="19"/>
  <c r="AU159" i="19" s="1"/>
  <c r="AM48" i="19"/>
  <c r="AM11" i="19"/>
  <c r="AM85" i="19"/>
  <c r="AM175" i="19"/>
  <c r="AU175" i="19" s="1"/>
  <c r="AM64" i="19"/>
  <c r="AM101" i="19"/>
  <c r="AM27" i="19"/>
  <c r="AK175" i="19"/>
  <c r="AS175" i="19" s="1"/>
  <c r="AK101" i="19"/>
  <c r="AK27" i="19"/>
  <c r="AK64" i="19"/>
  <c r="AM179" i="19"/>
  <c r="AU179" i="19" s="1"/>
  <c r="AM68" i="19"/>
  <c r="AM105" i="19"/>
  <c r="AM31" i="19"/>
  <c r="AN168" i="19"/>
  <c r="AV168" i="19" s="1"/>
  <c r="AN57" i="19"/>
  <c r="AN94" i="19"/>
  <c r="AN20" i="19"/>
  <c r="AN47" i="19"/>
  <c r="AN10" i="19"/>
  <c r="AN158" i="19"/>
  <c r="AV158" i="19" s="1"/>
  <c r="AN84" i="19"/>
  <c r="AN182" i="19"/>
  <c r="AV182" i="19" s="1"/>
  <c r="AN108" i="19"/>
  <c r="AN71" i="19"/>
  <c r="AN34" i="19"/>
  <c r="AM172" i="19"/>
  <c r="AU172" i="19" s="1"/>
  <c r="AM98" i="19"/>
  <c r="AM61" i="19"/>
  <c r="AM24" i="19"/>
  <c r="AM50" i="19"/>
  <c r="AM161" i="19"/>
  <c r="AM87" i="19"/>
  <c r="AM13" i="19"/>
  <c r="AK32" i="19"/>
  <c r="AK180" i="19"/>
  <c r="AS180" i="19" s="1"/>
  <c r="AK106" i="19"/>
  <c r="AK69" i="19"/>
  <c r="AN183" i="19"/>
  <c r="AV183" i="19" s="1"/>
  <c r="AN109" i="19"/>
  <c r="AN35" i="19"/>
  <c r="AN72" i="19"/>
  <c r="AN175" i="19"/>
  <c r="AV175" i="19" s="1"/>
  <c r="AN101" i="19"/>
  <c r="AN27" i="19"/>
  <c r="AN64" i="19"/>
  <c r="AN167" i="19"/>
  <c r="AV167" i="19" s="1"/>
  <c r="AN93" i="19"/>
  <c r="AN19" i="19"/>
  <c r="AN56" i="19"/>
  <c r="AN159" i="19"/>
  <c r="AV159" i="19" s="1"/>
  <c r="AN85" i="19"/>
  <c r="AN11" i="19"/>
  <c r="AN48" i="19"/>
  <c r="AK178" i="19"/>
  <c r="AS178" i="19" s="1"/>
  <c r="AK104" i="19"/>
  <c r="AK67" i="19"/>
  <c r="AK30" i="19"/>
  <c r="AK162" i="19"/>
  <c r="AS162" i="19" s="1"/>
  <c r="AK88" i="19"/>
  <c r="AK51" i="19"/>
  <c r="AK14" i="19"/>
  <c r="AL183" i="19"/>
  <c r="AT183" i="19" s="1"/>
  <c r="AL109" i="19"/>
  <c r="AL72" i="19"/>
  <c r="AL35" i="19"/>
  <c r="AL179" i="19"/>
  <c r="AT179" i="19" s="1"/>
  <c r="AL105" i="19"/>
  <c r="AL31" i="19"/>
  <c r="AL68" i="19"/>
  <c r="AL175" i="19"/>
  <c r="AT175" i="19" s="1"/>
  <c r="AL101" i="19"/>
  <c r="AL64" i="19"/>
  <c r="AL27" i="19"/>
  <c r="AL171" i="19"/>
  <c r="AT171" i="19" s="1"/>
  <c r="AL97" i="19"/>
  <c r="AL60" i="19"/>
  <c r="AL23" i="19"/>
  <c r="AL167" i="19"/>
  <c r="AT167" i="19" s="1"/>
  <c r="AL93" i="19"/>
  <c r="AL19" i="19"/>
  <c r="AL56" i="19"/>
  <c r="AL163" i="19"/>
  <c r="AT163" i="19" s="1"/>
  <c r="AL89" i="19"/>
  <c r="AL15" i="19"/>
  <c r="AL52" i="19"/>
  <c r="AL159" i="19"/>
  <c r="AT159" i="19" s="1"/>
  <c r="AL85" i="19"/>
  <c r="AL48" i="19"/>
  <c r="AL11" i="19"/>
  <c r="AK181" i="19"/>
  <c r="AS181" i="19" s="1"/>
  <c r="AK70" i="19"/>
  <c r="AK107" i="19"/>
  <c r="AK33" i="19"/>
  <c r="AK165" i="19"/>
  <c r="AS165" i="19" s="1"/>
  <c r="AK54" i="19"/>
  <c r="AK91" i="19"/>
  <c r="AK17" i="19"/>
  <c r="AO183" i="19"/>
  <c r="AW183" i="19" s="1"/>
  <c r="AO109" i="19"/>
  <c r="AO72" i="19"/>
  <c r="AO35" i="19"/>
  <c r="AO179" i="19"/>
  <c r="AW179" i="19" s="1"/>
  <c r="AO105" i="19"/>
  <c r="AO68" i="19"/>
  <c r="AO31" i="19"/>
  <c r="AO175" i="19"/>
  <c r="AW175" i="19" s="1"/>
  <c r="AO101" i="19"/>
  <c r="AO27" i="19"/>
  <c r="AO64" i="19"/>
  <c r="AO171" i="19"/>
  <c r="AW171" i="19" s="1"/>
  <c r="AO60" i="19"/>
  <c r="AO23" i="19"/>
  <c r="AO97" i="19"/>
  <c r="AO167" i="19"/>
  <c r="AW167" i="19" s="1"/>
  <c r="AO93" i="19"/>
  <c r="AO56" i="19"/>
  <c r="AO19" i="19"/>
  <c r="AO163" i="19"/>
  <c r="AW163" i="19" s="1"/>
  <c r="AO89" i="19"/>
  <c r="AO52" i="19"/>
  <c r="AO15" i="19"/>
  <c r="AO159" i="19"/>
  <c r="AW159" i="19" s="1"/>
  <c r="AO11" i="19"/>
  <c r="AO85" i="19"/>
  <c r="AO48" i="19"/>
  <c r="M30" i="16"/>
  <c r="N34" i="16"/>
  <c r="N33" i="16"/>
  <c r="N22" i="16"/>
  <c r="Y142" i="19"/>
  <c r="Q66" i="16"/>
  <c r="V127" i="19"/>
  <c r="N51" i="16"/>
  <c r="Y125" i="19"/>
  <c r="Q49" i="16"/>
  <c r="X141" i="19"/>
  <c r="P65" i="16"/>
  <c r="V120" i="19"/>
  <c r="N44" i="16"/>
  <c r="X135" i="19"/>
  <c r="P59" i="16"/>
  <c r="M72" i="16"/>
  <c r="U148" i="19"/>
  <c r="V145" i="19"/>
  <c r="N69" i="16"/>
  <c r="V129" i="19"/>
  <c r="N53" i="16"/>
  <c r="M50" i="16"/>
  <c r="U126" i="19"/>
  <c r="W134" i="19"/>
  <c r="O58" i="16"/>
  <c r="W122" i="19"/>
  <c r="O46" i="16"/>
  <c r="AM130" i="19"/>
  <c r="O91" i="16"/>
  <c r="AM128" i="19"/>
  <c r="O89" i="16"/>
  <c r="AK147" i="19"/>
  <c r="M108" i="16"/>
  <c r="AN123" i="19"/>
  <c r="P84" i="16"/>
  <c r="AM127" i="19"/>
  <c r="O88" i="16"/>
  <c r="AN140" i="19"/>
  <c r="P101" i="16"/>
  <c r="AN124" i="19"/>
  <c r="P85" i="16"/>
  <c r="AL147" i="19"/>
  <c r="N108" i="16"/>
  <c r="AL135" i="19"/>
  <c r="N96" i="16"/>
  <c r="AL131" i="19"/>
  <c r="N92" i="16"/>
  <c r="AK148" i="19"/>
  <c r="M109" i="16"/>
  <c r="AK132" i="19"/>
  <c r="M93" i="16"/>
  <c r="AO147" i="19"/>
  <c r="Q108" i="16"/>
  <c r="AO143" i="19"/>
  <c r="Q104" i="16"/>
  <c r="AO139" i="19"/>
  <c r="Q100" i="16"/>
  <c r="AO135" i="19"/>
  <c r="Q96" i="16"/>
  <c r="AO123" i="19"/>
  <c r="Q84" i="16"/>
  <c r="N9" i="16"/>
  <c r="N30" i="16"/>
  <c r="N26" i="16"/>
  <c r="M35" i="16"/>
  <c r="N29" i="16"/>
  <c r="N23" i="16"/>
  <c r="N11" i="16"/>
  <c r="N28" i="16"/>
  <c r="M20" i="16"/>
  <c r="M34" i="16"/>
  <c r="M18" i="16"/>
  <c r="N21" i="16"/>
  <c r="M21" i="16"/>
  <c r="M25" i="16"/>
  <c r="M31" i="16"/>
  <c r="Y129" i="19"/>
  <c r="Q53" i="16"/>
  <c r="M52" i="16"/>
  <c r="U128" i="19"/>
  <c r="V140" i="19"/>
  <c r="N64" i="16"/>
  <c r="X129" i="19"/>
  <c r="P53" i="16"/>
  <c r="U129" i="19"/>
  <c r="M53" i="16"/>
  <c r="U145" i="19"/>
  <c r="M69" i="16"/>
  <c r="X144" i="19"/>
  <c r="P68" i="16"/>
  <c r="Y133" i="19"/>
  <c r="Q57" i="16"/>
  <c r="V123" i="19"/>
  <c r="N47" i="16"/>
  <c r="X132" i="19"/>
  <c r="P56" i="16"/>
  <c r="U123" i="19"/>
  <c r="M47" i="16"/>
  <c r="Y138" i="19"/>
  <c r="Q62" i="16"/>
  <c r="V128" i="19"/>
  <c r="N52" i="16"/>
  <c r="U147" i="19"/>
  <c r="M71" i="16"/>
  <c r="U125" i="19"/>
  <c r="M49" i="16"/>
  <c r="Y144" i="19"/>
  <c r="Q68" i="16"/>
  <c r="X139" i="19"/>
  <c r="P63" i="16"/>
  <c r="V134" i="19"/>
  <c r="N58" i="16"/>
  <c r="Y128" i="19"/>
  <c r="Q52" i="16"/>
  <c r="X123" i="19"/>
  <c r="P47" i="16"/>
  <c r="U143" i="19"/>
  <c r="M67" i="16"/>
  <c r="U121" i="19"/>
  <c r="M45" i="16"/>
  <c r="Y143" i="19"/>
  <c r="Q67" i="16"/>
  <c r="X138" i="19"/>
  <c r="P62" i="16"/>
  <c r="V133" i="19"/>
  <c r="N57" i="16"/>
  <c r="Y127" i="19"/>
  <c r="Q51" i="16"/>
  <c r="X122" i="19"/>
  <c r="P46" i="16"/>
  <c r="M62" i="16"/>
  <c r="U138" i="19"/>
  <c r="M46" i="16"/>
  <c r="U122" i="19"/>
  <c r="W145" i="19"/>
  <c r="O69" i="16"/>
  <c r="W141" i="19"/>
  <c r="O65" i="16"/>
  <c r="W137" i="19"/>
  <c r="O61" i="16"/>
  <c r="W133" i="19"/>
  <c r="O57" i="16"/>
  <c r="W129" i="19"/>
  <c r="O53" i="16"/>
  <c r="W125" i="19"/>
  <c r="O49" i="16"/>
  <c r="W121" i="19"/>
  <c r="O45" i="16"/>
  <c r="AN141" i="19"/>
  <c r="P102" i="16"/>
  <c r="AM146" i="19"/>
  <c r="O107" i="16"/>
  <c r="AM125" i="19"/>
  <c r="O86" i="16"/>
  <c r="AM144" i="19"/>
  <c r="O105" i="16"/>
  <c r="AM122" i="19"/>
  <c r="O83" i="16"/>
  <c r="AM138" i="19"/>
  <c r="O99" i="16"/>
  <c r="AK138" i="19"/>
  <c r="M99" i="16"/>
  <c r="AM142" i="19"/>
  <c r="O103" i="16"/>
  <c r="AN131" i="19"/>
  <c r="P92" i="16"/>
  <c r="AN121" i="19"/>
  <c r="P82" i="16"/>
  <c r="AN145" i="19"/>
  <c r="P106" i="16"/>
  <c r="AM135" i="19"/>
  <c r="O96" i="16"/>
  <c r="AM124" i="19"/>
  <c r="O85" i="16"/>
  <c r="AK143" i="19"/>
  <c r="M104" i="16"/>
  <c r="AN146" i="19"/>
  <c r="P107" i="16"/>
  <c r="AN138" i="19"/>
  <c r="P99" i="16"/>
  <c r="AN130" i="19"/>
  <c r="P91" i="16"/>
  <c r="AN122" i="19"/>
  <c r="P83" i="16"/>
  <c r="AK141" i="19"/>
  <c r="M102" i="16"/>
  <c r="AK125" i="19"/>
  <c r="M86" i="16"/>
  <c r="AL146" i="19"/>
  <c r="N107" i="16"/>
  <c r="AL142" i="19"/>
  <c r="N103" i="16"/>
  <c r="AL138" i="19"/>
  <c r="N99" i="16"/>
  <c r="AL134" i="19"/>
  <c r="N95" i="16"/>
  <c r="AL130" i="19"/>
  <c r="N91" i="16"/>
  <c r="AL126" i="19"/>
  <c r="N87" i="16"/>
  <c r="AL122" i="19"/>
  <c r="N83" i="16"/>
  <c r="AK144" i="19"/>
  <c r="M105" i="16"/>
  <c r="AK128" i="19"/>
  <c r="M89" i="16"/>
  <c r="AO146" i="19"/>
  <c r="Q107" i="16"/>
  <c r="AO142" i="19"/>
  <c r="Q103" i="16"/>
  <c r="AO138" i="19"/>
  <c r="Q99" i="16"/>
  <c r="AO134" i="19"/>
  <c r="Q95" i="16"/>
  <c r="AO130" i="19"/>
  <c r="Q91" i="16"/>
  <c r="AO126" i="19"/>
  <c r="Q87" i="16"/>
  <c r="AO122" i="19"/>
  <c r="Q83" i="16"/>
  <c r="N16" i="16"/>
  <c r="M9" i="16"/>
  <c r="N15" i="16"/>
  <c r="Y137" i="19"/>
  <c r="Q61" i="16"/>
  <c r="V132" i="19"/>
  <c r="N56" i="16"/>
  <c r="V147" i="19"/>
  <c r="N71" i="16"/>
  <c r="X140" i="19"/>
  <c r="P64" i="16"/>
  <c r="Y130" i="19"/>
  <c r="Q54" i="16"/>
  <c r="V146" i="19"/>
  <c r="N70" i="16"/>
  <c r="Y140" i="19"/>
  <c r="Q64" i="16"/>
  <c r="Y124" i="19"/>
  <c r="Q48" i="16"/>
  <c r="Y139" i="19"/>
  <c r="Q63" i="16"/>
  <c r="Y123" i="19"/>
  <c r="Q47" i="16"/>
  <c r="W146" i="19"/>
  <c r="O70" i="16"/>
  <c r="W138" i="19"/>
  <c r="O62" i="16"/>
  <c r="W126" i="19"/>
  <c r="O50" i="16"/>
  <c r="AK131" i="19"/>
  <c r="M92" i="16"/>
  <c r="AN143" i="19"/>
  <c r="P104" i="16"/>
  <c r="AM134" i="19"/>
  <c r="O95" i="16"/>
  <c r="AM148" i="19"/>
  <c r="O109" i="16"/>
  <c r="AM121" i="19"/>
  <c r="O82" i="16"/>
  <c r="AN132" i="19"/>
  <c r="P93" i="16"/>
  <c r="AK129" i="19"/>
  <c r="M90" i="16"/>
  <c r="AL139" i="19"/>
  <c r="N100" i="16"/>
  <c r="AL123" i="19"/>
  <c r="N84" i="16"/>
  <c r="AO131" i="19"/>
  <c r="Q92" i="16"/>
  <c r="N25" i="16"/>
  <c r="M29" i="16"/>
  <c r="M33" i="16"/>
  <c r="M15" i="16"/>
  <c r="M16" i="16"/>
  <c r="M26" i="16"/>
  <c r="N35" i="16"/>
  <c r="N8" i="16"/>
  <c r="M7" i="16"/>
  <c r="N14" i="16"/>
  <c r="N7" i="16"/>
  <c r="M8" i="16"/>
  <c r="M10" i="16"/>
  <c r="N19" i="16"/>
  <c r="M11" i="16"/>
  <c r="M64" i="16"/>
  <c r="U140" i="19"/>
  <c r="X124" i="19"/>
  <c r="P48" i="16"/>
  <c r="V148" i="19"/>
  <c r="N72" i="16"/>
  <c r="X137" i="19"/>
  <c r="P61" i="16"/>
  <c r="Y126" i="19"/>
  <c r="Q50" i="16"/>
  <c r="V143" i="19"/>
  <c r="N67" i="16"/>
  <c r="U135" i="19"/>
  <c r="M59" i="16"/>
  <c r="Y141" i="19"/>
  <c r="Q65" i="16"/>
  <c r="V131" i="19"/>
  <c r="N55" i="16"/>
  <c r="X120" i="19"/>
  <c r="P44" i="16"/>
  <c r="Y121" i="19"/>
  <c r="Q45" i="16"/>
  <c r="Y146" i="19"/>
  <c r="Q70" i="16"/>
  <c r="V136" i="19"/>
  <c r="N60" i="16"/>
  <c r="X125" i="19"/>
  <c r="P49" i="16"/>
  <c r="U141" i="19"/>
  <c r="M65" i="16"/>
  <c r="Y148" i="19"/>
  <c r="Q72" i="16"/>
  <c r="X143" i="19"/>
  <c r="P67" i="16"/>
  <c r="V138" i="19"/>
  <c r="N62" i="16"/>
  <c r="Y132" i="19"/>
  <c r="Q56" i="16"/>
  <c r="X127" i="19"/>
  <c r="P51" i="16"/>
  <c r="V122" i="19"/>
  <c r="N46" i="16"/>
  <c r="U137" i="19"/>
  <c r="M61" i="16"/>
  <c r="Y147" i="19"/>
  <c r="Q71" i="16"/>
  <c r="X142" i="19"/>
  <c r="P66" i="16"/>
  <c r="V137" i="19"/>
  <c r="N61" i="16"/>
  <c r="Y131" i="19"/>
  <c r="Q55" i="16"/>
  <c r="X126" i="19"/>
  <c r="P50" i="16"/>
  <c r="V121" i="19"/>
  <c r="N45" i="16"/>
  <c r="M58" i="16"/>
  <c r="U134" i="19"/>
  <c r="W148" i="19"/>
  <c r="O72" i="16"/>
  <c r="W144" i="19"/>
  <c r="O68" i="16"/>
  <c r="W140" i="19"/>
  <c r="O64" i="16"/>
  <c r="W136" i="19"/>
  <c r="O60" i="16"/>
  <c r="W132" i="19"/>
  <c r="O56" i="16"/>
  <c r="W128" i="19"/>
  <c r="O52" i="16"/>
  <c r="W124" i="19"/>
  <c r="O48" i="16"/>
  <c r="W120" i="19"/>
  <c r="O44" i="16"/>
  <c r="AM136" i="19"/>
  <c r="O97" i="16"/>
  <c r="AM141" i="19"/>
  <c r="O102" i="16"/>
  <c r="AN125" i="19"/>
  <c r="P86" i="16"/>
  <c r="AM139" i="19"/>
  <c r="O100" i="16"/>
  <c r="AK142" i="19"/>
  <c r="M103" i="16"/>
  <c r="AM133" i="19"/>
  <c r="O94" i="16"/>
  <c r="AK126" i="19"/>
  <c r="M87" i="16"/>
  <c r="AN139" i="19"/>
  <c r="P100" i="16"/>
  <c r="AM129" i="19"/>
  <c r="O90" i="16"/>
  <c r="AK139" i="19"/>
  <c r="M100" i="16"/>
  <c r="AM143" i="19"/>
  <c r="O104" i="16"/>
  <c r="AM132" i="19"/>
  <c r="O93" i="16"/>
  <c r="AM120" i="19"/>
  <c r="O81" i="16"/>
  <c r="AK135" i="19"/>
  <c r="M96" i="16"/>
  <c r="AN144" i="19"/>
  <c r="P105" i="16"/>
  <c r="AN136" i="19"/>
  <c r="P97" i="16"/>
  <c r="AN128" i="19"/>
  <c r="P89" i="16"/>
  <c r="AN120" i="19"/>
  <c r="P81" i="16"/>
  <c r="AK137" i="19"/>
  <c r="M98" i="16"/>
  <c r="AK121" i="19"/>
  <c r="M82" i="16"/>
  <c r="AL145" i="19"/>
  <c r="N106" i="16"/>
  <c r="AL141" i="19"/>
  <c r="N102" i="16"/>
  <c r="AL137" i="19"/>
  <c r="N98" i="16"/>
  <c r="AL133" i="19"/>
  <c r="N94" i="16"/>
  <c r="AL129" i="19"/>
  <c r="N90" i="16"/>
  <c r="AL125" i="19"/>
  <c r="N86" i="16"/>
  <c r="AL121" i="19"/>
  <c r="N82" i="16"/>
  <c r="AK140" i="19"/>
  <c r="M101" i="16"/>
  <c r="AK124" i="19"/>
  <c r="M85" i="16"/>
  <c r="AO145" i="19"/>
  <c r="Q106" i="16"/>
  <c r="AO141" i="19"/>
  <c r="Q102" i="16"/>
  <c r="AO137" i="19"/>
  <c r="Q98" i="16"/>
  <c r="AO133" i="19"/>
  <c r="Q94" i="16"/>
  <c r="AO129" i="19"/>
  <c r="Q90" i="16"/>
  <c r="AO125" i="19"/>
  <c r="Q86" i="16"/>
  <c r="AO121" i="19"/>
  <c r="Q82" i="16"/>
  <c r="M28" i="16"/>
  <c r="N13" i="16"/>
  <c r="M19" i="16"/>
  <c r="N31" i="16"/>
  <c r="M27" i="16"/>
  <c r="N18" i="16"/>
  <c r="N20" i="16"/>
  <c r="U139" i="19"/>
  <c r="M63" i="16"/>
  <c r="X121" i="19"/>
  <c r="P45" i="16"/>
  <c r="X136" i="19"/>
  <c r="P60" i="16"/>
  <c r="U133" i="19"/>
  <c r="M57" i="16"/>
  <c r="U131" i="19"/>
  <c r="M55" i="16"/>
  <c r="V130" i="19"/>
  <c r="N54" i="16"/>
  <c r="U127" i="19"/>
  <c r="M51" i="16"/>
  <c r="X134" i="19"/>
  <c r="P58" i="16"/>
  <c r="M66" i="16"/>
  <c r="U142" i="19"/>
  <c r="W142" i="19"/>
  <c r="O66" i="16"/>
  <c r="W130" i="19"/>
  <c r="O54" i="16"/>
  <c r="AM147" i="19"/>
  <c r="O108" i="16"/>
  <c r="AK123" i="19"/>
  <c r="M84" i="16"/>
  <c r="AM145" i="19"/>
  <c r="O106" i="16"/>
  <c r="AN137" i="19"/>
  <c r="P98" i="16"/>
  <c r="AN148" i="19"/>
  <c r="P109" i="16"/>
  <c r="AK145" i="19"/>
  <c r="M106" i="16"/>
  <c r="AL143" i="19"/>
  <c r="N104" i="16"/>
  <c r="AL127" i="19"/>
  <c r="N88" i="16"/>
  <c r="AO127" i="19"/>
  <c r="Q88" i="16"/>
  <c r="M12" i="16"/>
  <c r="M14" i="16"/>
  <c r="N27" i="16"/>
  <c r="N24" i="16"/>
  <c r="M32" i="16"/>
  <c r="N10" i="16"/>
  <c r="M23" i="16"/>
  <c r="N17" i="16"/>
  <c r="M17" i="16"/>
  <c r="M13" i="16"/>
  <c r="N32" i="16"/>
  <c r="M24" i="16"/>
  <c r="N12" i="16"/>
  <c r="M22" i="16"/>
  <c r="Y145" i="19"/>
  <c r="Q69" i="16"/>
  <c r="U120" i="19"/>
  <c r="M44" i="16"/>
  <c r="X145" i="19"/>
  <c r="P69" i="16"/>
  <c r="Y134" i="19"/>
  <c r="Q58" i="16"/>
  <c r="V124" i="19"/>
  <c r="N48" i="16"/>
  <c r="V135" i="19"/>
  <c r="N59" i="16"/>
  <c r="M48" i="16"/>
  <c r="U124" i="19"/>
  <c r="V139" i="19"/>
  <c r="N63" i="16"/>
  <c r="X128" i="19"/>
  <c r="P52" i="16"/>
  <c r="X148" i="19"/>
  <c r="P72" i="16"/>
  <c r="M68" i="16"/>
  <c r="U144" i="19"/>
  <c r="V144" i="19"/>
  <c r="N68" i="16"/>
  <c r="X133" i="19"/>
  <c r="P57" i="16"/>
  <c r="Y122" i="19"/>
  <c r="Q46" i="16"/>
  <c r="M60" i="16"/>
  <c r="U136" i="19"/>
  <c r="X147" i="19"/>
  <c r="P71" i="16"/>
  <c r="V142" i="19"/>
  <c r="N66" i="16"/>
  <c r="Y136" i="19"/>
  <c r="Q60" i="16"/>
  <c r="X131" i="19"/>
  <c r="P55" i="16"/>
  <c r="V126" i="19"/>
  <c r="N50" i="16"/>
  <c r="Y120" i="19"/>
  <c r="Q44" i="16"/>
  <c r="M56" i="16"/>
  <c r="U132" i="19"/>
  <c r="X146" i="19"/>
  <c r="P70" i="16"/>
  <c r="V141" i="19"/>
  <c r="N65" i="16"/>
  <c r="Y135" i="19"/>
  <c r="Q59" i="16"/>
  <c r="X130" i="19"/>
  <c r="P54" i="16"/>
  <c r="V125" i="19"/>
  <c r="N49" i="16"/>
  <c r="M70" i="16"/>
  <c r="U146" i="19"/>
  <c r="M54" i="16"/>
  <c r="U130" i="19"/>
  <c r="W147" i="19"/>
  <c r="O71" i="16"/>
  <c r="W143" i="19"/>
  <c r="O67" i="16"/>
  <c r="W139" i="19"/>
  <c r="O63" i="16"/>
  <c r="W135" i="19"/>
  <c r="O59" i="16"/>
  <c r="W131" i="19"/>
  <c r="O55" i="16"/>
  <c r="W127" i="19"/>
  <c r="O51" i="16"/>
  <c r="W123" i="19"/>
  <c r="O47" i="16"/>
  <c r="AK134" i="19"/>
  <c r="M95" i="16"/>
  <c r="AM131" i="19"/>
  <c r="O92" i="16"/>
  <c r="AN135" i="19"/>
  <c r="P96" i="16"/>
  <c r="AK146" i="19"/>
  <c r="M107" i="16"/>
  <c r="AN133" i="19"/>
  <c r="P94" i="16"/>
  <c r="AK122" i="19"/>
  <c r="M83" i="16"/>
  <c r="AN127" i="19"/>
  <c r="P88" i="16"/>
  <c r="AN147" i="19"/>
  <c r="P108" i="16"/>
  <c r="AM137" i="19"/>
  <c r="O98" i="16"/>
  <c r="AM126" i="19"/>
  <c r="O87" i="16"/>
  <c r="AK130" i="19"/>
  <c r="M91" i="16"/>
  <c r="AM140" i="19"/>
  <c r="O101" i="16"/>
  <c r="AN129" i="19"/>
  <c r="P90" i="16"/>
  <c r="AM123" i="19"/>
  <c r="O84" i="16"/>
  <c r="AK127" i="19"/>
  <c r="M88" i="16"/>
  <c r="AN142" i="19"/>
  <c r="P103" i="16"/>
  <c r="AN134" i="19"/>
  <c r="P95" i="16"/>
  <c r="AN126" i="19"/>
  <c r="P87" i="16"/>
  <c r="AK120" i="19"/>
  <c r="M81" i="16"/>
  <c r="AK133" i="19"/>
  <c r="M94" i="16"/>
  <c r="AL148" i="19"/>
  <c r="N109" i="16"/>
  <c r="AL144" i="19"/>
  <c r="N105" i="16"/>
  <c r="AL140" i="19"/>
  <c r="N101" i="16"/>
  <c r="AL136" i="19"/>
  <c r="N97" i="16"/>
  <c r="AL132" i="19"/>
  <c r="N93" i="16"/>
  <c r="AL128" i="19"/>
  <c r="N89" i="16"/>
  <c r="AL124" i="19"/>
  <c r="N85" i="16"/>
  <c r="AL120" i="19"/>
  <c r="N81" i="16"/>
  <c r="AK136" i="19"/>
  <c r="M97" i="16"/>
  <c r="AO148" i="19"/>
  <c r="Q109" i="16"/>
  <c r="AO144" i="19"/>
  <c r="Q105" i="16"/>
  <c r="AO140" i="19"/>
  <c r="Q101" i="16"/>
  <c r="AO136" i="19"/>
  <c r="Q97" i="16"/>
  <c r="AO132" i="19"/>
  <c r="Q93" i="16"/>
  <c r="AO128" i="19"/>
  <c r="Q89" i="16"/>
  <c r="AO124" i="19"/>
  <c r="Q85" i="16"/>
  <c r="AO120" i="19"/>
  <c r="Q81" i="16"/>
  <c r="E150" i="22"/>
  <c r="D150" i="22"/>
  <c r="E149" i="22"/>
  <c r="D149" i="22"/>
  <c r="E148" i="22"/>
  <c r="D148" i="22"/>
  <c r="E147" i="22"/>
  <c r="D147" i="22"/>
  <c r="E146" i="22"/>
  <c r="D146" i="22"/>
  <c r="E145" i="22"/>
  <c r="D145" i="22"/>
  <c r="E144" i="22"/>
  <c r="D144" i="22"/>
  <c r="E143" i="22"/>
  <c r="D143" i="22"/>
  <c r="E142" i="22"/>
  <c r="D142" i="22"/>
  <c r="E141" i="22"/>
  <c r="D141" i="22"/>
  <c r="E140" i="22"/>
  <c r="D140" i="22"/>
  <c r="E139" i="22"/>
  <c r="D139" i="22"/>
  <c r="E138" i="22"/>
  <c r="D138" i="22"/>
  <c r="E137" i="22"/>
  <c r="D137" i="22"/>
  <c r="E136" i="22"/>
  <c r="D136" i="22"/>
  <c r="E135" i="22"/>
  <c r="D135" i="22"/>
  <c r="E134" i="22"/>
  <c r="D134" i="22"/>
  <c r="E133" i="22"/>
  <c r="D133" i="22"/>
  <c r="E132" i="22"/>
  <c r="D132" i="22"/>
  <c r="E131" i="22"/>
  <c r="D131" i="22"/>
  <c r="E130" i="22"/>
  <c r="D130" i="22"/>
  <c r="E129" i="22"/>
  <c r="D129" i="22"/>
  <c r="E128" i="22"/>
  <c r="D128" i="22"/>
  <c r="E127" i="22"/>
  <c r="D127" i="22"/>
  <c r="E126" i="22"/>
  <c r="D126" i="22"/>
  <c r="E125" i="22"/>
  <c r="D125" i="22"/>
  <c r="E124" i="22"/>
  <c r="D124" i="22"/>
  <c r="E123" i="22"/>
  <c r="D123" i="22"/>
  <c r="E122" i="22"/>
  <c r="D122" i="22"/>
  <c r="J121" i="22"/>
  <c r="I121" i="22"/>
  <c r="H121" i="22"/>
  <c r="F121" i="22"/>
  <c r="I113" i="22"/>
  <c r="H113" i="22"/>
  <c r="F113" i="22"/>
  <c r="E113" i="22"/>
  <c r="D113" i="22"/>
  <c r="I112" i="22"/>
  <c r="H112" i="22"/>
  <c r="F112" i="22"/>
  <c r="E112" i="22"/>
  <c r="D112" i="22"/>
  <c r="I111" i="22"/>
  <c r="H111" i="22"/>
  <c r="F111" i="22"/>
  <c r="E111" i="22"/>
  <c r="D111" i="22"/>
  <c r="I110" i="22"/>
  <c r="H110" i="22"/>
  <c r="F110" i="22"/>
  <c r="E110" i="22"/>
  <c r="D110" i="22"/>
  <c r="I109" i="22"/>
  <c r="H109" i="22"/>
  <c r="F109" i="22"/>
  <c r="E109" i="22"/>
  <c r="D109" i="22"/>
  <c r="I108" i="22"/>
  <c r="H108" i="22"/>
  <c r="F108" i="22"/>
  <c r="E108" i="22"/>
  <c r="D108" i="22"/>
  <c r="E107" i="22"/>
  <c r="D107" i="22"/>
  <c r="I106" i="22"/>
  <c r="H106" i="22"/>
  <c r="F106" i="22"/>
  <c r="E106" i="22"/>
  <c r="D106" i="22"/>
  <c r="I105" i="22"/>
  <c r="H105" i="22"/>
  <c r="F105" i="22"/>
  <c r="E105" i="22"/>
  <c r="D105" i="22"/>
  <c r="I104" i="22"/>
  <c r="H104" i="22"/>
  <c r="F104" i="22"/>
  <c r="E104" i="22"/>
  <c r="D104" i="22"/>
  <c r="I103" i="22"/>
  <c r="H103" i="22"/>
  <c r="F103" i="22"/>
  <c r="E103" i="22"/>
  <c r="D103" i="22"/>
  <c r="I102" i="22"/>
  <c r="H102" i="22"/>
  <c r="F102" i="22"/>
  <c r="E102" i="22"/>
  <c r="D102" i="22"/>
  <c r="I101" i="22"/>
  <c r="H101" i="22"/>
  <c r="F101" i="22"/>
  <c r="E101" i="22"/>
  <c r="D101" i="22"/>
  <c r="I100" i="22"/>
  <c r="H100" i="22"/>
  <c r="F100" i="22"/>
  <c r="E100" i="22"/>
  <c r="D100" i="22"/>
  <c r="I99" i="22"/>
  <c r="H99" i="22"/>
  <c r="F99" i="22"/>
  <c r="E99" i="22"/>
  <c r="D99" i="22"/>
  <c r="I98" i="22"/>
  <c r="H98" i="22"/>
  <c r="F98" i="22"/>
  <c r="E98" i="22"/>
  <c r="D98" i="22"/>
  <c r="I97" i="22"/>
  <c r="H97" i="22"/>
  <c r="F97" i="22"/>
  <c r="E97" i="22"/>
  <c r="D97" i="22"/>
  <c r="I96" i="22"/>
  <c r="H96" i="22"/>
  <c r="F96" i="22"/>
  <c r="E96" i="22"/>
  <c r="D96" i="22"/>
  <c r="I95" i="22"/>
  <c r="H95" i="22"/>
  <c r="F95" i="22"/>
  <c r="E95" i="22"/>
  <c r="D95" i="22"/>
  <c r="I94" i="22"/>
  <c r="H94" i="22"/>
  <c r="F94" i="22"/>
  <c r="E94" i="22"/>
  <c r="D94" i="22"/>
  <c r="I93" i="22"/>
  <c r="H93" i="22"/>
  <c r="F93" i="22"/>
  <c r="E93" i="22"/>
  <c r="D93" i="22"/>
  <c r="I92" i="22"/>
  <c r="H92" i="22"/>
  <c r="F92" i="22"/>
  <c r="E92" i="22"/>
  <c r="D92" i="22"/>
  <c r="I91" i="22"/>
  <c r="H91" i="22"/>
  <c r="F91" i="22"/>
  <c r="E91" i="22"/>
  <c r="D91" i="22"/>
  <c r="I90" i="22"/>
  <c r="H90" i="22"/>
  <c r="F90" i="22"/>
  <c r="E90" i="22"/>
  <c r="D90" i="22"/>
  <c r="I89" i="22"/>
  <c r="H89" i="22"/>
  <c r="F89" i="22"/>
  <c r="E89" i="22"/>
  <c r="D89" i="22"/>
  <c r="I88" i="22"/>
  <c r="H88" i="22"/>
  <c r="F88" i="22"/>
  <c r="E88" i="22"/>
  <c r="D88" i="22"/>
  <c r="I87" i="22"/>
  <c r="H87" i="22"/>
  <c r="F87" i="22"/>
  <c r="E87" i="22"/>
  <c r="D87" i="22"/>
  <c r="I86" i="22"/>
  <c r="H86" i="22"/>
  <c r="F86" i="22"/>
  <c r="E86" i="22"/>
  <c r="D86" i="22"/>
  <c r="I85" i="22"/>
  <c r="H85" i="22"/>
  <c r="F85" i="22"/>
  <c r="E85" i="22"/>
  <c r="D85" i="22"/>
  <c r="J84" i="22"/>
  <c r="I84" i="22"/>
  <c r="H84" i="22"/>
  <c r="F84" i="22"/>
  <c r="E74" i="22"/>
  <c r="D74" i="22"/>
  <c r="E73" i="22"/>
  <c r="D73" i="22"/>
  <c r="E72" i="22"/>
  <c r="D72" i="22"/>
  <c r="E71" i="22"/>
  <c r="D71" i="22"/>
  <c r="E70" i="22"/>
  <c r="D70" i="22"/>
  <c r="E69" i="22"/>
  <c r="D69" i="22"/>
  <c r="E68" i="22"/>
  <c r="D68" i="22"/>
  <c r="E67" i="22"/>
  <c r="D67" i="22"/>
  <c r="E66" i="22"/>
  <c r="D66" i="22"/>
  <c r="E65" i="22"/>
  <c r="D65" i="22"/>
  <c r="E64" i="22"/>
  <c r="D64" i="22"/>
  <c r="E63" i="22"/>
  <c r="D63" i="22"/>
  <c r="E62" i="22"/>
  <c r="D62" i="22"/>
  <c r="E61" i="22"/>
  <c r="D61" i="22"/>
  <c r="E60" i="22"/>
  <c r="D60" i="22"/>
  <c r="E59" i="22"/>
  <c r="D59" i="22"/>
  <c r="E58" i="22"/>
  <c r="D58" i="22"/>
  <c r="E57" i="22"/>
  <c r="D57" i="22"/>
  <c r="E56" i="22"/>
  <c r="D56" i="22"/>
  <c r="E55" i="22"/>
  <c r="D55" i="22"/>
  <c r="E54" i="22"/>
  <c r="D54" i="22"/>
  <c r="E53" i="22"/>
  <c r="D53" i="22"/>
  <c r="E52" i="22"/>
  <c r="D52" i="22"/>
  <c r="E51" i="22"/>
  <c r="D51" i="22"/>
  <c r="E50" i="22"/>
  <c r="D50" i="22"/>
  <c r="E49" i="22"/>
  <c r="D49" i="22"/>
  <c r="E48" i="22"/>
  <c r="D48" i="22"/>
  <c r="E47" i="22"/>
  <c r="D47" i="22"/>
  <c r="E46" i="22"/>
  <c r="D46" i="22"/>
  <c r="J45" i="22"/>
  <c r="I45" i="22"/>
  <c r="H45" i="22"/>
  <c r="F45" i="22"/>
  <c r="E37" i="22"/>
  <c r="D37" i="22"/>
  <c r="E36" i="22"/>
  <c r="D36" i="22"/>
  <c r="E35" i="22"/>
  <c r="D35" i="22"/>
  <c r="E34" i="22"/>
  <c r="D34" i="22"/>
  <c r="E33" i="22"/>
  <c r="D33" i="22"/>
  <c r="E32" i="22"/>
  <c r="D32" i="22"/>
  <c r="E31" i="22"/>
  <c r="D31" i="22"/>
  <c r="E30" i="22"/>
  <c r="D30" i="22"/>
  <c r="E29" i="22"/>
  <c r="D29" i="22"/>
  <c r="E28" i="22"/>
  <c r="D28" i="22"/>
  <c r="E27" i="22"/>
  <c r="D27" i="22"/>
  <c r="E26" i="22"/>
  <c r="D26" i="22"/>
  <c r="E25" i="22"/>
  <c r="D25" i="22"/>
  <c r="E24" i="22"/>
  <c r="D24" i="22"/>
  <c r="E23" i="22"/>
  <c r="D23" i="22"/>
  <c r="E22" i="22"/>
  <c r="D22" i="22"/>
  <c r="E21" i="22"/>
  <c r="D21" i="22"/>
  <c r="E20" i="22"/>
  <c r="D20" i="22"/>
  <c r="E19" i="22"/>
  <c r="D19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J8" i="22"/>
  <c r="I8" i="22"/>
  <c r="H8" i="22"/>
  <c r="F8" i="22"/>
  <c r="H35" i="21"/>
  <c r="G35" i="21"/>
  <c r="E35" i="21"/>
  <c r="D35" i="21"/>
  <c r="C35" i="21"/>
  <c r="H34" i="21"/>
  <c r="G34" i="21"/>
  <c r="E34" i="21"/>
  <c r="D34" i="21"/>
  <c r="C34" i="21"/>
  <c r="H33" i="21"/>
  <c r="G33" i="21"/>
  <c r="E33" i="21"/>
  <c r="D33" i="21"/>
  <c r="C33" i="21"/>
  <c r="H32" i="21"/>
  <c r="G32" i="21"/>
  <c r="E32" i="21"/>
  <c r="D32" i="21"/>
  <c r="C32" i="21"/>
  <c r="H31" i="21"/>
  <c r="G31" i="21"/>
  <c r="E31" i="21"/>
  <c r="D31" i="21"/>
  <c r="C31" i="21"/>
  <c r="H30" i="21"/>
  <c r="G30" i="21"/>
  <c r="E30" i="21"/>
  <c r="D30" i="21"/>
  <c r="C30" i="21"/>
  <c r="H29" i="21"/>
  <c r="G29" i="21"/>
  <c r="E29" i="21"/>
  <c r="D29" i="21"/>
  <c r="C29" i="21"/>
  <c r="H28" i="21"/>
  <c r="G28" i="21"/>
  <c r="E28" i="21"/>
  <c r="D28" i="21"/>
  <c r="C28" i="21"/>
  <c r="H27" i="21"/>
  <c r="G27" i="21"/>
  <c r="E27" i="21"/>
  <c r="D27" i="21"/>
  <c r="C27" i="21"/>
  <c r="H26" i="21"/>
  <c r="G26" i="21"/>
  <c r="E26" i="21"/>
  <c r="D26" i="21"/>
  <c r="C26" i="21"/>
  <c r="H25" i="21"/>
  <c r="G25" i="21"/>
  <c r="E25" i="21"/>
  <c r="D25" i="21"/>
  <c r="C25" i="21"/>
  <c r="H24" i="21"/>
  <c r="G24" i="21"/>
  <c r="E24" i="21"/>
  <c r="D24" i="21"/>
  <c r="C24" i="21"/>
  <c r="H23" i="21"/>
  <c r="G23" i="21"/>
  <c r="E23" i="21"/>
  <c r="D23" i="21"/>
  <c r="C23" i="21"/>
  <c r="H22" i="21"/>
  <c r="G22" i="21"/>
  <c r="E22" i="21"/>
  <c r="D22" i="21"/>
  <c r="C22" i="21"/>
  <c r="H21" i="21"/>
  <c r="G21" i="21"/>
  <c r="E21" i="21"/>
  <c r="D21" i="21"/>
  <c r="C21" i="21"/>
  <c r="H20" i="21"/>
  <c r="G20" i="21"/>
  <c r="E20" i="21"/>
  <c r="D20" i="21"/>
  <c r="C20" i="21"/>
  <c r="H19" i="21"/>
  <c r="G19" i="21"/>
  <c r="E19" i="21"/>
  <c r="D19" i="21"/>
  <c r="C19" i="21"/>
  <c r="H18" i="21"/>
  <c r="G18" i="21"/>
  <c r="E18" i="21"/>
  <c r="D18" i="21"/>
  <c r="C18" i="21"/>
  <c r="H17" i="21"/>
  <c r="G17" i="21"/>
  <c r="E17" i="21"/>
  <c r="D17" i="21"/>
  <c r="C17" i="21"/>
  <c r="H16" i="21"/>
  <c r="G16" i="21"/>
  <c r="E16" i="21"/>
  <c r="D16" i="21"/>
  <c r="C16" i="21"/>
  <c r="H15" i="21"/>
  <c r="G15" i="21"/>
  <c r="E15" i="21"/>
  <c r="D15" i="21"/>
  <c r="C15" i="21"/>
  <c r="H14" i="21"/>
  <c r="G14" i="21"/>
  <c r="E14" i="21"/>
  <c r="D14" i="21"/>
  <c r="C14" i="21"/>
  <c r="H13" i="21"/>
  <c r="G13" i="21"/>
  <c r="E13" i="21"/>
  <c r="D13" i="21"/>
  <c r="C13" i="21"/>
  <c r="H12" i="21"/>
  <c r="G12" i="21"/>
  <c r="E12" i="21"/>
  <c r="D12" i="21"/>
  <c r="C12" i="21"/>
  <c r="H11" i="21"/>
  <c r="G11" i="21"/>
  <c r="E11" i="21"/>
  <c r="D11" i="21"/>
  <c r="C11" i="21"/>
  <c r="H10" i="21"/>
  <c r="G10" i="21"/>
  <c r="E10" i="21"/>
  <c r="D10" i="21"/>
  <c r="C10" i="21"/>
  <c r="H9" i="21"/>
  <c r="G9" i="21"/>
  <c r="E9" i="21"/>
  <c r="D9" i="21"/>
  <c r="C9" i="21"/>
  <c r="H8" i="21"/>
  <c r="G8" i="21"/>
  <c r="E8" i="21"/>
  <c r="D8" i="21"/>
  <c r="C8" i="21"/>
  <c r="H7" i="21"/>
  <c r="G7" i="21"/>
  <c r="E7" i="21"/>
  <c r="D7" i="21"/>
  <c r="C7" i="21"/>
  <c r="I6" i="21"/>
  <c r="H6" i="21"/>
  <c r="G6" i="21"/>
  <c r="E6" i="21"/>
  <c r="AO150" i="19" l="1"/>
  <c r="O37" i="16"/>
  <c r="N111" i="16"/>
  <c r="U39" i="19"/>
  <c r="AL113" i="19"/>
  <c r="U76" i="19"/>
  <c r="X113" i="19"/>
  <c r="Y150" i="19"/>
  <c r="O111" i="16"/>
  <c r="P74" i="16"/>
  <c r="N37" i="16"/>
  <c r="V76" i="19"/>
  <c r="AL39" i="19"/>
  <c r="Y113" i="19"/>
  <c r="P37" i="16"/>
  <c r="M74" i="16"/>
  <c r="Q37" i="16"/>
  <c r="AO113" i="19"/>
  <c r="Y39" i="19"/>
  <c r="U113" i="19"/>
  <c r="P111" i="16"/>
  <c r="O74" i="16"/>
  <c r="M37" i="16"/>
  <c r="AL76" i="19"/>
  <c r="AN39" i="19"/>
  <c r="AM39" i="19"/>
  <c r="W39" i="19"/>
  <c r="V39" i="19"/>
  <c r="AM76" i="19"/>
  <c r="W76" i="19"/>
  <c r="Q111" i="16"/>
  <c r="M111" i="16"/>
  <c r="Q74" i="16"/>
  <c r="N74" i="16"/>
  <c r="AO39" i="19"/>
  <c r="X76" i="19"/>
  <c r="AM113" i="19"/>
  <c r="W113" i="19"/>
  <c r="AO76" i="19"/>
  <c r="AN113" i="19"/>
  <c r="X39" i="19"/>
  <c r="F187" i="19"/>
  <c r="N157" i="19"/>
  <c r="N187" i="19" s="1"/>
  <c r="AO187" i="19"/>
  <c r="AW158" i="19"/>
  <c r="AW187" i="19" s="1"/>
  <c r="V113" i="19"/>
  <c r="W187" i="19"/>
  <c r="AE157" i="19"/>
  <c r="AE187" i="19" s="1"/>
  <c r="AN187" i="19"/>
  <c r="AV161" i="19"/>
  <c r="AV187" i="19" s="1"/>
  <c r="AD157" i="19"/>
  <c r="AD187" i="19" s="1"/>
  <c r="V187" i="19"/>
  <c r="AK187" i="19"/>
  <c r="AS159" i="19"/>
  <c r="AS187" i="19" s="1"/>
  <c r="AK113" i="19"/>
  <c r="AF157" i="19"/>
  <c r="AF187" i="19" s="1"/>
  <c r="X187" i="19"/>
  <c r="AM187" i="19"/>
  <c r="AU161" i="19"/>
  <c r="AU187" i="19" s="1"/>
  <c r="G187" i="19"/>
  <c r="O157" i="19"/>
  <c r="O187" i="19" s="1"/>
  <c r="AK76" i="19"/>
  <c r="AG157" i="19"/>
  <c r="AG187" i="19" s="1"/>
  <c r="Y187" i="19"/>
  <c r="AC157" i="19"/>
  <c r="AC187" i="19" s="1"/>
  <c r="U187" i="19"/>
  <c r="H187" i="19"/>
  <c r="P157" i="19"/>
  <c r="P187" i="19" s="1"/>
  <c r="AK39" i="19"/>
  <c r="I187" i="19"/>
  <c r="Q157" i="19"/>
  <c r="Q187" i="19" s="1"/>
  <c r="AL187" i="19"/>
  <c r="AT157" i="19"/>
  <c r="AT187" i="19" s="1"/>
  <c r="Y76" i="19"/>
  <c r="AN76" i="19"/>
  <c r="E187" i="19"/>
  <c r="M157" i="19"/>
  <c r="M187" i="19" s="1"/>
  <c r="AN150" i="19"/>
  <c r="W150" i="19"/>
  <c r="AK150" i="19"/>
  <c r="U150" i="19"/>
  <c r="AM150" i="19"/>
  <c r="X150" i="19"/>
  <c r="V150" i="19"/>
  <c r="AL150" i="19"/>
  <c r="J119" i="15"/>
  <c r="I119" i="15"/>
  <c r="H119" i="15"/>
  <c r="F119" i="15"/>
  <c r="J82" i="15"/>
  <c r="I82" i="15"/>
  <c r="H82" i="15"/>
  <c r="F82" i="15"/>
  <c r="J45" i="15"/>
  <c r="I45" i="15"/>
  <c r="H45" i="15"/>
  <c r="F45" i="15"/>
  <c r="I119" i="19"/>
  <c r="H119" i="19"/>
  <c r="G119" i="19"/>
  <c r="E119" i="19"/>
  <c r="I82" i="19"/>
  <c r="H82" i="19"/>
  <c r="G82" i="19"/>
  <c r="E82" i="19"/>
  <c r="I45" i="19"/>
  <c r="H45" i="19"/>
  <c r="G45" i="19"/>
  <c r="E45" i="19"/>
  <c r="I76" i="13"/>
  <c r="H76" i="13"/>
  <c r="G76" i="13"/>
  <c r="E76" i="13"/>
  <c r="I41" i="13"/>
  <c r="H41" i="13"/>
  <c r="G41" i="13"/>
  <c r="E41" i="13"/>
  <c r="I76" i="17"/>
  <c r="H76" i="17"/>
  <c r="G76" i="17"/>
  <c r="E76" i="17"/>
  <c r="I41" i="17"/>
  <c r="H41" i="17"/>
  <c r="G41" i="17"/>
  <c r="E41" i="17"/>
  <c r="I77" i="20"/>
  <c r="H77" i="20"/>
  <c r="G77" i="20"/>
  <c r="E77" i="20"/>
  <c r="I42" i="20"/>
  <c r="H42" i="20"/>
  <c r="G42" i="20"/>
  <c r="E42" i="20"/>
  <c r="I77" i="18"/>
  <c r="H77" i="18"/>
  <c r="G77" i="18"/>
  <c r="E77" i="18"/>
  <c r="I42" i="18"/>
  <c r="H42" i="18"/>
  <c r="G42" i="18"/>
  <c r="E42" i="18"/>
  <c r="I6" i="18"/>
  <c r="H6" i="18"/>
  <c r="G6" i="18"/>
  <c r="E6" i="18"/>
  <c r="I6" i="20"/>
  <c r="H6" i="20"/>
  <c r="G6" i="20"/>
  <c r="E6" i="20"/>
  <c r="I6" i="17"/>
  <c r="H6" i="17"/>
  <c r="G6" i="17"/>
  <c r="E6" i="17"/>
  <c r="I6" i="13"/>
  <c r="H6" i="13"/>
  <c r="G6" i="13"/>
  <c r="E6" i="13"/>
  <c r="I8" i="19"/>
  <c r="H8" i="19"/>
  <c r="G8" i="19"/>
  <c r="E8" i="19"/>
  <c r="I6" i="16"/>
  <c r="H6" i="16"/>
  <c r="G6" i="16"/>
  <c r="E6" i="16"/>
  <c r="I5" i="14"/>
  <c r="H5" i="14"/>
  <c r="G5" i="14"/>
  <c r="E5" i="14"/>
  <c r="J8" i="15"/>
  <c r="I8" i="15"/>
  <c r="H8" i="15"/>
  <c r="F8" i="15"/>
  <c r="H6" i="9"/>
  <c r="G6" i="9"/>
  <c r="E6" i="9"/>
  <c r="I6" i="9"/>
  <c r="C120" i="19" l="1"/>
  <c r="D120" i="19"/>
  <c r="C121" i="19"/>
  <c r="D121" i="19"/>
  <c r="C122" i="19"/>
  <c r="D122" i="19"/>
  <c r="C123" i="19"/>
  <c r="D123" i="19"/>
  <c r="C124" i="19"/>
  <c r="D124" i="19"/>
  <c r="C125" i="19"/>
  <c r="D125" i="19"/>
  <c r="C126" i="19"/>
  <c r="D126" i="19"/>
  <c r="C127" i="19"/>
  <c r="D127" i="19"/>
  <c r="C128" i="19"/>
  <c r="D128" i="19"/>
  <c r="C129" i="19"/>
  <c r="D129" i="19"/>
  <c r="C130" i="19"/>
  <c r="D130" i="19"/>
  <c r="C131" i="19"/>
  <c r="D131" i="19"/>
  <c r="C132" i="19"/>
  <c r="D132" i="19"/>
  <c r="C133" i="19"/>
  <c r="D133" i="19"/>
  <c r="C134" i="19"/>
  <c r="D134" i="19"/>
  <c r="C135" i="19"/>
  <c r="D135" i="19"/>
  <c r="C136" i="19"/>
  <c r="D136" i="19"/>
  <c r="C137" i="19"/>
  <c r="D137" i="19"/>
  <c r="C138" i="19"/>
  <c r="D138" i="19"/>
  <c r="C139" i="19"/>
  <c r="D139" i="19"/>
  <c r="C140" i="19"/>
  <c r="D140" i="19"/>
  <c r="C141" i="19"/>
  <c r="D141" i="19"/>
  <c r="C142" i="19"/>
  <c r="D142" i="19"/>
  <c r="C143" i="19"/>
  <c r="D143" i="19"/>
  <c r="C144" i="19"/>
  <c r="D144" i="19"/>
  <c r="C145" i="19"/>
  <c r="D145" i="19"/>
  <c r="C146" i="19"/>
  <c r="D146" i="19"/>
  <c r="C147" i="19"/>
  <c r="D147" i="19"/>
  <c r="C148" i="19"/>
  <c r="D148" i="19"/>
  <c r="L146" i="19" l="1"/>
  <c r="T146" i="19" s="1"/>
  <c r="AB146" i="19" s="1"/>
  <c r="AJ146" i="19" s="1"/>
  <c r="AR146" i="19" s="1"/>
  <c r="D183" i="19"/>
  <c r="L147" i="19"/>
  <c r="T147" i="19" s="1"/>
  <c r="AB147" i="19" s="1"/>
  <c r="AJ147" i="19" s="1"/>
  <c r="AR147" i="19" s="1"/>
  <c r="D184" i="19"/>
  <c r="L145" i="19"/>
  <c r="T145" i="19" s="1"/>
  <c r="AB145" i="19" s="1"/>
  <c r="AJ145" i="19" s="1"/>
  <c r="AR145" i="19" s="1"/>
  <c r="D182" i="19"/>
  <c r="L143" i="19"/>
  <c r="T143" i="19" s="1"/>
  <c r="AB143" i="19" s="1"/>
  <c r="AJ143" i="19" s="1"/>
  <c r="AR143" i="19" s="1"/>
  <c r="D180" i="19"/>
  <c r="L141" i="19"/>
  <c r="T141" i="19" s="1"/>
  <c r="AB141" i="19" s="1"/>
  <c r="AJ141" i="19" s="1"/>
  <c r="AR141" i="19" s="1"/>
  <c r="D178" i="19"/>
  <c r="L139" i="19"/>
  <c r="T139" i="19" s="1"/>
  <c r="AB139" i="19" s="1"/>
  <c r="AJ139" i="19" s="1"/>
  <c r="AR139" i="19" s="1"/>
  <c r="D176" i="19"/>
  <c r="L137" i="19"/>
  <c r="T137" i="19" s="1"/>
  <c r="AB137" i="19" s="1"/>
  <c r="AJ137" i="19" s="1"/>
  <c r="AR137" i="19" s="1"/>
  <c r="D174" i="19"/>
  <c r="L135" i="19"/>
  <c r="T135" i="19" s="1"/>
  <c r="AB135" i="19" s="1"/>
  <c r="AJ135" i="19" s="1"/>
  <c r="AR135" i="19" s="1"/>
  <c r="D172" i="19"/>
  <c r="L133" i="19"/>
  <c r="T133" i="19" s="1"/>
  <c r="AB133" i="19" s="1"/>
  <c r="AJ133" i="19" s="1"/>
  <c r="AR133" i="19" s="1"/>
  <c r="D170" i="19"/>
  <c r="L131" i="19"/>
  <c r="T131" i="19" s="1"/>
  <c r="AB131" i="19" s="1"/>
  <c r="AJ131" i="19" s="1"/>
  <c r="AR131" i="19" s="1"/>
  <c r="D168" i="19"/>
  <c r="L129" i="19"/>
  <c r="T129" i="19" s="1"/>
  <c r="AB129" i="19" s="1"/>
  <c r="AJ129" i="19" s="1"/>
  <c r="AR129" i="19" s="1"/>
  <c r="D166" i="19"/>
  <c r="L127" i="19"/>
  <c r="T127" i="19" s="1"/>
  <c r="AB127" i="19" s="1"/>
  <c r="AJ127" i="19" s="1"/>
  <c r="AR127" i="19" s="1"/>
  <c r="D164" i="19"/>
  <c r="L125" i="19"/>
  <c r="T125" i="19" s="1"/>
  <c r="AB125" i="19" s="1"/>
  <c r="AJ125" i="19" s="1"/>
  <c r="AR125" i="19" s="1"/>
  <c r="D162" i="19"/>
  <c r="L123" i="19"/>
  <c r="T123" i="19" s="1"/>
  <c r="AB123" i="19" s="1"/>
  <c r="AJ123" i="19" s="1"/>
  <c r="AR123" i="19" s="1"/>
  <c r="D160" i="19"/>
  <c r="L121" i="19"/>
  <c r="T121" i="19" s="1"/>
  <c r="AB121" i="19" s="1"/>
  <c r="AJ121" i="19" s="1"/>
  <c r="AR121" i="19" s="1"/>
  <c r="D158" i="19"/>
  <c r="K147" i="19"/>
  <c r="S147" i="19" s="1"/>
  <c r="AA147" i="19" s="1"/>
  <c r="AI147" i="19" s="1"/>
  <c r="AQ147" i="19" s="1"/>
  <c r="C184" i="19"/>
  <c r="K145" i="19"/>
  <c r="S145" i="19" s="1"/>
  <c r="AA145" i="19" s="1"/>
  <c r="AI145" i="19" s="1"/>
  <c r="AQ145" i="19" s="1"/>
  <c r="C182" i="19"/>
  <c r="K143" i="19"/>
  <c r="S143" i="19" s="1"/>
  <c r="AA143" i="19" s="1"/>
  <c r="AI143" i="19" s="1"/>
  <c r="AQ143" i="19" s="1"/>
  <c r="C180" i="19"/>
  <c r="K141" i="19"/>
  <c r="S141" i="19" s="1"/>
  <c r="AA141" i="19" s="1"/>
  <c r="AI141" i="19" s="1"/>
  <c r="AQ141" i="19" s="1"/>
  <c r="C178" i="19"/>
  <c r="K139" i="19"/>
  <c r="S139" i="19" s="1"/>
  <c r="AA139" i="19" s="1"/>
  <c r="AI139" i="19" s="1"/>
  <c r="AQ139" i="19" s="1"/>
  <c r="C176" i="19"/>
  <c r="K137" i="19"/>
  <c r="S137" i="19" s="1"/>
  <c r="AA137" i="19" s="1"/>
  <c r="AI137" i="19" s="1"/>
  <c r="AQ137" i="19" s="1"/>
  <c r="C174" i="19"/>
  <c r="K135" i="19"/>
  <c r="S135" i="19" s="1"/>
  <c r="AA135" i="19" s="1"/>
  <c r="AI135" i="19" s="1"/>
  <c r="AQ135" i="19" s="1"/>
  <c r="C172" i="19"/>
  <c r="K133" i="19"/>
  <c r="S133" i="19" s="1"/>
  <c r="AA133" i="19" s="1"/>
  <c r="AI133" i="19" s="1"/>
  <c r="AQ133" i="19" s="1"/>
  <c r="C170" i="19"/>
  <c r="K131" i="19"/>
  <c r="S131" i="19" s="1"/>
  <c r="AA131" i="19" s="1"/>
  <c r="AI131" i="19" s="1"/>
  <c r="AQ131" i="19" s="1"/>
  <c r="C168" i="19"/>
  <c r="K129" i="19"/>
  <c r="S129" i="19" s="1"/>
  <c r="AA129" i="19" s="1"/>
  <c r="AI129" i="19" s="1"/>
  <c r="AQ129" i="19" s="1"/>
  <c r="C166" i="19"/>
  <c r="K127" i="19"/>
  <c r="S127" i="19" s="1"/>
  <c r="AA127" i="19" s="1"/>
  <c r="AI127" i="19" s="1"/>
  <c r="AQ127" i="19" s="1"/>
  <c r="C164" i="19"/>
  <c r="K125" i="19"/>
  <c r="S125" i="19" s="1"/>
  <c r="AA125" i="19" s="1"/>
  <c r="AI125" i="19" s="1"/>
  <c r="AQ125" i="19" s="1"/>
  <c r="C162" i="19"/>
  <c r="K123" i="19"/>
  <c r="S123" i="19" s="1"/>
  <c r="AA123" i="19" s="1"/>
  <c r="AI123" i="19" s="1"/>
  <c r="AQ123" i="19" s="1"/>
  <c r="C160" i="19"/>
  <c r="K121" i="19"/>
  <c r="S121" i="19" s="1"/>
  <c r="AA121" i="19" s="1"/>
  <c r="AI121" i="19" s="1"/>
  <c r="AQ121" i="19" s="1"/>
  <c r="C158" i="19"/>
  <c r="L148" i="19"/>
  <c r="T148" i="19" s="1"/>
  <c r="AB148" i="19" s="1"/>
  <c r="AJ148" i="19" s="1"/>
  <c r="AR148" i="19" s="1"/>
  <c r="D185" i="19"/>
  <c r="L144" i="19"/>
  <c r="T144" i="19" s="1"/>
  <c r="AB144" i="19" s="1"/>
  <c r="AJ144" i="19" s="1"/>
  <c r="AR144" i="19" s="1"/>
  <c r="D181" i="19"/>
  <c r="L142" i="19"/>
  <c r="T142" i="19" s="1"/>
  <c r="AB142" i="19" s="1"/>
  <c r="AJ142" i="19" s="1"/>
  <c r="AR142" i="19" s="1"/>
  <c r="D179" i="19"/>
  <c r="L140" i="19"/>
  <c r="T140" i="19" s="1"/>
  <c r="AB140" i="19" s="1"/>
  <c r="AJ140" i="19" s="1"/>
  <c r="AR140" i="19" s="1"/>
  <c r="D177" i="19"/>
  <c r="L138" i="19"/>
  <c r="T138" i="19" s="1"/>
  <c r="AB138" i="19" s="1"/>
  <c r="AJ138" i="19" s="1"/>
  <c r="AR138" i="19" s="1"/>
  <c r="D175" i="19"/>
  <c r="L136" i="19"/>
  <c r="T136" i="19" s="1"/>
  <c r="AB136" i="19" s="1"/>
  <c r="AJ136" i="19" s="1"/>
  <c r="AR136" i="19" s="1"/>
  <c r="D173" i="19"/>
  <c r="L134" i="19"/>
  <c r="T134" i="19" s="1"/>
  <c r="AB134" i="19" s="1"/>
  <c r="AJ134" i="19" s="1"/>
  <c r="AR134" i="19" s="1"/>
  <c r="D171" i="19"/>
  <c r="L132" i="19"/>
  <c r="T132" i="19" s="1"/>
  <c r="AB132" i="19" s="1"/>
  <c r="AJ132" i="19" s="1"/>
  <c r="AR132" i="19" s="1"/>
  <c r="D169" i="19"/>
  <c r="L130" i="19"/>
  <c r="T130" i="19" s="1"/>
  <c r="AB130" i="19" s="1"/>
  <c r="AJ130" i="19" s="1"/>
  <c r="AR130" i="19" s="1"/>
  <c r="D167" i="19"/>
  <c r="L128" i="19"/>
  <c r="T128" i="19" s="1"/>
  <c r="AB128" i="19" s="1"/>
  <c r="AJ128" i="19" s="1"/>
  <c r="AR128" i="19" s="1"/>
  <c r="D165" i="19"/>
  <c r="L126" i="19"/>
  <c r="T126" i="19" s="1"/>
  <c r="AB126" i="19" s="1"/>
  <c r="AJ126" i="19" s="1"/>
  <c r="AR126" i="19" s="1"/>
  <c r="D163" i="19"/>
  <c r="L124" i="19"/>
  <c r="T124" i="19" s="1"/>
  <c r="AB124" i="19" s="1"/>
  <c r="AJ124" i="19" s="1"/>
  <c r="AR124" i="19" s="1"/>
  <c r="D161" i="19"/>
  <c r="L122" i="19"/>
  <c r="T122" i="19" s="1"/>
  <c r="AB122" i="19" s="1"/>
  <c r="AJ122" i="19" s="1"/>
  <c r="AR122" i="19" s="1"/>
  <c r="D159" i="19"/>
  <c r="L120" i="19"/>
  <c r="T120" i="19" s="1"/>
  <c r="AB120" i="19" s="1"/>
  <c r="AJ120" i="19" s="1"/>
  <c r="AR120" i="19" s="1"/>
  <c r="D157" i="19"/>
  <c r="K148" i="19"/>
  <c r="S148" i="19" s="1"/>
  <c r="AA148" i="19" s="1"/>
  <c r="AI148" i="19" s="1"/>
  <c r="AQ148" i="19" s="1"/>
  <c r="C185" i="19"/>
  <c r="K146" i="19"/>
  <c r="S146" i="19" s="1"/>
  <c r="AA146" i="19" s="1"/>
  <c r="AI146" i="19" s="1"/>
  <c r="AQ146" i="19" s="1"/>
  <c r="C183" i="19"/>
  <c r="K144" i="19"/>
  <c r="S144" i="19" s="1"/>
  <c r="AA144" i="19" s="1"/>
  <c r="AI144" i="19" s="1"/>
  <c r="AQ144" i="19" s="1"/>
  <c r="C181" i="19"/>
  <c r="K142" i="19"/>
  <c r="S142" i="19" s="1"/>
  <c r="AA142" i="19" s="1"/>
  <c r="AI142" i="19" s="1"/>
  <c r="AQ142" i="19" s="1"/>
  <c r="C179" i="19"/>
  <c r="K140" i="19"/>
  <c r="S140" i="19" s="1"/>
  <c r="AA140" i="19" s="1"/>
  <c r="AI140" i="19" s="1"/>
  <c r="AQ140" i="19" s="1"/>
  <c r="C177" i="19"/>
  <c r="K138" i="19"/>
  <c r="S138" i="19" s="1"/>
  <c r="AA138" i="19" s="1"/>
  <c r="AI138" i="19" s="1"/>
  <c r="AQ138" i="19" s="1"/>
  <c r="C175" i="19"/>
  <c r="K136" i="19"/>
  <c r="S136" i="19" s="1"/>
  <c r="AA136" i="19" s="1"/>
  <c r="AI136" i="19" s="1"/>
  <c r="AQ136" i="19" s="1"/>
  <c r="C173" i="19"/>
  <c r="K134" i="19"/>
  <c r="S134" i="19" s="1"/>
  <c r="AA134" i="19" s="1"/>
  <c r="AI134" i="19" s="1"/>
  <c r="AQ134" i="19" s="1"/>
  <c r="C171" i="19"/>
  <c r="K132" i="19"/>
  <c r="S132" i="19" s="1"/>
  <c r="AA132" i="19" s="1"/>
  <c r="AI132" i="19" s="1"/>
  <c r="AQ132" i="19" s="1"/>
  <c r="C169" i="19"/>
  <c r="K130" i="19"/>
  <c r="S130" i="19" s="1"/>
  <c r="AA130" i="19" s="1"/>
  <c r="AI130" i="19" s="1"/>
  <c r="AQ130" i="19" s="1"/>
  <c r="C167" i="19"/>
  <c r="K128" i="19"/>
  <c r="S128" i="19" s="1"/>
  <c r="AA128" i="19" s="1"/>
  <c r="AI128" i="19" s="1"/>
  <c r="AQ128" i="19" s="1"/>
  <c r="C165" i="19"/>
  <c r="K126" i="19"/>
  <c r="S126" i="19" s="1"/>
  <c r="AA126" i="19" s="1"/>
  <c r="AI126" i="19" s="1"/>
  <c r="AQ126" i="19" s="1"/>
  <c r="C163" i="19"/>
  <c r="K124" i="19"/>
  <c r="S124" i="19" s="1"/>
  <c r="AA124" i="19" s="1"/>
  <c r="AI124" i="19" s="1"/>
  <c r="AQ124" i="19" s="1"/>
  <c r="C161" i="19"/>
  <c r="K122" i="19"/>
  <c r="S122" i="19" s="1"/>
  <c r="AA122" i="19" s="1"/>
  <c r="AI122" i="19" s="1"/>
  <c r="AQ122" i="19" s="1"/>
  <c r="C159" i="19"/>
  <c r="K120" i="19"/>
  <c r="S120" i="19" s="1"/>
  <c r="AA120" i="19" s="1"/>
  <c r="AI120" i="19" s="1"/>
  <c r="AQ120" i="19" s="1"/>
  <c r="C157" i="19"/>
  <c r="C99" i="20"/>
  <c r="C64" i="20" s="1"/>
  <c r="C91" i="20"/>
  <c r="C56" i="20" s="1"/>
  <c r="C83" i="20"/>
  <c r="C48" i="20" s="1"/>
  <c r="D35" i="20"/>
  <c r="D106" i="20" s="1"/>
  <c r="D71" i="20" s="1"/>
  <c r="C35" i="20"/>
  <c r="C106" i="20" s="1"/>
  <c r="C71" i="20" s="1"/>
  <c r="D34" i="20"/>
  <c r="D105" i="20" s="1"/>
  <c r="D70" i="20" s="1"/>
  <c r="C34" i="20"/>
  <c r="C105" i="20" s="1"/>
  <c r="C70" i="20" s="1"/>
  <c r="D33" i="20"/>
  <c r="D104" i="20" s="1"/>
  <c r="D69" i="20" s="1"/>
  <c r="C33" i="20"/>
  <c r="C104" i="20" s="1"/>
  <c r="C69" i="20" s="1"/>
  <c r="D32" i="20"/>
  <c r="D103" i="20" s="1"/>
  <c r="D68" i="20" s="1"/>
  <c r="C32" i="20"/>
  <c r="C103" i="20" s="1"/>
  <c r="C68" i="20" s="1"/>
  <c r="D31" i="20"/>
  <c r="D102" i="20" s="1"/>
  <c r="D67" i="20" s="1"/>
  <c r="C31" i="20"/>
  <c r="C102" i="20" s="1"/>
  <c r="C67" i="20" s="1"/>
  <c r="D30" i="20"/>
  <c r="D101" i="20" s="1"/>
  <c r="D66" i="20" s="1"/>
  <c r="C30" i="20"/>
  <c r="C101" i="20" s="1"/>
  <c r="C66" i="20" s="1"/>
  <c r="D29" i="20"/>
  <c r="D100" i="20" s="1"/>
  <c r="D65" i="20" s="1"/>
  <c r="C29" i="20"/>
  <c r="C100" i="20" s="1"/>
  <c r="C65" i="20" s="1"/>
  <c r="D28" i="20"/>
  <c r="D99" i="20" s="1"/>
  <c r="D64" i="20" s="1"/>
  <c r="C28" i="20"/>
  <c r="D27" i="20"/>
  <c r="D98" i="20" s="1"/>
  <c r="D63" i="20" s="1"/>
  <c r="C27" i="20"/>
  <c r="C98" i="20" s="1"/>
  <c r="C63" i="20" s="1"/>
  <c r="D26" i="20"/>
  <c r="D97" i="20" s="1"/>
  <c r="D62" i="20" s="1"/>
  <c r="C26" i="20"/>
  <c r="C97" i="20" s="1"/>
  <c r="C62" i="20" s="1"/>
  <c r="D25" i="20"/>
  <c r="D96" i="20" s="1"/>
  <c r="D61" i="20" s="1"/>
  <c r="C25" i="20"/>
  <c r="C96" i="20" s="1"/>
  <c r="C61" i="20" s="1"/>
  <c r="D24" i="20"/>
  <c r="D95" i="20" s="1"/>
  <c r="D60" i="20" s="1"/>
  <c r="C24" i="20"/>
  <c r="C95" i="20" s="1"/>
  <c r="C60" i="20" s="1"/>
  <c r="D23" i="20"/>
  <c r="D94" i="20" s="1"/>
  <c r="D59" i="20" s="1"/>
  <c r="C23" i="20"/>
  <c r="C94" i="20" s="1"/>
  <c r="C59" i="20" s="1"/>
  <c r="D22" i="20"/>
  <c r="D93" i="20" s="1"/>
  <c r="D58" i="20" s="1"/>
  <c r="C22" i="20"/>
  <c r="C93" i="20" s="1"/>
  <c r="C58" i="20" s="1"/>
  <c r="D21" i="20"/>
  <c r="D92" i="20" s="1"/>
  <c r="D57" i="20" s="1"/>
  <c r="C21" i="20"/>
  <c r="C92" i="20" s="1"/>
  <c r="C57" i="20" s="1"/>
  <c r="D20" i="20"/>
  <c r="D91" i="20" s="1"/>
  <c r="D56" i="20" s="1"/>
  <c r="C20" i="20"/>
  <c r="D19" i="20"/>
  <c r="D90" i="20" s="1"/>
  <c r="D55" i="20" s="1"/>
  <c r="C19" i="20"/>
  <c r="C90" i="20" s="1"/>
  <c r="C55" i="20" s="1"/>
  <c r="D18" i="20"/>
  <c r="D89" i="20" s="1"/>
  <c r="D54" i="20" s="1"/>
  <c r="C18" i="20"/>
  <c r="C89" i="20" s="1"/>
  <c r="C54" i="20" s="1"/>
  <c r="D17" i="20"/>
  <c r="D88" i="20" s="1"/>
  <c r="D53" i="20" s="1"/>
  <c r="C17" i="20"/>
  <c r="C88" i="20" s="1"/>
  <c r="C53" i="20" s="1"/>
  <c r="D16" i="20"/>
  <c r="D87" i="20" s="1"/>
  <c r="D52" i="20" s="1"/>
  <c r="C16" i="20"/>
  <c r="C87" i="20" s="1"/>
  <c r="C52" i="20" s="1"/>
  <c r="D15" i="20"/>
  <c r="D86" i="20" s="1"/>
  <c r="D51" i="20" s="1"/>
  <c r="C15" i="20"/>
  <c r="C86" i="20" s="1"/>
  <c r="C51" i="20" s="1"/>
  <c r="D14" i="20"/>
  <c r="D85" i="20" s="1"/>
  <c r="D50" i="20" s="1"/>
  <c r="C14" i="20"/>
  <c r="C85" i="20" s="1"/>
  <c r="C50" i="20" s="1"/>
  <c r="D13" i="20"/>
  <c r="D84" i="20" s="1"/>
  <c r="D49" i="20" s="1"/>
  <c r="C13" i="20"/>
  <c r="C84" i="20" s="1"/>
  <c r="C49" i="20" s="1"/>
  <c r="D12" i="20"/>
  <c r="D83" i="20" s="1"/>
  <c r="D48" i="20" s="1"/>
  <c r="C12" i="20"/>
  <c r="D11" i="20"/>
  <c r="D82" i="20" s="1"/>
  <c r="D47" i="20" s="1"/>
  <c r="C11" i="20"/>
  <c r="C82" i="20" s="1"/>
  <c r="C47" i="20" s="1"/>
  <c r="D10" i="20"/>
  <c r="D81" i="20" s="1"/>
  <c r="D46" i="20" s="1"/>
  <c r="C10" i="20"/>
  <c r="C81" i="20" s="1"/>
  <c r="C46" i="20" s="1"/>
  <c r="D9" i="20"/>
  <c r="D80" i="20" s="1"/>
  <c r="D45" i="20" s="1"/>
  <c r="C9" i="20"/>
  <c r="C80" i="20" s="1"/>
  <c r="C45" i="20" s="1"/>
  <c r="D8" i="20"/>
  <c r="D79" i="20" s="1"/>
  <c r="D44" i="20" s="1"/>
  <c r="C8" i="20"/>
  <c r="C79" i="20" s="1"/>
  <c r="C44" i="20" s="1"/>
  <c r="D7" i="20"/>
  <c r="D78" i="20" s="1"/>
  <c r="D43" i="20" s="1"/>
  <c r="C7" i="20"/>
  <c r="C78" i="20" s="1"/>
  <c r="C43" i="20" s="1"/>
  <c r="D121" i="15" l="1"/>
  <c r="D158" i="15" s="1"/>
  <c r="E121" i="15"/>
  <c r="E158" i="15" s="1"/>
  <c r="D122" i="15"/>
  <c r="D159" i="15" s="1"/>
  <c r="E122" i="15"/>
  <c r="E159" i="15" s="1"/>
  <c r="D123" i="15"/>
  <c r="D160" i="15" s="1"/>
  <c r="E123" i="15"/>
  <c r="E160" i="15" s="1"/>
  <c r="D124" i="15"/>
  <c r="D161" i="15" s="1"/>
  <c r="E124" i="15"/>
  <c r="E161" i="15" s="1"/>
  <c r="D125" i="15"/>
  <c r="D162" i="15" s="1"/>
  <c r="E125" i="15"/>
  <c r="E162" i="15" s="1"/>
  <c r="D126" i="15"/>
  <c r="D163" i="15" s="1"/>
  <c r="E126" i="15"/>
  <c r="E163" i="15" s="1"/>
  <c r="D127" i="15"/>
  <c r="D164" i="15" s="1"/>
  <c r="E127" i="15"/>
  <c r="E164" i="15" s="1"/>
  <c r="D128" i="15"/>
  <c r="D165" i="15" s="1"/>
  <c r="E128" i="15"/>
  <c r="E165" i="15" s="1"/>
  <c r="D129" i="15"/>
  <c r="D166" i="15" s="1"/>
  <c r="E129" i="15"/>
  <c r="E166" i="15" s="1"/>
  <c r="D130" i="15"/>
  <c r="D167" i="15" s="1"/>
  <c r="E130" i="15"/>
  <c r="E167" i="15" s="1"/>
  <c r="D131" i="15"/>
  <c r="D168" i="15" s="1"/>
  <c r="E131" i="15"/>
  <c r="E168" i="15" s="1"/>
  <c r="D132" i="15"/>
  <c r="D169" i="15" s="1"/>
  <c r="E132" i="15"/>
  <c r="E169" i="15" s="1"/>
  <c r="D133" i="15"/>
  <c r="D170" i="15" s="1"/>
  <c r="E133" i="15"/>
  <c r="E170" i="15" s="1"/>
  <c r="D134" i="15"/>
  <c r="D171" i="15" s="1"/>
  <c r="E134" i="15"/>
  <c r="E171" i="15" s="1"/>
  <c r="D135" i="15"/>
  <c r="D172" i="15" s="1"/>
  <c r="E135" i="15"/>
  <c r="E172" i="15" s="1"/>
  <c r="D136" i="15"/>
  <c r="D173" i="15" s="1"/>
  <c r="E136" i="15"/>
  <c r="E173" i="15" s="1"/>
  <c r="D137" i="15"/>
  <c r="D174" i="15" s="1"/>
  <c r="E137" i="15"/>
  <c r="E174" i="15" s="1"/>
  <c r="D138" i="15"/>
  <c r="D175" i="15" s="1"/>
  <c r="E138" i="15"/>
  <c r="E175" i="15" s="1"/>
  <c r="D139" i="15"/>
  <c r="D176" i="15" s="1"/>
  <c r="E139" i="15"/>
  <c r="E176" i="15" s="1"/>
  <c r="D140" i="15"/>
  <c r="D177" i="15" s="1"/>
  <c r="E140" i="15"/>
  <c r="E177" i="15" s="1"/>
  <c r="D141" i="15"/>
  <c r="D178" i="15" s="1"/>
  <c r="E141" i="15"/>
  <c r="E178" i="15" s="1"/>
  <c r="D142" i="15"/>
  <c r="D179" i="15" s="1"/>
  <c r="E142" i="15"/>
  <c r="E179" i="15" s="1"/>
  <c r="D143" i="15"/>
  <c r="D180" i="15" s="1"/>
  <c r="E143" i="15"/>
  <c r="E180" i="15" s="1"/>
  <c r="D144" i="15"/>
  <c r="D181" i="15" s="1"/>
  <c r="E144" i="15"/>
  <c r="E181" i="15" s="1"/>
  <c r="D145" i="15"/>
  <c r="D182" i="15" s="1"/>
  <c r="E145" i="15"/>
  <c r="E182" i="15" s="1"/>
  <c r="D146" i="15"/>
  <c r="D183" i="15" s="1"/>
  <c r="E146" i="15"/>
  <c r="E183" i="15" s="1"/>
  <c r="D147" i="15"/>
  <c r="D184" i="15" s="1"/>
  <c r="E147" i="15"/>
  <c r="E184" i="15" s="1"/>
  <c r="D148" i="15"/>
  <c r="D185" i="15" s="1"/>
  <c r="E148" i="15"/>
  <c r="E185" i="15" s="1"/>
  <c r="E120" i="15"/>
  <c r="E157" i="15" s="1"/>
  <c r="D120" i="15"/>
  <c r="D157" i="15" s="1"/>
  <c r="D84" i="15"/>
  <c r="C10" i="19" s="1"/>
  <c r="E84" i="15"/>
  <c r="D10" i="19" s="1"/>
  <c r="D85" i="15"/>
  <c r="C11" i="19" s="1"/>
  <c r="E85" i="15"/>
  <c r="D11" i="19" s="1"/>
  <c r="D86" i="15"/>
  <c r="C12" i="19" s="1"/>
  <c r="E86" i="15"/>
  <c r="D12" i="19" s="1"/>
  <c r="D87" i="15"/>
  <c r="C13" i="19" s="1"/>
  <c r="E87" i="15"/>
  <c r="D13" i="19" s="1"/>
  <c r="D88" i="15"/>
  <c r="C14" i="19" s="1"/>
  <c r="E88" i="15"/>
  <c r="D14" i="19" s="1"/>
  <c r="D89" i="15"/>
  <c r="C15" i="19" s="1"/>
  <c r="E89" i="15"/>
  <c r="D15" i="19" s="1"/>
  <c r="D90" i="15"/>
  <c r="C16" i="19" s="1"/>
  <c r="E90" i="15"/>
  <c r="D16" i="19" s="1"/>
  <c r="D91" i="15"/>
  <c r="C17" i="19" s="1"/>
  <c r="E91" i="15"/>
  <c r="D17" i="19" s="1"/>
  <c r="D92" i="15"/>
  <c r="C18" i="19" s="1"/>
  <c r="E92" i="15"/>
  <c r="D18" i="19" s="1"/>
  <c r="D93" i="15"/>
  <c r="C19" i="19" s="1"/>
  <c r="E93" i="15"/>
  <c r="D19" i="19" s="1"/>
  <c r="D94" i="15"/>
  <c r="C20" i="19" s="1"/>
  <c r="E94" i="15"/>
  <c r="D20" i="19" s="1"/>
  <c r="D95" i="15"/>
  <c r="C21" i="19" s="1"/>
  <c r="E95" i="15"/>
  <c r="D21" i="19" s="1"/>
  <c r="D96" i="15"/>
  <c r="C22" i="19" s="1"/>
  <c r="E96" i="15"/>
  <c r="D22" i="19" s="1"/>
  <c r="D97" i="15"/>
  <c r="C23" i="19" s="1"/>
  <c r="E97" i="15"/>
  <c r="D23" i="19" s="1"/>
  <c r="D98" i="15"/>
  <c r="C24" i="19" s="1"/>
  <c r="E98" i="15"/>
  <c r="D24" i="19" s="1"/>
  <c r="D99" i="15"/>
  <c r="C25" i="19" s="1"/>
  <c r="E99" i="15"/>
  <c r="D25" i="19" s="1"/>
  <c r="D100" i="15"/>
  <c r="C26" i="19" s="1"/>
  <c r="E100" i="15"/>
  <c r="D26" i="19" s="1"/>
  <c r="D101" i="15"/>
  <c r="C27" i="19" s="1"/>
  <c r="E101" i="15"/>
  <c r="D27" i="19" s="1"/>
  <c r="D102" i="15"/>
  <c r="C28" i="19" s="1"/>
  <c r="E102" i="15"/>
  <c r="D28" i="19" s="1"/>
  <c r="D103" i="15"/>
  <c r="C29" i="19" s="1"/>
  <c r="E103" i="15"/>
  <c r="D29" i="19" s="1"/>
  <c r="D104" i="15"/>
  <c r="C30" i="19" s="1"/>
  <c r="E104" i="15"/>
  <c r="D30" i="19" s="1"/>
  <c r="D105" i="15"/>
  <c r="C31" i="19" s="1"/>
  <c r="E105" i="15"/>
  <c r="D31" i="19" s="1"/>
  <c r="D106" i="15"/>
  <c r="C32" i="19" s="1"/>
  <c r="E106" i="15"/>
  <c r="D32" i="19" s="1"/>
  <c r="D107" i="15"/>
  <c r="C33" i="19" s="1"/>
  <c r="E107" i="15"/>
  <c r="D33" i="19" s="1"/>
  <c r="D108" i="15"/>
  <c r="C34" i="19" s="1"/>
  <c r="E108" i="15"/>
  <c r="D34" i="19" s="1"/>
  <c r="D109" i="15"/>
  <c r="C35" i="19" s="1"/>
  <c r="E109" i="15"/>
  <c r="D35" i="19" s="1"/>
  <c r="D110" i="15"/>
  <c r="C36" i="19" s="1"/>
  <c r="E110" i="15"/>
  <c r="D36" i="19" s="1"/>
  <c r="D111" i="15"/>
  <c r="C37" i="19" s="1"/>
  <c r="E111" i="15"/>
  <c r="D37" i="19" s="1"/>
  <c r="E83" i="15"/>
  <c r="D9" i="19" s="1"/>
  <c r="D83" i="15"/>
  <c r="C9" i="19" s="1"/>
  <c r="D47" i="15"/>
  <c r="E47" i="15"/>
  <c r="D48" i="15"/>
  <c r="E48" i="15"/>
  <c r="D49" i="15"/>
  <c r="E49" i="15"/>
  <c r="D50" i="15"/>
  <c r="E50" i="15"/>
  <c r="D51" i="15"/>
  <c r="E51" i="15"/>
  <c r="D52" i="15"/>
  <c r="E52" i="15"/>
  <c r="D53" i="15"/>
  <c r="E53" i="15"/>
  <c r="D54" i="15"/>
  <c r="E54" i="15"/>
  <c r="D55" i="15"/>
  <c r="E55" i="15"/>
  <c r="D56" i="15"/>
  <c r="E56" i="15"/>
  <c r="D57" i="15"/>
  <c r="E57" i="15"/>
  <c r="D58" i="15"/>
  <c r="E58" i="15"/>
  <c r="D59" i="15"/>
  <c r="E59" i="15"/>
  <c r="D60" i="15"/>
  <c r="E60" i="15"/>
  <c r="D61" i="15"/>
  <c r="E61" i="15"/>
  <c r="D62" i="15"/>
  <c r="E62" i="15"/>
  <c r="D63" i="15"/>
  <c r="E63" i="15"/>
  <c r="D64" i="15"/>
  <c r="E64" i="15"/>
  <c r="D65" i="15"/>
  <c r="E65" i="15"/>
  <c r="D66" i="15"/>
  <c r="E66" i="15"/>
  <c r="D67" i="15"/>
  <c r="E67" i="15"/>
  <c r="D68" i="15"/>
  <c r="E68" i="15"/>
  <c r="D69" i="15"/>
  <c r="E69" i="15"/>
  <c r="D70" i="15"/>
  <c r="E70" i="15"/>
  <c r="D71" i="15"/>
  <c r="E71" i="15"/>
  <c r="D72" i="15"/>
  <c r="E72" i="15"/>
  <c r="D73" i="15"/>
  <c r="E73" i="15"/>
  <c r="D74" i="15"/>
  <c r="E74" i="15"/>
  <c r="E46" i="15"/>
  <c r="D46" i="15"/>
  <c r="D68" i="19" l="1"/>
  <c r="L31" i="19"/>
  <c r="T31" i="19" s="1"/>
  <c r="AB31" i="19" s="1"/>
  <c r="AJ31" i="19" s="1"/>
  <c r="AR31" i="19" s="1"/>
  <c r="D62" i="19"/>
  <c r="L25" i="19"/>
  <c r="T25" i="19" s="1"/>
  <c r="AB25" i="19" s="1"/>
  <c r="AJ25" i="19" s="1"/>
  <c r="AR25" i="19" s="1"/>
  <c r="D56" i="19"/>
  <c r="L19" i="19"/>
  <c r="T19" i="19" s="1"/>
  <c r="AB19" i="19" s="1"/>
  <c r="AJ19" i="19" s="1"/>
  <c r="AR19" i="19" s="1"/>
  <c r="D52" i="19"/>
  <c r="L15" i="19"/>
  <c r="T15" i="19" s="1"/>
  <c r="AB15" i="19" s="1"/>
  <c r="AJ15" i="19" s="1"/>
  <c r="AR15" i="19" s="1"/>
  <c r="C46" i="19"/>
  <c r="K9" i="19"/>
  <c r="S9" i="19" s="1"/>
  <c r="AA9" i="19" s="1"/>
  <c r="AI9" i="19" s="1"/>
  <c r="AQ9" i="19" s="1"/>
  <c r="D73" i="19"/>
  <c r="L36" i="19"/>
  <c r="T36" i="19" s="1"/>
  <c r="AB36" i="19" s="1"/>
  <c r="AJ36" i="19" s="1"/>
  <c r="AR36" i="19" s="1"/>
  <c r="D71" i="19"/>
  <c r="L34" i="19"/>
  <c r="T34" i="19" s="1"/>
  <c r="AB34" i="19" s="1"/>
  <c r="AJ34" i="19" s="1"/>
  <c r="AR34" i="19" s="1"/>
  <c r="D69" i="19"/>
  <c r="L32" i="19"/>
  <c r="T32" i="19" s="1"/>
  <c r="AB32" i="19" s="1"/>
  <c r="AJ32" i="19" s="1"/>
  <c r="AR32" i="19" s="1"/>
  <c r="D67" i="19"/>
  <c r="L30" i="19"/>
  <c r="T30" i="19" s="1"/>
  <c r="AB30" i="19" s="1"/>
  <c r="AJ30" i="19" s="1"/>
  <c r="AR30" i="19" s="1"/>
  <c r="D65" i="19"/>
  <c r="L28" i="19"/>
  <c r="T28" i="19" s="1"/>
  <c r="AB28" i="19" s="1"/>
  <c r="AJ28" i="19" s="1"/>
  <c r="AR28" i="19" s="1"/>
  <c r="D63" i="19"/>
  <c r="L26" i="19"/>
  <c r="T26" i="19" s="1"/>
  <c r="AB26" i="19" s="1"/>
  <c r="AJ26" i="19" s="1"/>
  <c r="AR26" i="19" s="1"/>
  <c r="D61" i="19"/>
  <c r="L24" i="19"/>
  <c r="T24" i="19" s="1"/>
  <c r="AB24" i="19" s="1"/>
  <c r="AJ24" i="19" s="1"/>
  <c r="AR24" i="19" s="1"/>
  <c r="D59" i="19"/>
  <c r="L22" i="19"/>
  <c r="T22" i="19" s="1"/>
  <c r="AB22" i="19" s="1"/>
  <c r="AJ22" i="19" s="1"/>
  <c r="AR22" i="19" s="1"/>
  <c r="D57" i="19"/>
  <c r="L20" i="19"/>
  <c r="T20" i="19" s="1"/>
  <c r="AB20" i="19" s="1"/>
  <c r="AJ20" i="19" s="1"/>
  <c r="AR20" i="19" s="1"/>
  <c r="D55" i="19"/>
  <c r="L18" i="19"/>
  <c r="T18" i="19" s="1"/>
  <c r="AB18" i="19" s="1"/>
  <c r="AJ18" i="19" s="1"/>
  <c r="AR18" i="19" s="1"/>
  <c r="D53" i="19"/>
  <c r="L16" i="19"/>
  <c r="T16" i="19" s="1"/>
  <c r="AB16" i="19" s="1"/>
  <c r="AJ16" i="19" s="1"/>
  <c r="AR16" i="19" s="1"/>
  <c r="D51" i="19"/>
  <c r="L14" i="19"/>
  <c r="T14" i="19" s="1"/>
  <c r="AB14" i="19" s="1"/>
  <c r="AJ14" i="19" s="1"/>
  <c r="AR14" i="19" s="1"/>
  <c r="D49" i="19"/>
  <c r="L12" i="19"/>
  <c r="T12" i="19" s="1"/>
  <c r="AB12" i="19" s="1"/>
  <c r="AJ12" i="19" s="1"/>
  <c r="AR12" i="19" s="1"/>
  <c r="D47" i="19"/>
  <c r="L10" i="19"/>
  <c r="T10" i="19" s="1"/>
  <c r="AB10" i="19" s="1"/>
  <c r="AJ10" i="19" s="1"/>
  <c r="AR10" i="19" s="1"/>
  <c r="D74" i="19"/>
  <c r="L37" i="19"/>
  <c r="T37" i="19" s="1"/>
  <c r="AB37" i="19" s="1"/>
  <c r="AJ37" i="19" s="1"/>
  <c r="AR37" i="19" s="1"/>
  <c r="D66" i="19"/>
  <c r="L29" i="19"/>
  <c r="T29" i="19" s="1"/>
  <c r="AB29" i="19" s="1"/>
  <c r="AJ29" i="19" s="1"/>
  <c r="AR29" i="19" s="1"/>
  <c r="D60" i="19"/>
  <c r="L23" i="19"/>
  <c r="T23" i="19" s="1"/>
  <c r="AB23" i="19" s="1"/>
  <c r="AJ23" i="19" s="1"/>
  <c r="AR23" i="19" s="1"/>
  <c r="D54" i="19"/>
  <c r="L17" i="19"/>
  <c r="T17" i="19" s="1"/>
  <c r="AB17" i="19" s="1"/>
  <c r="AJ17" i="19" s="1"/>
  <c r="AR17" i="19" s="1"/>
  <c r="D48" i="19"/>
  <c r="L11" i="19"/>
  <c r="T11" i="19" s="1"/>
  <c r="AB11" i="19" s="1"/>
  <c r="AJ11" i="19" s="1"/>
  <c r="AR11" i="19" s="1"/>
  <c r="D46" i="19"/>
  <c r="L9" i="19"/>
  <c r="T9" i="19" s="1"/>
  <c r="AB9" i="19" s="1"/>
  <c r="AJ9" i="19" s="1"/>
  <c r="AR9" i="19" s="1"/>
  <c r="C73" i="19"/>
  <c r="K36" i="19"/>
  <c r="S36" i="19" s="1"/>
  <c r="AA36" i="19" s="1"/>
  <c r="AI36" i="19" s="1"/>
  <c r="AQ36" i="19" s="1"/>
  <c r="C71" i="19"/>
  <c r="K34" i="19"/>
  <c r="S34" i="19" s="1"/>
  <c r="AA34" i="19" s="1"/>
  <c r="AI34" i="19" s="1"/>
  <c r="AQ34" i="19" s="1"/>
  <c r="C69" i="19"/>
  <c r="K32" i="19"/>
  <c r="S32" i="19" s="1"/>
  <c r="AA32" i="19" s="1"/>
  <c r="AI32" i="19" s="1"/>
  <c r="AQ32" i="19" s="1"/>
  <c r="C67" i="19"/>
  <c r="K30" i="19"/>
  <c r="S30" i="19" s="1"/>
  <c r="AA30" i="19" s="1"/>
  <c r="AI30" i="19" s="1"/>
  <c r="AQ30" i="19" s="1"/>
  <c r="C65" i="19"/>
  <c r="K28" i="19"/>
  <c r="S28" i="19" s="1"/>
  <c r="AA28" i="19" s="1"/>
  <c r="AI28" i="19" s="1"/>
  <c r="AQ28" i="19" s="1"/>
  <c r="C63" i="19"/>
  <c r="K26" i="19"/>
  <c r="S26" i="19" s="1"/>
  <c r="AA26" i="19" s="1"/>
  <c r="AI26" i="19" s="1"/>
  <c r="AQ26" i="19" s="1"/>
  <c r="C61" i="19"/>
  <c r="K24" i="19"/>
  <c r="S24" i="19" s="1"/>
  <c r="AA24" i="19" s="1"/>
  <c r="AI24" i="19" s="1"/>
  <c r="AQ24" i="19" s="1"/>
  <c r="C59" i="19"/>
  <c r="K22" i="19"/>
  <c r="S22" i="19" s="1"/>
  <c r="AA22" i="19" s="1"/>
  <c r="AI22" i="19" s="1"/>
  <c r="AQ22" i="19" s="1"/>
  <c r="C57" i="19"/>
  <c r="K20" i="19"/>
  <c r="S20" i="19" s="1"/>
  <c r="AA20" i="19" s="1"/>
  <c r="AI20" i="19" s="1"/>
  <c r="AQ20" i="19" s="1"/>
  <c r="C55" i="19"/>
  <c r="K18" i="19"/>
  <c r="S18" i="19" s="1"/>
  <c r="AA18" i="19" s="1"/>
  <c r="AI18" i="19" s="1"/>
  <c r="AQ18" i="19" s="1"/>
  <c r="C53" i="19"/>
  <c r="K16" i="19"/>
  <c r="S16" i="19" s="1"/>
  <c r="AA16" i="19" s="1"/>
  <c r="AI16" i="19" s="1"/>
  <c r="AQ16" i="19" s="1"/>
  <c r="C51" i="19"/>
  <c r="K14" i="19"/>
  <c r="S14" i="19" s="1"/>
  <c r="AA14" i="19" s="1"/>
  <c r="AI14" i="19" s="1"/>
  <c r="AQ14" i="19" s="1"/>
  <c r="C49" i="19"/>
  <c r="K12" i="19"/>
  <c r="S12" i="19" s="1"/>
  <c r="AA12" i="19" s="1"/>
  <c r="AI12" i="19" s="1"/>
  <c r="AQ12" i="19" s="1"/>
  <c r="C47" i="19"/>
  <c r="K10" i="19"/>
  <c r="S10" i="19" s="1"/>
  <c r="AA10" i="19" s="1"/>
  <c r="AI10" i="19" s="1"/>
  <c r="AQ10" i="19" s="1"/>
  <c r="D72" i="19"/>
  <c r="L35" i="19"/>
  <c r="T35" i="19" s="1"/>
  <c r="AB35" i="19" s="1"/>
  <c r="AJ35" i="19" s="1"/>
  <c r="AR35" i="19" s="1"/>
  <c r="D70" i="19"/>
  <c r="L33" i="19"/>
  <c r="T33" i="19" s="1"/>
  <c r="AB33" i="19" s="1"/>
  <c r="AJ33" i="19" s="1"/>
  <c r="AR33" i="19" s="1"/>
  <c r="D64" i="19"/>
  <c r="L27" i="19"/>
  <c r="T27" i="19" s="1"/>
  <c r="AB27" i="19" s="1"/>
  <c r="AJ27" i="19" s="1"/>
  <c r="AR27" i="19" s="1"/>
  <c r="D58" i="19"/>
  <c r="L21" i="19"/>
  <c r="T21" i="19" s="1"/>
  <c r="AB21" i="19" s="1"/>
  <c r="AJ21" i="19" s="1"/>
  <c r="AR21" i="19" s="1"/>
  <c r="D50" i="19"/>
  <c r="L13" i="19"/>
  <c r="T13" i="19" s="1"/>
  <c r="AB13" i="19" s="1"/>
  <c r="AJ13" i="19" s="1"/>
  <c r="AR13" i="19" s="1"/>
  <c r="C74" i="19"/>
  <c r="K37" i="19"/>
  <c r="S37" i="19" s="1"/>
  <c r="AA37" i="19" s="1"/>
  <c r="AI37" i="19" s="1"/>
  <c r="AQ37" i="19" s="1"/>
  <c r="C72" i="19"/>
  <c r="K35" i="19"/>
  <c r="S35" i="19" s="1"/>
  <c r="AA35" i="19" s="1"/>
  <c r="AI35" i="19" s="1"/>
  <c r="AQ35" i="19" s="1"/>
  <c r="C70" i="19"/>
  <c r="K33" i="19"/>
  <c r="S33" i="19" s="1"/>
  <c r="AA33" i="19" s="1"/>
  <c r="AI33" i="19" s="1"/>
  <c r="AQ33" i="19" s="1"/>
  <c r="C68" i="19"/>
  <c r="K31" i="19"/>
  <c r="S31" i="19" s="1"/>
  <c r="AA31" i="19" s="1"/>
  <c r="AI31" i="19" s="1"/>
  <c r="AQ31" i="19" s="1"/>
  <c r="C66" i="19"/>
  <c r="K29" i="19"/>
  <c r="S29" i="19" s="1"/>
  <c r="AA29" i="19" s="1"/>
  <c r="AI29" i="19" s="1"/>
  <c r="AQ29" i="19" s="1"/>
  <c r="C64" i="19"/>
  <c r="K27" i="19"/>
  <c r="S27" i="19" s="1"/>
  <c r="AA27" i="19" s="1"/>
  <c r="AI27" i="19" s="1"/>
  <c r="AQ27" i="19" s="1"/>
  <c r="C62" i="19"/>
  <c r="K25" i="19"/>
  <c r="S25" i="19" s="1"/>
  <c r="AA25" i="19" s="1"/>
  <c r="AI25" i="19" s="1"/>
  <c r="AQ25" i="19" s="1"/>
  <c r="C60" i="19"/>
  <c r="K23" i="19"/>
  <c r="S23" i="19" s="1"/>
  <c r="AA23" i="19" s="1"/>
  <c r="AI23" i="19" s="1"/>
  <c r="AQ23" i="19" s="1"/>
  <c r="C58" i="19"/>
  <c r="K21" i="19"/>
  <c r="S21" i="19" s="1"/>
  <c r="AA21" i="19" s="1"/>
  <c r="AI21" i="19" s="1"/>
  <c r="AQ21" i="19" s="1"/>
  <c r="C56" i="19"/>
  <c r="K19" i="19"/>
  <c r="S19" i="19" s="1"/>
  <c r="AA19" i="19" s="1"/>
  <c r="AI19" i="19" s="1"/>
  <c r="AQ19" i="19" s="1"/>
  <c r="C54" i="19"/>
  <c r="K17" i="19"/>
  <c r="S17" i="19" s="1"/>
  <c r="AA17" i="19" s="1"/>
  <c r="AI17" i="19" s="1"/>
  <c r="AQ17" i="19" s="1"/>
  <c r="C52" i="19"/>
  <c r="K15" i="19"/>
  <c r="S15" i="19" s="1"/>
  <c r="AA15" i="19" s="1"/>
  <c r="AI15" i="19" s="1"/>
  <c r="AQ15" i="19" s="1"/>
  <c r="C50" i="19"/>
  <c r="K13" i="19"/>
  <c r="S13" i="19" s="1"/>
  <c r="AA13" i="19" s="1"/>
  <c r="AI13" i="19" s="1"/>
  <c r="AQ13" i="19" s="1"/>
  <c r="C48" i="19"/>
  <c r="K11" i="19"/>
  <c r="S11" i="19" s="1"/>
  <c r="AA11" i="19" s="1"/>
  <c r="AI11" i="19" s="1"/>
  <c r="AQ11" i="19" s="1"/>
  <c r="D35" i="18"/>
  <c r="D106" i="18" s="1"/>
  <c r="D71" i="18" s="1"/>
  <c r="C35" i="18"/>
  <c r="C106" i="18" s="1"/>
  <c r="C71" i="18" s="1"/>
  <c r="D34" i="18"/>
  <c r="D105" i="18" s="1"/>
  <c r="D70" i="18" s="1"/>
  <c r="C34" i="18"/>
  <c r="C105" i="18" s="1"/>
  <c r="C70" i="18" s="1"/>
  <c r="D33" i="18"/>
  <c r="D104" i="18" s="1"/>
  <c r="D69" i="18" s="1"/>
  <c r="C33" i="18"/>
  <c r="C104" i="18" s="1"/>
  <c r="C69" i="18" s="1"/>
  <c r="D32" i="18"/>
  <c r="D103" i="18" s="1"/>
  <c r="D68" i="18" s="1"/>
  <c r="C32" i="18"/>
  <c r="C103" i="18" s="1"/>
  <c r="C68" i="18" s="1"/>
  <c r="D31" i="18"/>
  <c r="D102" i="18" s="1"/>
  <c r="D67" i="18" s="1"/>
  <c r="C31" i="18"/>
  <c r="C102" i="18" s="1"/>
  <c r="C67" i="18" s="1"/>
  <c r="D30" i="18"/>
  <c r="D101" i="18" s="1"/>
  <c r="D66" i="18" s="1"/>
  <c r="C30" i="18"/>
  <c r="C101" i="18" s="1"/>
  <c r="C66" i="18" s="1"/>
  <c r="D29" i="18"/>
  <c r="D100" i="18" s="1"/>
  <c r="D65" i="18" s="1"/>
  <c r="C29" i="18"/>
  <c r="C100" i="18" s="1"/>
  <c r="C65" i="18" s="1"/>
  <c r="D28" i="18"/>
  <c r="D99" i="18" s="1"/>
  <c r="D64" i="18" s="1"/>
  <c r="C28" i="18"/>
  <c r="C99" i="18" s="1"/>
  <c r="C64" i="18" s="1"/>
  <c r="D27" i="18"/>
  <c r="D98" i="18" s="1"/>
  <c r="D63" i="18" s="1"/>
  <c r="C27" i="18"/>
  <c r="C98" i="18" s="1"/>
  <c r="C63" i="18" s="1"/>
  <c r="D26" i="18"/>
  <c r="D97" i="18" s="1"/>
  <c r="D62" i="18" s="1"/>
  <c r="C26" i="18"/>
  <c r="C97" i="18" s="1"/>
  <c r="C62" i="18" s="1"/>
  <c r="D25" i="18"/>
  <c r="D96" i="18" s="1"/>
  <c r="D61" i="18" s="1"/>
  <c r="C25" i="18"/>
  <c r="C96" i="18" s="1"/>
  <c r="C61" i="18" s="1"/>
  <c r="D24" i="18"/>
  <c r="D95" i="18" s="1"/>
  <c r="D60" i="18" s="1"/>
  <c r="C24" i="18"/>
  <c r="C95" i="18" s="1"/>
  <c r="C60" i="18" s="1"/>
  <c r="D23" i="18"/>
  <c r="D94" i="18" s="1"/>
  <c r="D59" i="18" s="1"/>
  <c r="C23" i="18"/>
  <c r="C94" i="18" s="1"/>
  <c r="C59" i="18" s="1"/>
  <c r="D22" i="18"/>
  <c r="D93" i="18" s="1"/>
  <c r="D58" i="18" s="1"/>
  <c r="C22" i="18"/>
  <c r="C93" i="18" s="1"/>
  <c r="C58" i="18" s="1"/>
  <c r="D21" i="18"/>
  <c r="D92" i="18" s="1"/>
  <c r="D57" i="18" s="1"/>
  <c r="C21" i="18"/>
  <c r="C92" i="18" s="1"/>
  <c r="C57" i="18" s="1"/>
  <c r="D20" i="18"/>
  <c r="D91" i="18" s="1"/>
  <c r="D56" i="18" s="1"/>
  <c r="C20" i="18"/>
  <c r="C91" i="18" s="1"/>
  <c r="C56" i="18" s="1"/>
  <c r="D19" i="18"/>
  <c r="D90" i="18" s="1"/>
  <c r="D55" i="18" s="1"/>
  <c r="C19" i="18"/>
  <c r="C90" i="18" s="1"/>
  <c r="C55" i="18" s="1"/>
  <c r="D18" i="18"/>
  <c r="D89" i="18" s="1"/>
  <c r="D54" i="18" s="1"/>
  <c r="C18" i="18"/>
  <c r="C89" i="18" s="1"/>
  <c r="C54" i="18" s="1"/>
  <c r="D17" i="18"/>
  <c r="D88" i="18" s="1"/>
  <c r="D53" i="18" s="1"/>
  <c r="C17" i="18"/>
  <c r="C88" i="18" s="1"/>
  <c r="C53" i="18" s="1"/>
  <c r="D16" i="18"/>
  <c r="D87" i="18" s="1"/>
  <c r="D52" i="18" s="1"/>
  <c r="C16" i="18"/>
  <c r="C87" i="18" s="1"/>
  <c r="C52" i="18" s="1"/>
  <c r="D15" i="18"/>
  <c r="D86" i="18" s="1"/>
  <c r="D51" i="18" s="1"/>
  <c r="C15" i="18"/>
  <c r="C86" i="18" s="1"/>
  <c r="C51" i="18" s="1"/>
  <c r="D14" i="18"/>
  <c r="D85" i="18" s="1"/>
  <c r="D50" i="18" s="1"/>
  <c r="C14" i="18"/>
  <c r="C85" i="18" s="1"/>
  <c r="C50" i="18" s="1"/>
  <c r="D13" i="18"/>
  <c r="D84" i="18" s="1"/>
  <c r="D49" i="18" s="1"/>
  <c r="C13" i="18"/>
  <c r="C84" i="18" s="1"/>
  <c r="C49" i="18" s="1"/>
  <c r="D12" i="18"/>
  <c r="D83" i="18" s="1"/>
  <c r="D48" i="18" s="1"/>
  <c r="C12" i="18"/>
  <c r="C83" i="18" s="1"/>
  <c r="C48" i="18" s="1"/>
  <c r="D11" i="18"/>
  <c r="D82" i="18" s="1"/>
  <c r="D47" i="18" s="1"/>
  <c r="C11" i="18"/>
  <c r="C82" i="18" s="1"/>
  <c r="C47" i="18" s="1"/>
  <c r="D10" i="18"/>
  <c r="D81" i="18" s="1"/>
  <c r="D46" i="18" s="1"/>
  <c r="C10" i="18"/>
  <c r="C81" i="18" s="1"/>
  <c r="C46" i="18" s="1"/>
  <c r="D9" i="18"/>
  <c r="D80" i="18" s="1"/>
  <c r="D45" i="18" s="1"/>
  <c r="C9" i="18"/>
  <c r="C80" i="18" s="1"/>
  <c r="C45" i="18" s="1"/>
  <c r="D8" i="18"/>
  <c r="D79" i="18" s="1"/>
  <c r="D44" i="18" s="1"/>
  <c r="C8" i="18"/>
  <c r="C79" i="18" s="1"/>
  <c r="C44" i="18" s="1"/>
  <c r="D7" i="18"/>
  <c r="D78" i="18" s="1"/>
  <c r="D43" i="18" s="1"/>
  <c r="C7" i="18"/>
  <c r="C78" i="18" s="1"/>
  <c r="C43" i="18" s="1"/>
  <c r="D35" i="17"/>
  <c r="D105" i="17" s="1"/>
  <c r="D70" i="17" s="1"/>
  <c r="C35" i="17"/>
  <c r="C105" i="17" s="1"/>
  <c r="C70" i="17" s="1"/>
  <c r="D34" i="17"/>
  <c r="D104" i="17" s="1"/>
  <c r="D69" i="17" s="1"/>
  <c r="C34" i="17"/>
  <c r="C104" i="17" s="1"/>
  <c r="C69" i="17" s="1"/>
  <c r="D33" i="17"/>
  <c r="D103" i="17" s="1"/>
  <c r="D68" i="17" s="1"/>
  <c r="C33" i="17"/>
  <c r="C103" i="17" s="1"/>
  <c r="C68" i="17" s="1"/>
  <c r="D32" i="17"/>
  <c r="D102" i="17" s="1"/>
  <c r="D67" i="17" s="1"/>
  <c r="C32" i="17"/>
  <c r="C102" i="17" s="1"/>
  <c r="C67" i="17" s="1"/>
  <c r="D31" i="17"/>
  <c r="D101" i="17" s="1"/>
  <c r="D66" i="17" s="1"/>
  <c r="C31" i="17"/>
  <c r="C101" i="17" s="1"/>
  <c r="C66" i="17" s="1"/>
  <c r="D30" i="17"/>
  <c r="D100" i="17" s="1"/>
  <c r="D65" i="17" s="1"/>
  <c r="C30" i="17"/>
  <c r="C100" i="17" s="1"/>
  <c r="C65" i="17" s="1"/>
  <c r="D29" i="17"/>
  <c r="D99" i="17" s="1"/>
  <c r="D64" i="17" s="1"/>
  <c r="C29" i="17"/>
  <c r="C99" i="17" s="1"/>
  <c r="C64" i="17" s="1"/>
  <c r="D28" i="17"/>
  <c r="D98" i="17" s="1"/>
  <c r="D63" i="17" s="1"/>
  <c r="C28" i="17"/>
  <c r="C98" i="17" s="1"/>
  <c r="C63" i="17" s="1"/>
  <c r="D27" i="17"/>
  <c r="D97" i="17" s="1"/>
  <c r="D62" i="17" s="1"/>
  <c r="C27" i="17"/>
  <c r="C97" i="17" s="1"/>
  <c r="C62" i="17" s="1"/>
  <c r="D26" i="17"/>
  <c r="D96" i="17" s="1"/>
  <c r="D61" i="17" s="1"/>
  <c r="C26" i="17"/>
  <c r="C96" i="17" s="1"/>
  <c r="C61" i="17" s="1"/>
  <c r="D25" i="17"/>
  <c r="D95" i="17" s="1"/>
  <c r="D60" i="17" s="1"/>
  <c r="C25" i="17"/>
  <c r="C95" i="17" s="1"/>
  <c r="C60" i="17" s="1"/>
  <c r="D24" i="17"/>
  <c r="D94" i="17" s="1"/>
  <c r="D59" i="17" s="1"/>
  <c r="C24" i="17"/>
  <c r="C94" i="17" s="1"/>
  <c r="C59" i="17" s="1"/>
  <c r="D23" i="17"/>
  <c r="D93" i="17" s="1"/>
  <c r="D58" i="17" s="1"/>
  <c r="C23" i="17"/>
  <c r="C93" i="17" s="1"/>
  <c r="C58" i="17" s="1"/>
  <c r="D22" i="17"/>
  <c r="D92" i="17" s="1"/>
  <c r="D57" i="17" s="1"/>
  <c r="C22" i="17"/>
  <c r="C92" i="17" s="1"/>
  <c r="C57" i="17" s="1"/>
  <c r="D21" i="17"/>
  <c r="D91" i="17" s="1"/>
  <c r="D56" i="17" s="1"/>
  <c r="C21" i="17"/>
  <c r="C91" i="17" s="1"/>
  <c r="C56" i="17" s="1"/>
  <c r="D20" i="17"/>
  <c r="D90" i="17" s="1"/>
  <c r="D55" i="17" s="1"/>
  <c r="C20" i="17"/>
  <c r="C90" i="17" s="1"/>
  <c r="C55" i="17" s="1"/>
  <c r="D19" i="17"/>
  <c r="D89" i="17" s="1"/>
  <c r="D54" i="17" s="1"/>
  <c r="C19" i="17"/>
  <c r="C89" i="17" s="1"/>
  <c r="C54" i="17" s="1"/>
  <c r="D18" i="17"/>
  <c r="D88" i="17" s="1"/>
  <c r="D53" i="17" s="1"/>
  <c r="C18" i="17"/>
  <c r="C88" i="17" s="1"/>
  <c r="C53" i="17" s="1"/>
  <c r="D17" i="17"/>
  <c r="D87" i="17" s="1"/>
  <c r="D52" i="17" s="1"/>
  <c r="C17" i="17"/>
  <c r="C87" i="17" s="1"/>
  <c r="C52" i="17" s="1"/>
  <c r="D16" i="17"/>
  <c r="D86" i="17" s="1"/>
  <c r="D51" i="17" s="1"/>
  <c r="C16" i="17"/>
  <c r="C86" i="17" s="1"/>
  <c r="C51" i="17" s="1"/>
  <c r="D15" i="17"/>
  <c r="D85" i="17" s="1"/>
  <c r="D50" i="17" s="1"/>
  <c r="C15" i="17"/>
  <c r="C85" i="17" s="1"/>
  <c r="C50" i="17" s="1"/>
  <c r="D14" i="17"/>
  <c r="D84" i="17" s="1"/>
  <c r="D49" i="17" s="1"/>
  <c r="C14" i="17"/>
  <c r="C84" i="17" s="1"/>
  <c r="C49" i="17" s="1"/>
  <c r="D13" i="17"/>
  <c r="D83" i="17" s="1"/>
  <c r="D48" i="17" s="1"/>
  <c r="C13" i="17"/>
  <c r="C83" i="17" s="1"/>
  <c r="C48" i="17" s="1"/>
  <c r="D12" i="17"/>
  <c r="D82" i="17" s="1"/>
  <c r="D47" i="17" s="1"/>
  <c r="C12" i="17"/>
  <c r="C82" i="17" s="1"/>
  <c r="C47" i="17" s="1"/>
  <c r="D11" i="17"/>
  <c r="D81" i="17" s="1"/>
  <c r="D46" i="17" s="1"/>
  <c r="C11" i="17"/>
  <c r="C81" i="17" s="1"/>
  <c r="C46" i="17" s="1"/>
  <c r="D10" i="17"/>
  <c r="D80" i="17" s="1"/>
  <c r="D45" i="17" s="1"/>
  <c r="C10" i="17"/>
  <c r="C80" i="17" s="1"/>
  <c r="C45" i="17" s="1"/>
  <c r="D9" i="17"/>
  <c r="D79" i="17" s="1"/>
  <c r="D44" i="17" s="1"/>
  <c r="C9" i="17"/>
  <c r="C79" i="17" s="1"/>
  <c r="C44" i="17" s="1"/>
  <c r="D8" i="17"/>
  <c r="D78" i="17" s="1"/>
  <c r="D43" i="17" s="1"/>
  <c r="C8" i="17"/>
  <c r="C78" i="17" s="1"/>
  <c r="C43" i="17" s="1"/>
  <c r="D7" i="17"/>
  <c r="D77" i="17" s="1"/>
  <c r="D42" i="17" s="1"/>
  <c r="C7" i="17"/>
  <c r="C77" i="17" s="1"/>
  <c r="C42" i="17" s="1"/>
  <c r="D35" i="16"/>
  <c r="C35" i="16"/>
  <c r="D34" i="16"/>
  <c r="C34" i="16"/>
  <c r="D33" i="16"/>
  <c r="C33" i="16"/>
  <c r="D32" i="16"/>
  <c r="C32" i="16"/>
  <c r="D31" i="16"/>
  <c r="C31" i="16"/>
  <c r="D30" i="16"/>
  <c r="C30" i="16"/>
  <c r="D29" i="16"/>
  <c r="C29" i="16"/>
  <c r="D28" i="16"/>
  <c r="C28" i="16"/>
  <c r="D27" i="16"/>
  <c r="C27" i="16"/>
  <c r="D26" i="16"/>
  <c r="C26" i="16"/>
  <c r="D25" i="16"/>
  <c r="C25" i="16"/>
  <c r="D24" i="16"/>
  <c r="C24" i="16"/>
  <c r="D23" i="16"/>
  <c r="C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D15" i="16"/>
  <c r="C15" i="16"/>
  <c r="D14" i="16"/>
  <c r="C14" i="16"/>
  <c r="D13" i="16"/>
  <c r="C13" i="16"/>
  <c r="D12" i="16"/>
  <c r="C12" i="16"/>
  <c r="D11" i="16"/>
  <c r="C11" i="16"/>
  <c r="D10" i="16"/>
  <c r="C10" i="16"/>
  <c r="D9" i="16"/>
  <c r="C9" i="16"/>
  <c r="D8" i="16"/>
  <c r="C8" i="16"/>
  <c r="D7" i="16"/>
  <c r="C7" i="16"/>
  <c r="C49" i="16" l="1"/>
  <c r="K49" i="16" s="1"/>
  <c r="K12" i="16"/>
  <c r="C86" i="16"/>
  <c r="K86" i="16" s="1"/>
  <c r="C92" i="16"/>
  <c r="K92" i="16" s="1"/>
  <c r="C55" i="16"/>
  <c r="K55" i="16" s="1"/>
  <c r="K18" i="16"/>
  <c r="C61" i="16"/>
  <c r="K61" i="16" s="1"/>
  <c r="K24" i="16"/>
  <c r="C98" i="16"/>
  <c r="K98" i="16" s="1"/>
  <c r="C104" i="16"/>
  <c r="K104" i="16" s="1"/>
  <c r="K30" i="16"/>
  <c r="C67" i="16"/>
  <c r="K67" i="16" s="1"/>
  <c r="D45" i="16"/>
  <c r="L45" i="16" s="1"/>
  <c r="L8" i="16"/>
  <c r="D82" i="16"/>
  <c r="L82" i="16" s="1"/>
  <c r="D84" i="16"/>
  <c r="L84" i="16" s="1"/>
  <c r="L10" i="16"/>
  <c r="D47" i="16"/>
  <c r="L47" i="16" s="1"/>
  <c r="D49" i="16"/>
  <c r="L49" i="16" s="1"/>
  <c r="L12" i="16"/>
  <c r="D86" i="16"/>
  <c r="L86" i="16" s="1"/>
  <c r="D88" i="16"/>
  <c r="L88" i="16" s="1"/>
  <c r="D51" i="16"/>
  <c r="L51" i="16" s="1"/>
  <c r="L14" i="16"/>
  <c r="D53" i="16"/>
  <c r="L53" i="16" s="1"/>
  <c r="L16" i="16"/>
  <c r="D90" i="16"/>
  <c r="L90" i="16" s="1"/>
  <c r="D92" i="16"/>
  <c r="L92" i="16" s="1"/>
  <c r="D55" i="16"/>
  <c r="L55" i="16" s="1"/>
  <c r="L18" i="16"/>
  <c r="D57" i="16"/>
  <c r="L57" i="16" s="1"/>
  <c r="L20" i="16"/>
  <c r="D94" i="16"/>
  <c r="L94" i="16" s="1"/>
  <c r="D96" i="16"/>
  <c r="L96" i="16" s="1"/>
  <c r="D59" i="16"/>
  <c r="L59" i="16" s="1"/>
  <c r="L22" i="16"/>
  <c r="D61" i="16"/>
  <c r="L61" i="16" s="1"/>
  <c r="L24" i="16"/>
  <c r="D98" i="16"/>
  <c r="L98" i="16" s="1"/>
  <c r="D100" i="16"/>
  <c r="L100" i="16" s="1"/>
  <c r="L26" i="16"/>
  <c r="D63" i="16"/>
  <c r="L63" i="16" s="1"/>
  <c r="D65" i="16"/>
  <c r="L65" i="16" s="1"/>
  <c r="L28" i="16"/>
  <c r="D102" i="16"/>
  <c r="L102" i="16" s="1"/>
  <c r="D104" i="16"/>
  <c r="L104" i="16" s="1"/>
  <c r="D67" i="16"/>
  <c r="L67" i="16" s="1"/>
  <c r="L30" i="16"/>
  <c r="D69" i="16"/>
  <c r="L69" i="16" s="1"/>
  <c r="L32" i="16"/>
  <c r="D106" i="16"/>
  <c r="L106" i="16" s="1"/>
  <c r="D108" i="16"/>
  <c r="L108" i="16" s="1"/>
  <c r="D71" i="16"/>
  <c r="L71" i="16" s="1"/>
  <c r="L34" i="16"/>
  <c r="C45" i="16"/>
  <c r="K45" i="16" s="1"/>
  <c r="K8" i="16"/>
  <c r="C82" i="16"/>
  <c r="K82" i="16" s="1"/>
  <c r="C88" i="16"/>
  <c r="K88" i="16" s="1"/>
  <c r="K14" i="16"/>
  <c r="C51" i="16"/>
  <c r="K51" i="16" s="1"/>
  <c r="C57" i="16"/>
  <c r="K57" i="16" s="1"/>
  <c r="K20" i="16"/>
  <c r="C94" i="16"/>
  <c r="K94" i="16" s="1"/>
  <c r="C100" i="16"/>
  <c r="K100" i="16" s="1"/>
  <c r="C63" i="16"/>
  <c r="K63" i="16" s="1"/>
  <c r="K26" i="16"/>
  <c r="K32" i="16"/>
  <c r="C69" i="16"/>
  <c r="K69" i="16" s="1"/>
  <c r="C106" i="16"/>
  <c r="K106" i="16" s="1"/>
  <c r="K7" i="16"/>
  <c r="C44" i="16"/>
  <c r="K44" i="16" s="1"/>
  <c r="C81" i="16"/>
  <c r="K81" i="16" s="1"/>
  <c r="C83" i="16"/>
  <c r="K83" i="16" s="1"/>
  <c r="C46" i="16"/>
  <c r="K46" i="16" s="1"/>
  <c r="K9" i="16"/>
  <c r="C48" i="16"/>
  <c r="K48" i="16" s="1"/>
  <c r="K11" i="16"/>
  <c r="C85" i="16"/>
  <c r="K85" i="16" s="1"/>
  <c r="C87" i="16"/>
  <c r="K87" i="16" s="1"/>
  <c r="C50" i="16"/>
  <c r="K50" i="16" s="1"/>
  <c r="K13" i="16"/>
  <c r="C52" i="16"/>
  <c r="K52" i="16" s="1"/>
  <c r="K15" i="16"/>
  <c r="C89" i="16"/>
  <c r="K89" i="16" s="1"/>
  <c r="C91" i="16"/>
  <c r="K91" i="16" s="1"/>
  <c r="C54" i="16"/>
  <c r="K54" i="16" s="1"/>
  <c r="K17" i="16"/>
  <c r="C56" i="16"/>
  <c r="K56" i="16" s="1"/>
  <c r="K19" i="16"/>
  <c r="C93" i="16"/>
  <c r="K93" i="16" s="1"/>
  <c r="C95" i="16"/>
  <c r="K95" i="16" s="1"/>
  <c r="C58" i="16"/>
  <c r="K58" i="16" s="1"/>
  <c r="K21" i="16"/>
  <c r="C60" i="16"/>
  <c r="K60" i="16" s="1"/>
  <c r="K23" i="16"/>
  <c r="C97" i="16"/>
  <c r="K97" i="16" s="1"/>
  <c r="C99" i="16"/>
  <c r="K99" i="16" s="1"/>
  <c r="C62" i="16"/>
  <c r="K62" i="16" s="1"/>
  <c r="K25" i="16"/>
  <c r="C64" i="16"/>
  <c r="K64" i="16" s="1"/>
  <c r="K27" i="16"/>
  <c r="C101" i="16"/>
  <c r="K101" i="16" s="1"/>
  <c r="C103" i="16"/>
  <c r="K103" i="16" s="1"/>
  <c r="C66" i="16"/>
  <c r="K66" i="16" s="1"/>
  <c r="K29" i="16"/>
  <c r="C68" i="16"/>
  <c r="K68" i="16" s="1"/>
  <c r="K31" i="16"/>
  <c r="C105" i="16"/>
  <c r="K105" i="16" s="1"/>
  <c r="C107" i="16"/>
  <c r="K107" i="16" s="1"/>
  <c r="C70" i="16"/>
  <c r="K70" i="16" s="1"/>
  <c r="K33" i="16"/>
  <c r="C72" i="16"/>
  <c r="K72" i="16" s="1"/>
  <c r="K35" i="16"/>
  <c r="C109" i="16"/>
  <c r="K109" i="16" s="1"/>
  <c r="C84" i="16"/>
  <c r="K84" i="16" s="1"/>
  <c r="C47" i="16"/>
  <c r="K47" i="16" s="1"/>
  <c r="K10" i="16"/>
  <c r="C53" i="16"/>
  <c r="K53" i="16" s="1"/>
  <c r="K16" i="16"/>
  <c r="C90" i="16"/>
  <c r="K90" i="16" s="1"/>
  <c r="C96" i="16"/>
  <c r="K96" i="16" s="1"/>
  <c r="C59" i="16"/>
  <c r="K59" i="16" s="1"/>
  <c r="K22" i="16"/>
  <c r="C65" i="16"/>
  <c r="K65" i="16" s="1"/>
  <c r="K28" i="16"/>
  <c r="C102" i="16"/>
  <c r="K102" i="16" s="1"/>
  <c r="C108" i="16"/>
  <c r="K108" i="16" s="1"/>
  <c r="C71" i="16"/>
  <c r="K71" i="16" s="1"/>
  <c r="K34" i="16"/>
  <c r="D44" i="16"/>
  <c r="L44" i="16" s="1"/>
  <c r="L7" i="16"/>
  <c r="D81" i="16"/>
  <c r="L81" i="16" s="1"/>
  <c r="D83" i="16"/>
  <c r="L83" i="16" s="1"/>
  <c r="D46" i="16"/>
  <c r="L46" i="16" s="1"/>
  <c r="L9" i="16"/>
  <c r="D48" i="16"/>
  <c r="L48" i="16" s="1"/>
  <c r="L11" i="16"/>
  <c r="D85" i="16"/>
  <c r="L85" i="16" s="1"/>
  <c r="D87" i="16"/>
  <c r="L87" i="16" s="1"/>
  <c r="D50" i="16"/>
  <c r="L50" i="16" s="1"/>
  <c r="L13" i="16"/>
  <c r="D52" i="16"/>
  <c r="L52" i="16" s="1"/>
  <c r="L15" i="16"/>
  <c r="D89" i="16"/>
  <c r="L89" i="16" s="1"/>
  <c r="D91" i="16"/>
  <c r="L91" i="16" s="1"/>
  <c r="D54" i="16"/>
  <c r="L54" i="16" s="1"/>
  <c r="L17" i="16"/>
  <c r="D56" i="16"/>
  <c r="L56" i="16" s="1"/>
  <c r="L19" i="16"/>
  <c r="D93" i="16"/>
  <c r="L93" i="16" s="1"/>
  <c r="D95" i="16"/>
  <c r="L95" i="16" s="1"/>
  <c r="D58" i="16"/>
  <c r="L58" i="16" s="1"/>
  <c r="L21" i="16"/>
  <c r="D60" i="16"/>
  <c r="L60" i="16" s="1"/>
  <c r="L23" i="16"/>
  <c r="D97" i="16"/>
  <c r="L97" i="16" s="1"/>
  <c r="D99" i="16"/>
  <c r="L99" i="16" s="1"/>
  <c r="D62" i="16"/>
  <c r="L62" i="16" s="1"/>
  <c r="L25" i="16"/>
  <c r="D64" i="16"/>
  <c r="L64" i="16" s="1"/>
  <c r="L27" i="16"/>
  <c r="D101" i="16"/>
  <c r="L101" i="16" s="1"/>
  <c r="D103" i="16"/>
  <c r="L103" i="16" s="1"/>
  <c r="D66" i="16"/>
  <c r="L66" i="16" s="1"/>
  <c r="L29" i="16"/>
  <c r="D68" i="16"/>
  <c r="L68" i="16" s="1"/>
  <c r="L31" i="16"/>
  <c r="D105" i="16"/>
  <c r="L105" i="16" s="1"/>
  <c r="D107" i="16"/>
  <c r="L107" i="16" s="1"/>
  <c r="D70" i="16"/>
  <c r="L70" i="16" s="1"/>
  <c r="L33" i="16"/>
  <c r="D72" i="16"/>
  <c r="L72" i="16" s="1"/>
  <c r="L35" i="16"/>
  <c r="D109" i="16"/>
  <c r="L109" i="16" s="1"/>
  <c r="C85" i="19"/>
  <c r="K85" i="19" s="1"/>
  <c r="S85" i="19" s="1"/>
  <c r="AA85" i="19" s="1"/>
  <c r="AI85" i="19" s="1"/>
  <c r="AQ85" i="19" s="1"/>
  <c r="K48" i="19"/>
  <c r="S48" i="19" s="1"/>
  <c r="AA48" i="19" s="1"/>
  <c r="AI48" i="19" s="1"/>
  <c r="AQ48" i="19" s="1"/>
  <c r="C89" i="19"/>
  <c r="K89" i="19" s="1"/>
  <c r="S89" i="19" s="1"/>
  <c r="AA89" i="19" s="1"/>
  <c r="AI89" i="19" s="1"/>
  <c r="AQ89" i="19" s="1"/>
  <c r="K52" i="19"/>
  <c r="S52" i="19" s="1"/>
  <c r="AA52" i="19" s="1"/>
  <c r="AI52" i="19" s="1"/>
  <c r="AQ52" i="19" s="1"/>
  <c r="C93" i="19"/>
  <c r="K93" i="19" s="1"/>
  <c r="S93" i="19" s="1"/>
  <c r="AA93" i="19" s="1"/>
  <c r="AI93" i="19" s="1"/>
  <c r="AQ93" i="19" s="1"/>
  <c r="K56" i="19"/>
  <c r="S56" i="19" s="1"/>
  <c r="AA56" i="19" s="1"/>
  <c r="AI56" i="19" s="1"/>
  <c r="AQ56" i="19" s="1"/>
  <c r="C97" i="19"/>
  <c r="K97" i="19" s="1"/>
  <c r="S97" i="19" s="1"/>
  <c r="AA97" i="19" s="1"/>
  <c r="AI97" i="19" s="1"/>
  <c r="AQ97" i="19" s="1"/>
  <c r="K60" i="19"/>
  <c r="S60" i="19" s="1"/>
  <c r="AA60" i="19" s="1"/>
  <c r="AI60" i="19" s="1"/>
  <c r="AQ60" i="19" s="1"/>
  <c r="C101" i="19"/>
  <c r="K101" i="19" s="1"/>
  <c r="S101" i="19" s="1"/>
  <c r="AA101" i="19" s="1"/>
  <c r="AI101" i="19" s="1"/>
  <c r="AQ101" i="19" s="1"/>
  <c r="K64" i="19"/>
  <c r="S64" i="19" s="1"/>
  <c r="AA64" i="19" s="1"/>
  <c r="AI64" i="19" s="1"/>
  <c r="AQ64" i="19" s="1"/>
  <c r="C105" i="19"/>
  <c r="K105" i="19" s="1"/>
  <c r="S105" i="19" s="1"/>
  <c r="AA105" i="19" s="1"/>
  <c r="AI105" i="19" s="1"/>
  <c r="AQ105" i="19" s="1"/>
  <c r="K68" i="19"/>
  <c r="S68" i="19" s="1"/>
  <c r="AA68" i="19" s="1"/>
  <c r="AI68" i="19" s="1"/>
  <c r="AQ68" i="19" s="1"/>
  <c r="C109" i="19"/>
  <c r="K109" i="19" s="1"/>
  <c r="S109" i="19" s="1"/>
  <c r="AA109" i="19" s="1"/>
  <c r="AI109" i="19" s="1"/>
  <c r="AQ109" i="19" s="1"/>
  <c r="K72" i="19"/>
  <c r="S72" i="19" s="1"/>
  <c r="AA72" i="19" s="1"/>
  <c r="AI72" i="19" s="1"/>
  <c r="AQ72" i="19" s="1"/>
  <c r="D87" i="19"/>
  <c r="L87" i="19" s="1"/>
  <c r="T87" i="19" s="1"/>
  <c r="AB87" i="19" s="1"/>
  <c r="AJ87" i="19" s="1"/>
  <c r="AR87" i="19" s="1"/>
  <c r="L50" i="19"/>
  <c r="T50" i="19" s="1"/>
  <c r="AB50" i="19" s="1"/>
  <c r="AJ50" i="19" s="1"/>
  <c r="AR50" i="19" s="1"/>
  <c r="D101" i="19"/>
  <c r="L101" i="19" s="1"/>
  <c r="T101" i="19" s="1"/>
  <c r="AB101" i="19" s="1"/>
  <c r="AJ101" i="19" s="1"/>
  <c r="AR101" i="19" s="1"/>
  <c r="L64" i="19"/>
  <c r="T64" i="19" s="1"/>
  <c r="AB64" i="19" s="1"/>
  <c r="AJ64" i="19" s="1"/>
  <c r="AR64" i="19" s="1"/>
  <c r="D109" i="19"/>
  <c r="L109" i="19" s="1"/>
  <c r="T109" i="19" s="1"/>
  <c r="AB109" i="19" s="1"/>
  <c r="AJ109" i="19" s="1"/>
  <c r="AR109" i="19" s="1"/>
  <c r="L72" i="19"/>
  <c r="T72" i="19" s="1"/>
  <c r="AB72" i="19" s="1"/>
  <c r="AJ72" i="19" s="1"/>
  <c r="AR72" i="19" s="1"/>
  <c r="C86" i="19"/>
  <c r="K86" i="19" s="1"/>
  <c r="S86" i="19" s="1"/>
  <c r="AA86" i="19" s="1"/>
  <c r="AI86" i="19" s="1"/>
  <c r="AQ86" i="19" s="1"/>
  <c r="K49" i="19"/>
  <c r="S49" i="19" s="1"/>
  <c r="AA49" i="19" s="1"/>
  <c r="AI49" i="19" s="1"/>
  <c r="AQ49" i="19" s="1"/>
  <c r="C90" i="19"/>
  <c r="K90" i="19" s="1"/>
  <c r="S90" i="19" s="1"/>
  <c r="AA90" i="19" s="1"/>
  <c r="AI90" i="19" s="1"/>
  <c r="AQ90" i="19" s="1"/>
  <c r="K53" i="19"/>
  <c r="S53" i="19" s="1"/>
  <c r="AA53" i="19" s="1"/>
  <c r="AI53" i="19" s="1"/>
  <c r="AQ53" i="19" s="1"/>
  <c r="C94" i="19"/>
  <c r="K94" i="19" s="1"/>
  <c r="S94" i="19" s="1"/>
  <c r="AA94" i="19" s="1"/>
  <c r="AI94" i="19" s="1"/>
  <c r="AQ94" i="19" s="1"/>
  <c r="K57" i="19"/>
  <c r="S57" i="19" s="1"/>
  <c r="AA57" i="19" s="1"/>
  <c r="AI57" i="19" s="1"/>
  <c r="AQ57" i="19" s="1"/>
  <c r="C98" i="19"/>
  <c r="K98" i="19" s="1"/>
  <c r="S98" i="19" s="1"/>
  <c r="AA98" i="19" s="1"/>
  <c r="AI98" i="19" s="1"/>
  <c r="AQ98" i="19" s="1"/>
  <c r="K61" i="19"/>
  <c r="S61" i="19" s="1"/>
  <c r="AA61" i="19" s="1"/>
  <c r="AI61" i="19" s="1"/>
  <c r="AQ61" i="19" s="1"/>
  <c r="C102" i="19"/>
  <c r="K102" i="19" s="1"/>
  <c r="S102" i="19" s="1"/>
  <c r="AA102" i="19" s="1"/>
  <c r="AI102" i="19" s="1"/>
  <c r="AQ102" i="19" s="1"/>
  <c r="K65" i="19"/>
  <c r="S65" i="19" s="1"/>
  <c r="AA65" i="19" s="1"/>
  <c r="AI65" i="19" s="1"/>
  <c r="AQ65" i="19" s="1"/>
  <c r="C106" i="19"/>
  <c r="K106" i="19" s="1"/>
  <c r="S106" i="19" s="1"/>
  <c r="AA106" i="19" s="1"/>
  <c r="AI106" i="19" s="1"/>
  <c r="AQ106" i="19" s="1"/>
  <c r="K69" i="19"/>
  <c r="S69" i="19" s="1"/>
  <c r="AA69" i="19" s="1"/>
  <c r="AI69" i="19" s="1"/>
  <c r="AQ69" i="19" s="1"/>
  <c r="C110" i="19"/>
  <c r="K110" i="19" s="1"/>
  <c r="S110" i="19" s="1"/>
  <c r="AA110" i="19" s="1"/>
  <c r="AI110" i="19" s="1"/>
  <c r="AQ110" i="19" s="1"/>
  <c r="K73" i="19"/>
  <c r="S73" i="19" s="1"/>
  <c r="AA73" i="19" s="1"/>
  <c r="AI73" i="19" s="1"/>
  <c r="AQ73" i="19" s="1"/>
  <c r="D85" i="19"/>
  <c r="L85" i="19" s="1"/>
  <c r="T85" i="19" s="1"/>
  <c r="AB85" i="19" s="1"/>
  <c r="AJ85" i="19" s="1"/>
  <c r="AR85" i="19" s="1"/>
  <c r="L48" i="19"/>
  <c r="T48" i="19" s="1"/>
  <c r="AB48" i="19" s="1"/>
  <c r="AJ48" i="19" s="1"/>
  <c r="AR48" i="19" s="1"/>
  <c r="D97" i="19"/>
  <c r="L97" i="19" s="1"/>
  <c r="T97" i="19" s="1"/>
  <c r="AB97" i="19" s="1"/>
  <c r="AJ97" i="19" s="1"/>
  <c r="AR97" i="19" s="1"/>
  <c r="L60" i="19"/>
  <c r="T60" i="19" s="1"/>
  <c r="AB60" i="19" s="1"/>
  <c r="AJ60" i="19" s="1"/>
  <c r="AR60" i="19" s="1"/>
  <c r="D111" i="19"/>
  <c r="L111" i="19" s="1"/>
  <c r="T111" i="19" s="1"/>
  <c r="AB111" i="19" s="1"/>
  <c r="AJ111" i="19" s="1"/>
  <c r="AR111" i="19" s="1"/>
  <c r="L74" i="19"/>
  <c r="T74" i="19" s="1"/>
  <c r="AB74" i="19" s="1"/>
  <c r="AJ74" i="19" s="1"/>
  <c r="AR74" i="19" s="1"/>
  <c r="D86" i="19"/>
  <c r="L86" i="19" s="1"/>
  <c r="T86" i="19" s="1"/>
  <c r="AB86" i="19" s="1"/>
  <c r="AJ86" i="19" s="1"/>
  <c r="AR86" i="19" s="1"/>
  <c r="L49" i="19"/>
  <c r="T49" i="19" s="1"/>
  <c r="AB49" i="19" s="1"/>
  <c r="AJ49" i="19" s="1"/>
  <c r="AR49" i="19" s="1"/>
  <c r="D90" i="19"/>
  <c r="L90" i="19" s="1"/>
  <c r="T90" i="19" s="1"/>
  <c r="AB90" i="19" s="1"/>
  <c r="AJ90" i="19" s="1"/>
  <c r="AR90" i="19" s="1"/>
  <c r="L53" i="19"/>
  <c r="T53" i="19" s="1"/>
  <c r="AB53" i="19" s="1"/>
  <c r="AJ53" i="19" s="1"/>
  <c r="AR53" i="19" s="1"/>
  <c r="D94" i="19"/>
  <c r="L94" i="19" s="1"/>
  <c r="T94" i="19" s="1"/>
  <c r="AB94" i="19" s="1"/>
  <c r="AJ94" i="19" s="1"/>
  <c r="AR94" i="19" s="1"/>
  <c r="L57" i="19"/>
  <c r="T57" i="19" s="1"/>
  <c r="AB57" i="19" s="1"/>
  <c r="AJ57" i="19" s="1"/>
  <c r="AR57" i="19" s="1"/>
  <c r="D98" i="19"/>
  <c r="L98" i="19" s="1"/>
  <c r="T98" i="19" s="1"/>
  <c r="AB98" i="19" s="1"/>
  <c r="AJ98" i="19" s="1"/>
  <c r="AR98" i="19" s="1"/>
  <c r="L61" i="19"/>
  <c r="T61" i="19" s="1"/>
  <c r="AB61" i="19" s="1"/>
  <c r="AJ61" i="19" s="1"/>
  <c r="AR61" i="19" s="1"/>
  <c r="D102" i="19"/>
  <c r="L102" i="19" s="1"/>
  <c r="T102" i="19" s="1"/>
  <c r="AB102" i="19" s="1"/>
  <c r="AJ102" i="19" s="1"/>
  <c r="AR102" i="19" s="1"/>
  <c r="L65" i="19"/>
  <c r="T65" i="19" s="1"/>
  <c r="AB65" i="19" s="1"/>
  <c r="AJ65" i="19" s="1"/>
  <c r="AR65" i="19" s="1"/>
  <c r="D106" i="19"/>
  <c r="L106" i="19" s="1"/>
  <c r="T106" i="19" s="1"/>
  <c r="AB106" i="19" s="1"/>
  <c r="AJ106" i="19" s="1"/>
  <c r="AR106" i="19" s="1"/>
  <c r="L69" i="19"/>
  <c r="T69" i="19" s="1"/>
  <c r="AB69" i="19" s="1"/>
  <c r="AJ69" i="19" s="1"/>
  <c r="AR69" i="19" s="1"/>
  <c r="D110" i="19"/>
  <c r="L110" i="19" s="1"/>
  <c r="T110" i="19" s="1"/>
  <c r="AB110" i="19" s="1"/>
  <c r="AJ110" i="19" s="1"/>
  <c r="AR110" i="19" s="1"/>
  <c r="L73" i="19"/>
  <c r="T73" i="19" s="1"/>
  <c r="AB73" i="19" s="1"/>
  <c r="AJ73" i="19" s="1"/>
  <c r="AR73" i="19" s="1"/>
  <c r="D89" i="19"/>
  <c r="L89" i="19" s="1"/>
  <c r="T89" i="19" s="1"/>
  <c r="AB89" i="19" s="1"/>
  <c r="AJ89" i="19" s="1"/>
  <c r="AR89" i="19" s="1"/>
  <c r="L52" i="19"/>
  <c r="T52" i="19" s="1"/>
  <c r="AB52" i="19" s="1"/>
  <c r="AJ52" i="19" s="1"/>
  <c r="AR52" i="19" s="1"/>
  <c r="D99" i="19"/>
  <c r="L99" i="19" s="1"/>
  <c r="T99" i="19" s="1"/>
  <c r="AB99" i="19" s="1"/>
  <c r="AJ99" i="19" s="1"/>
  <c r="AR99" i="19" s="1"/>
  <c r="L62" i="19"/>
  <c r="T62" i="19" s="1"/>
  <c r="AB62" i="19" s="1"/>
  <c r="AJ62" i="19" s="1"/>
  <c r="AR62" i="19" s="1"/>
  <c r="C87" i="19"/>
  <c r="K87" i="19" s="1"/>
  <c r="S87" i="19" s="1"/>
  <c r="AA87" i="19" s="1"/>
  <c r="AI87" i="19" s="1"/>
  <c r="AQ87" i="19" s="1"/>
  <c r="K50" i="19"/>
  <c r="S50" i="19" s="1"/>
  <c r="AA50" i="19" s="1"/>
  <c r="AI50" i="19" s="1"/>
  <c r="AQ50" i="19" s="1"/>
  <c r="C91" i="19"/>
  <c r="K91" i="19" s="1"/>
  <c r="S91" i="19" s="1"/>
  <c r="AA91" i="19" s="1"/>
  <c r="AI91" i="19" s="1"/>
  <c r="AQ91" i="19" s="1"/>
  <c r="K54" i="19"/>
  <c r="S54" i="19" s="1"/>
  <c r="AA54" i="19" s="1"/>
  <c r="AI54" i="19" s="1"/>
  <c r="AQ54" i="19" s="1"/>
  <c r="C95" i="19"/>
  <c r="K95" i="19" s="1"/>
  <c r="S95" i="19" s="1"/>
  <c r="AA95" i="19" s="1"/>
  <c r="AI95" i="19" s="1"/>
  <c r="AQ95" i="19" s="1"/>
  <c r="K58" i="19"/>
  <c r="S58" i="19" s="1"/>
  <c r="AA58" i="19" s="1"/>
  <c r="AI58" i="19" s="1"/>
  <c r="AQ58" i="19" s="1"/>
  <c r="C99" i="19"/>
  <c r="K99" i="19" s="1"/>
  <c r="S99" i="19" s="1"/>
  <c r="AA99" i="19" s="1"/>
  <c r="AI99" i="19" s="1"/>
  <c r="AQ99" i="19" s="1"/>
  <c r="K62" i="19"/>
  <c r="S62" i="19" s="1"/>
  <c r="AA62" i="19" s="1"/>
  <c r="AI62" i="19" s="1"/>
  <c r="AQ62" i="19" s="1"/>
  <c r="C103" i="19"/>
  <c r="K103" i="19" s="1"/>
  <c r="S103" i="19" s="1"/>
  <c r="AA103" i="19" s="1"/>
  <c r="AI103" i="19" s="1"/>
  <c r="AQ103" i="19" s="1"/>
  <c r="K66" i="19"/>
  <c r="S66" i="19" s="1"/>
  <c r="AA66" i="19" s="1"/>
  <c r="AI66" i="19" s="1"/>
  <c r="AQ66" i="19" s="1"/>
  <c r="C107" i="19"/>
  <c r="K107" i="19" s="1"/>
  <c r="S107" i="19" s="1"/>
  <c r="AA107" i="19" s="1"/>
  <c r="AI107" i="19" s="1"/>
  <c r="AQ107" i="19" s="1"/>
  <c r="K70" i="19"/>
  <c r="S70" i="19" s="1"/>
  <c r="AA70" i="19" s="1"/>
  <c r="AI70" i="19" s="1"/>
  <c r="AQ70" i="19" s="1"/>
  <c r="C111" i="19"/>
  <c r="K111" i="19" s="1"/>
  <c r="S111" i="19" s="1"/>
  <c r="AA111" i="19" s="1"/>
  <c r="AI111" i="19" s="1"/>
  <c r="AQ111" i="19" s="1"/>
  <c r="K74" i="19"/>
  <c r="S74" i="19" s="1"/>
  <c r="AA74" i="19" s="1"/>
  <c r="AI74" i="19" s="1"/>
  <c r="AQ74" i="19" s="1"/>
  <c r="D95" i="19"/>
  <c r="L95" i="19" s="1"/>
  <c r="T95" i="19" s="1"/>
  <c r="AB95" i="19" s="1"/>
  <c r="AJ95" i="19" s="1"/>
  <c r="AR95" i="19" s="1"/>
  <c r="L58" i="19"/>
  <c r="T58" i="19" s="1"/>
  <c r="AB58" i="19" s="1"/>
  <c r="AJ58" i="19" s="1"/>
  <c r="AR58" i="19" s="1"/>
  <c r="D107" i="19"/>
  <c r="L107" i="19" s="1"/>
  <c r="T107" i="19" s="1"/>
  <c r="AB107" i="19" s="1"/>
  <c r="AJ107" i="19" s="1"/>
  <c r="AR107" i="19" s="1"/>
  <c r="L70" i="19"/>
  <c r="T70" i="19" s="1"/>
  <c r="AB70" i="19" s="1"/>
  <c r="AJ70" i="19" s="1"/>
  <c r="AR70" i="19" s="1"/>
  <c r="C84" i="19"/>
  <c r="K84" i="19" s="1"/>
  <c r="S84" i="19" s="1"/>
  <c r="AA84" i="19" s="1"/>
  <c r="AI84" i="19" s="1"/>
  <c r="AQ84" i="19" s="1"/>
  <c r="K47" i="19"/>
  <c r="S47" i="19" s="1"/>
  <c r="AA47" i="19" s="1"/>
  <c r="AI47" i="19" s="1"/>
  <c r="AQ47" i="19" s="1"/>
  <c r="C88" i="19"/>
  <c r="K88" i="19" s="1"/>
  <c r="S88" i="19" s="1"/>
  <c r="AA88" i="19" s="1"/>
  <c r="AI88" i="19" s="1"/>
  <c r="AQ88" i="19" s="1"/>
  <c r="K51" i="19"/>
  <c r="S51" i="19" s="1"/>
  <c r="AA51" i="19" s="1"/>
  <c r="AI51" i="19" s="1"/>
  <c r="AQ51" i="19" s="1"/>
  <c r="C92" i="19"/>
  <c r="K92" i="19" s="1"/>
  <c r="S92" i="19" s="1"/>
  <c r="AA92" i="19" s="1"/>
  <c r="AI92" i="19" s="1"/>
  <c r="AQ92" i="19" s="1"/>
  <c r="K55" i="19"/>
  <c r="S55" i="19" s="1"/>
  <c r="AA55" i="19" s="1"/>
  <c r="AI55" i="19" s="1"/>
  <c r="AQ55" i="19" s="1"/>
  <c r="C96" i="19"/>
  <c r="K96" i="19" s="1"/>
  <c r="S96" i="19" s="1"/>
  <c r="AA96" i="19" s="1"/>
  <c r="AI96" i="19" s="1"/>
  <c r="AQ96" i="19" s="1"/>
  <c r="K59" i="19"/>
  <c r="S59" i="19" s="1"/>
  <c r="AA59" i="19" s="1"/>
  <c r="AI59" i="19" s="1"/>
  <c r="AQ59" i="19" s="1"/>
  <c r="C100" i="19"/>
  <c r="K100" i="19" s="1"/>
  <c r="S100" i="19" s="1"/>
  <c r="AA100" i="19" s="1"/>
  <c r="AI100" i="19" s="1"/>
  <c r="AQ100" i="19" s="1"/>
  <c r="K63" i="19"/>
  <c r="S63" i="19" s="1"/>
  <c r="AA63" i="19" s="1"/>
  <c r="AI63" i="19" s="1"/>
  <c r="AQ63" i="19" s="1"/>
  <c r="C104" i="19"/>
  <c r="K104" i="19" s="1"/>
  <c r="S104" i="19" s="1"/>
  <c r="AA104" i="19" s="1"/>
  <c r="AI104" i="19" s="1"/>
  <c r="AQ104" i="19" s="1"/>
  <c r="K67" i="19"/>
  <c r="S67" i="19" s="1"/>
  <c r="AA67" i="19" s="1"/>
  <c r="AI67" i="19" s="1"/>
  <c r="AQ67" i="19" s="1"/>
  <c r="C108" i="19"/>
  <c r="K108" i="19" s="1"/>
  <c r="S108" i="19" s="1"/>
  <c r="AA108" i="19" s="1"/>
  <c r="AI108" i="19" s="1"/>
  <c r="AQ108" i="19" s="1"/>
  <c r="K71" i="19"/>
  <c r="S71" i="19" s="1"/>
  <c r="AA71" i="19" s="1"/>
  <c r="AI71" i="19" s="1"/>
  <c r="AQ71" i="19" s="1"/>
  <c r="D83" i="19"/>
  <c r="L83" i="19" s="1"/>
  <c r="T83" i="19" s="1"/>
  <c r="AB83" i="19" s="1"/>
  <c r="AJ83" i="19" s="1"/>
  <c r="AR83" i="19" s="1"/>
  <c r="L46" i="19"/>
  <c r="T46" i="19" s="1"/>
  <c r="AB46" i="19" s="1"/>
  <c r="AJ46" i="19" s="1"/>
  <c r="AR46" i="19" s="1"/>
  <c r="D91" i="19"/>
  <c r="L91" i="19" s="1"/>
  <c r="T91" i="19" s="1"/>
  <c r="AB91" i="19" s="1"/>
  <c r="AJ91" i="19" s="1"/>
  <c r="AR91" i="19" s="1"/>
  <c r="L54" i="19"/>
  <c r="T54" i="19" s="1"/>
  <c r="AB54" i="19" s="1"/>
  <c r="AJ54" i="19" s="1"/>
  <c r="AR54" i="19" s="1"/>
  <c r="D103" i="19"/>
  <c r="L103" i="19" s="1"/>
  <c r="T103" i="19" s="1"/>
  <c r="AB103" i="19" s="1"/>
  <c r="AJ103" i="19" s="1"/>
  <c r="AR103" i="19" s="1"/>
  <c r="L66" i="19"/>
  <c r="T66" i="19" s="1"/>
  <c r="AB66" i="19" s="1"/>
  <c r="AJ66" i="19" s="1"/>
  <c r="AR66" i="19" s="1"/>
  <c r="D84" i="19"/>
  <c r="L84" i="19" s="1"/>
  <c r="T84" i="19" s="1"/>
  <c r="AB84" i="19" s="1"/>
  <c r="AJ84" i="19" s="1"/>
  <c r="AR84" i="19" s="1"/>
  <c r="L47" i="19"/>
  <c r="T47" i="19" s="1"/>
  <c r="AB47" i="19" s="1"/>
  <c r="AJ47" i="19" s="1"/>
  <c r="AR47" i="19" s="1"/>
  <c r="D88" i="19"/>
  <c r="L88" i="19" s="1"/>
  <c r="T88" i="19" s="1"/>
  <c r="AB88" i="19" s="1"/>
  <c r="AJ88" i="19" s="1"/>
  <c r="AR88" i="19" s="1"/>
  <c r="L51" i="19"/>
  <c r="T51" i="19" s="1"/>
  <c r="AB51" i="19" s="1"/>
  <c r="AJ51" i="19" s="1"/>
  <c r="AR51" i="19" s="1"/>
  <c r="D92" i="19"/>
  <c r="L92" i="19" s="1"/>
  <c r="T92" i="19" s="1"/>
  <c r="AB92" i="19" s="1"/>
  <c r="AJ92" i="19" s="1"/>
  <c r="AR92" i="19" s="1"/>
  <c r="L55" i="19"/>
  <c r="T55" i="19" s="1"/>
  <c r="AB55" i="19" s="1"/>
  <c r="AJ55" i="19" s="1"/>
  <c r="AR55" i="19" s="1"/>
  <c r="D96" i="19"/>
  <c r="L96" i="19" s="1"/>
  <c r="T96" i="19" s="1"/>
  <c r="AB96" i="19" s="1"/>
  <c r="AJ96" i="19" s="1"/>
  <c r="AR96" i="19" s="1"/>
  <c r="L59" i="19"/>
  <c r="T59" i="19" s="1"/>
  <c r="AB59" i="19" s="1"/>
  <c r="AJ59" i="19" s="1"/>
  <c r="AR59" i="19" s="1"/>
  <c r="D100" i="19"/>
  <c r="L100" i="19" s="1"/>
  <c r="T100" i="19" s="1"/>
  <c r="AB100" i="19" s="1"/>
  <c r="AJ100" i="19" s="1"/>
  <c r="AR100" i="19" s="1"/>
  <c r="L63" i="19"/>
  <c r="T63" i="19" s="1"/>
  <c r="AB63" i="19" s="1"/>
  <c r="AJ63" i="19" s="1"/>
  <c r="AR63" i="19" s="1"/>
  <c r="D104" i="19"/>
  <c r="L104" i="19" s="1"/>
  <c r="T104" i="19" s="1"/>
  <c r="AB104" i="19" s="1"/>
  <c r="AJ104" i="19" s="1"/>
  <c r="AR104" i="19" s="1"/>
  <c r="L67" i="19"/>
  <c r="T67" i="19" s="1"/>
  <c r="AB67" i="19" s="1"/>
  <c r="AJ67" i="19" s="1"/>
  <c r="AR67" i="19" s="1"/>
  <c r="D108" i="19"/>
  <c r="L108" i="19" s="1"/>
  <c r="T108" i="19" s="1"/>
  <c r="AB108" i="19" s="1"/>
  <c r="AJ108" i="19" s="1"/>
  <c r="AR108" i="19" s="1"/>
  <c r="L71" i="19"/>
  <c r="T71" i="19" s="1"/>
  <c r="AB71" i="19" s="1"/>
  <c r="AJ71" i="19" s="1"/>
  <c r="AR71" i="19" s="1"/>
  <c r="C83" i="19"/>
  <c r="K83" i="19" s="1"/>
  <c r="S83" i="19" s="1"/>
  <c r="AA83" i="19" s="1"/>
  <c r="AI83" i="19" s="1"/>
  <c r="AQ83" i="19" s="1"/>
  <c r="K46" i="19"/>
  <c r="S46" i="19" s="1"/>
  <c r="AA46" i="19" s="1"/>
  <c r="AI46" i="19" s="1"/>
  <c r="AQ46" i="19" s="1"/>
  <c r="D93" i="19"/>
  <c r="L93" i="19" s="1"/>
  <c r="T93" i="19" s="1"/>
  <c r="AB93" i="19" s="1"/>
  <c r="AJ93" i="19" s="1"/>
  <c r="AR93" i="19" s="1"/>
  <c r="L56" i="19"/>
  <c r="T56" i="19" s="1"/>
  <c r="AB56" i="19" s="1"/>
  <c r="AJ56" i="19" s="1"/>
  <c r="AR56" i="19" s="1"/>
  <c r="D105" i="19"/>
  <c r="L105" i="19" s="1"/>
  <c r="T105" i="19" s="1"/>
  <c r="AB105" i="19" s="1"/>
  <c r="AJ105" i="19" s="1"/>
  <c r="AR105" i="19" s="1"/>
  <c r="L68" i="19"/>
  <c r="T68" i="19" s="1"/>
  <c r="AB68" i="19" s="1"/>
  <c r="AJ68" i="19" s="1"/>
  <c r="AR68" i="19" s="1"/>
  <c r="C62" i="6"/>
  <c r="C57" i="6"/>
  <c r="C53" i="6"/>
  <c r="C49" i="6"/>
  <c r="C45" i="6"/>
  <c r="C41" i="6"/>
  <c r="C29" i="6"/>
  <c r="C24" i="6"/>
  <c r="C20" i="6"/>
  <c r="C16" i="6"/>
  <c r="C12" i="6"/>
  <c r="C8" i="6"/>
  <c r="D56" i="13"/>
  <c r="D91" i="13" s="1"/>
  <c r="C8" i="13"/>
  <c r="C43" i="13" s="1"/>
  <c r="C78" i="13" s="1"/>
  <c r="D8" i="13"/>
  <c r="D43" i="13" s="1"/>
  <c r="D78" i="13" s="1"/>
  <c r="C9" i="13"/>
  <c r="C44" i="13" s="1"/>
  <c r="C79" i="13" s="1"/>
  <c r="D9" i="13"/>
  <c r="D44" i="13" s="1"/>
  <c r="D79" i="13" s="1"/>
  <c r="C10" i="13"/>
  <c r="C45" i="13" s="1"/>
  <c r="C80" i="13" s="1"/>
  <c r="D10" i="13"/>
  <c r="D45" i="13" s="1"/>
  <c r="D80" i="13" s="1"/>
  <c r="C11" i="13"/>
  <c r="C46" i="13" s="1"/>
  <c r="C81" i="13" s="1"/>
  <c r="D11" i="13"/>
  <c r="D46" i="13" s="1"/>
  <c r="D81" i="13" s="1"/>
  <c r="C12" i="13"/>
  <c r="C47" i="13" s="1"/>
  <c r="C82" i="13" s="1"/>
  <c r="D12" i="13"/>
  <c r="D47" i="13" s="1"/>
  <c r="D82" i="13" s="1"/>
  <c r="C13" i="13"/>
  <c r="C48" i="13" s="1"/>
  <c r="C83" i="13" s="1"/>
  <c r="D13" i="13"/>
  <c r="D48" i="13" s="1"/>
  <c r="D83" i="13" s="1"/>
  <c r="C14" i="13"/>
  <c r="C49" i="13" s="1"/>
  <c r="C84" i="13" s="1"/>
  <c r="D14" i="13"/>
  <c r="D49" i="13" s="1"/>
  <c r="D84" i="13" s="1"/>
  <c r="C15" i="13"/>
  <c r="C50" i="13" s="1"/>
  <c r="C85" i="13" s="1"/>
  <c r="D15" i="13"/>
  <c r="D50" i="13" s="1"/>
  <c r="D85" i="13" s="1"/>
  <c r="C16" i="13"/>
  <c r="C51" i="13" s="1"/>
  <c r="C86" i="13" s="1"/>
  <c r="D16" i="13"/>
  <c r="D51" i="13" s="1"/>
  <c r="D86" i="13" s="1"/>
  <c r="C17" i="13"/>
  <c r="C52" i="13" s="1"/>
  <c r="C87" i="13" s="1"/>
  <c r="D17" i="13"/>
  <c r="D52" i="13" s="1"/>
  <c r="D87" i="13" s="1"/>
  <c r="C18" i="13"/>
  <c r="C53" i="13" s="1"/>
  <c r="C88" i="13" s="1"/>
  <c r="D18" i="13"/>
  <c r="D53" i="13" s="1"/>
  <c r="D88" i="13" s="1"/>
  <c r="C19" i="13"/>
  <c r="C54" i="13" s="1"/>
  <c r="C89" i="13" s="1"/>
  <c r="D19" i="13"/>
  <c r="D54" i="13" s="1"/>
  <c r="D89" i="13" s="1"/>
  <c r="C20" i="13"/>
  <c r="C55" i="13" s="1"/>
  <c r="C90" i="13" s="1"/>
  <c r="D20" i="13"/>
  <c r="D55" i="13" s="1"/>
  <c r="D90" i="13" s="1"/>
  <c r="C21" i="13"/>
  <c r="C56" i="13" s="1"/>
  <c r="C91" i="13" s="1"/>
  <c r="D21" i="13"/>
  <c r="C22" i="13"/>
  <c r="C57" i="13" s="1"/>
  <c r="C92" i="13" s="1"/>
  <c r="D22" i="13"/>
  <c r="D57" i="13" s="1"/>
  <c r="D92" i="13" s="1"/>
  <c r="C23" i="13"/>
  <c r="C58" i="13" s="1"/>
  <c r="C93" i="13" s="1"/>
  <c r="D23" i="13"/>
  <c r="D58" i="13" s="1"/>
  <c r="D93" i="13" s="1"/>
  <c r="C24" i="13"/>
  <c r="C59" i="13" s="1"/>
  <c r="C94" i="13" s="1"/>
  <c r="D24" i="13"/>
  <c r="D59" i="13" s="1"/>
  <c r="D94" i="13" s="1"/>
  <c r="C25" i="13"/>
  <c r="C60" i="13" s="1"/>
  <c r="C95" i="13" s="1"/>
  <c r="D25" i="13"/>
  <c r="D60" i="13" s="1"/>
  <c r="D95" i="13" s="1"/>
  <c r="C26" i="13"/>
  <c r="C61" i="13" s="1"/>
  <c r="C96" i="13" s="1"/>
  <c r="D26" i="13"/>
  <c r="D61" i="13" s="1"/>
  <c r="D96" i="13" s="1"/>
  <c r="C27" i="13"/>
  <c r="C62" i="13" s="1"/>
  <c r="C97" i="13" s="1"/>
  <c r="D27" i="13"/>
  <c r="D62" i="13" s="1"/>
  <c r="D97" i="13" s="1"/>
  <c r="C28" i="13"/>
  <c r="C63" i="13" s="1"/>
  <c r="C98" i="13" s="1"/>
  <c r="D28" i="13"/>
  <c r="D63" i="13" s="1"/>
  <c r="D98" i="13" s="1"/>
  <c r="C29" i="13"/>
  <c r="C64" i="13" s="1"/>
  <c r="C99" i="13" s="1"/>
  <c r="D29" i="13"/>
  <c r="D64" i="13" s="1"/>
  <c r="D99" i="13" s="1"/>
  <c r="C30" i="13"/>
  <c r="C65" i="13" s="1"/>
  <c r="C100" i="13" s="1"/>
  <c r="D30" i="13"/>
  <c r="D65" i="13" s="1"/>
  <c r="D100" i="13" s="1"/>
  <c r="C31" i="13"/>
  <c r="C66" i="13" s="1"/>
  <c r="C101" i="13" s="1"/>
  <c r="D31" i="13"/>
  <c r="D66" i="13" s="1"/>
  <c r="D101" i="13" s="1"/>
  <c r="C32" i="13"/>
  <c r="C67" i="13" s="1"/>
  <c r="C102" i="13" s="1"/>
  <c r="D32" i="13"/>
  <c r="D67" i="13" s="1"/>
  <c r="D102" i="13" s="1"/>
  <c r="C33" i="13"/>
  <c r="C68" i="13" s="1"/>
  <c r="C103" i="13" s="1"/>
  <c r="D33" i="13"/>
  <c r="D68" i="13" s="1"/>
  <c r="D103" i="13" s="1"/>
  <c r="C34" i="13"/>
  <c r="C69" i="13" s="1"/>
  <c r="C104" i="13" s="1"/>
  <c r="D34" i="13"/>
  <c r="D69" i="13" s="1"/>
  <c r="D104" i="13" s="1"/>
  <c r="C35" i="13"/>
  <c r="C70" i="13" s="1"/>
  <c r="C105" i="13" s="1"/>
  <c r="D35" i="13"/>
  <c r="D70" i="13" s="1"/>
  <c r="D105" i="13" s="1"/>
  <c r="D7" i="13"/>
  <c r="D42" i="13" s="1"/>
  <c r="D77" i="13" s="1"/>
  <c r="C7" i="13"/>
  <c r="C42" i="13" s="1"/>
  <c r="C77" i="13" s="1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D6" i="14"/>
  <c r="C6" i="14"/>
  <c r="D10" i="15"/>
  <c r="E10" i="15"/>
  <c r="D11" i="15"/>
  <c r="E11" i="15"/>
  <c r="D12" i="15"/>
  <c r="E12" i="15"/>
  <c r="D13" i="15"/>
  <c r="E13" i="15"/>
  <c r="D14" i="15"/>
  <c r="E14" i="15"/>
  <c r="D15" i="15"/>
  <c r="E15" i="15"/>
  <c r="D16" i="15"/>
  <c r="E16" i="15"/>
  <c r="D17" i="15"/>
  <c r="E17" i="15"/>
  <c r="D18" i="15"/>
  <c r="E18" i="15"/>
  <c r="D19" i="15"/>
  <c r="E19" i="15"/>
  <c r="D20" i="15"/>
  <c r="E20" i="15"/>
  <c r="D21" i="15"/>
  <c r="E21" i="15"/>
  <c r="D22" i="15"/>
  <c r="E22" i="15"/>
  <c r="D23" i="15"/>
  <c r="E23" i="15"/>
  <c r="D24" i="15"/>
  <c r="E24" i="15"/>
  <c r="D25" i="15"/>
  <c r="E25" i="15"/>
  <c r="D26" i="15"/>
  <c r="E26" i="15"/>
  <c r="D27" i="15"/>
  <c r="E27" i="15"/>
  <c r="D28" i="15"/>
  <c r="E28" i="15"/>
  <c r="D29" i="15"/>
  <c r="E29" i="15"/>
  <c r="D30" i="15"/>
  <c r="E30" i="15"/>
  <c r="D31" i="15"/>
  <c r="E31" i="15"/>
  <c r="D32" i="15"/>
  <c r="E32" i="15"/>
  <c r="D33" i="15"/>
  <c r="E33" i="15"/>
  <c r="D34" i="15"/>
  <c r="E34" i="15"/>
  <c r="D35" i="15"/>
  <c r="E35" i="15"/>
  <c r="D36" i="15"/>
  <c r="E36" i="15"/>
  <c r="D37" i="15"/>
  <c r="E37" i="15"/>
  <c r="E9" i="15"/>
  <c r="D9" i="15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7" i="9"/>
  <c r="D63" i="6"/>
  <c r="F58" i="6"/>
  <c r="F54" i="6"/>
  <c r="F46" i="6"/>
  <c r="F42" i="6"/>
  <c r="D60" i="6"/>
  <c r="D58" i="6"/>
  <c r="D56" i="6"/>
  <c r="D54" i="6"/>
  <c r="D48" i="6"/>
  <c r="D46" i="6"/>
  <c r="D44" i="6"/>
  <c r="D42" i="6"/>
  <c r="D10" i="5" l="1"/>
  <c r="D11" i="5"/>
  <c r="D12" i="5"/>
  <c r="E13" i="5"/>
  <c r="F13" i="5"/>
  <c r="H13" i="5"/>
  <c r="D31" i="6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F32" i="21" l="1"/>
  <c r="F8" i="21"/>
  <c r="F34" i="21"/>
  <c r="F30" i="21"/>
  <c r="F26" i="21"/>
  <c r="F22" i="21"/>
  <c r="F18" i="21"/>
  <c r="F14" i="21"/>
  <c r="F10" i="21"/>
  <c r="F35" i="21"/>
  <c r="F31" i="21"/>
  <c r="F27" i="21"/>
  <c r="F23" i="21"/>
  <c r="F19" i="21"/>
  <c r="F15" i="21"/>
  <c r="F11" i="21"/>
  <c r="F7" i="21"/>
  <c r="F28" i="21"/>
  <c r="F24" i="21"/>
  <c r="F20" i="21"/>
  <c r="F16" i="21"/>
  <c r="F12" i="21"/>
  <c r="F25" i="21"/>
  <c r="F9" i="21"/>
  <c r="F21" i="21"/>
  <c r="F33" i="21"/>
  <c r="F17" i="21"/>
  <c r="F29" i="21"/>
  <c r="F13" i="21"/>
  <c r="H28" i="14"/>
  <c r="I107" i="22"/>
  <c r="H99" i="13"/>
  <c r="H64" i="13"/>
  <c r="H29" i="13"/>
  <c r="H103" i="13"/>
  <c r="H68" i="13"/>
  <c r="H33" i="13"/>
  <c r="H80" i="13"/>
  <c r="H45" i="13"/>
  <c r="H10" i="13"/>
  <c r="H84" i="13"/>
  <c r="H49" i="13"/>
  <c r="H14" i="13"/>
  <c r="H88" i="13"/>
  <c r="H53" i="13"/>
  <c r="H18" i="13"/>
  <c r="H92" i="13"/>
  <c r="H57" i="13"/>
  <c r="H22" i="13"/>
  <c r="H96" i="13"/>
  <c r="H61" i="13"/>
  <c r="H26" i="13"/>
  <c r="I106" i="15"/>
  <c r="H100" i="13"/>
  <c r="H65" i="13"/>
  <c r="H30" i="13"/>
  <c r="H104" i="13"/>
  <c r="H69" i="13"/>
  <c r="H34" i="13"/>
  <c r="H77" i="13"/>
  <c r="H42" i="13"/>
  <c r="H7" i="13"/>
  <c r="H81" i="13"/>
  <c r="H46" i="13"/>
  <c r="H11" i="13"/>
  <c r="I91" i="15"/>
  <c r="H85" i="13"/>
  <c r="H50" i="13"/>
  <c r="H15" i="13"/>
  <c r="H89" i="13"/>
  <c r="H54" i="13"/>
  <c r="H19" i="13"/>
  <c r="H93" i="13"/>
  <c r="H58" i="13"/>
  <c r="H23" i="13"/>
  <c r="H97" i="13"/>
  <c r="H62" i="13"/>
  <c r="H27" i="13"/>
  <c r="H101" i="13"/>
  <c r="H66" i="13"/>
  <c r="H31" i="13"/>
  <c r="I111" i="15"/>
  <c r="H105" i="13"/>
  <c r="H70" i="13"/>
  <c r="H35" i="13"/>
  <c r="H78" i="13"/>
  <c r="H43" i="13"/>
  <c r="H8" i="13"/>
  <c r="H82" i="13"/>
  <c r="H47" i="13"/>
  <c r="H12" i="13"/>
  <c r="H86" i="13"/>
  <c r="H51" i="13"/>
  <c r="H16" i="13"/>
  <c r="H90" i="13"/>
  <c r="H55" i="13"/>
  <c r="H20" i="13"/>
  <c r="H94" i="13"/>
  <c r="H59" i="13"/>
  <c r="H24" i="13"/>
  <c r="H98" i="13"/>
  <c r="H63" i="13"/>
  <c r="H28" i="13"/>
  <c r="H102" i="13"/>
  <c r="H67" i="13"/>
  <c r="H32" i="13"/>
  <c r="H79" i="13"/>
  <c r="H44" i="13"/>
  <c r="H9" i="13"/>
  <c r="H83" i="13"/>
  <c r="H48" i="13"/>
  <c r="H13" i="13"/>
  <c r="H87" i="13"/>
  <c r="H52" i="13"/>
  <c r="H17" i="13"/>
  <c r="I97" i="15"/>
  <c r="H91" i="13"/>
  <c r="H56" i="13"/>
  <c r="H21" i="13"/>
  <c r="H95" i="13"/>
  <c r="H60" i="13"/>
  <c r="H25" i="13"/>
  <c r="F21" i="9"/>
  <c r="G97" i="15" s="1"/>
  <c r="F31" i="9"/>
  <c r="I95" i="15"/>
  <c r="I83" i="15"/>
  <c r="I99" i="15"/>
  <c r="I90" i="15"/>
  <c r="I107" i="15"/>
  <c r="I93" i="15"/>
  <c r="F15" i="9"/>
  <c r="F26" i="9"/>
  <c r="I94" i="15"/>
  <c r="I98" i="15"/>
  <c r="I110" i="15"/>
  <c r="F32" i="9"/>
  <c r="F28" i="9"/>
  <c r="F24" i="9"/>
  <c r="F20" i="9"/>
  <c r="F16" i="9"/>
  <c r="F12" i="9"/>
  <c r="F8" i="9"/>
  <c r="F11" i="9"/>
  <c r="F17" i="9"/>
  <c r="F22" i="9"/>
  <c r="F27" i="9"/>
  <c r="I101" i="15"/>
  <c r="F7" i="9"/>
  <c r="F13" i="9"/>
  <c r="F18" i="9"/>
  <c r="F23" i="9"/>
  <c r="F29" i="9"/>
  <c r="F34" i="9"/>
  <c r="I85" i="15"/>
  <c r="I102" i="15"/>
  <c r="I84" i="15"/>
  <c r="I88" i="15"/>
  <c r="I92" i="15"/>
  <c r="I96" i="15"/>
  <c r="I100" i="15"/>
  <c r="I104" i="15"/>
  <c r="I108" i="15"/>
  <c r="F9" i="9"/>
  <c r="F14" i="9"/>
  <c r="F19" i="9"/>
  <c r="F25" i="9"/>
  <c r="F30" i="9"/>
  <c r="F35" i="9"/>
  <c r="I86" i="15"/>
  <c r="I109" i="15"/>
  <c r="I89" i="15"/>
  <c r="I105" i="15"/>
  <c r="F10" i="9"/>
  <c r="F33" i="9"/>
  <c r="I87" i="15"/>
  <c r="I103" i="15"/>
  <c r="F60" i="6"/>
  <c r="E60" i="6"/>
  <c r="F59" i="6"/>
  <c r="E59" i="6"/>
  <c r="F56" i="6"/>
  <c r="E56" i="6"/>
  <c r="I144" i="22" s="1"/>
  <c r="F55" i="6"/>
  <c r="E55" i="6"/>
  <c r="F48" i="6"/>
  <c r="E48" i="6"/>
  <c r="I46" i="15" s="1"/>
  <c r="F47" i="6"/>
  <c r="E47" i="6"/>
  <c r="F44" i="6"/>
  <c r="E44" i="6"/>
  <c r="F43" i="6"/>
  <c r="E43" i="6"/>
  <c r="D59" i="6"/>
  <c r="D57" i="6"/>
  <c r="D55" i="6"/>
  <c r="D53" i="6"/>
  <c r="D47" i="6"/>
  <c r="D45" i="6"/>
  <c r="D41" i="6"/>
  <c r="AV103" i="19" l="1"/>
  <c r="AF103" i="19"/>
  <c r="AV105" i="19"/>
  <c r="AF105" i="19"/>
  <c r="AV100" i="19"/>
  <c r="AF100" i="19"/>
  <c r="AV84" i="19"/>
  <c r="AF84" i="19"/>
  <c r="AV90" i="19"/>
  <c r="AF90" i="19"/>
  <c r="AV97" i="19"/>
  <c r="AF97" i="19"/>
  <c r="AV87" i="19"/>
  <c r="AF87" i="19"/>
  <c r="AV96" i="19"/>
  <c r="AF96" i="19"/>
  <c r="AV101" i="19"/>
  <c r="AF101" i="19"/>
  <c r="AV110" i="19"/>
  <c r="AF110" i="19"/>
  <c r="AT97" i="19"/>
  <c r="AD97" i="19"/>
  <c r="AV109" i="19"/>
  <c r="AF109" i="19"/>
  <c r="AV108" i="19"/>
  <c r="AF108" i="19"/>
  <c r="AV92" i="19"/>
  <c r="AF92" i="19"/>
  <c r="AV85" i="19"/>
  <c r="AF85" i="19"/>
  <c r="AV98" i="19"/>
  <c r="AF98" i="19"/>
  <c r="AV93" i="19"/>
  <c r="AF93" i="19"/>
  <c r="I113" i="15"/>
  <c r="AV83" i="19"/>
  <c r="AF83" i="19"/>
  <c r="AV111" i="19"/>
  <c r="AF111" i="19"/>
  <c r="AV91" i="19"/>
  <c r="AF91" i="19"/>
  <c r="AV89" i="19"/>
  <c r="AF89" i="19"/>
  <c r="AV102" i="19"/>
  <c r="AF102" i="19"/>
  <c r="AV99" i="19"/>
  <c r="AF99" i="19"/>
  <c r="AV46" i="19"/>
  <c r="AF46" i="19"/>
  <c r="AV86" i="19"/>
  <c r="AF86" i="19"/>
  <c r="AV104" i="19"/>
  <c r="AF104" i="19"/>
  <c r="AV88" i="19"/>
  <c r="AF88" i="19"/>
  <c r="AV94" i="19"/>
  <c r="AF94" i="19"/>
  <c r="AV107" i="19"/>
  <c r="AF107" i="19"/>
  <c r="AV95" i="19"/>
  <c r="AF95" i="19"/>
  <c r="AV106" i="19"/>
  <c r="AF106" i="19"/>
  <c r="I140" i="15"/>
  <c r="H27" i="20" s="1"/>
  <c r="F148" i="22"/>
  <c r="F141" i="22"/>
  <c r="F137" i="22"/>
  <c r="F133" i="22"/>
  <c r="F129" i="22"/>
  <c r="F125" i="22"/>
  <c r="F147" i="22"/>
  <c r="F140" i="22"/>
  <c r="F136" i="22"/>
  <c r="F132" i="22"/>
  <c r="F128" i="22"/>
  <c r="F124" i="22"/>
  <c r="F150" i="22"/>
  <c r="F146" i="22"/>
  <c r="F143" i="22"/>
  <c r="F139" i="22"/>
  <c r="F135" i="22"/>
  <c r="F131" i="22"/>
  <c r="F127" i="22"/>
  <c r="F123" i="22"/>
  <c r="F149" i="22"/>
  <c r="F145" i="22"/>
  <c r="F142" i="22"/>
  <c r="F138" i="22"/>
  <c r="F134" i="22"/>
  <c r="F130" i="22"/>
  <c r="F126" i="22"/>
  <c r="F122" i="22"/>
  <c r="I34" i="22"/>
  <c r="I27" i="22"/>
  <c r="I23" i="22"/>
  <c r="I36" i="22"/>
  <c r="I32" i="22"/>
  <c r="I29" i="22"/>
  <c r="I25" i="22"/>
  <c r="I21" i="22"/>
  <c r="I17" i="22"/>
  <c r="I13" i="22"/>
  <c r="I9" i="22"/>
  <c r="I35" i="22"/>
  <c r="I28" i="22"/>
  <c r="I24" i="22"/>
  <c r="I20" i="22"/>
  <c r="I16" i="22"/>
  <c r="I33" i="22"/>
  <c r="I15" i="22"/>
  <c r="I14" i="22"/>
  <c r="I37" i="22"/>
  <c r="I22" i="22"/>
  <c r="I26" i="22"/>
  <c r="I19" i="22"/>
  <c r="I18" i="22"/>
  <c r="I12" i="22"/>
  <c r="I30" i="22"/>
  <c r="I11" i="22"/>
  <c r="I10" i="22"/>
  <c r="I37" i="15"/>
  <c r="I124" i="15"/>
  <c r="I60" i="15"/>
  <c r="I73" i="15"/>
  <c r="I23" i="15"/>
  <c r="I71" i="15"/>
  <c r="I67" i="15"/>
  <c r="I63" i="15"/>
  <c r="I125" i="15"/>
  <c r="H83" i="20" s="1"/>
  <c r="I121" i="15"/>
  <c r="I28" i="15"/>
  <c r="I61" i="15"/>
  <c r="I139" i="15"/>
  <c r="H62" i="20" s="1"/>
  <c r="I31" i="15"/>
  <c r="I11" i="15"/>
  <c r="I33" i="15"/>
  <c r="I129" i="15"/>
  <c r="H16" i="20" s="1"/>
  <c r="I62" i="15"/>
  <c r="I24" i="15"/>
  <c r="I68" i="15"/>
  <c r="I31" i="22"/>
  <c r="I21" i="15"/>
  <c r="I136" i="15"/>
  <c r="I12" i="15"/>
  <c r="I32" i="15"/>
  <c r="I142" i="15"/>
  <c r="I146" i="15"/>
  <c r="I133" i="15"/>
  <c r="H91" i="20" s="1"/>
  <c r="I64" i="15"/>
  <c r="I18" i="15"/>
  <c r="I14" i="15"/>
  <c r="I47" i="15"/>
  <c r="I69" i="15"/>
  <c r="I20" i="15"/>
  <c r="I53" i="15"/>
  <c r="I65" i="15"/>
  <c r="I131" i="15"/>
  <c r="H89" i="20" s="1"/>
  <c r="I27" i="15"/>
  <c r="I9" i="15"/>
  <c r="I17" i="15"/>
  <c r="I58" i="15"/>
  <c r="I74" i="15"/>
  <c r="I10" i="15"/>
  <c r="I127" i="15"/>
  <c r="H14" i="20" s="1"/>
  <c r="F72" i="22"/>
  <c r="F57" i="22"/>
  <c r="F71" i="22"/>
  <c r="F64" i="22"/>
  <c r="F60" i="22"/>
  <c r="F56" i="22"/>
  <c r="F52" i="22"/>
  <c r="F48" i="22"/>
  <c r="F73" i="22"/>
  <c r="F69" i="22"/>
  <c r="F66" i="22"/>
  <c r="F62" i="22"/>
  <c r="F58" i="22"/>
  <c r="F54" i="22"/>
  <c r="F50" i="22"/>
  <c r="F46" i="22"/>
  <c r="F65" i="22"/>
  <c r="F61" i="22"/>
  <c r="F53" i="22"/>
  <c r="F49" i="22"/>
  <c r="F63" i="22"/>
  <c r="F70" i="22"/>
  <c r="F67" i="22"/>
  <c r="F51" i="22"/>
  <c r="F74" i="22"/>
  <c r="F55" i="22"/>
  <c r="F59" i="22"/>
  <c r="F47" i="22"/>
  <c r="E64" i="6"/>
  <c r="I150" i="22"/>
  <c r="I146" i="22"/>
  <c r="I143" i="22"/>
  <c r="I139" i="22"/>
  <c r="I135" i="22"/>
  <c r="I131" i="22"/>
  <c r="I127" i="22"/>
  <c r="I123" i="22"/>
  <c r="I149" i="22"/>
  <c r="I145" i="22"/>
  <c r="I142" i="22"/>
  <c r="I138" i="22"/>
  <c r="I134" i="22"/>
  <c r="I130" i="22"/>
  <c r="I126" i="22"/>
  <c r="I122" i="22"/>
  <c r="I148" i="22"/>
  <c r="I141" i="22"/>
  <c r="I137" i="22"/>
  <c r="I133" i="22"/>
  <c r="I129" i="22"/>
  <c r="I125" i="22"/>
  <c r="I147" i="22"/>
  <c r="I140" i="22"/>
  <c r="I136" i="22"/>
  <c r="I132" i="22"/>
  <c r="I128" i="22"/>
  <c r="I124" i="22"/>
  <c r="I70" i="15"/>
  <c r="I148" i="15"/>
  <c r="I132" i="15"/>
  <c r="H55" i="20" s="1"/>
  <c r="I16" i="15"/>
  <c r="I72" i="15"/>
  <c r="I122" i="15"/>
  <c r="I57" i="15"/>
  <c r="I145" i="15"/>
  <c r="H68" i="20" s="1"/>
  <c r="I141" i="15"/>
  <c r="I137" i="15"/>
  <c r="I22" i="15"/>
  <c r="I55" i="15"/>
  <c r="I51" i="15"/>
  <c r="I56" i="15"/>
  <c r="I143" i="15"/>
  <c r="H30" i="20" s="1"/>
  <c r="I19" i="15"/>
  <c r="I49" i="15"/>
  <c r="I29" i="15"/>
  <c r="I50" i="15"/>
  <c r="I123" i="15"/>
  <c r="H10" i="20" s="1"/>
  <c r="F33" i="22"/>
  <c r="F36" i="22"/>
  <c r="F32" i="22"/>
  <c r="F29" i="22"/>
  <c r="F25" i="22"/>
  <c r="F21" i="22"/>
  <c r="F34" i="22"/>
  <c r="F27" i="22"/>
  <c r="F23" i="22"/>
  <c r="F19" i="22"/>
  <c r="F15" i="22"/>
  <c r="F11" i="22"/>
  <c r="F37" i="22"/>
  <c r="F30" i="22"/>
  <c r="F26" i="22"/>
  <c r="F22" i="22"/>
  <c r="F18" i="22"/>
  <c r="F14" i="22"/>
  <c r="F28" i="22"/>
  <c r="F12" i="22"/>
  <c r="F10" i="22"/>
  <c r="F9" i="22"/>
  <c r="F17" i="22"/>
  <c r="F16" i="22"/>
  <c r="F35" i="22"/>
  <c r="F24" i="22"/>
  <c r="F20" i="22"/>
  <c r="F13" i="22"/>
  <c r="D64" i="6"/>
  <c r="F64" i="6"/>
  <c r="I74" i="22"/>
  <c r="I67" i="22"/>
  <c r="I73" i="22"/>
  <c r="I69" i="22"/>
  <c r="I66" i="22"/>
  <c r="I62" i="22"/>
  <c r="I58" i="22"/>
  <c r="I54" i="22"/>
  <c r="I50" i="22"/>
  <c r="I46" i="22"/>
  <c r="I71" i="22"/>
  <c r="I64" i="22"/>
  <c r="I60" i="22"/>
  <c r="I56" i="22"/>
  <c r="I52" i="22"/>
  <c r="I48" i="22"/>
  <c r="I70" i="22"/>
  <c r="I63" i="22"/>
  <c r="I59" i="22"/>
  <c r="I55" i="22"/>
  <c r="I51" i="22"/>
  <c r="I47" i="22"/>
  <c r="I57" i="22"/>
  <c r="I61" i="22"/>
  <c r="I65" i="22"/>
  <c r="I49" i="22"/>
  <c r="I72" i="22"/>
  <c r="I53" i="22"/>
  <c r="I120" i="15"/>
  <c r="I54" i="15"/>
  <c r="I144" i="15"/>
  <c r="I128" i="15"/>
  <c r="I138" i="15"/>
  <c r="H25" i="20" s="1"/>
  <c r="I126" i="15"/>
  <c r="H49" i="20" s="1"/>
  <c r="I134" i="15"/>
  <c r="I36" i="15"/>
  <c r="I34" i="15"/>
  <c r="I30" i="15"/>
  <c r="I26" i="15"/>
  <c r="I59" i="15"/>
  <c r="I48" i="15"/>
  <c r="I147" i="15"/>
  <c r="H34" i="20" s="1"/>
  <c r="I135" i="15"/>
  <c r="I52" i="15"/>
  <c r="I130" i="15"/>
  <c r="H53" i="20" s="1"/>
  <c r="I13" i="15"/>
  <c r="I25" i="15"/>
  <c r="I15" i="15"/>
  <c r="I66" i="15"/>
  <c r="I35" i="15"/>
  <c r="I68" i="22"/>
  <c r="F26" i="14"/>
  <c r="G105" i="22"/>
  <c r="G29" i="22"/>
  <c r="G142" i="22"/>
  <c r="G66" i="22"/>
  <c r="F18" i="14"/>
  <c r="G97" i="22"/>
  <c r="G21" i="22"/>
  <c r="G134" i="22"/>
  <c r="G58" i="22"/>
  <c r="F22" i="14"/>
  <c r="G101" i="22"/>
  <c r="G25" i="22"/>
  <c r="G138" i="22"/>
  <c r="G62" i="22"/>
  <c r="F21" i="14"/>
  <c r="G61" i="22"/>
  <c r="G137" i="22"/>
  <c r="G100" i="22"/>
  <c r="G24" i="22"/>
  <c r="F11" i="14"/>
  <c r="G90" i="22"/>
  <c r="G14" i="22"/>
  <c r="G127" i="22"/>
  <c r="G51" i="22"/>
  <c r="F27" i="14"/>
  <c r="G30" i="22"/>
  <c r="G143" i="22"/>
  <c r="G67" i="22"/>
  <c r="G106" i="22"/>
  <c r="F30" i="14"/>
  <c r="G146" i="22"/>
  <c r="G70" i="22"/>
  <c r="G109" i="22"/>
  <c r="G33" i="22"/>
  <c r="F9" i="14"/>
  <c r="G125" i="22"/>
  <c r="G49" i="22"/>
  <c r="G88" i="22"/>
  <c r="G12" i="22"/>
  <c r="F24" i="14"/>
  <c r="G140" i="22"/>
  <c r="G64" i="22"/>
  <c r="G103" i="22"/>
  <c r="G27" i="22"/>
  <c r="F7" i="14"/>
  <c r="G123" i="22"/>
  <c r="G47" i="22"/>
  <c r="G86" i="22"/>
  <c r="G10" i="22"/>
  <c r="F32" i="14"/>
  <c r="G148" i="22"/>
  <c r="G111" i="22"/>
  <c r="G35" i="22"/>
  <c r="G72" i="22"/>
  <c r="F34" i="14"/>
  <c r="G113" i="22"/>
  <c r="G150" i="22"/>
  <c r="G74" i="22"/>
  <c r="G37" i="22"/>
  <c r="F13" i="14"/>
  <c r="G53" i="22"/>
  <c r="G129" i="22"/>
  <c r="G92" i="22"/>
  <c r="G16" i="22"/>
  <c r="F17" i="14"/>
  <c r="G133" i="22"/>
  <c r="G57" i="22"/>
  <c r="G96" i="22"/>
  <c r="G20" i="22"/>
  <c r="F16" i="14"/>
  <c r="G132" i="22"/>
  <c r="G56" i="22"/>
  <c r="G95" i="22"/>
  <c r="G19" i="22"/>
  <c r="F15" i="14"/>
  <c r="G131" i="22"/>
  <c r="G55" i="22"/>
  <c r="G94" i="22"/>
  <c r="G18" i="22"/>
  <c r="F31" i="14"/>
  <c r="G147" i="22"/>
  <c r="G71" i="22"/>
  <c r="G110" i="22"/>
  <c r="G34" i="22"/>
  <c r="F25" i="14"/>
  <c r="G65" i="22"/>
  <c r="G141" i="22"/>
  <c r="G104" i="22"/>
  <c r="G28" i="22"/>
  <c r="F20" i="14"/>
  <c r="G136" i="22"/>
  <c r="G60" i="22"/>
  <c r="G99" i="22"/>
  <c r="G23" i="22"/>
  <c r="F6" i="14"/>
  <c r="G85" i="22"/>
  <c r="G9" i="22"/>
  <c r="G122" i="22"/>
  <c r="G46" i="22"/>
  <c r="F23" i="14"/>
  <c r="G26" i="22"/>
  <c r="G139" i="22"/>
  <c r="G63" i="22"/>
  <c r="G102" i="22"/>
  <c r="F29" i="14"/>
  <c r="G108" i="22"/>
  <c r="G32" i="22"/>
  <c r="G145" i="22"/>
  <c r="G69" i="22"/>
  <c r="F8" i="14"/>
  <c r="G124" i="22"/>
  <c r="G48" i="22"/>
  <c r="G87" i="22"/>
  <c r="G11" i="22"/>
  <c r="F33" i="14"/>
  <c r="G112" i="22"/>
  <c r="G36" i="22"/>
  <c r="G149" i="22"/>
  <c r="G73" i="22"/>
  <c r="F12" i="14"/>
  <c r="G128" i="22"/>
  <c r="G52" i="22"/>
  <c r="G91" i="22"/>
  <c r="G15" i="22"/>
  <c r="F10" i="14"/>
  <c r="G89" i="22"/>
  <c r="G13" i="22"/>
  <c r="G126" i="22"/>
  <c r="G50" i="22"/>
  <c r="F19" i="14"/>
  <c r="G98" i="22"/>
  <c r="G22" i="22"/>
  <c r="G135" i="22"/>
  <c r="G59" i="22"/>
  <c r="F14" i="14"/>
  <c r="G93" i="22"/>
  <c r="G17" i="22"/>
  <c r="G130" i="22"/>
  <c r="G54" i="22"/>
  <c r="F28" i="14"/>
  <c r="G107" i="22"/>
  <c r="G144" i="22"/>
  <c r="G31" i="22"/>
  <c r="G68" i="22"/>
  <c r="H52" i="20"/>
  <c r="F79" i="13"/>
  <c r="F44" i="13"/>
  <c r="F9" i="13"/>
  <c r="F45" i="13"/>
  <c r="F80" i="13"/>
  <c r="F10" i="13"/>
  <c r="F95" i="13"/>
  <c r="F25" i="13"/>
  <c r="F60" i="13"/>
  <c r="F99" i="13"/>
  <c r="F29" i="13"/>
  <c r="F64" i="13"/>
  <c r="F77" i="13"/>
  <c r="F42" i="13"/>
  <c r="F7" i="13"/>
  <c r="F97" i="13"/>
  <c r="F62" i="13"/>
  <c r="F27" i="13"/>
  <c r="F8" i="13"/>
  <c r="F78" i="13"/>
  <c r="F43" i="13"/>
  <c r="F24" i="13"/>
  <c r="F94" i="13"/>
  <c r="F59" i="13"/>
  <c r="H27" i="19"/>
  <c r="P27" i="19" s="1"/>
  <c r="H101" i="19"/>
  <c r="P101" i="19" s="1"/>
  <c r="H138" i="19"/>
  <c r="H64" i="19"/>
  <c r="H95" i="17"/>
  <c r="H60" i="17"/>
  <c r="H25" i="17"/>
  <c r="H15" i="19"/>
  <c r="P15" i="19" s="1"/>
  <c r="H89" i="19"/>
  <c r="P89" i="19" s="1"/>
  <c r="H126" i="19"/>
  <c r="H52" i="19"/>
  <c r="P52" i="19" s="1"/>
  <c r="H83" i="17"/>
  <c r="H48" i="17"/>
  <c r="H13" i="17"/>
  <c r="H104" i="19"/>
  <c r="P104" i="19" s="1"/>
  <c r="H67" i="19"/>
  <c r="P67" i="19" s="1"/>
  <c r="H141" i="19"/>
  <c r="P141" i="19" s="1"/>
  <c r="H30" i="19"/>
  <c r="P30" i="19" s="1"/>
  <c r="H98" i="17"/>
  <c r="H63" i="17"/>
  <c r="H28" i="17"/>
  <c r="H74" i="19"/>
  <c r="P74" i="19" s="1"/>
  <c r="H37" i="19"/>
  <c r="H148" i="19"/>
  <c r="H111" i="19"/>
  <c r="P111" i="19" s="1"/>
  <c r="H105" i="17"/>
  <c r="H70" i="17"/>
  <c r="H35" i="17"/>
  <c r="H54" i="19"/>
  <c r="H128" i="19"/>
  <c r="H91" i="19"/>
  <c r="P91" i="19" s="1"/>
  <c r="H17" i="19"/>
  <c r="H85" i="17"/>
  <c r="H50" i="17"/>
  <c r="H15" i="17"/>
  <c r="H65" i="19"/>
  <c r="H28" i="19"/>
  <c r="P28" i="19" s="1"/>
  <c r="H102" i="19"/>
  <c r="P102" i="19" s="1"/>
  <c r="H139" i="19"/>
  <c r="H96" i="17"/>
  <c r="H61" i="17"/>
  <c r="H26" i="17"/>
  <c r="H53" i="19"/>
  <c r="P53" i="19" s="1"/>
  <c r="H16" i="19"/>
  <c r="H90" i="19"/>
  <c r="P90" i="19" s="1"/>
  <c r="H127" i="19"/>
  <c r="P127" i="19" s="1"/>
  <c r="H84" i="17"/>
  <c r="H49" i="17"/>
  <c r="H14" i="17"/>
  <c r="H109" i="19"/>
  <c r="P109" i="19" s="1"/>
  <c r="H146" i="19"/>
  <c r="P146" i="19" s="1"/>
  <c r="H72" i="19"/>
  <c r="P72" i="19" s="1"/>
  <c r="H35" i="19"/>
  <c r="H103" i="17"/>
  <c r="H68" i="17"/>
  <c r="H33" i="17"/>
  <c r="F81" i="13"/>
  <c r="F46" i="13"/>
  <c r="F11" i="13"/>
  <c r="F89" i="13"/>
  <c r="F54" i="13"/>
  <c r="F19" i="13"/>
  <c r="F93" i="13"/>
  <c r="F58" i="13"/>
  <c r="F23" i="13"/>
  <c r="F22" i="13"/>
  <c r="F57" i="13"/>
  <c r="F92" i="13"/>
  <c r="F12" i="13"/>
  <c r="F82" i="13"/>
  <c r="F47" i="13"/>
  <c r="F28" i="13"/>
  <c r="F98" i="13"/>
  <c r="F63" i="13"/>
  <c r="F101" i="13"/>
  <c r="F66" i="13"/>
  <c r="F31" i="13"/>
  <c r="H23" i="19"/>
  <c r="P23" i="19" s="1"/>
  <c r="H97" i="19"/>
  <c r="P97" i="19" s="1"/>
  <c r="H134" i="19"/>
  <c r="P134" i="19" s="1"/>
  <c r="H60" i="19"/>
  <c r="P60" i="19" s="1"/>
  <c r="H91" i="17"/>
  <c r="H56" i="17"/>
  <c r="H21" i="17"/>
  <c r="H100" i="19"/>
  <c r="P100" i="19" s="1"/>
  <c r="H137" i="19"/>
  <c r="P137" i="19" s="1"/>
  <c r="H63" i="19"/>
  <c r="H26" i="19"/>
  <c r="P26" i="19" s="1"/>
  <c r="H94" i="17"/>
  <c r="H59" i="17"/>
  <c r="H24" i="17"/>
  <c r="H88" i="19"/>
  <c r="P88" i="19" s="1"/>
  <c r="H51" i="19"/>
  <c r="P51" i="19" s="1"/>
  <c r="H125" i="19"/>
  <c r="P125" i="19" s="1"/>
  <c r="H14" i="19"/>
  <c r="P14" i="19" s="1"/>
  <c r="H82" i="17"/>
  <c r="H47" i="17"/>
  <c r="H12" i="17"/>
  <c r="H62" i="19"/>
  <c r="P62" i="19" s="1"/>
  <c r="H99" i="19"/>
  <c r="P99" i="19" s="1"/>
  <c r="H136" i="19"/>
  <c r="H25" i="19"/>
  <c r="P25" i="19" s="1"/>
  <c r="H93" i="17"/>
  <c r="H58" i="17"/>
  <c r="H23" i="17"/>
  <c r="H73" i="19"/>
  <c r="P73" i="19" s="1"/>
  <c r="H110" i="19"/>
  <c r="P110" i="19" s="1"/>
  <c r="H36" i="19"/>
  <c r="P36" i="19" s="1"/>
  <c r="H147" i="19"/>
  <c r="H104" i="17"/>
  <c r="H69" i="17"/>
  <c r="H34" i="17"/>
  <c r="H61" i="19"/>
  <c r="P61" i="19" s="1"/>
  <c r="H24" i="19"/>
  <c r="P24" i="19" s="1"/>
  <c r="H98" i="19"/>
  <c r="P98" i="19" s="1"/>
  <c r="H135" i="19"/>
  <c r="P135" i="19" s="1"/>
  <c r="H92" i="17"/>
  <c r="H57" i="17"/>
  <c r="H22" i="17"/>
  <c r="F30" i="13"/>
  <c r="F65" i="13"/>
  <c r="F100" i="13"/>
  <c r="F20" i="13"/>
  <c r="F90" i="13"/>
  <c r="F55" i="13"/>
  <c r="F103" i="13"/>
  <c r="F33" i="13"/>
  <c r="F68" i="13"/>
  <c r="F105" i="13"/>
  <c r="F70" i="13"/>
  <c r="F35" i="13"/>
  <c r="F49" i="13"/>
  <c r="F84" i="13"/>
  <c r="F14" i="13"/>
  <c r="F53" i="13"/>
  <c r="F88" i="13"/>
  <c r="F18" i="13"/>
  <c r="F87" i="13"/>
  <c r="F52" i="13"/>
  <c r="F17" i="13"/>
  <c r="F16" i="13"/>
  <c r="F86" i="13"/>
  <c r="F51" i="13"/>
  <c r="F32" i="13"/>
  <c r="F102" i="13"/>
  <c r="F67" i="13"/>
  <c r="F26" i="13"/>
  <c r="F61" i="13"/>
  <c r="F96" i="13"/>
  <c r="G134" i="15"/>
  <c r="F91" i="13"/>
  <c r="F21" i="13"/>
  <c r="F56" i="13"/>
  <c r="H11" i="19"/>
  <c r="P11" i="19" s="1"/>
  <c r="H85" i="19"/>
  <c r="P85" i="19" s="1"/>
  <c r="H122" i="19"/>
  <c r="P122" i="19" s="1"/>
  <c r="H48" i="19"/>
  <c r="P48" i="19" s="1"/>
  <c r="H79" i="17"/>
  <c r="H44" i="17"/>
  <c r="H9" i="17"/>
  <c r="H96" i="19"/>
  <c r="P96" i="19" s="1"/>
  <c r="H59" i="19"/>
  <c r="P59" i="19" s="1"/>
  <c r="H22" i="19"/>
  <c r="H133" i="19"/>
  <c r="H90" i="17"/>
  <c r="H55" i="17"/>
  <c r="H20" i="17"/>
  <c r="H84" i="19"/>
  <c r="P84" i="19" s="1"/>
  <c r="H121" i="19"/>
  <c r="P121" i="19" s="1"/>
  <c r="H47" i="19"/>
  <c r="P47" i="19" s="1"/>
  <c r="H10" i="19"/>
  <c r="P10" i="19" s="1"/>
  <c r="H78" i="17"/>
  <c r="H43" i="17"/>
  <c r="H8" i="17"/>
  <c r="H70" i="19"/>
  <c r="P70" i="19" s="1"/>
  <c r="H33" i="19"/>
  <c r="H144" i="19"/>
  <c r="P144" i="19" s="1"/>
  <c r="H107" i="19"/>
  <c r="P107" i="19" s="1"/>
  <c r="H101" i="17"/>
  <c r="H66" i="17"/>
  <c r="H31" i="17"/>
  <c r="H50" i="19"/>
  <c r="P50" i="19" s="1"/>
  <c r="H13" i="19"/>
  <c r="H124" i="19"/>
  <c r="P124" i="19" s="1"/>
  <c r="H87" i="19"/>
  <c r="P87" i="19" s="1"/>
  <c r="H81" i="17"/>
  <c r="H46" i="17"/>
  <c r="H11" i="17"/>
  <c r="H69" i="19"/>
  <c r="H106" i="19"/>
  <c r="P106" i="19" s="1"/>
  <c r="H32" i="19"/>
  <c r="H143" i="19"/>
  <c r="H100" i="17"/>
  <c r="H65" i="17"/>
  <c r="H30" i="17"/>
  <c r="H49" i="19"/>
  <c r="P49" i="19" s="1"/>
  <c r="H12" i="19"/>
  <c r="P12" i="19" s="1"/>
  <c r="H86" i="19"/>
  <c r="P86" i="19" s="1"/>
  <c r="H123" i="19"/>
  <c r="H80" i="17"/>
  <c r="H45" i="17"/>
  <c r="H10" i="17"/>
  <c r="H105" i="19"/>
  <c r="P105" i="19" s="1"/>
  <c r="H142" i="19"/>
  <c r="P142" i="19" s="1"/>
  <c r="H68" i="19"/>
  <c r="P68" i="19" s="1"/>
  <c r="H31" i="19"/>
  <c r="P31" i="19" s="1"/>
  <c r="H99" i="17"/>
  <c r="H64" i="17"/>
  <c r="H29" i="17"/>
  <c r="F34" i="13"/>
  <c r="F69" i="13"/>
  <c r="F104" i="13"/>
  <c r="F83" i="13"/>
  <c r="F48" i="13"/>
  <c r="F13" i="13"/>
  <c r="F85" i="13"/>
  <c r="F50" i="13"/>
  <c r="F15" i="13"/>
  <c r="H19" i="19"/>
  <c r="H93" i="19"/>
  <c r="P93" i="19" s="1"/>
  <c r="H130" i="19"/>
  <c r="P130" i="19" s="1"/>
  <c r="H56" i="19"/>
  <c r="P56" i="19" s="1"/>
  <c r="H87" i="17"/>
  <c r="H52" i="17"/>
  <c r="H17" i="17"/>
  <c r="H108" i="19"/>
  <c r="P108" i="19" s="1"/>
  <c r="H145" i="19"/>
  <c r="H34" i="19"/>
  <c r="H71" i="19"/>
  <c r="P71" i="19" s="1"/>
  <c r="H102" i="17"/>
  <c r="H67" i="17"/>
  <c r="H32" i="17"/>
  <c r="H92" i="19"/>
  <c r="P92" i="19" s="1"/>
  <c r="H129" i="19"/>
  <c r="P129" i="19" s="1"/>
  <c r="H55" i="19"/>
  <c r="H18" i="19"/>
  <c r="P18" i="19" s="1"/>
  <c r="H86" i="17"/>
  <c r="H51" i="17"/>
  <c r="H16" i="17"/>
  <c r="H66" i="19"/>
  <c r="H29" i="19"/>
  <c r="P29" i="19" s="1"/>
  <c r="H140" i="19"/>
  <c r="P140" i="19" s="1"/>
  <c r="H103" i="19"/>
  <c r="P103" i="19" s="1"/>
  <c r="H97" i="17"/>
  <c r="H62" i="17"/>
  <c r="H27" i="17"/>
  <c r="H58" i="19"/>
  <c r="H21" i="19"/>
  <c r="P21" i="19" s="1"/>
  <c r="H132" i="19"/>
  <c r="P132" i="19" s="1"/>
  <c r="H95" i="19"/>
  <c r="P95" i="19" s="1"/>
  <c r="H89" i="17"/>
  <c r="H54" i="17"/>
  <c r="H19" i="17"/>
  <c r="H83" i="19"/>
  <c r="H46" i="19"/>
  <c r="H120" i="19"/>
  <c r="H9" i="19"/>
  <c r="H77" i="17"/>
  <c r="H42" i="17"/>
  <c r="H7" i="17"/>
  <c r="H57" i="19"/>
  <c r="P57" i="19" s="1"/>
  <c r="H20" i="19"/>
  <c r="P20" i="19" s="1"/>
  <c r="H94" i="19"/>
  <c r="P94" i="19" s="1"/>
  <c r="H131" i="19"/>
  <c r="H88" i="17"/>
  <c r="H53" i="17"/>
  <c r="H18" i="17"/>
  <c r="H94" i="20"/>
  <c r="H59" i="20"/>
  <c r="H23" i="20"/>
  <c r="H29" i="20"/>
  <c r="H65" i="20"/>
  <c r="H100" i="20"/>
  <c r="H106" i="20"/>
  <c r="H71" i="20"/>
  <c r="H19" i="20"/>
  <c r="H69" i="20"/>
  <c r="H33" i="20"/>
  <c r="H104" i="20"/>
  <c r="H20" i="20"/>
  <c r="H56" i="20"/>
  <c r="H7" i="20"/>
  <c r="H102" i="20"/>
  <c r="H67" i="20"/>
  <c r="H31" i="20"/>
  <c r="H45" i="20"/>
  <c r="H80" i="20"/>
  <c r="H9" i="20"/>
  <c r="H64" i="20"/>
  <c r="H99" i="20"/>
  <c r="H28" i="20"/>
  <c r="H60" i="20"/>
  <c r="H24" i="20"/>
  <c r="H101" i="20"/>
  <c r="H66" i="20"/>
  <c r="H44" i="20"/>
  <c r="H8" i="20"/>
  <c r="H79" i="20"/>
  <c r="H86" i="20"/>
  <c r="H15" i="20"/>
  <c r="H98" i="20"/>
  <c r="H47" i="20"/>
  <c r="H82" i="20"/>
  <c r="H11" i="20"/>
  <c r="H21" i="20"/>
  <c r="H57" i="20"/>
  <c r="H92" i="20"/>
  <c r="H93" i="20"/>
  <c r="H58" i="20"/>
  <c r="H22" i="20"/>
  <c r="G23" i="15"/>
  <c r="G33" i="15"/>
  <c r="G60" i="15"/>
  <c r="G144" i="15"/>
  <c r="G107" i="15"/>
  <c r="G70" i="15"/>
  <c r="G73" i="15"/>
  <c r="G36" i="15"/>
  <c r="G147" i="15"/>
  <c r="G110" i="15"/>
  <c r="G130" i="15"/>
  <c r="G93" i="15"/>
  <c r="G56" i="15"/>
  <c r="G19" i="15"/>
  <c r="G145" i="15"/>
  <c r="G34" i="15"/>
  <c r="G108" i="15"/>
  <c r="G71" i="15"/>
  <c r="G102" i="15"/>
  <c r="G139" i="15"/>
  <c r="G28" i="15"/>
  <c r="G65" i="15"/>
  <c r="G95" i="15"/>
  <c r="G58" i="15"/>
  <c r="G21" i="15"/>
  <c r="G132" i="15"/>
  <c r="G142" i="15"/>
  <c r="G105" i="15"/>
  <c r="G68" i="15"/>
  <c r="G31" i="15"/>
  <c r="G120" i="15"/>
  <c r="G46" i="15"/>
  <c r="G9" i="15"/>
  <c r="G83" i="15"/>
  <c r="G124" i="15"/>
  <c r="G13" i="15"/>
  <c r="G87" i="15"/>
  <c r="G50" i="15"/>
  <c r="G96" i="15"/>
  <c r="G133" i="15"/>
  <c r="G22" i="15"/>
  <c r="G59" i="15"/>
  <c r="G91" i="15"/>
  <c r="G128" i="15"/>
  <c r="G54" i="15"/>
  <c r="G17" i="15"/>
  <c r="G86" i="15"/>
  <c r="G123" i="15"/>
  <c r="G12" i="15"/>
  <c r="G49" i="15"/>
  <c r="G111" i="15"/>
  <c r="G148" i="15"/>
  <c r="G37" i="15"/>
  <c r="G74" i="15"/>
  <c r="G90" i="15"/>
  <c r="G16" i="15"/>
  <c r="G127" i="15"/>
  <c r="G53" i="15"/>
  <c r="G62" i="15"/>
  <c r="G99" i="15"/>
  <c r="G136" i="15"/>
  <c r="G25" i="15"/>
  <c r="G140" i="15"/>
  <c r="G66" i="15"/>
  <c r="G103" i="15"/>
  <c r="G29" i="15"/>
  <c r="G84" i="15"/>
  <c r="G10" i="15"/>
  <c r="G47" i="15"/>
  <c r="G121" i="15"/>
  <c r="G100" i="15"/>
  <c r="G137" i="15"/>
  <c r="G63" i="15"/>
  <c r="G26" i="15"/>
  <c r="G138" i="15"/>
  <c r="G101" i="15"/>
  <c r="G64" i="15"/>
  <c r="G27" i="15"/>
  <c r="G126" i="15"/>
  <c r="G89" i="15"/>
  <c r="G52" i="15"/>
  <c r="G15" i="15"/>
  <c r="G129" i="15"/>
  <c r="G55" i="15"/>
  <c r="G92" i="15"/>
  <c r="G18" i="15"/>
  <c r="G146" i="15"/>
  <c r="G109" i="15"/>
  <c r="G72" i="15"/>
  <c r="G35" i="15"/>
  <c r="G106" i="15"/>
  <c r="G32" i="15"/>
  <c r="G69" i="15"/>
  <c r="G143" i="15"/>
  <c r="G122" i="15"/>
  <c r="G85" i="15"/>
  <c r="G48" i="15"/>
  <c r="G11" i="15"/>
  <c r="G57" i="15"/>
  <c r="G20" i="15"/>
  <c r="G131" i="15"/>
  <c r="G94" i="15"/>
  <c r="G135" i="15"/>
  <c r="G24" i="15"/>
  <c r="G98" i="15"/>
  <c r="G61" i="15"/>
  <c r="G51" i="15"/>
  <c r="G125" i="15"/>
  <c r="G14" i="15"/>
  <c r="G88" i="15"/>
  <c r="G67" i="15"/>
  <c r="G141" i="15"/>
  <c r="G104" i="15"/>
  <c r="G30" i="15"/>
  <c r="C31" i="6"/>
  <c r="C26" i="6"/>
  <c r="C22" i="6"/>
  <c r="C18" i="6"/>
  <c r="C14" i="6"/>
  <c r="C10" i="6"/>
  <c r="H113" i="19" l="1"/>
  <c r="P9" i="19"/>
  <c r="H39" i="19"/>
  <c r="P83" i="19"/>
  <c r="P113" i="19" s="1"/>
  <c r="P46" i="19"/>
  <c r="H76" i="19"/>
  <c r="AT94" i="19"/>
  <c r="AD94" i="19"/>
  <c r="AT18" i="19"/>
  <c r="AD18" i="19"/>
  <c r="AT27" i="19"/>
  <c r="AD27" i="19"/>
  <c r="AT29" i="19"/>
  <c r="AD29" i="19"/>
  <c r="AT53" i="19"/>
  <c r="AD53" i="19"/>
  <c r="AT49" i="19"/>
  <c r="AD49" i="19"/>
  <c r="AT50" i="19"/>
  <c r="AD50" i="19"/>
  <c r="AT71" i="19"/>
  <c r="AD71" i="19"/>
  <c r="AT70" i="19"/>
  <c r="AD70" i="19"/>
  <c r="AV30" i="19"/>
  <c r="AF30" i="19"/>
  <c r="AV69" i="19"/>
  <c r="AF69" i="19"/>
  <c r="AT14" i="19"/>
  <c r="AD14" i="19"/>
  <c r="AT69" i="19"/>
  <c r="AD69" i="19"/>
  <c r="AT52" i="19"/>
  <c r="AD52" i="19"/>
  <c r="AT54" i="19"/>
  <c r="AD54" i="19"/>
  <c r="AT68" i="19"/>
  <c r="AD68" i="19"/>
  <c r="AV50" i="19"/>
  <c r="AF50" i="19"/>
  <c r="AV65" i="19"/>
  <c r="AF65" i="19"/>
  <c r="AV47" i="19"/>
  <c r="AF47" i="19"/>
  <c r="AV12" i="19"/>
  <c r="AF12" i="19"/>
  <c r="AV68" i="19"/>
  <c r="AF68" i="19"/>
  <c r="AV33" i="19"/>
  <c r="AF33" i="19"/>
  <c r="AV61" i="19"/>
  <c r="AF61" i="19"/>
  <c r="AV63" i="19"/>
  <c r="AF63" i="19"/>
  <c r="AV73" i="19"/>
  <c r="AF73" i="19"/>
  <c r="AF113" i="19"/>
  <c r="AT30" i="19"/>
  <c r="AD30" i="19"/>
  <c r="AT88" i="19"/>
  <c r="AD88" i="19"/>
  <c r="AT61" i="19"/>
  <c r="AD61" i="19"/>
  <c r="AT11" i="19"/>
  <c r="AD11" i="19"/>
  <c r="AT35" i="19"/>
  <c r="AD35" i="19"/>
  <c r="AT15" i="19"/>
  <c r="AD15" i="19"/>
  <c r="AT26" i="19"/>
  <c r="AD26" i="19"/>
  <c r="AT25" i="19"/>
  <c r="AD25" i="19"/>
  <c r="AT74" i="19"/>
  <c r="AD74" i="19"/>
  <c r="AT17" i="19"/>
  <c r="AD17" i="19"/>
  <c r="AT59" i="19"/>
  <c r="AD59" i="19"/>
  <c r="G113" i="15"/>
  <c r="AT83" i="19"/>
  <c r="AD83" i="19"/>
  <c r="AT65" i="19"/>
  <c r="AD65" i="19"/>
  <c r="AT110" i="19"/>
  <c r="AD110" i="19"/>
  <c r="AV13" i="19"/>
  <c r="AF13" i="19"/>
  <c r="AV54" i="19"/>
  <c r="AF54" i="19"/>
  <c r="AV19" i="19"/>
  <c r="AF19" i="19"/>
  <c r="AV16" i="19"/>
  <c r="AF16" i="19"/>
  <c r="AV58" i="19"/>
  <c r="AF58" i="19"/>
  <c r="AV64" i="19"/>
  <c r="AF64" i="19"/>
  <c r="AV32" i="19"/>
  <c r="AF32" i="19"/>
  <c r="AV23" i="19"/>
  <c r="AF23" i="19"/>
  <c r="AT98" i="19"/>
  <c r="AD98" i="19"/>
  <c r="AT48" i="19"/>
  <c r="AD48" i="19"/>
  <c r="AT72" i="19"/>
  <c r="AD72" i="19"/>
  <c r="AT64" i="19"/>
  <c r="AD64" i="19"/>
  <c r="AT47" i="19"/>
  <c r="AD47" i="19"/>
  <c r="AT12" i="19"/>
  <c r="AD12" i="19"/>
  <c r="AT22" i="19"/>
  <c r="AD22" i="19"/>
  <c r="G39" i="15"/>
  <c r="AT9" i="19"/>
  <c r="AD9" i="19"/>
  <c r="AT28" i="19"/>
  <c r="AD28" i="19"/>
  <c r="AT56" i="19"/>
  <c r="AD56" i="19"/>
  <c r="AT23" i="19"/>
  <c r="AD23" i="19"/>
  <c r="AV66" i="19"/>
  <c r="AF66" i="19"/>
  <c r="AV48" i="19"/>
  <c r="AF48" i="19"/>
  <c r="AV34" i="19"/>
  <c r="AF34" i="19"/>
  <c r="H78" i="20"/>
  <c r="I150" i="15"/>
  <c r="AV22" i="19"/>
  <c r="AF22" i="19"/>
  <c r="AV57" i="19"/>
  <c r="AF57" i="19"/>
  <c r="AV17" i="19"/>
  <c r="AF17" i="19"/>
  <c r="I76" i="15"/>
  <c r="AT24" i="19"/>
  <c r="AD24" i="19"/>
  <c r="AT20" i="19"/>
  <c r="AD20" i="19"/>
  <c r="AT85" i="19"/>
  <c r="AD85" i="19"/>
  <c r="AT32" i="19"/>
  <c r="AD32" i="19"/>
  <c r="AT109" i="19"/>
  <c r="AD109" i="19"/>
  <c r="AT55" i="19"/>
  <c r="AD55" i="19"/>
  <c r="AT89" i="19"/>
  <c r="AD89" i="19"/>
  <c r="AT101" i="19"/>
  <c r="AD101" i="19"/>
  <c r="AT10" i="19"/>
  <c r="AD10" i="19"/>
  <c r="AT66" i="19"/>
  <c r="AD66" i="19"/>
  <c r="AT99" i="19"/>
  <c r="AD99" i="19"/>
  <c r="AT16" i="19"/>
  <c r="AD16" i="19"/>
  <c r="AT13" i="19"/>
  <c r="AD13" i="19"/>
  <c r="G76" i="15"/>
  <c r="AT46" i="19"/>
  <c r="AD46" i="19"/>
  <c r="AT105" i="19"/>
  <c r="AD105" i="19"/>
  <c r="AT58" i="19"/>
  <c r="AD58" i="19"/>
  <c r="AT34" i="19"/>
  <c r="AD34" i="19"/>
  <c r="AT93" i="19"/>
  <c r="AD93" i="19"/>
  <c r="AT36" i="19"/>
  <c r="AD36" i="19"/>
  <c r="H88" i="20"/>
  <c r="H63" i="20"/>
  <c r="H96" i="20"/>
  <c r="H12" i="20"/>
  <c r="H90" i="20"/>
  <c r="P66" i="19"/>
  <c r="P34" i="19"/>
  <c r="P143" i="19"/>
  <c r="P33" i="19"/>
  <c r="P133" i="19"/>
  <c r="P16" i="19"/>
  <c r="P65" i="19"/>
  <c r="P17" i="19"/>
  <c r="P64" i="19"/>
  <c r="H46" i="20"/>
  <c r="H50" i="20"/>
  <c r="AV15" i="19"/>
  <c r="AF15" i="19"/>
  <c r="AV52" i="19"/>
  <c r="AF52" i="19"/>
  <c r="AV59" i="19"/>
  <c r="AF59" i="19"/>
  <c r="AV36" i="19"/>
  <c r="AF36" i="19"/>
  <c r="AV29" i="19"/>
  <c r="AF29" i="19"/>
  <c r="AV56" i="19"/>
  <c r="AF56" i="19"/>
  <c r="AV10" i="19"/>
  <c r="AF10" i="19"/>
  <c r="I39" i="15"/>
  <c r="AV9" i="19"/>
  <c r="AF9" i="19"/>
  <c r="AV53" i="19"/>
  <c r="AF53" i="19"/>
  <c r="AV14" i="19"/>
  <c r="AF14" i="19"/>
  <c r="AV24" i="19"/>
  <c r="AF24" i="19"/>
  <c r="AV11" i="19"/>
  <c r="AF11" i="19"/>
  <c r="AV28" i="19"/>
  <c r="AF28" i="19"/>
  <c r="AV67" i="19"/>
  <c r="AF67" i="19"/>
  <c r="AV60" i="19"/>
  <c r="AF60" i="19"/>
  <c r="AT31" i="19"/>
  <c r="AD31" i="19"/>
  <c r="AT19" i="19"/>
  <c r="AD19" i="19"/>
  <c r="AT33" i="19"/>
  <c r="AD33" i="19"/>
  <c r="AV35" i="19"/>
  <c r="AF35" i="19"/>
  <c r="AV55" i="19"/>
  <c r="AF55" i="19"/>
  <c r="AV37" i="19"/>
  <c r="AF37" i="19"/>
  <c r="AT104" i="19"/>
  <c r="AD104" i="19"/>
  <c r="AT92" i="19"/>
  <c r="AD92" i="19"/>
  <c r="AT63" i="19"/>
  <c r="AD63" i="19"/>
  <c r="AT103" i="19"/>
  <c r="AD103" i="19"/>
  <c r="AT37" i="19"/>
  <c r="AD37" i="19"/>
  <c r="AT87" i="19"/>
  <c r="AD87" i="19"/>
  <c r="AT21" i="19"/>
  <c r="AD21" i="19"/>
  <c r="AT108" i="19"/>
  <c r="AD108" i="19"/>
  <c r="AT107" i="19"/>
  <c r="AD107" i="19"/>
  <c r="H84" i="20"/>
  <c r="H97" i="20"/>
  <c r="P69" i="19"/>
  <c r="P35" i="19"/>
  <c r="P54" i="19"/>
  <c r="AT67" i="19"/>
  <c r="AD67" i="19"/>
  <c r="AT51" i="19"/>
  <c r="AD51" i="19"/>
  <c r="AT57" i="19"/>
  <c r="AD57" i="19"/>
  <c r="AT106" i="19"/>
  <c r="AD106" i="19"/>
  <c r="AT100" i="19"/>
  <c r="AD100" i="19"/>
  <c r="AT84" i="19"/>
  <c r="AD84" i="19"/>
  <c r="AT62" i="19"/>
  <c r="AD62" i="19"/>
  <c r="AT90" i="19"/>
  <c r="AD90" i="19"/>
  <c r="AT111" i="19"/>
  <c r="AD111" i="19"/>
  <c r="AT86" i="19"/>
  <c r="AD86" i="19"/>
  <c r="AT91" i="19"/>
  <c r="AD91" i="19"/>
  <c r="AT96" i="19"/>
  <c r="AD96" i="19"/>
  <c r="G150" i="15"/>
  <c r="AT95" i="19"/>
  <c r="AD95" i="19"/>
  <c r="AT102" i="19"/>
  <c r="AD102" i="19"/>
  <c r="AT73" i="19"/>
  <c r="AD73" i="19"/>
  <c r="AT60" i="19"/>
  <c r="AD60" i="19"/>
  <c r="H17" i="20"/>
  <c r="H105" i="20"/>
  <c r="H61" i="20"/>
  <c r="H43" i="20"/>
  <c r="H54" i="20"/>
  <c r="P58" i="19"/>
  <c r="P55" i="19"/>
  <c r="P19" i="19"/>
  <c r="P32" i="19"/>
  <c r="P13" i="19"/>
  <c r="P22" i="19"/>
  <c r="P63" i="19"/>
  <c r="P139" i="19"/>
  <c r="P37" i="19"/>
  <c r="P138" i="19"/>
  <c r="H85" i="20"/>
  <c r="AV25" i="19"/>
  <c r="AF25" i="19"/>
  <c r="AV26" i="19"/>
  <c r="AF26" i="19"/>
  <c r="AV49" i="19"/>
  <c r="AF49" i="19"/>
  <c r="AV51" i="19"/>
  <c r="AF51" i="19"/>
  <c r="AV72" i="19"/>
  <c r="AF72" i="19"/>
  <c r="AV70" i="19"/>
  <c r="AF70" i="19"/>
  <c r="AV74" i="19"/>
  <c r="AF74" i="19"/>
  <c r="AV27" i="19"/>
  <c r="AF27" i="19"/>
  <c r="AV20" i="19"/>
  <c r="AF20" i="19"/>
  <c r="AV18" i="19"/>
  <c r="AF18" i="19"/>
  <c r="AV21" i="19"/>
  <c r="AF21" i="19"/>
  <c r="AV62" i="19"/>
  <c r="AF62" i="19"/>
  <c r="AV31" i="19"/>
  <c r="AF31" i="19"/>
  <c r="AV71" i="19"/>
  <c r="AF71" i="19"/>
  <c r="AV113" i="19"/>
  <c r="P120" i="19"/>
  <c r="H150" i="19"/>
  <c r="AD131" i="19"/>
  <c r="AT131" i="19"/>
  <c r="AD136" i="19"/>
  <c r="AT136" i="19"/>
  <c r="AD147" i="19"/>
  <c r="AT147" i="19"/>
  <c r="AD135" i="19"/>
  <c r="AT135" i="19"/>
  <c r="AD122" i="19"/>
  <c r="AT122" i="19"/>
  <c r="AD146" i="19"/>
  <c r="AT146" i="19"/>
  <c r="AD129" i="19"/>
  <c r="AT129" i="19"/>
  <c r="AD126" i="19"/>
  <c r="AT126" i="19"/>
  <c r="AD138" i="19"/>
  <c r="AT138" i="19"/>
  <c r="AD140" i="19"/>
  <c r="AT140" i="19"/>
  <c r="AD124" i="19"/>
  <c r="AT124" i="19"/>
  <c r="AD120" i="19"/>
  <c r="AT120" i="19"/>
  <c r="AD142" i="19"/>
  <c r="AT142" i="19"/>
  <c r="AD145" i="19"/>
  <c r="AT145" i="19"/>
  <c r="AD130" i="19"/>
  <c r="AT130" i="19"/>
  <c r="H103" i="20"/>
  <c r="H18" i="20"/>
  <c r="P131" i="19"/>
  <c r="AV128" i="19"/>
  <c r="AF128" i="19"/>
  <c r="AV137" i="19"/>
  <c r="AF137" i="19"/>
  <c r="AV122" i="19"/>
  <c r="AF122" i="19"/>
  <c r="AV148" i="19"/>
  <c r="AF148" i="19"/>
  <c r="AV146" i="19"/>
  <c r="AF146" i="19"/>
  <c r="AV136" i="19"/>
  <c r="AF136" i="19"/>
  <c r="AD143" i="19"/>
  <c r="AT143" i="19"/>
  <c r="AD121" i="19"/>
  <c r="AT121" i="19"/>
  <c r="AD132" i="19"/>
  <c r="AT132" i="19"/>
  <c r="H51" i="20"/>
  <c r="H95" i="20"/>
  <c r="H35" i="20"/>
  <c r="P145" i="19"/>
  <c r="P123" i="19"/>
  <c r="P148" i="19"/>
  <c r="AV135" i="19"/>
  <c r="AF135" i="19"/>
  <c r="AV134" i="19"/>
  <c r="AF134" i="19"/>
  <c r="AV144" i="19"/>
  <c r="AF144" i="19"/>
  <c r="AV141" i="19"/>
  <c r="AF141" i="19"/>
  <c r="AV142" i="19"/>
  <c r="AF142" i="19"/>
  <c r="AV121" i="19"/>
  <c r="AF121" i="19"/>
  <c r="AV124" i="19"/>
  <c r="AF124" i="19"/>
  <c r="AD127" i="19"/>
  <c r="AT127" i="19"/>
  <c r="AD134" i="19"/>
  <c r="AT134" i="19"/>
  <c r="AV147" i="19"/>
  <c r="AF147" i="19"/>
  <c r="AV126" i="19"/>
  <c r="AF126" i="19"/>
  <c r="H81" i="20"/>
  <c r="AV123" i="19"/>
  <c r="AF123" i="19"/>
  <c r="AV145" i="19"/>
  <c r="AF145" i="19"/>
  <c r="AV131" i="19"/>
  <c r="AF131" i="19"/>
  <c r="AV129" i="19"/>
  <c r="AF129" i="19"/>
  <c r="AV139" i="19"/>
  <c r="AF139" i="19"/>
  <c r="AV125" i="19"/>
  <c r="AF125" i="19"/>
  <c r="AD141" i="19"/>
  <c r="AT141" i="19"/>
  <c r="AD125" i="19"/>
  <c r="AT125" i="19"/>
  <c r="AD137" i="19"/>
  <c r="AT137" i="19"/>
  <c r="AD148" i="19"/>
  <c r="AT148" i="19"/>
  <c r="AD123" i="19"/>
  <c r="AT123" i="19"/>
  <c r="AD128" i="19"/>
  <c r="AT128" i="19"/>
  <c r="AD133" i="19"/>
  <c r="AT133" i="19"/>
  <c r="AD139" i="19"/>
  <c r="AT139" i="19"/>
  <c r="AD144" i="19"/>
  <c r="AT144" i="19"/>
  <c r="H70" i="20"/>
  <c r="H13" i="20"/>
  <c r="H32" i="20"/>
  <c r="H26" i="20"/>
  <c r="H48" i="20"/>
  <c r="P147" i="19"/>
  <c r="P136" i="19"/>
  <c r="H87" i="20"/>
  <c r="P128" i="19"/>
  <c r="P126" i="19"/>
  <c r="AV130" i="19"/>
  <c r="AF130" i="19"/>
  <c r="AV138" i="19"/>
  <c r="AF138" i="19"/>
  <c r="AV120" i="19"/>
  <c r="AF120" i="19"/>
  <c r="AV143" i="19"/>
  <c r="AF143" i="19"/>
  <c r="AV132" i="19"/>
  <c r="AF132" i="19"/>
  <c r="AV127" i="19"/>
  <c r="AF127" i="19"/>
  <c r="AV133" i="19"/>
  <c r="AF133" i="19"/>
  <c r="AV140" i="19"/>
  <c r="AF140" i="19"/>
  <c r="H97" i="18"/>
  <c r="H64" i="18"/>
  <c r="H101" i="18"/>
  <c r="H35" i="18"/>
  <c r="H45" i="18"/>
  <c r="F21" i="20"/>
  <c r="H68" i="18"/>
  <c r="H11" i="18"/>
  <c r="H66" i="18"/>
  <c r="H82" i="18"/>
  <c r="H56" i="18"/>
  <c r="H80" i="18"/>
  <c r="H78" i="18"/>
  <c r="H69" i="18"/>
  <c r="H25" i="18"/>
  <c r="H89" i="18"/>
  <c r="H63" i="18"/>
  <c r="H87" i="18"/>
  <c r="H53" i="18"/>
  <c r="H105" i="18"/>
  <c r="H48" i="18"/>
  <c r="H103" i="18"/>
  <c r="H14" i="18"/>
  <c r="H94" i="18"/>
  <c r="H106" i="18"/>
  <c r="H84" i="18"/>
  <c r="H18" i="18"/>
  <c r="H32" i="18"/>
  <c r="H29" i="18"/>
  <c r="H79" i="18"/>
  <c r="H91" i="18"/>
  <c r="H22" i="18"/>
  <c r="H70" i="18"/>
  <c r="H88" i="18"/>
  <c r="H19" i="18"/>
  <c r="H28" i="18"/>
  <c r="H65" i="18"/>
  <c r="H9" i="18"/>
  <c r="H90" i="18"/>
  <c r="H23" i="18"/>
  <c r="H13" i="18"/>
  <c r="H27" i="18"/>
  <c r="H16" i="18"/>
  <c r="H100" i="18"/>
  <c r="H10" i="18"/>
  <c r="H30" i="18"/>
  <c r="H20" i="18"/>
  <c r="H12" i="18"/>
  <c r="H60" i="18"/>
  <c r="H33" i="18"/>
  <c r="H62" i="18"/>
  <c r="H71" i="18"/>
  <c r="H99" i="18"/>
  <c r="H96" i="18"/>
  <c r="H51" i="18"/>
  <c r="H52" i="18"/>
  <c r="H104" i="18"/>
  <c r="H61" i="18"/>
  <c r="H17" i="18"/>
  <c r="H81" i="18"/>
  <c r="H15" i="18"/>
  <c r="H95" i="18"/>
  <c r="H50" i="18"/>
  <c r="H7" i="18"/>
  <c r="H55" i="18"/>
  <c r="H98" i="18"/>
  <c r="H46" i="18"/>
  <c r="H31" i="18"/>
  <c r="H8" i="18"/>
  <c r="H93" i="18"/>
  <c r="H34" i="18"/>
  <c r="H59" i="18"/>
  <c r="H83" i="18"/>
  <c r="H92" i="18"/>
  <c r="H24" i="18"/>
  <c r="H26" i="18"/>
  <c r="H47" i="18"/>
  <c r="F57" i="20"/>
  <c r="F97" i="19"/>
  <c r="N97" i="19" s="1"/>
  <c r="F60" i="19"/>
  <c r="N60" i="19" s="1"/>
  <c r="F23" i="19"/>
  <c r="N23" i="19" s="1"/>
  <c r="F134" i="19"/>
  <c r="N134" i="19" s="1"/>
  <c r="F56" i="17"/>
  <c r="F91" i="17"/>
  <c r="F21" i="17"/>
  <c r="F71" i="19"/>
  <c r="N71" i="19" s="1"/>
  <c r="F108" i="19"/>
  <c r="N108" i="19" s="1"/>
  <c r="F145" i="19"/>
  <c r="N145" i="19" s="1"/>
  <c r="F34" i="19"/>
  <c r="N34" i="19" s="1"/>
  <c r="F67" i="17"/>
  <c r="F102" i="17"/>
  <c r="F32" i="17"/>
  <c r="F95" i="19"/>
  <c r="N95" i="19" s="1"/>
  <c r="F132" i="19"/>
  <c r="N132" i="19" s="1"/>
  <c r="F58" i="19"/>
  <c r="N58" i="19" s="1"/>
  <c r="F21" i="19"/>
  <c r="N21" i="19" s="1"/>
  <c r="F54" i="17"/>
  <c r="F89" i="17"/>
  <c r="F19" i="17"/>
  <c r="H86" i="18"/>
  <c r="H44" i="18"/>
  <c r="H43" i="18"/>
  <c r="H58" i="18"/>
  <c r="H54" i="18"/>
  <c r="H21" i="18"/>
  <c r="H49" i="18"/>
  <c r="H85" i="18"/>
  <c r="F92" i="20"/>
  <c r="F55" i="19"/>
  <c r="N55" i="19" s="1"/>
  <c r="F92" i="19"/>
  <c r="N92" i="19" s="1"/>
  <c r="F129" i="19"/>
  <c r="N129" i="19" s="1"/>
  <c r="F18" i="19"/>
  <c r="N18" i="19" s="1"/>
  <c r="F51" i="17"/>
  <c r="F86" i="17"/>
  <c r="F16" i="17"/>
  <c r="F94" i="19"/>
  <c r="N94" i="19" s="1"/>
  <c r="F57" i="19"/>
  <c r="N57" i="19" s="1"/>
  <c r="F131" i="19"/>
  <c r="N131" i="19" s="1"/>
  <c r="F20" i="19"/>
  <c r="N20" i="19" s="1"/>
  <c r="F53" i="17"/>
  <c r="F88" i="17"/>
  <c r="F18" i="17"/>
  <c r="F90" i="19"/>
  <c r="N90" i="19" s="1"/>
  <c r="F127" i="19"/>
  <c r="N127" i="19" s="1"/>
  <c r="F16" i="19"/>
  <c r="N16" i="19" s="1"/>
  <c r="F53" i="19"/>
  <c r="N53" i="19" s="1"/>
  <c r="F49" i="17"/>
  <c r="F84" i="17"/>
  <c r="F14" i="17"/>
  <c r="F59" i="19"/>
  <c r="N59" i="19" s="1"/>
  <c r="F96" i="19"/>
  <c r="N96" i="19" s="1"/>
  <c r="F22" i="19"/>
  <c r="N22" i="19" s="1"/>
  <c r="F133" i="19"/>
  <c r="N133" i="19" s="1"/>
  <c r="F55" i="17"/>
  <c r="F90" i="17"/>
  <c r="F20" i="17"/>
  <c r="F98" i="19"/>
  <c r="N98" i="19" s="1"/>
  <c r="F24" i="19"/>
  <c r="N24" i="19" s="1"/>
  <c r="F135" i="19"/>
  <c r="N135" i="19" s="1"/>
  <c r="F61" i="19"/>
  <c r="N61" i="19" s="1"/>
  <c r="F57" i="17"/>
  <c r="F92" i="17"/>
  <c r="F22" i="17"/>
  <c r="H67" i="18"/>
  <c r="F63" i="19"/>
  <c r="N63" i="19" s="1"/>
  <c r="F100" i="19"/>
  <c r="N100" i="19" s="1"/>
  <c r="F26" i="19"/>
  <c r="N26" i="19" s="1"/>
  <c r="F137" i="19"/>
  <c r="N137" i="19" s="1"/>
  <c r="F59" i="17"/>
  <c r="F94" i="17"/>
  <c r="F24" i="17"/>
  <c r="F46" i="19"/>
  <c r="F120" i="19"/>
  <c r="F83" i="19"/>
  <c r="F9" i="19"/>
  <c r="F42" i="17"/>
  <c r="F77" i="17"/>
  <c r="F7" i="17"/>
  <c r="F128" i="19"/>
  <c r="N128" i="19" s="1"/>
  <c r="F91" i="19"/>
  <c r="N91" i="19" s="1"/>
  <c r="F17" i="19"/>
  <c r="N17" i="19" s="1"/>
  <c r="F54" i="19"/>
  <c r="N54" i="19" s="1"/>
  <c r="F50" i="17"/>
  <c r="F85" i="17"/>
  <c r="F15" i="17"/>
  <c r="F109" i="19"/>
  <c r="N109" i="19" s="1"/>
  <c r="F72" i="19"/>
  <c r="N72" i="19" s="1"/>
  <c r="F35" i="19"/>
  <c r="N35" i="19" s="1"/>
  <c r="F146" i="19"/>
  <c r="N146" i="19" s="1"/>
  <c r="F68" i="17"/>
  <c r="F103" i="17"/>
  <c r="F33" i="17"/>
  <c r="H57" i="18"/>
  <c r="H102" i="18"/>
  <c r="F89" i="19"/>
  <c r="N89" i="19" s="1"/>
  <c r="F52" i="19"/>
  <c r="N52" i="19" s="1"/>
  <c r="F15" i="19"/>
  <c r="N15" i="19" s="1"/>
  <c r="F126" i="19"/>
  <c r="N126" i="19" s="1"/>
  <c r="F48" i="17"/>
  <c r="F83" i="17"/>
  <c r="F13" i="17"/>
  <c r="F102" i="19"/>
  <c r="N102" i="19" s="1"/>
  <c r="F65" i="19"/>
  <c r="N65" i="19" s="1"/>
  <c r="F139" i="19"/>
  <c r="N139" i="19" s="1"/>
  <c r="F28" i="19"/>
  <c r="N28" i="19" s="1"/>
  <c r="F61" i="17"/>
  <c r="F96" i="17"/>
  <c r="F26" i="17"/>
  <c r="F93" i="19"/>
  <c r="N93" i="19" s="1"/>
  <c r="F56" i="19"/>
  <c r="N56" i="19" s="1"/>
  <c r="F19" i="19"/>
  <c r="N19" i="19" s="1"/>
  <c r="F130" i="19"/>
  <c r="N130" i="19" s="1"/>
  <c r="F52" i="17"/>
  <c r="F87" i="17"/>
  <c r="F17" i="17"/>
  <c r="F111" i="19"/>
  <c r="N111" i="19" s="1"/>
  <c r="F148" i="19"/>
  <c r="N148" i="19" s="1"/>
  <c r="F74" i="19"/>
  <c r="N74" i="19" s="1"/>
  <c r="F37" i="19"/>
  <c r="N37" i="19" s="1"/>
  <c r="F70" i="17"/>
  <c r="F105" i="17"/>
  <c r="F35" i="17"/>
  <c r="F87" i="19"/>
  <c r="N87" i="19" s="1"/>
  <c r="F124" i="19"/>
  <c r="N124" i="19" s="1"/>
  <c r="F50" i="19"/>
  <c r="N50" i="19" s="1"/>
  <c r="F13" i="19"/>
  <c r="N13" i="19" s="1"/>
  <c r="F46" i="17"/>
  <c r="F81" i="17"/>
  <c r="F11" i="17"/>
  <c r="F47" i="19"/>
  <c r="N47" i="19" s="1"/>
  <c r="F84" i="19"/>
  <c r="N84" i="19" s="1"/>
  <c r="F10" i="19"/>
  <c r="N10" i="19" s="1"/>
  <c r="F121" i="19"/>
  <c r="N121" i="19" s="1"/>
  <c r="F43" i="17"/>
  <c r="F78" i="17"/>
  <c r="F8" i="17"/>
  <c r="F105" i="19"/>
  <c r="N105" i="19" s="1"/>
  <c r="F68" i="19"/>
  <c r="N68" i="19" s="1"/>
  <c r="F31" i="19"/>
  <c r="N31" i="19" s="1"/>
  <c r="F142" i="19"/>
  <c r="N142" i="19" s="1"/>
  <c r="F64" i="17"/>
  <c r="F99" i="17"/>
  <c r="F29" i="17"/>
  <c r="F101" i="19"/>
  <c r="N101" i="19" s="1"/>
  <c r="F64" i="19"/>
  <c r="N64" i="19" s="1"/>
  <c r="F27" i="19"/>
  <c r="N27" i="19" s="1"/>
  <c r="F138" i="19"/>
  <c r="N138" i="19" s="1"/>
  <c r="F60" i="17"/>
  <c r="F95" i="17"/>
  <c r="F25" i="17"/>
  <c r="F144" i="19"/>
  <c r="N144" i="19" s="1"/>
  <c r="F70" i="19"/>
  <c r="N70" i="19" s="1"/>
  <c r="F107" i="19"/>
  <c r="N107" i="19" s="1"/>
  <c r="F33" i="19"/>
  <c r="N33" i="19" s="1"/>
  <c r="F66" i="17"/>
  <c r="F101" i="17"/>
  <c r="F31" i="17"/>
  <c r="F51" i="19"/>
  <c r="N51" i="19" s="1"/>
  <c r="F88" i="19"/>
  <c r="N88" i="19" s="1"/>
  <c r="F14" i="19"/>
  <c r="N14" i="19" s="1"/>
  <c r="F125" i="19"/>
  <c r="N125" i="19" s="1"/>
  <c r="F47" i="17"/>
  <c r="F82" i="17"/>
  <c r="F12" i="17"/>
  <c r="F136" i="19"/>
  <c r="N136" i="19" s="1"/>
  <c r="F62" i="19"/>
  <c r="N62" i="19" s="1"/>
  <c r="F99" i="19"/>
  <c r="N99" i="19" s="1"/>
  <c r="F25" i="19"/>
  <c r="N25" i="19" s="1"/>
  <c r="F58" i="17"/>
  <c r="F93" i="17"/>
  <c r="F23" i="17"/>
  <c r="F110" i="19"/>
  <c r="N110" i="19" s="1"/>
  <c r="F73" i="19"/>
  <c r="N73" i="19" s="1"/>
  <c r="F147" i="19"/>
  <c r="N147" i="19" s="1"/>
  <c r="F36" i="19"/>
  <c r="N36" i="19" s="1"/>
  <c r="F69" i="17"/>
  <c r="F104" i="17"/>
  <c r="F34" i="17"/>
  <c r="F106" i="19"/>
  <c r="N106" i="19" s="1"/>
  <c r="F143" i="19"/>
  <c r="N143" i="19" s="1"/>
  <c r="F32" i="19"/>
  <c r="N32" i="19" s="1"/>
  <c r="F69" i="19"/>
  <c r="N69" i="19" s="1"/>
  <c r="F65" i="17"/>
  <c r="F100" i="17"/>
  <c r="F30" i="17"/>
  <c r="F67" i="19"/>
  <c r="N67" i="19" s="1"/>
  <c r="F104" i="19"/>
  <c r="N104" i="19" s="1"/>
  <c r="F30" i="19"/>
  <c r="N30" i="19" s="1"/>
  <c r="F141" i="19"/>
  <c r="N141" i="19" s="1"/>
  <c r="F63" i="17"/>
  <c r="F98" i="17"/>
  <c r="F28" i="17"/>
  <c r="F103" i="19"/>
  <c r="N103" i="19" s="1"/>
  <c r="F140" i="19"/>
  <c r="N140" i="19" s="1"/>
  <c r="F66" i="19"/>
  <c r="N66" i="19" s="1"/>
  <c r="F29" i="19"/>
  <c r="N29" i="19" s="1"/>
  <c r="F62" i="17"/>
  <c r="F97" i="17"/>
  <c r="F27" i="17"/>
  <c r="F86" i="19"/>
  <c r="N86" i="19" s="1"/>
  <c r="F49" i="19"/>
  <c r="N49" i="19" s="1"/>
  <c r="F12" i="19"/>
  <c r="N12" i="19" s="1"/>
  <c r="F123" i="19"/>
  <c r="N123" i="19" s="1"/>
  <c r="F45" i="17"/>
  <c r="F80" i="17"/>
  <c r="F10" i="17"/>
  <c r="F85" i="19"/>
  <c r="N85" i="19" s="1"/>
  <c r="F48" i="19"/>
  <c r="N48" i="19" s="1"/>
  <c r="F11" i="19"/>
  <c r="N11" i="19" s="1"/>
  <c r="F122" i="19"/>
  <c r="N122" i="19" s="1"/>
  <c r="F44" i="17"/>
  <c r="F79" i="17"/>
  <c r="F9" i="17"/>
  <c r="F64" i="20"/>
  <c r="F99" i="20"/>
  <c r="F28" i="20"/>
  <c r="F60" i="20"/>
  <c r="F95" i="20"/>
  <c r="F24" i="20"/>
  <c r="F9" i="20"/>
  <c r="F45" i="20"/>
  <c r="F80" i="20"/>
  <c r="F33" i="20"/>
  <c r="F69" i="20"/>
  <c r="F104" i="20"/>
  <c r="F52" i="20"/>
  <c r="F87" i="20"/>
  <c r="F16" i="20"/>
  <c r="F13" i="20"/>
  <c r="F84" i="20"/>
  <c r="F49" i="20"/>
  <c r="F25" i="20"/>
  <c r="F61" i="20"/>
  <c r="F96" i="20"/>
  <c r="F63" i="20"/>
  <c r="F98" i="20"/>
  <c r="F27" i="20"/>
  <c r="F47" i="20"/>
  <c r="F11" i="20"/>
  <c r="F82" i="20"/>
  <c r="F43" i="20"/>
  <c r="F7" i="20"/>
  <c r="F78" i="20"/>
  <c r="F29" i="20"/>
  <c r="F100" i="20"/>
  <c r="F65" i="20"/>
  <c r="F68" i="20"/>
  <c r="F103" i="20"/>
  <c r="F32" i="20"/>
  <c r="F17" i="20"/>
  <c r="F53" i="20"/>
  <c r="F88" i="20"/>
  <c r="F10" i="20"/>
  <c r="F46" i="20"/>
  <c r="F81" i="20"/>
  <c r="F26" i="20"/>
  <c r="F62" i="20"/>
  <c r="F97" i="20"/>
  <c r="F22" i="20"/>
  <c r="F58" i="20"/>
  <c r="F93" i="20"/>
  <c r="F30" i="20"/>
  <c r="F66" i="20"/>
  <c r="F101" i="20"/>
  <c r="F44" i="20"/>
  <c r="F79" i="20"/>
  <c r="F8" i="20"/>
  <c r="F55" i="20"/>
  <c r="F90" i="20"/>
  <c r="F19" i="20"/>
  <c r="F31" i="20"/>
  <c r="F67" i="20"/>
  <c r="F102" i="20"/>
  <c r="F48" i="20"/>
  <c r="F83" i="20"/>
  <c r="F12" i="20"/>
  <c r="F35" i="20"/>
  <c r="F71" i="20"/>
  <c r="F106" i="20"/>
  <c r="F51" i="20"/>
  <c r="F15" i="20"/>
  <c r="F86" i="20"/>
  <c r="F56" i="20"/>
  <c r="F91" i="20"/>
  <c r="F20" i="20"/>
  <c r="F18" i="20"/>
  <c r="F54" i="20"/>
  <c r="F89" i="20"/>
  <c r="F23" i="20"/>
  <c r="F59" i="20"/>
  <c r="F94" i="20"/>
  <c r="F14" i="20"/>
  <c r="F50" i="20"/>
  <c r="F85" i="20"/>
  <c r="F70" i="20"/>
  <c r="F105" i="20"/>
  <c r="F34" i="20"/>
  <c r="C51" i="6"/>
  <c r="C55" i="6"/>
  <c r="C47" i="6"/>
  <c r="C43" i="6"/>
  <c r="C59" i="6"/>
  <c r="C64" i="6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D62" i="6"/>
  <c r="C65" i="6"/>
  <c r="C63" i="6"/>
  <c r="C60" i="6"/>
  <c r="C58" i="6"/>
  <c r="C56" i="6"/>
  <c r="C54" i="6"/>
  <c r="C52" i="6"/>
  <c r="C50" i="6"/>
  <c r="C48" i="6"/>
  <c r="C46" i="6"/>
  <c r="C44" i="6"/>
  <c r="C42" i="6"/>
  <c r="F32" i="6"/>
  <c r="E32" i="6"/>
  <c r="C32" i="6"/>
  <c r="C30" i="6"/>
  <c r="C27" i="6"/>
  <c r="C23" i="6"/>
  <c r="C19" i="6"/>
  <c r="C15" i="6"/>
  <c r="C11" i="6"/>
  <c r="AD113" i="19" l="1"/>
  <c r="P39" i="19"/>
  <c r="AF76" i="19"/>
  <c r="F113" i="19"/>
  <c r="N83" i="19"/>
  <c r="N113" i="19" s="1"/>
  <c r="AV76" i="19"/>
  <c r="N9" i="19"/>
  <c r="N39" i="19" s="1"/>
  <c r="F39" i="19"/>
  <c r="P76" i="19"/>
  <c r="N46" i="19"/>
  <c r="N76" i="19" s="1"/>
  <c r="F76" i="19"/>
  <c r="AF39" i="19"/>
  <c r="AT113" i="19"/>
  <c r="AV39" i="19"/>
  <c r="AD39" i="19"/>
  <c r="AT76" i="19"/>
  <c r="AT39" i="19"/>
  <c r="AD76" i="19"/>
  <c r="AT150" i="19"/>
  <c r="AD150" i="19"/>
  <c r="AF150" i="19"/>
  <c r="N120" i="19"/>
  <c r="N150" i="19" s="1"/>
  <c r="F150" i="19"/>
  <c r="AV150" i="19"/>
  <c r="P150" i="19"/>
  <c r="E28" i="14"/>
  <c r="F107" i="22"/>
  <c r="F144" i="22"/>
  <c r="F31" i="22"/>
  <c r="F68" i="22"/>
  <c r="F58" i="18"/>
  <c r="F43" i="18"/>
  <c r="F21" i="18"/>
  <c r="F26" i="18"/>
  <c r="F22" i="18"/>
  <c r="F52" i="18"/>
  <c r="F89" i="18"/>
  <c r="F19" i="18"/>
  <c r="F78" i="18"/>
  <c r="F56" i="18"/>
  <c r="F7" i="18"/>
  <c r="F57" i="18"/>
  <c r="F51" i="18"/>
  <c r="F59" i="18"/>
  <c r="F14" i="18"/>
  <c r="F12" i="18"/>
  <c r="F45" i="18"/>
  <c r="F61" i="18"/>
  <c r="F29" i="18"/>
  <c r="F82" i="18"/>
  <c r="F90" i="18"/>
  <c r="F46" i="18"/>
  <c r="F63" i="18"/>
  <c r="F105" i="18"/>
  <c r="F102" i="18"/>
  <c r="F8" i="18"/>
  <c r="F11" i="18"/>
  <c r="F97" i="18"/>
  <c r="F60" i="18"/>
  <c r="F93" i="18"/>
  <c r="F106" i="18"/>
  <c r="F18" i="18"/>
  <c r="F87" i="18"/>
  <c r="F67" i="18"/>
  <c r="F99" i="18"/>
  <c r="F95" i="18"/>
  <c r="F70" i="18"/>
  <c r="F71" i="18"/>
  <c r="F98" i="18"/>
  <c r="F34" i="18"/>
  <c r="F35" i="18"/>
  <c r="F10" i="18"/>
  <c r="F65" i="18"/>
  <c r="F17" i="18"/>
  <c r="F91" i="18"/>
  <c r="F81" i="18"/>
  <c r="F23" i="18"/>
  <c r="F83" i="18"/>
  <c r="F31" i="18"/>
  <c r="F96" i="18"/>
  <c r="F79" i="18"/>
  <c r="F27" i="18"/>
  <c r="F28" i="18"/>
  <c r="F101" i="18"/>
  <c r="F47" i="18"/>
  <c r="F88" i="18"/>
  <c r="F62" i="18"/>
  <c r="F49" i="18"/>
  <c r="F104" i="18"/>
  <c r="F24" i="18"/>
  <c r="F20" i="18"/>
  <c r="F85" i="18"/>
  <c r="F54" i="18"/>
  <c r="F103" i="18"/>
  <c r="F92" i="18"/>
  <c r="F94" i="18"/>
  <c r="F33" i="18"/>
  <c r="F32" i="18"/>
  <c r="F48" i="18"/>
  <c r="F13" i="18"/>
  <c r="F68" i="18"/>
  <c r="F84" i="18"/>
  <c r="F69" i="18"/>
  <c r="F55" i="18"/>
  <c r="F66" i="18"/>
  <c r="F25" i="18"/>
  <c r="F44" i="18"/>
  <c r="F53" i="18"/>
  <c r="F30" i="18"/>
  <c r="F100" i="18"/>
  <c r="F15" i="18"/>
  <c r="F50" i="18"/>
  <c r="F16" i="18"/>
  <c r="F64" i="18"/>
  <c r="F86" i="18"/>
  <c r="F80" i="18"/>
  <c r="E57" i="13"/>
  <c r="E92" i="13"/>
  <c r="E22" i="13"/>
  <c r="E45" i="13"/>
  <c r="E80" i="13"/>
  <c r="E10" i="13"/>
  <c r="E61" i="13"/>
  <c r="E96" i="13"/>
  <c r="E26" i="13"/>
  <c r="E42" i="13"/>
  <c r="E7" i="13"/>
  <c r="E77" i="13"/>
  <c r="E105" i="13"/>
  <c r="E70" i="13"/>
  <c r="E35" i="13"/>
  <c r="E49" i="13"/>
  <c r="E14" i="13"/>
  <c r="E84" i="13"/>
  <c r="E65" i="13"/>
  <c r="E30" i="13"/>
  <c r="E100" i="13"/>
  <c r="E81" i="13"/>
  <c r="E46" i="13"/>
  <c r="E11" i="13"/>
  <c r="E93" i="13"/>
  <c r="E58" i="13"/>
  <c r="E23" i="13"/>
  <c r="E28" i="13"/>
  <c r="E98" i="13"/>
  <c r="E63" i="13"/>
  <c r="F9" i="18"/>
  <c r="E53" i="13"/>
  <c r="E88" i="13"/>
  <c r="E18" i="13"/>
  <c r="E69" i="13"/>
  <c r="E104" i="13"/>
  <c r="E34" i="13"/>
  <c r="E85" i="13"/>
  <c r="E50" i="13"/>
  <c r="E15" i="13"/>
  <c r="E89" i="13"/>
  <c r="E54" i="13"/>
  <c r="E19" i="13"/>
  <c r="E97" i="13"/>
  <c r="E62" i="13"/>
  <c r="E27" i="13"/>
  <c r="E101" i="13"/>
  <c r="E66" i="13"/>
  <c r="E31" i="13"/>
  <c r="E8" i="13"/>
  <c r="E78" i="13"/>
  <c r="E43" i="13"/>
  <c r="E12" i="13"/>
  <c r="E82" i="13"/>
  <c r="E47" i="13"/>
  <c r="E86" i="13"/>
  <c r="E16" i="13"/>
  <c r="E51" i="13"/>
  <c r="E55" i="13"/>
  <c r="E20" i="13"/>
  <c r="E90" i="13"/>
  <c r="E24" i="13"/>
  <c r="E94" i="13"/>
  <c r="E59" i="13"/>
  <c r="E102" i="13"/>
  <c r="E32" i="13"/>
  <c r="E67" i="13"/>
  <c r="E44" i="13"/>
  <c r="E9" i="13"/>
  <c r="E79" i="13"/>
  <c r="E13" i="13"/>
  <c r="E83" i="13"/>
  <c r="E48" i="13"/>
  <c r="E87" i="13"/>
  <c r="E17" i="13"/>
  <c r="E52" i="13"/>
  <c r="E91" i="13"/>
  <c r="E56" i="13"/>
  <c r="E21" i="13"/>
  <c r="E60" i="13"/>
  <c r="E25" i="13"/>
  <c r="E95" i="13"/>
  <c r="E29" i="13"/>
  <c r="E99" i="13"/>
  <c r="E64" i="13"/>
  <c r="E103" i="13"/>
  <c r="E33" i="13"/>
  <c r="E68" i="13"/>
  <c r="F126" i="15"/>
  <c r="F89" i="15"/>
  <c r="F52" i="15"/>
  <c r="F15" i="15"/>
  <c r="F138" i="15"/>
  <c r="F64" i="15"/>
  <c r="F101" i="15"/>
  <c r="F27" i="15"/>
  <c r="F86" i="15"/>
  <c r="F49" i="15"/>
  <c r="F123" i="15"/>
  <c r="F12" i="15"/>
  <c r="F94" i="15"/>
  <c r="F57" i="15"/>
  <c r="F131" i="15"/>
  <c r="F20" i="15"/>
  <c r="F83" i="15"/>
  <c r="F120" i="15"/>
  <c r="F9" i="15"/>
  <c r="F46" i="15"/>
  <c r="F124" i="15"/>
  <c r="F87" i="15"/>
  <c r="F13" i="15"/>
  <c r="F50" i="15"/>
  <c r="F54" i="15"/>
  <c r="F17" i="15"/>
  <c r="F128" i="15"/>
  <c r="F91" i="15"/>
  <c r="F21" i="15"/>
  <c r="F95" i="15"/>
  <c r="F58" i="15"/>
  <c r="F132" i="15"/>
  <c r="F136" i="15"/>
  <c r="F99" i="15"/>
  <c r="F25" i="15"/>
  <c r="F62" i="15"/>
  <c r="F140" i="15"/>
  <c r="F103" i="15"/>
  <c r="F29" i="15"/>
  <c r="F66" i="15"/>
  <c r="F37" i="15"/>
  <c r="F74" i="15"/>
  <c r="F148" i="15"/>
  <c r="F111" i="15"/>
  <c r="F10" i="15"/>
  <c r="F84" i="15"/>
  <c r="F121" i="15"/>
  <c r="F47" i="15"/>
  <c r="F125" i="15"/>
  <c r="F88" i="15"/>
  <c r="F51" i="15"/>
  <c r="F14" i="15"/>
  <c r="F129" i="15"/>
  <c r="F92" i="15"/>
  <c r="F18" i="15"/>
  <c r="F55" i="15"/>
  <c r="F59" i="15"/>
  <c r="F133" i="15"/>
  <c r="F22" i="15"/>
  <c r="F96" i="15"/>
  <c r="F137" i="15"/>
  <c r="F63" i="15"/>
  <c r="F100" i="15"/>
  <c r="F26" i="15"/>
  <c r="F141" i="15"/>
  <c r="F104" i="15"/>
  <c r="F67" i="15"/>
  <c r="F30" i="15"/>
  <c r="F145" i="15"/>
  <c r="F108" i="15"/>
  <c r="F71" i="15"/>
  <c r="F34" i="15"/>
  <c r="F122" i="15"/>
  <c r="F48" i="15"/>
  <c r="F85" i="15"/>
  <c r="F11" i="15"/>
  <c r="F142" i="15"/>
  <c r="F31" i="15"/>
  <c r="F105" i="15"/>
  <c r="F68" i="15"/>
  <c r="F146" i="15"/>
  <c r="F109" i="15"/>
  <c r="F72" i="15"/>
  <c r="F35" i="15"/>
  <c r="F130" i="15"/>
  <c r="F93" i="15"/>
  <c r="F19" i="15"/>
  <c r="F56" i="15"/>
  <c r="F90" i="15"/>
  <c r="F53" i="15"/>
  <c r="F127" i="15"/>
  <c r="F16" i="15"/>
  <c r="F98" i="15"/>
  <c r="F61" i="15"/>
  <c r="F135" i="15"/>
  <c r="F24" i="15"/>
  <c r="F102" i="15"/>
  <c r="F65" i="15"/>
  <c r="F28" i="15"/>
  <c r="F139" i="15"/>
  <c r="F106" i="15"/>
  <c r="F69" i="15"/>
  <c r="F143" i="15"/>
  <c r="F32" i="15"/>
  <c r="F110" i="15"/>
  <c r="F73" i="15"/>
  <c r="F147" i="15"/>
  <c r="F36" i="15"/>
  <c r="F134" i="15"/>
  <c r="F97" i="15"/>
  <c r="F23" i="15"/>
  <c r="F60" i="15"/>
  <c r="F70" i="15"/>
  <c r="F33" i="15"/>
  <c r="F107" i="15"/>
  <c r="F144" i="15"/>
  <c r="F65" i="6"/>
  <c r="E65" i="6"/>
  <c r="C25" i="6"/>
  <c r="C21" i="6"/>
  <c r="C17" i="6"/>
  <c r="C13" i="6"/>
  <c r="C9" i="6"/>
  <c r="E25" i="6"/>
  <c r="E21" i="6"/>
  <c r="E12" i="6"/>
  <c r="E13" i="6"/>
  <c r="F12" i="6"/>
  <c r="F8" i="6"/>
  <c r="E20" i="6"/>
  <c r="E53" i="6" s="1"/>
  <c r="B12" i="1"/>
  <c r="G12" i="1" s="1"/>
  <c r="B11" i="1"/>
  <c r="G11" i="1" s="1"/>
  <c r="B10" i="1"/>
  <c r="G10" i="1" s="1"/>
  <c r="B9" i="1"/>
  <c r="G9" i="1" s="1"/>
  <c r="B8" i="1"/>
  <c r="G8" i="1" s="1"/>
  <c r="B7" i="1"/>
  <c r="G7" i="1" s="1"/>
  <c r="AS32" i="19" l="1"/>
  <c r="AC32" i="19"/>
  <c r="AS16" i="19"/>
  <c r="AC16" i="19"/>
  <c r="AS34" i="19"/>
  <c r="AC34" i="19"/>
  <c r="AS55" i="19"/>
  <c r="AC55" i="19"/>
  <c r="AS111" i="19"/>
  <c r="AC111" i="19"/>
  <c r="F76" i="15"/>
  <c r="AS46" i="19"/>
  <c r="AC46" i="19"/>
  <c r="AS12" i="19"/>
  <c r="AC12" i="19"/>
  <c r="AS15" i="19"/>
  <c r="AC15" i="19"/>
  <c r="AS107" i="19"/>
  <c r="AC107" i="19"/>
  <c r="AS23" i="19"/>
  <c r="AC23" i="19"/>
  <c r="AS28" i="19"/>
  <c r="AC28" i="19"/>
  <c r="AS19" i="19"/>
  <c r="AC19" i="19"/>
  <c r="AS72" i="19"/>
  <c r="AC72" i="19"/>
  <c r="AS105" i="19"/>
  <c r="AC105" i="19"/>
  <c r="AS85" i="19"/>
  <c r="AC85" i="19"/>
  <c r="AS71" i="19"/>
  <c r="AC71" i="19"/>
  <c r="AS67" i="19"/>
  <c r="AC67" i="19"/>
  <c r="AS100" i="19"/>
  <c r="AC100" i="19"/>
  <c r="AS22" i="19"/>
  <c r="AC22" i="19"/>
  <c r="AS18" i="19"/>
  <c r="AC18" i="19"/>
  <c r="AC51" i="19"/>
  <c r="AS51" i="19"/>
  <c r="AS29" i="19"/>
  <c r="AC29" i="19"/>
  <c r="AS25" i="19"/>
  <c r="AC25" i="19"/>
  <c r="AS58" i="19"/>
  <c r="AC58" i="19"/>
  <c r="AS13" i="19"/>
  <c r="AC13" i="19"/>
  <c r="F39" i="15"/>
  <c r="AS9" i="19"/>
  <c r="AC9" i="19"/>
  <c r="AS101" i="19"/>
  <c r="AC101" i="19"/>
  <c r="AS52" i="19"/>
  <c r="AC52" i="19"/>
  <c r="AS36" i="19"/>
  <c r="AC36" i="19"/>
  <c r="AS56" i="19"/>
  <c r="AC56" i="19"/>
  <c r="AS11" i="19"/>
  <c r="AC11" i="19"/>
  <c r="AS30" i="19"/>
  <c r="AC30" i="19"/>
  <c r="AS96" i="19"/>
  <c r="AC96" i="19"/>
  <c r="AS14" i="19"/>
  <c r="AC14" i="19"/>
  <c r="AS62" i="19"/>
  <c r="AC62" i="19"/>
  <c r="AS50" i="19"/>
  <c r="AC50" i="19"/>
  <c r="AS27" i="19"/>
  <c r="AC27" i="19"/>
  <c r="AS33" i="19"/>
  <c r="AC33" i="19"/>
  <c r="AS73" i="19"/>
  <c r="AC73" i="19"/>
  <c r="AS61" i="19"/>
  <c r="AC61" i="19"/>
  <c r="AS93" i="19"/>
  <c r="AC93" i="19"/>
  <c r="AS48" i="19"/>
  <c r="AC48" i="19"/>
  <c r="AS104" i="19"/>
  <c r="AC104" i="19"/>
  <c r="AS92" i="19"/>
  <c r="AC92" i="19"/>
  <c r="AS99" i="19"/>
  <c r="AC99" i="19"/>
  <c r="AS17" i="19"/>
  <c r="AC17" i="19"/>
  <c r="AC87" i="19"/>
  <c r="AS87" i="19"/>
  <c r="AS49" i="19"/>
  <c r="AC49" i="19"/>
  <c r="AS89" i="19"/>
  <c r="AC89" i="19"/>
  <c r="AS60" i="19"/>
  <c r="AC60" i="19"/>
  <c r="AS24" i="19"/>
  <c r="AC24" i="19"/>
  <c r="AS35" i="19"/>
  <c r="AC35" i="19"/>
  <c r="AS68" i="19"/>
  <c r="AC68" i="19"/>
  <c r="AS26" i="19"/>
  <c r="AC26" i="19"/>
  <c r="AS47" i="19"/>
  <c r="AC47" i="19"/>
  <c r="AS66" i="19"/>
  <c r="AC66" i="19"/>
  <c r="AS91" i="19"/>
  <c r="AC91" i="19"/>
  <c r="AS20" i="19"/>
  <c r="AC20" i="19"/>
  <c r="AS97" i="19"/>
  <c r="AC97" i="19"/>
  <c r="AS69" i="19"/>
  <c r="AC69" i="19"/>
  <c r="AS65" i="19"/>
  <c r="AC65" i="19"/>
  <c r="AS53" i="19"/>
  <c r="AC53" i="19"/>
  <c r="AS109" i="19"/>
  <c r="AC109" i="19"/>
  <c r="AS31" i="19"/>
  <c r="AC31" i="19"/>
  <c r="AS108" i="19"/>
  <c r="AC108" i="19"/>
  <c r="AS63" i="19"/>
  <c r="AC63" i="19"/>
  <c r="AS88" i="19"/>
  <c r="AC88" i="19"/>
  <c r="AS84" i="19"/>
  <c r="AC84" i="19"/>
  <c r="AS74" i="19"/>
  <c r="AC74" i="19"/>
  <c r="AS103" i="19"/>
  <c r="AC103" i="19"/>
  <c r="AS95" i="19"/>
  <c r="AC95" i="19"/>
  <c r="F150" i="15"/>
  <c r="AS57" i="19"/>
  <c r="AC57" i="19"/>
  <c r="AS64" i="19"/>
  <c r="AC64" i="19"/>
  <c r="AS70" i="19"/>
  <c r="AC70" i="19"/>
  <c r="AS110" i="19"/>
  <c r="AC110" i="19"/>
  <c r="AS106" i="19"/>
  <c r="AC106" i="19"/>
  <c r="AS102" i="19"/>
  <c r="AC102" i="19"/>
  <c r="AS98" i="19"/>
  <c r="AC98" i="19"/>
  <c r="AS90" i="19"/>
  <c r="AC90" i="19"/>
  <c r="AS59" i="19"/>
  <c r="AC59" i="19"/>
  <c r="AS10" i="19"/>
  <c r="AC10" i="19"/>
  <c r="AS37" i="19"/>
  <c r="AC37" i="19"/>
  <c r="AS21" i="19"/>
  <c r="AC21" i="19"/>
  <c r="AS54" i="19"/>
  <c r="AC54" i="19"/>
  <c r="F113" i="15"/>
  <c r="AS83" i="19"/>
  <c r="AC83" i="19"/>
  <c r="AS94" i="19"/>
  <c r="AC94" i="19"/>
  <c r="AS86" i="19"/>
  <c r="AC86" i="19"/>
  <c r="AS143" i="19"/>
  <c r="AC143" i="19"/>
  <c r="AS135" i="19"/>
  <c r="AC135" i="19"/>
  <c r="AC121" i="19"/>
  <c r="AS121" i="19"/>
  <c r="AS131" i="19"/>
  <c r="AC131" i="19"/>
  <c r="AC134" i="19"/>
  <c r="AS134" i="19"/>
  <c r="AC130" i="19"/>
  <c r="AS130" i="19"/>
  <c r="AC146" i="19"/>
  <c r="AS146" i="19"/>
  <c r="AC142" i="19"/>
  <c r="AS142" i="19"/>
  <c r="AC122" i="19"/>
  <c r="AS122" i="19"/>
  <c r="AC145" i="19"/>
  <c r="AS145" i="19"/>
  <c r="AC141" i="19"/>
  <c r="AS141" i="19"/>
  <c r="AC137" i="19"/>
  <c r="AS137" i="19"/>
  <c r="AC129" i="19"/>
  <c r="AS129" i="19"/>
  <c r="AC125" i="19"/>
  <c r="AS125" i="19"/>
  <c r="AS140" i="19"/>
  <c r="AC140" i="19"/>
  <c r="AS136" i="19"/>
  <c r="AC136" i="19"/>
  <c r="AS124" i="19"/>
  <c r="AC124" i="19"/>
  <c r="AC138" i="19"/>
  <c r="AS138" i="19"/>
  <c r="AC126" i="19"/>
  <c r="AS126" i="19"/>
  <c r="AS144" i="19"/>
  <c r="AC144" i="19"/>
  <c r="AS139" i="19"/>
  <c r="AC139" i="19"/>
  <c r="AS132" i="19"/>
  <c r="AC132" i="19"/>
  <c r="AS147" i="19"/>
  <c r="AC147" i="19"/>
  <c r="AS127" i="19"/>
  <c r="AC127" i="19"/>
  <c r="AS148" i="19"/>
  <c r="AC148" i="19"/>
  <c r="AS128" i="19"/>
  <c r="AC128" i="19"/>
  <c r="AS123" i="19"/>
  <c r="AC123" i="19"/>
  <c r="AC133" i="19"/>
  <c r="AS133" i="19"/>
  <c r="AS120" i="19"/>
  <c r="AC120" i="19"/>
  <c r="E54" i="6"/>
  <c r="H147" i="22" s="1"/>
  <c r="H140" i="22"/>
  <c r="H132" i="22"/>
  <c r="H124" i="22"/>
  <c r="H146" i="22"/>
  <c r="H139" i="22"/>
  <c r="H131" i="22"/>
  <c r="H123" i="22"/>
  <c r="H145" i="22"/>
  <c r="H138" i="22"/>
  <c r="H130" i="22"/>
  <c r="H122" i="22"/>
  <c r="H141" i="22"/>
  <c r="H133" i="22"/>
  <c r="H125" i="22"/>
  <c r="E58" i="6"/>
  <c r="G13" i="5"/>
  <c r="E41" i="6"/>
  <c r="E45" i="6"/>
  <c r="E57" i="6"/>
  <c r="F53" i="6"/>
  <c r="F41" i="6"/>
  <c r="F57" i="6"/>
  <c r="F45" i="6"/>
  <c r="E46" i="6"/>
  <c r="E101" i="19"/>
  <c r="M101" i="19" s="1"/>
  <c r="E138" i="19"/>
  <c r="M138" i="19" s="1"/>
  <c r="E27" i="19"/>
  <c r="M27" i="19" s="1"/>
  <c r="E64" i="19"/>
  <c r="M64" i="19" s="1"/>
  <c r="E95" i="17"/>
  <c r="E60" i="17"/>
  <c r="E25" i="17"/>
  <c r="E85" i="19"/>
  <c r="M85" i="19" s="1"/>
  <c r="E11" i="19"/>
  <c r="M11" i="19" s="1"/>
  <c r="E122" i="19"/>
  <c r="M122" i="19" s="1"/>
  <c r="E48" i="19"/>
  <c r="M48" i="19" s="1"/>
  <c r="E79" i="17"/>
  <c r="E44" i="17"/>
  <c r="E9" i="17"/>
  <c r="E92" i="19"/>
  <c r="M92" i="19" s="1"/>
  <c r="E55" i="19"/>
  <c r="M55" i="19" s="1"/>
  <c r="E18" i="19"/>
  <c r="M18" i="19" s="1"/>
  <c r="E129" i="19"/>
  <c r="M129" i="19" s="1"/>
  <c r="E51" i="17"/>
  <c r="E86" i="17"/>
  <c r="E16" i="17"/>
  <c r="E66" i="19"/>
  <c r="M66" i="19" s="1"/>
  <c r="E103" i="19"/>
  <c r="M103" i="19" s="1"/>
  <c r="E29" i="19"/>
  <c r="M29" i="19" s="1"/>
  <c r="E140" i="19"/>
  <c r="M140" i="19" s="1"/>
  <c r="E62" i="17"/>
  <c r="E97" i="17"/>
  <c r="E27" i="17"/>
  <c r="E131" i="19"/>
  <c r="M131" i="19" s="1"/>
  <c r="E94" i="19"/>
  <c r="M94" i="19" s="1"/>
  <c r="E20" i="19"/>
  <c r="M20" i="19" s="1"/>
  <c r="E57" i="19"/>
  <c r="M57" i="19" s="1"/>
  <c r="E88" i="17"/>
  <c r="E53" i="17"/>
  <c r="E18" i="17"/>
  <c r="E50" i="19"/>
  <c r="M50" i="19" s="1"/>
  <c r="E87" i="19"/>
  <c r="M87" i="19" s="1"/>
  <c r="E13" i="19"/>
  <c r="M13" i="19" s="1"/>
  <c r="E124" i="19"/>
  <c r="M124" i="19" s="1"/>
  <c r="E46" i="17"/>
  <c r="E81" i="17"/>
  <c r="E11" i="17"/>
  <c r="E83" i="19"/>
  <c r="E46" i="19"/>
  <c r="E9" i="19"/>
  <c r="E120" i="19"/>
  <c r="E42" i="17"/>
  <c r="E77" i="17"/>
  <c r="E7" i="17"/>
  <c r="E97" i="19"/>
  <c r="M97" i="19" s="1"/>
  <c r="E60" i="19"/>
  <c r="M60" i="19" s="1"/>
  <c r="E23" i="19"/>
  <c r="M23" i="19" s="1"/>
  <c r="E134" i="19"/>
  <c r="M134" i="19" s="1"/>
  <c r="E91" i="17"/>
  <c r="E56" i="17"/>
  <c r="E21" i="17"/>
  <c r="E108" i="19"/>
  <c r="M108" i="19" s="1"/>
  <c r="E71" i="19"/>
  <c r="M71" i="19" s="1"/>
  <c r="E34" i="19"/>
  <c r="M34" i="19" s="1"/>
  <c r="E145" i="19"/>
  <c r="M145" i="19" s="1"/>
  <c r="E67" i="17"/>
  <c r="E102" i="17"/>
  <c r="E32" i="17"/>
  <c r="E88" i="19"/>
  <c r="M88" i="19" s="1"/>
  <c r="E51" i="19"/>
  <c r="M51" i="19" s="1"/>
  <c r="E14" i="19"/>
  <c r="M14" i="19" s="1"/>
  <c r="E125" i="19"/>
  <c r="M125" i="19" s="1"/>
  <c r="E47" i="17"/>
  <c r="E82" i="17"/>
  <c r="E12" i="17"/>
  <c r="E58" i="19"/>
  <c r="M58" i="19" s="1"/>
  <c r="E95" i="19"/>
  <c r="M95" i="19" s="1"/>
  <c r="E132" i="19"/>
  <c r="M132" i="19" s="1"/>
  <c r="E21" i="19"/>
  <c r="M21" i="19" s="1"/>
  <c r="E54" i="17"/>
  <c r="E89" i="17"/>
  <c r="E19" i="17"/>
  <c r="E106" i="19"/>
  <c r="M106" i="19" s="1"/>
  <c r="E143" i="19"/>
  <c r="M143" i="19" s="1"/>
  <c r="E69" i="19"/>
  <c r="M69" i="19" s="1"/>
  <c r="E32" i="19"/>
  <c r="M32" i="19" s="1"/>
  <c r="E65" i="17"/>
  <c r="E100" i="17"/>
  <c r="E30" i="17"/>
  <c r="E139" i="19"/>
  <c r="M139" i="19" s="1"/>
  <c r="E102" i="19"/>
  <c r="M102" i="19" s="1"/>
  <c r="E28" i="19"/>
  <c r="M28" i="19" s="1"/>
  <c r="E65" i="19"/>
  <c r="M65" i="19" s="1"/>
  <c r="E96" i="17"/>
  <c r="E61" i="17"/>
  <c r="E26" i="17"/>
  <c r="E109" i="19"/>
  <c r="M109" i="19" s="1"/>
  <c r="E146" i="19"/>
  <c r="M146" i="19" s="1"/>
  <c r="E35" i="19"/>
  <c r="M35" i="19" s="1"/>
  <c r="E72" i="19"/>
  <c r="M72" i="19" s="1"/>
  <c r="E103" i="17"/>
  <c r="E68" i="17"/>
  <c r="E33" i="17"/>
  <c r="E93" i="19"/>
  <c r="M93" i="19" s="1"/>
  <c r="E130" i="19"/>
  <c r="M130" i="19" s="1"/>
  <c r="E19" i="19"/>
  <c r="M19" i="19" s="1"/>
  <c r="E56" i="19"/>
  <c r="M56" i="19" s="1"/>
  <c r="E87" i="17"/>
  <c r="E52" i="17"/>
  <c r="E17" i="17"/>
  <c r="E100" i="19"/>
  <c r="M100" i="19" s="1"/>
  <c r="E63" i="19"/>
  <c r="M63" i="19" s="1"/>
  <c r="E26" i="19"/>
  <c r="M26" i="19" s="1"/>
  <c r="E137" i="19"/>
  <c r="M137" i="19" s="1"/>
  <c r="E59" i="17"/>
  <c r="E94" i="17"/>
  <c r="E24" i="17"/>
  <c r="E84" i="19"/>
  <c r="M84" i="19" s="1"/>
  <c r="E47" i="19"/>
  <c r="M47" i="19" s="1"/>
  <c r="E10" i="19"/>
  <c r="M10" i="19" s="1"/>
  <c r="E121" i="19"/>
  <c r="M121" i="19" s="1"/>
  <c r="E43" i="17"/>
  <c r="E78" i="17"/>
  <c r="E8" i="17"/>
  <c r="E54" i="19"/>
  <c r="M54" i="19" s="1"/>
  <c r="E91" i="19"/>
  <c r="M91" i="19" s="1"/>
  <c r="E128" i="19"/>
  <c r="M128" i="19" s="1"/>
  <c r="E17" i="19"/>
  <c r="M17" i="19" s="1"/>
  <c r="E50" i="17"/>
  <c r="E85" i="17"/>
  <c r="E15" i="17"/>
  <c r="E104" i="19"/>
  <c r="M104" i="19" s="1"/>
  <c r="E67" i="19"/>
  <c r="M67" i="19" s="1"/>
  <c r="E30" i="19"/>
  <c r="M30" i="19" s="1"/>
  <c r="E141" i="19"/>
  <c r="M141" i="19" s="1"/>
  <c r="E63" i="17"/>
  <c r="E98" i="17"/>
  <c r="E28" i="17"/>
  <c r="E90" i="19"/>
  <c r="M90" i="19" s="1"/>
  <c r="E127" i="19"/>
  <c r="M127" i="19" s="1"/>
  <c r="E53" i="19"/>
  <c r="M53" i="19" s="1"/>
  <c r="E16" i="19"/>
  <c r="M16" i="19" s="1"/>
  <c r="E84" i="17"/>
  <c r="E49" i="17"/>
  <c r="E14" i="17"/>
  <c r="E123" i="19"/>
  <c r="M123" i="19" s="1"/>
  <c r="E86" i="19"/>
  <c r="M86" i="19" s="1"/>
  <c r="E12" i="19"/>
  <c r="M12" i="19" s="1"/>
  <c r="E49" i="19"/>
  <c r="M49" i="19" s="1"/>
  <c r="E80" i="17"/>
  <c r="E45" i="17"/>
  <c r="E10" i="17"/>
  <c r="E105" i="19"/>
  <c r="M105" i="19" s="1"/>
  <c r="E68" i="19"/>
  <c r="M68" i="19" s="1"/>
  <c r="E142" i="19"/>
  <c r="M142" i="19" s="1"/>
  <c r="E31" i="19"/>
  <c r="M31" i="19" s="1"/>
  <c r="E99" i="17"/>
  <c r="E64" i="17"/>
  <c r="E29" i="17"/>
  <c r="E89" i="19"/>
  <c r="M89" i="19" s="1"/>
  <c r="E52" i="19"/>
  <c r="M52" i="19" s="1"/>
  <c r="E126" i="19"/>
  <c r="M126" i="19" s="1"/>
  <c r="E15" i="19"/>
  <c r="M15" i="19" s="1"/>
  <c r="E83" i="17"/>
  <c r="E48" i="17"/>
  <c r="E13" i="17"/>
  <c r="E96" i="19"/>
  <c r="M96" i="19" s="1"/>
  <c r="E59" i="19"/>
  <c r="M59" i="19" s="1"/>
  <c r="E22" i="19"/>
  <c r="M22" i="19" s="1"/>
  <c r="E133" i="19"/>
  <c r="M133" i="19" s="1"/>
  <c r="E55" i="17"/>
  <c r="E90" i="17"/>
  <c r="E20" i="17"/>
  <c r="E70" i="19"/>
  <c r="M70" i="19" s="1"/>
  <c r="E107" i="19"/>
  <c r="M107" i="19" s="1"/>
  <c r="E144" i="19"/>
  <c r="M144" i="19" s="1"/>
  <c r="E33" i="19"/>
  <c r="M33" i="19" s="1"/>
  <c r="E66" i="17"/>
  <c r="E101" i="17"/>
  <c r="E31" i="17"/>
  <c r="E147" i="19"/>
  <c r="M147" i="19" s="1"/>
  <c r="E110" i="19"/>
  <c r="M110" i="19" s="1"/>
  <c r="E36" i="19"/>
  <c r="M36" i="19" s="1"/>
  <c r="E73" i="19"/>
  <c r="M73" i="19" s="1"/>
  <c r="E69" i="17"/>
  <c r="E104" i="17"/>
  <c r="E34" i="17"/>
  <c r="E62" i="19"/>
  <c r="M62" i="19" s="1"/>
  <c r="E99" i="19"/>
  <c r="M99" i="19" s="1"/>
  <c r="E25" i="19"/>
  <c r="M25" i="19" s="1"/>
  <c r="E136" i="19"/>
  <c r="M136" i="19" s="1"/>
  <c r="E58" i="17"/>
  <c r="E93" i="17"/>
  <c r="E23" i="17"/>
  <c r="E74" i="19"/>
  <c r="M74" i="19" s="1"/>
  <c r="E111" i="19"/>
  <c r="M111" i="19" s="1"/>
  <c r="E148" i="19"/>
  <c r="M148" i="19" s="1"/>
  <c r="E37" i="19"/>
  <c r="M37" i="19" s="1"/>
  <c r="E70" i="17"/>
  <c r="E105" i="17"/>
  <c r="E35" i="17"/>
  <c r="E98" i="19"/>
  <c r="M98" i="19" s="1"/>
  <c r="E135" i="19"/>
  <c r="M135" i="19" s="1"/>
  <c r="E61" i="19"/>
  <c r="M61" i="19" s="1"/>
  <c r="E24" i="19"/>
  <c r="M24" i="19" s="1"/>
  <c r="E57" i="17"/>
  <c r="E92" i="17"/>
  <c r="E22" i="17"/>
  <c r="E26" i="20"/>
  <c r="E62" i="20"/>
  <c r="E97" i="20"/>
  <c r="E70" i="20"/>
  <c r="E105" i="20"/>
  <c r="E34" i="20"/>
  <c r="E66" i="20"/>
  <c r="E101" i="20"/>
  <c r="E30" i="20"/>
  <c r="E93" i="20"/>
  <c r="E22" i="20"/>
  <c r="E58" i="20"/>
  <c r="E14" i="20"/>
  <c r="E50" i="20"/>
  <c r="E85" i="20"/>
  <c r="E8" i="20"/>
  <c r="E44" i="20"/>
  <c r="E79" i="20"/>
  <c r="E35" i="20"/>
  <c r="E106" i="20"/>
  <c r="E71" i="20"/>
  <c r="E15" i="20"/>
  <c r="E51" i="20"/>
  <c r="E86" i="20"/>
  <c r="E89" i="20"/>
  <c r="E18" i="20"/>
  <c r="E54" i="20"/>
  <c r="E10" i="20"/>
  <c r="E46" i="20"/>
  <c r="E81" i="20"/>
  <c r="E31" i="20"/>
  <c r="E67" i="20"/>
  <c r="E102" i="20"/>
  <c r="E90" i="20"/>
  <c r="E19" i="20"/>
  <c r="E55" i="20"/>
  <c r="E20" i="20"/>
  <c r="E56" i="20"/>
  <c r="E91" i="20"/>
  <c r="E43" i="20"/>
  <c r="E78" i="20"/>
  <c r="E7" i="20"/>
  <c r="E57" i="20"/>
  <c r="E21" i="20"/>
  <c r="E92" i="20"/>
  <c r="E53" i="20"/>
  <c r="E17" i="20"/>
  <c r="E88" i="20"/>
  <c r="E69" i="20"/>
  <c r="E33" i="20"/>
  <c r="E104" i="20"/>
  <c r="E65" i="20"/>
  <c r="E29" i="20"/>
  <c r="E100" i="20"/>
  <c r="E80" i="20"/>
  <c r="E9" i="20"/>
  <c r="E45" i="20"/>
  <c r="E32" i="20"/>
  <c r="E103" i="20"/>
  <c r="E68" i="20"/>
  <c r="E28" i="20"/>
  <c r="E64" i="20"/>
  <c r="E99" i="20"/>
  <c r="E95" i="20"/>
  <c r="E60" i="20"/>
  <c r="E24" i="20"/>
  <c r="E87" i="20"/>
  <c r="E16" i="20"/>
  <c r="E52" i="20"/>
  <c r="E48" i="20"/>
  <c r="E12" i="20"/>
  <c r="E83" i="20"/>
  <c r="E98" i="20"/>
  <c r="E27" i="20"/>
  <c r="E63" i="20"/>
  <c r="E59" i="20"/>
  <c r="E94" i="20"/>
  <c r="E23" i="20"/>
  <c r="E11" i="20"/>
  <c r="E82" i="20"/>
  <c r="E47" i="20"/>
  <c r="E96" i="20"/>
  <c r="E61" i="20"/>
  <c r="E25" i="20"/>
  <c r="E49" i="20"/>
  <c r="E13" i="20"/>
  <c r="E84" i="20"/>
  <c r="G33" i="9"/>
  <c r="G29" i="9"/>
  <c r="G25" i="9"/>
  <c r="G21" i="9"/>
  <c r="G17" i="9"/>
  <c r="G13" i="9"/>
  <c r="G9" i="9"/>
  <c r="G32" i="9"/>
  <c r="G28" i="9"/>
  <c r="G24" i="9"/>
  <c r="G20" i="9"/>
  <c r="G16" i="9"/>
  <c r="G12" i="9"/>
  <c r="G8" i="9"/>
  <c r="G35" i="9"/>
  <c r="G31" i="9"/>
  <c r="G27" i="9"/>
  <c r="G23" i="9"/>
  <c r="G19" i="9"/>
  <c r="G15" i="9"/>
  <c r="G11" i="9"/>
  <c r="G7" i="9"/>
  <c r="G34" i="9"/>
  <c r="G30" i="9"/>
  <c r="G26" i="9"/>
  <c r="G22" i="9"/>
  <c r="G18" i="9"/>
  <c r="G14" i="9"/>
  <c r="G10" i="9"/>
  <c r="F29" i="6"/>
  <c r="E30" i="6"/>
  <c r="E29" i="6"/>
  <c r="AC113" i="19" l="1"/>
  <c r="M83" i="19"/>
  <c r="M113" i="19" s="1"/>
  <c r="E113" i="19"/>
  <c r="M9" i="19"/>
  <c r="M39" i="19" s="1"/>
  <c r="E39" i="19"/>
  <c r="M46" i="19"/>
  <c r="E76" i="19"/>
  <c r="AS150" i="19"/>
  <c r="AS113" i="19"/>
  <c r="AC39" i="19"/>
  <c r="AS39" i="19"/>
  <c r="AC76" i="19"/>
  <c r="AS76" i="19"/>
  <c r="M76" i="19"/>
  <c r="M120" i="19"/>
  <c r="M150" i="19" s="1"/>
  <c r="E150" i="19"/>
  <c r="AC150" i="19"/>
  <c r="H129" i="22"/>
  <c r="H148" i="22"/>
  <c r="H134" i="22"/>
  <c r="H149" i="22"/>
  <c r="H135" i="22"/>
  <c r="H150" i="22"/>
  <c r="H136" i="22"/>
  <c r="H137" i="22"/>
  <c r="H126" i="22"/>
  <c r="H142" i="22"/>
  <c r="H127" i="22"/>
  <c r="H143" i="22"/>
  <c r="H128" i="22"/>
  <c r="H71" i="22"/>
  <c r="H64" i="22"/>
  <c r="H60" i="22"/>
  <c r="H52" i="22"/>
  <c r="H48" i="22"/>
  <c r="H74" i="22"/>
  <c r="H70" i="22"/>
  <c r="H67" i="22"/>
  <c r="H63" i="22"/>
  <c r="H59" i="22"/>
  <c r="H55" i="22"/>
  <c r="H51" i="22"/>
  <c r="H47" i="22"/>
  <c r="H72" i="22"/>
  <c r="H65" i="22"/>
  <c r="H61" i="22"/>
  <c r="H57" i="22"/>
  <c r="H53" i="22"/>
  <c r="H49" i="22"/>
  <c r="H56" i="22"/>
  <c r="H73" i="22"/>
  <c r="H54" i="22"/>
  <c r="H58" i="22"/>
  <c r="H62" i="22"/>
  <c r="H46" i="22"/>
  <c r="H69" i="22"/>
  <c r="H66" i="22"/>
  <c r="H50" i="22"/>
  <c r="F62" i="6"/>
  <c r="E62" i="6"/>
  <c r="H36" i="22"/>
  <c r="H29" i="22"/>
  <c r="H25" i="22"/>
  <c r="H21" i="22"/>
  <c r="H17" i="22"/>
  <c r="H13" i="22"/>
  <c r="H35" i="22"/>
  <c r="H28" i="22"/>
  <c r="H24" i="22"/>
  <c r="H37" i="22"/>
  <c r="H33" i="22"/>
  <c r="H30" i="22"/>
  <c r="H26" i="22"/>
  <c r="H22" i="22"/>
  <c r="H18" i="22"/>
  <c r="H14" i="22"/>
  <c r="H10" i="22"/>
  <c r="H32" i="22"/>
  <c r="H16" i="22"/>
  <c r="H11" i="22"/>
  <c r="H34" i="22"/>
  <c r="H15" i="22"/>
  <c r="H23" i="22"/>
  <c r="H20" i="22"/>
  <c r="H27" i="22"/>
  <c r="H19" i="22"/>
  <c r="H12" i="22"/>
  <c r="H9" i="22"/>
  <c r="E63" i="6"/>
  <c r="I13" i="21"/>
  <c r="I28" i="21"/>
  <c r="I20" i="21"/>
  <c r="I12" i="21"/>
  <c r="I31" i="21"/>
  <c r="I19" i="21"/>
  <c r="I29" i="21"/>
  <c r="I11" i="21"/>
  <c r="I27" i="9"/>
  <c r="I23" i="9"/>
  <c r="I19" i="9"/>
  <c r="I20" i="9"/>
  <c r="I10" i="9"/>
  <c r="I31" i="9"/>
  <c r="I11" i="9"/>
  <c r="I34" i="9"/>
  <c r="I9" i="21"/>
  <c r="I26" i="21"/>
  <c r="I18" i="21"/>
  <c r="I10" i="21"/>
  <c r="I27" i="21"/>
  <c r="I15" i="21"/>
  <c r="I23" i="21"/>
  <c r="I32" i="9"/>
  <c r="I29" i="9"/>
  <c r="I25" i="9"/>
  <c r="I16" i="9"/>
  <c r="I15" i="9"/>
  <c r="I22" i="9"/>
  <c r="I34" i="21"/>
  <c r="I24" i="21"/>
  <c r="I16" i="21"/>
  <c r="I8" i="21"/>
  <c r="I25" i="21"/>
  <c r="I7" i="21"/>
  <c r="I17" i="21"/>
  <c r="I7" i="9"/>
  <c r="I9" i="9"/>
  <c r="I30" i="9"/>
  <c r="I28" i="9"/>
  <c r="I12" i="9"/>
  <c r="I21" i="9"/>
  <c r="I33" i="9"/>
  <c r="I30" i="21"/>
  <c r="I22" i="21"/>
  <c r="I14" i="21"/>
  <c r="I35" i="21"/>
  <c r="I21" i="21"/>
  <c r="I33" i="21"/>
  <c r="I32" i="21"/>
  <c r="I17" i="9"/>
  <c r="I18" i="9"/>
  <c r="I14" i="9"/>
  <c r="I35" i="9"/>
  <c r="I24" i="9"/>
  <c r="I8" i="9"/>
  <c r="I26" i="9"/>
  <c r="I13" i="9"/>
  <c r="G28" i="14"/>
  <c r="H144" i="22"/>
  <c r="H31" i="22"/>
  <c r="H68" i="22"/>
  <c r="H107" i="22"/>
  <c r="E97" i="18"/>
  <c r="E17" i="18"/>
  <c r="E68" i="18"/>
  <c r="E60" i="18"/>
  <c r="E7" i="18"/>
  <c r="E9" i="18"/>
  <c r="E25" i="18"/>
  <c r="E33" i="18"/>
  <c r="E19" i="18"/>
  <c r="E94" i="18"/>
  <c r="E70" i="18"/>
  <c r="E14" i="18"/>
  <c r="E48" i="18"/>
  <c r="E103" i="18"/>
  <c r="E18" i="18"/>
  <c r="E100" i="18"/>
  <c r="E66" i="18"/>
  <c r="E82" i="18"/>
  <c r="E15" i="18"/>
  <c r="E92" i="18"/>
  <c r="E29" i="18"/>
  <c r="E106" i="18"/>
  <c r="E10" i="18"/>
  <c r="E8" i="18"/>
  <c r="E88" i="18"/>
  <c r="E78" i="18"/>
  <c r="E87" i="18"/>
  <c r="E30" i="18"/>
  <c r="E47" i="18"/>
  <c r="E27" i="18"/>
  <c r="E58" i="18"/>
  <c r="E23" i="18"/>
  <c r="E56" i="18"/>
  <c r="E65" i="18"/>
  <c r="E28" i="18"/>
  <c r="E50" i="18"/>
  <c r="E86" i="18"/>
  <c r="E67" i="18"/>
  <c r="E34" i="18"/>
  <c r="E99" i="18"/>
  <c r="E51" i="18"/>
  <c r="E79" i="18"/>
  <c r="E93" i="18"/>
  <c r="E49" i="18"/>
  <c r="E95" i="18"/>
  <c r="E104" i="18"/>
  <c r="E62" i="18"/>
  <c r="E55" i="18"/>
  <c r="E21" i="18"/>
  <c r="E63" i="18"/>
  <c r="E80" i="18"/>
  <c r="E32" i="18"/>
  <c r="E84" i="18"/>
  <c r="E91" i="18"/>
  <c r="E105" i="18"/>
  <c r="E22" i="18"/>
  <c r="E59" i="18"/>
  <c r="E85" i="18"/>
  <c r="E64" i="18"/>
  <c r="E12" i="18"/>
  <c r="E43" i="18"/>
  <c r="E11" i="18"/>
  <c r="E52" i="18"/>
  <c r="E61" i="18"/>
  <c r="E35" i="18"/>
  <c r="E89" i="18"/>
  <c r="E98" i="18"/>
  <c r="E81" i="18"/>
  <c r="E46" i="18"/>
  <c r="E90" i="18"/>
  <c r="E57" i="18"/>
  <c r="E69" i="18"/>
  <c r="E16" i="18"/>
  <c r="E26" i="18"/>
  <c r="E96" i="18"/>
  <c r="E31" i="18"/>
  <c r="E101" i="18"/>
  <c r="E13" i="18"/>
  <c r="E83" i="18"/>
  <c r="E20" i="18"/>
  <c r="E102" i="18"/>
  <c r="E71" i="18"/>
  <c r="E24" i="18"/>
  <c r="E44" i="18"/>
  <c r="E53" i="18"/>
  <c r="E54" i="18"/>
  <c r="E45" i="18"/>
  <c r="G7" i="13"/>
  <c r="G77" i="13"/>
  <c r="G42" i="13"/>
  <c r="G8" i="13"/>
  <c r="G43" i="13"/>
  <c r="G78" i="13"/>
  <c r="G99" i="13"/>
  <c r="G29" i="13"/>
  <c r="G64" i="13"/>
  <c r="G10" i="13"/>
  <c r="G45" i="13"/>
  <c r="G80" i="13"/>
  <c r="G26" i="13"/>
  <c r="G61" i="13"/>
  <c r="G96" i="13"/>
  <c r="G11" i="13"/>
  <c r="G81" i="13"/>
  <c r="G46" i="13"/>
  <c r="G97" i="13"/>
  <c r="G62" i="13"/>
  <c r="G27" i="13"/>
  <c r="G12" i="13"/>
  <c r="G47" i="13"/>
  <c r="G82" i="13"/>
  <c r="G63" i="13"/>
  <c r="G28" i="13"/>
  <c r="G98" i="13"/>
  <c r="G17" i="13"/>
  <c r="G87" i="13"/>
  <c r="G52" i="13"/>
  <c r="G103" i="13"/>
  <c r="G33" i="13"/>
  <c r="G68" i="13"/>
  <c r="G22" i="13"/>
  <c r="G57" i="13"/>
  <c r="G92" i="13"/>
  <c r="G93" i="13"/>
  <c r="G58" i="13"/>
  <c r="G23" i="13"/>
  <c r="G59" i="13"/>
  <c r="G24" i="13"/>
  <c r="G94" i="13"/>
  <c r="G13" i="13"/>
  <c r="G83" i="13"/>
  <c r="G48" i="13"/>
  <c r="G14" i="13"/>
  <c r="G49" i="13"/>
  <c r="G84" i="13"/>
  <c r="G30" i="13"/>
  <c r="G65" i="13"/>
  <c r="G100" i="13"/>
  <c r="G15" i="13"/>
  <c r="G85" i="13"/>
  <c r="G50" i="13"/>
  <c r="G101" i="13"/>
  <c r="G66" i="13"/>
  <c r="G31" i="13"/>
  <c r="G16" i="13"/>
  <c r="G51" i="13"/>
  <c r="G86" i="13"/>
  <c r="G67" i="13"/>
  <c r="G32" i="13"/>
  <c r="G102" i="13"/>
  <c r="G91" i="13"/>
  <c r="G21" i="13"/>
  <c r="G56" i="13"/>
  <c r="G18" i="13"/>
  <c r="G53" i="13"/>
  <c r="G88" i="13"/>
  <c r="G34" i="13"/>
  <c r="G69" i="13"/>
  <c r="G104" i="13"/>
  <c r="G19" i="13"/>
  <c r="G89" i="13"/>
  <c r="G54" i="13"/>
  <c r="G105" i="13"/>
  <c r="G70" i="13"/>
  <c r="G35" i="13"/>
  <c r="G55" i="13"/>
  <c r="G20" i="13"/>
  <c r="G90" i="13"/>
  <c r="G9" i="13"/>
  <c r="G79" i="13"/>
  <c r="G44" i="13"/>
  <c r="G95" i="13"/>
  <c r="G25" i="13"/>
  <c r="G60" i="13"/>
  <c r="H69" i="15"/>
  <c r="H143" i="15"/>
  <c r="H106" i="15"/>
  <c r="H32" i="15"/>
  <c r="H33" i="15"/>
  <c r="H107" i="15"/>
  <c r="H144" i="15"/>
  <c r="H70" i="15"/>
  <c r="H145" i="15"/>
  <c r="H71" i="15"/>
  <c r="H34" i="15"/>
  <c r="H108" i="15"/>
  <c r="H57" i="15"/>
  <c r="H131" i="15"/>
  <c r="H94" i="15"/>
  <c r="H20" i="15"/>
  <c r="H21" i="15"/>
  <c r="H95" i="15"/>
  <c r="H58" i="15"/>
  <c r="H132" i="15"/>
  <c r="H37" i="15"/>
  <c r="H111" i="15"/>
  <c r="H74" i="15"/>
  <c r="H148" i="15"/>
  <c r="H133" i="15"/>
  <c r="H59" i="15"/>
  <c r="H22" i="15"/>
  <c r="H96" i="15"/>
  <c r="H85" i="15"/>
  <c r="H11" i="15"/>
  <c r="H122" i="15"/>
  <c r="H48" i="15"/>
  <c r="H101" i="15"/>
  <c r="H27" i="15"/>
  <c r="H138" i="15"/>
  <c r="H64" i="15"/>
  <c r="H61" i="15"/>
  <c r="H135" i="15"/>
  <c r="H98" i="15"/>
  <c r="H24" i="15"/>
  <c r="H53" i="15"/>
  <c r="H127" i="15"/>
  <c r="H90" i="15"/>
  <c r="H16" i="15"/>
  <c r="H17" i="15"/>
  <c r="H91" i="15"/>
  <c r="H128" i="15"/>
  <c r="H54" i="15"/>
  <c r="H129" i="15"/>
  <c r="H55" i="15"/>
  <c r="H18" i="15"/>
  <c r="H92" i="15"/>
  <c r="H97" i="15"/>
  <c r="H23" i="15"/>
  <c r="H134" i="15"/>
  <c r="H60" i="15"/>
  <c r="H73" i="15"/>
  <c r="H147" i="15"/>
  <c r="H36" i="15"/>
  <c r="H110" i="15"/>
  <c r="H9" i="15"/>
  <c r="H83" i="15"/>
  <c r="H120" i="15"/>
  <c r="H46" i="15"/>
  <c r="H25" i="15"/>
  <c r="H99" i="15"/>
  <c r="H136" i="15"/>
  <c r="H62" i="15"/>
  <c r="H121" i="15"/>
  <c r="H47" i="15"/>
  <c r="H10" i="15"/>
  <c r="H84" i="15"/>
  <c r="H137" i="15"/>
  <c r="H63" i="15"/>
  <c r="H26" i="15"/>
  <c r="H100" i="15"/>
  <c r="H89" i="15"/>
  <c r="H15" i="15"/>
  <c r="H52" i="15"/>
  <c r="H126" i="15"/>
  <c r="H105" i="15"/>
  <c r="H31" i="15"/>
  <c r="H68" i="15"/>
  <c r="H142" i="15"/>
  <c r="H49" i="15"/>
  <c r="H123" i="15"/>
  <c r="H86" i="15"/>
  <c r="H12" i="15"/>
  <c r="H65" i="15"/>
  <c r="H139" i="15"/>
  <c r="H102" i="15"/>
  <c r="H28" i="15"/>
  <c r="H13" i="15"/>
  <c r="H87" i="15"/>
  <c r="H50" i="15"/>
  <c r="H124" i="15"/>
  <c r="H29" i="15"/>
  <c r="H103" i="15"/>
  <c r="H66" i="15"/>
  <c r="H140" i="15"/>
  <c r="H125" i="15"/>
  <c r="H51" i="15"/>
  <c r="H88" i="15"/>
  <c r="H14" i="15"/>
  <c r="H141" i="15"/>
  <c r="H67" i="15"/>
  <c r="H104" i="15"/>
  <c r="H30" i="15"/>
  <c r="H93" i="15"/>
  <c r="H19" i="15"/>
  <c r="H130" i="15"/>
  <c r="H56" i="15"/>
  <c r="H109" i="15"/>
  <c r="H35" i="15"/>
  <c r="H146" i="15"/>
  <c r="H72" i="15"/>
  <c r="AU88" i="19" l="1"/>
  <c r="AE88" i="19"/>
  <c r="AU102" i="19"/>
  <c r="AE102" i="19"/>
  <c r="AU68" i="19"/>
  <c r="AE68" i="19"/>
  <c r="H150" i="15"/>
  <c r="AU18" i="19"/>
  <c r="AE18" i="19"/>
  <c r="AU90" i="19"/>
  <c r="AE90" i="19"/>
  <c r="AU94" i="19"/>
  <c r="AE94" i="19"/>
  <c r="AU106" i="19"/>
  <c r="AE106" i="19"/>
  <c r="AU35" i="19"/>
  <c r="AE35" i="19"/>
  <c r="AU19" i="19"/>
  <c r="AE19" i="19"/>
  <c r="AU67" i="19"/>
  <c r="AE67" i="19"/>
  <c r="AU51" i="19"/>
  <c r="AE51" i="19"/>
  <c r="AU103" i="19"/>
  <c r="AE103" i="19"/>
  <c r="AU87" i="19"/>
  <c r="AE87" i="19"/>
  <c r="AU31" i="19"/>
  <c r="AE31" i="19"/>
  <c r="AU15" i="19"/>
  <c r="AE15" i="19"/>
  <c r="AU63" i="19"/>
  <c r="AE63" i="19"/>
  <c r="AU47" i="19"/>
  <c r="AE47" i="19"/>
  <c r="AU99" i="19"/>
  <c r="AE99" i="19"/>
  <c r="H113" i="15"/>
  <c r="AU83" i="19"/>
  <c r="AE83" i="19"/>
  <c r="AU23" i="19"/>
  <c r="AE23" i="19"/>
  <c r="AU55" i="19"/>
  <c r="AE55" i="19"/>
  <c r="AU91" i="19"/>
  <c r="AE91" i="19"/>
  <c r="AU27" i="19"/>
  <c r="AE27" i="19"/>
  <c r="AU11" i="19"/>
  <c r="AE11" i="19"/>
  <c r="AU59" i="19"/>
  <c r="AE59" i="19"/>
  <c r="AU111" i="19"/>
  <c r="AE111" i="19"/>
  <c r="AU95" i="19"/>
  <c r="AE95" i="19"/>
  <c r="AU71" i="19"/>
  <c r="AE71" i="19"/>
  <c r="AU107" i="19"/>
  <c r="AE107" i="19"/>
  <c r="AU50" i="19"/>
  <c r="AE50" i="19"/>
  <c r="AU52" i="19"/>
  <c r="AE52" i="19"/>
  <c r="AU36" i="19"/>
  <c r="AE36" i="19"/>
  <c r="AU98" i="19"/>
  <c r="AE98" i="19"/>
  <c r="AU22" i="19"/>
  <c r="AE22" i="19"/>
  <c r="AU58" i="19"/>
  <c r="AE58" i="19"/>
  <c r="AU109" i="19"/>
  <c r="AE109" i="19"/>
  <c r="AU93" i="19"/>
  <c r="AE93" i="19"/>
  <c r="AU29" i="19"/>
  <c r="AE29" i="19"/>
  <c r="AU13" i="19"/>
  <c r="AE13" i="19"/>
  <c r="AU65" i="19"/>
  <c r="AE65" i="19"/>
  <c r="AU49" i="19"/>
  <c r="AE49" i="19"/>
  <c r="AU105" i="19"/>
  <c r="AE105" i="19"/>
  <c r="AU89" i="19"/>
  <c r="AE89" i="19"/>
  <c r="AU25" i="19"/>
  <c r="AE25" i="19"/>
  <c r="H39" i="15"/>
  <c r="AU9" i="19"/>
  <c r="AE9" i="19"/>
  <c r="AU73" i="19"/>
  <c r="AE73" i="19"/>
  <c r="AU97" i="19"/>
  <c r="AE97" i="19"/>
  <c r="AU17" i="19"/>
  <c r="AE17" i="19"/>
  <c r="AU53" i="19"/>
  <c r="AE53" i="19"/>
  <c r="AU61" i="19"/>
  <c r="AE61" i="19"/>
  <c r="AU101" i="19"/>
  <c r="AE101" i="19"/>
  <c r="AU85" i="19"/>
  <c r="AE85" i="19"/>
  <c r="AU37" i="19"/>
  <c r="AE37" i="19"/>
  <c r="AU21" i="19"/>
  <c r="AE21" i="19"/>
  <c r="AU57" i="19"/>
  <c r="AE57" i="19"/>
  <c r="AU33" i="19"/>
  <c r="AE33" i="19"/>
  <c r="AU69" i="19"/>
  <c r="AE69" i="19"/>
  <c r="AU104" i="19"/>
  <c r="AE104" i="19"/>
  <c r="AU66" i="19"/>
  <c r="AE66" i="19"/>
  <c r="AU86" i="19"/>
  <c r="AE86" i="19"/>
  <c r="AU26" i="19"/>
  <c r="AE26" i="19"/>
  <c r="AU10" i="19"/>
  <c r="AE10" i="19"/>
  <c r="AU74" i="19"/>
  <c r="AE74" i="19"/>
  <c r="AU34" i="19"/>
  <c r="AE34" i="19"/>
  <c r="AU72" i="19"/>
  <c r="AE72" i="19"/>
  <c r="AU56" i="19"/>
  <c r="AE56" i="19"/>
  <c r="AU30" i="19"/>
  <c r="AE30" i="19"/>
  <c r="AU14" i="19"/>
  <c r="AE14" i="19"/>
  <c r="AU28" i="19"/>
  <c r="AE28" i="19"/>
  <c r="AU12" i="19"/>
  <c r="AE12" i="19"/>
  <c r="AU100" i="19"/>
  <c r="AE100" i="19"/>
  <c r="AU84" i="19"/>
  <c r="AE84" i="19"/>
  <c r="AU62" i="19"/>
  <c r="AE62" i="19"/>
  <c r="H76" i="15"/>
  <c r="AU46" i="19"/>
  <c r="AE46" i="19"/>
  <c r="AU110" i="19"/>
  <c r="AE110" i="19"/>
  <c r="AU60" i="19"/>
  <c r="AE60" i="19"/>
  <c r="AU92" i="19"/>
  <c r="AE92" i="19"/>
  <c r="AU54" i="19"/>
  <c r="AE54" i="19"/>
  <c r="AU16" i="19"/>
  <c r="AE16" i="19"/>
  <c r="AU24" i="19"/>
  <c r="AE24" i="19"/>
  <c r="AE64" i="19"/>
  <c r="AU64" i="19"/>
  <c r="AU48" i="19"/>
  <c r="AE48" i="19"/>
  <c r="AU96" i="19"/>
  <c r="AE96" i="19"/>
  <c r="AU20" i="19"/>
  <c r="AE20" i="19"/>
  <c r="AU108" i="19"/>
  <c r="AE108" i="19"/>
  <c r="AU70" i="19"/>
  <c r="AE70" i="19"/>
  <c r="AU32" i="19"/>
  <c r="AE32" i="19"/>
  <c r="AU139" i="19"/>
  <c r="AE139" i="19"/>
  <c r="AU135" i="19"/>
  <c r="AE135" i="19"/>
  <c r="AE143" i="19"/>
  <c r="AU143" i="19"/>
  <c r="AU141" i="19"/>
  <c r="AE141" i="19"/>
  <c r="AU121" i="19"/>
  <c r="AE121" i="19"/>
  <c r="AU129" i="19"/>
  <c r="AE129" i="19"/>
  <c r="AU133" i="19"/>
  <c r="AE133" i="19"/>
  <c r="AE145" i="19"/>
  <c r="AU145" i="19"/>
  <c r="AU127" i="19"/>
  <c r="AE127" i="19"/>
  <c r="AU131" i="19"/>
  <c r="AE131" i="19"/>
  <c r="AU125" i="19"/>
  <c r="AE125" i="19"/>
  <c r="AU137" i="19"/>
  <c r="AE137" i="19"/>
  <c r="AU140" i="19"/>
  <c r="AE140" i="19"/>
  <c r="AU124" i="19"/>
  <c r="AE124" i="19"/>
  <c r="AU142" i="19"/>
  <c r="AE142" i="19"/>
  <c r="AU126" i="19"/>
  <c r="AE126" i="19"/>
  <c r="AE148" i="19"/>
  <c r="AU148" i="19"/>
  <c r="AU132" i="19"/>
  <c r="AE132" i="19"/>
  <c r="AU123" i="19"/>
  <c r="AE123" i="19"/>
  <c r="AE147" i="19"/>
  <c r="AU147" i="19"/>
  <c r="AE146" i="19"/>
  <c r="AU146" i="19"/>
  <c r="AU130" i="19"/>
  <c r="AE130" i="19"/>
  <c r="AU136" i="19"/>
  <c r="AE136" i="19"/>
  <c r="AU120" i="19"/>
  <c r="AE120" i="19"/>
  <c r="AU134" i="19"/>
  <c r="AE134" i="19"/>
  <c r="AU128" i="19"/>
  <c r="AE128" i="19"/>
  <c r="AU138" i="19"/>
  <c r="AE138" i="19"/>
  <c r="AU122" i="19"/>
  <c r="AE122" i="19"/>
  <c r="AE144" i="19"/>
  <c r="AU144" i="19"/>
  <c r="J141" i="22"/>
  <c r="J28" i="15"/>
  <c r="J65" i="22"/>
  <c r="I96" i="13"/>
  <c r="J102" i="15"/>
  <c r="J104" i="22"/>
  <c r="I61" i="13"/>
  <c r="I25" i="14"/>
  <c r="J28" i="22"/>
  <c r="I26" i="13"/>
  <c r="J139" i="15"/>
  <c r="J65" i="15"/>
  <c r="J129" i="22"/>
  <c r="J16" i="15"/>
  <c r="J53" i="22"/>
  <c r="I84" i="13"/>
  <c r="J53" i="15"/>
  <c r="J92" i="22"/>
  <c r="I14" i="13"/>
  <c r="I13" i="14"/>
  <c r="J16" i="22"/>
  <c r="I49" i="13"/>
  <c r="J127" i="15"/>
  <c r="J90" i="15"/>
  <c r="J90" i="22"/>
  <c r="I82" i="13"/>
  <c r="J51" i="15"/>
  <c r="I11" i="14"/>
  <c r="J14" i="22"/>
  <c r="I47" i="13"/>
  <c r="J125" i="15"/>
  <c r="J127" i="22"/>
  <c r="I12" i="13"/>
  <c r="J51" i="22"/>
  <c r="J88" i="15"/>
  <c r="J14" i="15"/>
  <c r="I6" i="14"/>
  <c r="J46" i="22"/>
  <c r="I77" i="13"/>
  <c r="J9" i="15"/>
  <c r="J85" i="22"/>
  <c r="I42" i="13"/>
  <c r="J120" i="15"/>
  <c r="J9" i="22"/>
  <c r="I7" i="13"/>
  <c r="J122" i="22"/>
  <c r="J46" i="15"/>
  <c r="J83" i="15"/>
  <c r="J61" i="22"/>
  <c r="I92" i="13"/>
  <c r="J61" i="15"/>
  <c r="J100" i="22"/>
  <c r="I57" i="13"/>
  <c r="J135" i="15"/>
  <c r="I21" i="14"/>
  <c r="J24" i="22"/>
  <c r="I22" i="13"/>
  <c r="J137" i="22"/>
  <c r="J98" i="15"/>
  <c r="J24" i="15"/>
  <c r="J68" i="22"/>
  <c r="I99" i="13"/>
  <c r="J31" i="15"/>
  <c r="J144" i="22"/>
  <c r="I64" i="13"/>
  <c r="J142" i="15"/>
  <c r="J31" i="22"/>
  <c r="I29" i="13"/>
  <c r="J68" i="15"/>
  <c r="I28" i="14"/>
  <c r="J107" i="22"/>
  <c r="J105" i="15"/>
  <c r="J88" i="22"/>
  <c r="I80" i="13"/>
  <c r="J49" i="15"/>
  <c r="I9" i="14"/>
  <c r="J12" i="22"/>
  <c r="I10" i="13"/>
  <c r="J86" i="15"/>
  <c r="J125" i="22"/>
  <c r="I45" i="13"/>
  <c r="J49" i="22"/>
  <c r="J12" i="15"/>
  <c r="J123" i="15"/>
  <c r="J142" i="22"/>
  <c r="I97" i="13"/>
  <c r="J29" i="15"/>
  <c r="I26" i="14"/>
  <c r="J66" i="22"/>
  <c r="I62" i="13"/>
  <c r="J140" i="15"/>
  <c r="J105" i="22"/>
  <c r="I27" i="13"/>
  <c r="J29" i="22"/>
  <c r="J66" i="15"/>
  <c r="J103" i="15"/>
  <c r="I7" i="14"/>
  <c r="J10" i="22"/>
  <c r="J84" i="15"/>
  <c r="J123" i="22"/>
  <c r="I78" i="13"/>
  <c r="J47" i="15"/>
  <c r="J47" i="22"/>
  <c r="I43" i="13"/>
  <c r="J10" i="15"/>
  <c r="J86" i="22"/>
  <c r="I8" i="13"/>
  <c r="J121" i="15"/>
  <c r="I17" i="14"/>
  <c r="J20" i="22"/>
  <c r="J133" i="22"/>
  <c r="I88" i="13"/>
  <c r="J57" i="22"/>
  <c r="I18" i="13"/>
  <c r="J96" i="22"/>
  <c r="I53" i="13"/>
  <c r="J20" i="15"/>
  <c r="J131" i="15"/>
  <c r="J57" i="15"/>
  <c r="J94" i="15"/>
  <c r="J143" i="22"/>
  <c r="I98" i="13"/>
  <c r="J67" i="15"/>
  <c r="J67" i="22"/>
  <c r="I63" i="13"/>
  <c r="J141" i="15"/>
  <c r="J106" i="22"/>
  <c r="I28" i="13"/>
  <c r="I27" i="14"/>
  <c r="J30" i="22"/>
  <c r="J104" i="15"/>
  <c r="J30" i="15"/>
  <c r="J17" i="22"/>
  <c r="J130" i="22"/>
  <c r="I85" i="13"/>
  <c r="I14" i="14"/>
  <c r="J54" i="22"/>
  <c r="I50" i="13"/>
  <c r="J93" i="22"/>
  <c r="I15" i="13"/>
  <c r="J17" i="15"/>
  <c r="J128" i="15"/>
  <c r="J91" i="15"/>
  <c r="J54" i="15"/>
  <c r="J110" i="22"/>
  <c r="J108" i="15"/>
  <c r="I32" i="13"/>
  <c r="J71" i="15"/>
  <c r="I31" i="14"/>
  <c r="J34" i="22"/>
  <c r="J147" i="22"/>
  <c r="I102" i="13"/>
  <c r="J71" i="22"/>
  <c r="I67" i="13"/>
  <c r="J145" i="15"/>
  <c r="J34" i="15"/>
  <c r="J149" i="22"/>
  <c r="I104" i="13"/>
  <c r="J73" i="22"/>
  <c r="I69" i="13"/>
  <c r="J112" i="22"/>
  <c r="I34" i="13"/>
  <c r="I33" i="14"/>
  <c r="J36" i="22"/>
  <c r="J110" i="15"/>
  <c r="J73" i="15"/>
  <c r="J147" i="15"/>
  <c r="J36" i="15"/>
  <c r="J59" i="22"/>
  <c r="I90" i="13"/>
  <c r="J98" i="22"/>
  <c r="I55" i="13"/>
  <c r="I19" i="14"/>
  <c r="J22" i="22"/>
  <c r="I20" i="13"/>
  <c r="J135" i="22"/>
  <c r="J22" i="15"/>
  <c r="J59" i="15"/>
  <c r="J96" i="15"/>
  <c r="J133" i="15"/>
  <c r="J63" i="22"/>
  <c r="I23" i="14"/>
  <c r="J102" i="22"/>
  <c r="I94" i="13"/>
  <c r="J137" i="15"/>
  <c r="J26" i="22"/>
  <c r="I59" i="13"/>
  <c r="J139" i="22"/>
  <c r="I24" i="13"/>
  <c r="J100" i="15"/>
  <c r="J26" i="15"/>
  <c r="J63" i="15"/>
  <c r="J132" i="22"/>
  <c r="I16" i="14"/>
  <c r="J56" i="22"/>
  <c r="I87" i="13"/>
  <c r="J95" i="22"/>
  <c r="I52" i="13"/>
  <c r="J19" i="22"/>
  <c r="I17" i="13"/>
  <c r="J93" i="15"/>
  <c r="J130" i="15"/>
  <c r="J56" i="15"/>
  <c r="J19" i="15"/>
  <c r="J35" i="22"/>
  <c r="J148" i="22"/>
  <c r="I103" i="13"/>
  <c r="I32" i="14"/>
  <c r="J72" i="22"/>
  <c r="I68" i="13"/>
  <c r="J111" i="22"/>
  <c r="I33" i="13"/>
  <c r="J72" i="15"/>
  <c r="J146" i="15"/>
  <c r="J35" i="15"/>
  <c r="J109" i="15"/>
  <c r="I29" i="14"/>
  <c r="J32" i="22"/>
  <c r="I100" i="13"/>
  <c r="J145" i="22"/>
  <c r="I65" i="13"/>
  <c r="J69" i="22"/>
  <c r="I30" i="13"/>
  <c r="J108" i="22"/>
  <c r="J32" i="15"/>
  <c r="J69" i="15"/>
  <c r="J143" i="15"/>
  <c r="J106" i="15"/>
  <c r="J94" i="22"/>
  <c r="I86" i="13"/>
  <c r="I15" i="14"/>
  <c r="J18" i="22"/>
  <c r="I51" i="13"/>
  <c r="J131" i="22"/>
  <c r="I16" i="13"/>
  <c r="J55" i="22"/>
  <c r="J18" i="15"/>
  <c r="J129" i="15"/>
  <c r="J92" i="15"/>
  <c r="J55" i="15"/>
  <c r="I10" i="14"/>
  <c r="J50" i="22"/>
  <c r="J13" i="15"/>
  <c r="J89" i="22"/>
  <c r="I81" i="13"/>
  <c r="J124" i="15"/>
  <c r="J13" i="22"/>
  <c r="I46" i="13"/>
  <c r="J87" i="15"/>
  <c r="J126" i="22"/>
  <c r="I11" i="13"/>
  <c r="J50" i="15"/>
  <c r="J97" i="22"/>
  <c r="I89" i="13"/>
  <c r="J21" i="15"/>
  <c r="J21" i="22"/>
  <c r="I54" i="13"/>
  <c r="J132" i="15"/>
  <c r="J134" i="22"/>
  <c r="I19" i="13"/>
  <c r="J95" i="15"/>
  <c r="I18" i="14"/>
  <c r="J58" i="22"/>
  <c r="J58" i="15"/>
  <c r="J91" i="22"/>
  <c r="I83" i="13"/>
  <c r="J89" i="15"/>
  <c r="J15" i="22"/>
  <c r="I48" i="13"/>
  <c r="J52" i="15"/>
  <c r="J128" i="22"/>
  <c r="I13" i="13"/>
  <c r="I12" i="14"/>
  <c r="J52" i="22"/>
  <c r="J126" i="15"/>
  <c r="J15" i="15"/>
  <c r="J37" i="22"/>
  <c r="J37" i="15"/>
  <c r="J150" i="22"/>
  <c r="I105" i="13"/>
  <c r="J148" i="15"/>
  <c r="I34" i="14"/>
  <c r="J74" i="22"/>
  <c r="I70" i="13"/>
  <c r="J113" i="22"/>
  <c r="I35" i="13"/>
  <c r="J74" i="15"/>
  <c r="J111" i="15"/>
  <c r="J99" i="22"/>
  <c r="I91" i="13"/>
  <c r="J60" i="15"/>
  <c r="J23" i="22"/>
  <c r="I56" i="13"/>
  <c r="J97" i="15"/>
  <c r="J136" i="22"/>
  <c r="I21" i="13"/>
  <c r="I20" i="14"/>
  <c r="J60" i="22"/>
  <c r="J23" i="15"/>
  <c r="J134" i="15"/>
  <c r="J11" i="22"/>
  <c r="I79" i="13"/>
  <c r="J124" i="22"/>
  <c r="I44" i="13"/>
  <c r="I8" i="14"/>
  <c r="J48" i="22"/>
  <c r="I9" i="13"/>
  <c r="J87" i="22"/>
  <c r="J11" i="15"/>
  <c r="J85" i="15"/>
  <c r="J48" i="15"/>
  <c r="J122" i="15"/>
  <c r="J27" i="22"/>
  <c r="J27" i="15"/>
  <c r="J140" i="22"/>
  <c r="I95" i="13"/>
  <c r="J64" i="15"/>
  <c r="I24" i="14"/>
  <c r="J64" i="22"/>
  <c r="I60" i="13"/>
  <c r="J101" i="15"/>
  <c r="J103" i="22"/>
  <c r="I25" i="13"/>
  <c r="J138" i="15"/>
  <c r="I30" i="14"/>
  <c r="J70" i="22"/>
  <c r="I101" i="13"/>
  <c r="J33" i="15"/>
  <c r="J109" i="22"/>
  <c r="I66" i="13"/>
  <c r="J144" i="15"/>
  <c r="J33" i="22"/>
  <c r="I31" i="13"/>
  <c r="J107" i="15"/>
  <c r="J146" i="22"/>
  <c r="J70" i="15"/>
  <c r="I22" i="14"/>
  <c r="J62" i="22"/>
  <c r="I93" i="13"/>
  <c r="J25" i="15"/>
  <c r="J101" i="22"/>
  <c r="I58" i="13"/>
  <c r="J136" i="15"/>
  <c r="J25" i="22"/>
  <c r="I23" i="13"/>
  <c r="J138" i="22"/>
  <c r="J62" i="15"/>
  <c r="J99" i="15"/>
  <c r="G48" i="19"/>
  <c r="O48" i="19" s="1"/>
  <c r="G85" i="19"/>
  <c r="O85" i="19" s="1"/>
  <c r="G122" i="19"/>
  <c r="O122" i="19" s="1"/>
  <c r="G11" i="19"/>
  <c r="O11" i="19" s="1"/>
  <c r="G79" i="17"/>
  <c r="G44" i="17"/>
  <c r="G9" i="17"/>
  <c r="G110" i="19"/>
  <c r="O110" i="19" s="1"/>
  <c r="G73" i="19"/>
  <c r="O73" i="19" s="1"/>
  <c r="G36" i="19"/>
  <c r="O36" i="19" s="1"/>
  <c r="G147" i="19"/>
  <c r="O147" i="19" s="1"/>
  <c r="G104" i="17"/>
  <c r="G69" i="17"/>
  <c r="G34" i="17"/>
  <c r="G92" i="19"/>
  <c r="O92" i="19" s="1"/>
  <c r="G129" i="19"/>
  <c r="O129" i="19" s="1"/>
  <c r="G55" i="19"/>
  <c r="O55" i="19" s="1"/>
  <c r="G18" i="19"/>
  <c r="O18" i="19" s="1"/>
  <c r="G86" i="17"/>
  <c r="G51" i="17"/>
  <c r="G16" i="17"/>
  <c r="G90" i="19"/>
  <c r="O90" i="19" s="1"/>
  <c r="G53" i="19"/>
  <c r="O53" i="19" s="1"/>
  <c r="G16" i="19"/>
  <c r="O16" i="19" s="1"/>
  <c r="G127" i="19"/>
  <c r="O127" i="19" s="1"/>
  <c r="G84" i="17"/>
  <c r="G49" i="17"/>
  <c r="G14" i="17"/>
  <c r="G98" i="19"/>
  <c r="O98" i="19" s="1"/>
  <c r="G61" i="19"/>
  <c r="O61" i="19" s="1"/>
  <c r="G24" i="19"/>
  <c r="O24" i="19" s="1"/>
  <c r="G135" i="19"/>
  <c r="O135" i="19" s="1"/>
  <c r="G92" i="17"/>
  <c r="G57" i="17"/>
  <c r="G22" i="17"/>
  <c r="G125" i="19"/>
  <c r="O125" i="19" s="1"/>
  <c r="G51" i="19"/>
  <c r="O51" i="19" s="1"/>
  <c r="G88" i="19"/>
  <c r="O88" i="19" s="1"/>
  <c r="G14" i="19"/>
  <c r="O14" i="19" s="1"/>
  <c r="G82" i="17"/>
  <c r="G47" i="17"/>
  <c r="G12" i="17"/>
  <c r="G86" i="19"/>
  <c r="O86" i="19" s="1"/>
  <c r="G49" i="19"/>
  <c r="O49" i="19" s="1"/>
  <c r="G12" i="19"/>
  <c r="O12" i="19" s="1"/>
  <c r="G123" i="19"/>
  <c r="O123" i="19" s="1"/>
  <c r="G80" i="17"/>
  <c r="G45" i="17"/>
  <c r="G10" i="17"/>
  <c r="G133" i="19"/>
  <c r="O133" i="19" s="1"/>
  <c r="G96" i="19"/>
  <c r="O96" i="19" s="1"/>
  <c r="G22" i="19"/>
  <c r="O22" i="19" s="1"/>
  <c r="G59" i="19"/>
  <c r="O59" i="19" s="1"/>
  <c r="G90" i="17"/>
  <c r="G55" i="17"/>
  <c r="G20" i="17"/>
  <c r="G94" i="19"/>
  <c r="O94" i="19" s="1"/>
  <c r="G57" i="19"/>
  <c r="O57" i="19" s="1"/>
  <c r="G20" i="19"/>
  <c r="O20" i="19" s="1"/>
  <c r="G131" i="19"/>
  <c r="O131" i="19" s="1"/>
  <c r="G88" i="17"/>
  <c r="G53" i="17"/>
  <c r="G18" i="17"/>
  <c r="G107" i="19"/>
  <c r="O107" i="19" s="1"/>
  <c r="G70" i="19"/>
  <c r="O70" i="19" s="1"/>
  <c r="G33" i="19"/>
  <c r="O33" i="19" s="1"/>
  <c r="G144" i="19"/>
  <c r="O144" i="19" s="1"/>
  <c r="G101" i="17"/>
  <c r="G66" i="17"/>
  <c r="G31" i="17"/>
  <c r="G52" i="19"/>
  <c r="O52" i="19" s="1"/>
  <c r="G89" i="19"/>
  <c r="O89" i="19" s="1"/>
  <c r="G126" i="19"/>
  <c r="O126" i="19" s="1"/>
  <c r="G15" i="19"/>
  <c r="O15" i="19" s="1"/>
  <c r="G83" i="17"/>
  <c r="G48" i="17"/>
  <c r="G13" i="17"/>
  <c r="G72" i="19"/>
  <c r="O72" i="19" s="1"/>
  <c r="G109" i="19"/>
  <c r="O109" i="19" s="1"/>
  <c r="G35" i="19"/>
  <c r="O35" i="19" s="1"/>
  <c r="G146" i="19"/>
  <c r="O146" i="19" s="1"/>
  <c r="G103" i="17"/>
  <c r="G68" i="17"/>
  <c r="G33" i="17"/>
  <c r="G103" i="19"/>
  <c r="O103" i="19" s="1"/>
  <c r="G29" i="19"/>
  <c r="O29" i="19" s="1"/>
  <c r="G140" i="19"/>
  <c r="O140" i="19" s="1"/>
  <c r="G66" i="19"/>
  <c r="O66" i="19" s="1"/>
  <c r="G97" i="17"/>
  <c r="G62" i="17"/>
  <c r="G27" i="17"/>
  <c r="G68" i="19"/>
  <c r="O68" i="19" s="1"/>
  <c r="G105" i="19"/>
  <c r="O105" i="19" s="1"/>
  <c r="G142" i="19"/>
  <c r="O142" i="19" s="1"/>
  <c r="G31" i="19"/>
  <c r="O31" i="19" s="1"/>
  <c r="G99" i="17"/>
  <c r="G64" i="17"/>
  <c r="G29" i="17"/>
  <c r="G111" i="19"/>
  <c r="O111" i="19" s="1"/>
  <c r="G148" i="19"/>
  <c r="O148" i="19" s="1"/>
  <c r="G37" i="19"/>
  <c r="O37" i="19" s="1"/>
  <c r="G74" i="19"/>
  <c r="O74" i="19" s="1"/>
  <c r="G105" i="17"/>
  <c r="G70" i="17"/>
  <c r="G35" i="17"/>
  <c r="G60" i="19"/>
  <c r="O60" i="19" s="1"/>
  <c r="G97" i="19"/>
  <c r="O97" i="19" s="1"/>
  <c r="G134" i="19"/>
  <c r="O134" i="19" s="1"/>
  <c r="G23" i="19"/>
  <c r="O23" i="19" s="1"/>
  <c r="G91" i="17"/>
  <c r="G56" i="17"/>
  <c r="G21" i="17"/>
  <c r="G91" i="19"/>
  <c r="O91" i="19" s="1"/>
  <c r="G54" i="19"/>
  <c r="O54" i="19" s="1"/>
  <c r="G17" i="19"/>
  <c r="O17" i="19" s="1"/>
  <c r="G128" i="19"/>
  <c r="O128" i="19" s="1"/>
  <c r="G85" i="17"/>
  <c r="G50" i="17"/>
  <c r="G15" i="17"/>
  <c r="G100" i="19"/>
  <c r="O100" i="19" s="1"/>
  <c r="G137" i="19"/>
  <c r="O137" i="19" s="1"/>
  <c r="G63" i="19"/>
  <c r="O63" i="19" s="1"/>
  <c r="G26" i="19"/>
  <c r="O26" i="19" s="1"/>
  <c r="G94" i="17"/>
  <c r="G59" i="17"/>
  <c r="G24" i="17"/>
  <c r="G56" i="19"/>
  <c r="O56" i="19" s="1"/>
  <c r="G93" i="19"/>
  <c r="O93" i="19" s="1"/>
  <c r="G19" i="19"/>
  <c r="O19" i="19" s="1"/>
  <c r="G130" i="19"/>
  <c r="O130" i="19" s="1"/>
  <c r="G87" i="17"/>
  <c r="G52" i="17"/>
  <c r="G17" i="17"/>
  <c r="G87" i="19"/>
  <c r="O87" i="19" s="1"/>
  <c r="G13" i="19"/>
  <c r="O13" i="19" s="1"/>
  <c r="G124" i="19"/>
  <c r="O124" i="19" s="1"/>
  <c r="G50" i="19"/>
  <c r="O50" i="19" s="1"/>
  <c r="G81" i="17"/>
  <c r="G46" i="17"/>
  <c r="G11" i="17"/>
  <c r="G84" i="19"/>
  <c r="O84" i="19" s="1"/>
  <c r="G121" i="19"/>
  <c r="O121" i="19" s="1"/>
  <c r="G47" i="19"/>
  <c r="O47" i="19" s="1"/>
  <c r="G10" i="19"/>
  <c r="O10" i="19" s="1"/>
  <c r="G78" i="17"/>
  <c r="G43" i="17"/>
  <c r="G8" i="17"/>
  <c r="G64" i="19"/>
  <c r="O64" i="19" s="1"/>
  <c r="G101" i="19"/>
  <c r="O101" i="19" s="1"/>
  <c r="G138" i="19"/>
  <c r="O138" i="19" s="1"/>
  <c r="G27" i="19"/>
  <c r="O27" i="19" s="1"/>
  <c r="G95" i="17"/>
  <c r="G60" i="17"/>
  <c r="G25" i="17"/>
  <c r="G95" i="19"/>
  <c r="O95" i="19" s="1"/>
  <c r="G21" i="19"/>
  <c r="O21" i="19" s="1"/>
  <c r="G132" i="19"/>
  <c r="O132" i="19" s="1"/>
  <c r="G58" i="19"/>
  <c r="O58" i="19" s="1"/>
  <c r="G89" i="17"/>
  <c r="G54" i="17"/>
  <c r="G19" i="17"/>
  <c r="G108" i="19"/>
  <c r="O108" i="19" s="1"/>
  <c r="G145" i="19"/>
  <c r="O145" i="19" s="1"/>
  <c r="G71" i="19"/>
  <c r="O71" i="19" s="1"/>
  <c r="G34" i="19"/>
  <c r="O34" i="19" s="1"/>
  <c r="G102" i="17"/>
  <c r="G67" i="17"/>
  <c r="G32" i="17"/>
  <c r="G106" i="19"/>
  <c r="O106" i="19" s="1"/>
  <c r="G69" i="19"/>
  <c r="O69" i="19" s="1"/>
  <c r="G32" i="19"/>
  <c r="O32" i="19" s="1"/>
  <c r="G143" i="19"/>
  <c r="O143" i="19" s="1"/>
  <c r="G100" i="17"/>
  <c r="G65" i="17"/>
  <c r="G30" i="17"/>
  <c r="G99" i="19"/>
  <c r="O99" i="19" s="1"/>
  <c r="G62" i="19"/>
  <c r="O62" i="19" s="1"/>
  <c r="G25" i="19"/>
  <c r="O25" i="19" s="1"/>
  <c r="G136" i="19"/>
  <c r="O136" i="19" s="1"/>
  <c r="G93" i="17"/>
  <c r="G58" i="17"/>
  <c r="G23" i="17"/>
  <c r="G141" i="19"/>
  <c r="O141" i="19" s="1"/>
  <c r="G67" i="19"/>
  <c r="O67" i="19" s="1"/>
  <c r="G104" i="19"/>
  <c r="O104" i="19" s="1"/>
  <c r="G30" i="19"/>
  <c r="O30" i="19" s="1"/>
  <c r="G98" i="17"/>
  <c r="G63" i="17"/>
  <c r="G28" i="17"/>
  <c r="G102" i="19"/>
  <c r="O102" i="19" s="1"/>
  <c r="G65" i="19"/>
  <c r="O65" i="19" s="1"/>
  <c r="G28" i="19"/>
  <c r="O28" i="19" s="1"/>
  <c r="G139" i="19"/>
  <c r="O139" i="19" s="1"/>
  <c r="G96" i="17"/>
  <c r="G61" i="17"/>
  <c r="G26" i="17"/>
  <c r="G120" i="19"/>
  <c r="O120" i="19" s="1"/>
  <c r="G46" i="19"/>
  <c r="G83" i="19"/>
  <c r="G9" i="19"/>
  <c r="G77" i="17"/>
  <c r="G42" i="17"/>
  <c r="G7" i="17"/>
  <c r="G62" i="20"/>
  <c r="G26" i="20"/>
  <c r="G97" i="20"/>
  <c r="G63" i="20"/>
  <c r="G27" i="20"/>
  <c r="G98" i="20"/>
  <c r="G47" i="20"/>
  <c r="G82" i="20"/>
  <c r="G11" i="20"/>
  <c r="G65" i="20"/>
  <c r="G29" i="20"/>
  <c r="G100" i="20"/>
  <c r="G49" i="20"/>
  <c r="G84" i="20"/>
  <c r="G13" i="20"/>
  <c r="G71" i="20"/>
  <c r="G35" i="20"/>
  <c r="G106" i="20"/>
  <c r="G55" i="20"/>
  <c r="G19" i="20"/>
  <c r="G90" i="20"/>
  <c r="G69" i="20"/>
  <c r="G33" i="20"/>
  <c r="G104" i="20"/>
  <c r="G53" i="20"/>
  <c r="G88" i="20"/>
  <c r="G17" i="20"/>
  <c r="G59" i="20"/>
  <c r="G23" i="20"/>
  <c r="G94" i="20"/>
  <c r="G43" i="20"/>
  <c r="G78" i="20"/>
  <c r="G7" i="20"/>
  <c r="G57" i="20"/>
  <c r="G21" i="20"/>
  <c r="G92" i="20"/>
  <c r="G51" i="20"/>
  <c r="G86" i="20"/>
  <c r="G15" i="20"/>
  <c r="G61" i="20"/>
  <c r="G25" i="20"/>
  <c r="G96" i="20"/>
  <c r="G45" i="20"/>
  <c r="G80" i="20"/>
  <c r="G9" i="20"/>
  <c r="G67" i="20"/>
  <c r="G31" i="20"/>
  <c r="G102" i="20"/>
  <c r="G46" i="20"/>
  <c r="G10" i="20"/>
  <c r="G81" i="20"/>
  <c r="G70" i="20"/>
  <c r="G34" i="20"/>
  <c r="G105" i="20"/>
  <c r="G50" i="20"/>
  <c r="G85" i="20"/>
  <c r="G14" i="20"/>
  <c r="G58" i="20"/>
  <c r="G22" i="20"/>
  <c r="G93" i="20"/>
  <c r="G54" i="20"/>
  <c r="G89" i="20"/>
  <c r="G18" i="20"/>
  <c r="G66" i="20"/>
  <c r="G30" i="20"/>
  <c r="G101" i="20"/>
  <c r="G64" i="20"/>
  <c r="G99" i="20"/>
  <c r="G28" i="20"/>
  <c r="G12" i="20"/>
  <c r="G48" i="20"/>
  <c r="G83" i="20"/>
  <c r="G60" i="20"/>
  <c r="G95" i="20"/>
  <c r="G24" i="20"/>
  <c r="G79" i="20"/>
  <c r="G44" i="20"/>
  <c r="G8" i="20"/>
  <c r="G52" i="20"/>
  <c r="G87" i="20"/>
  <c r="G16" i="20"/>
  <c r="G20" i="20"/>
  <c r="G56" i="20"/>
  <c r="G91" i="20"/>
  <c r="G103" i="20"/>
  <c r="G68" i="20"/>
  <c r="G32" i="20"/>
  <c r="G113" i="19" l="1"/>
  <c r="G76" i="19"/>
  <c r="AE39" i="19"/>
  <c r="O46" i="19"/>
  <c r="O76" i="19" s="1"/>
  <c r="O9" i="19"/>
  <c r="O39" i="19" s="1"/>
  <c r="G39" i="19"/>
  <c r="O83" i="19"/>
  <c r="O113" i="19" s="1"/>
  <c r="AW101" i="19"/>
  <c r="AG101" i="19"/>
  <c r="AW32" i="19"/>
  <c r="AG32" i="19"/>
  <c r="AW22" i="19"/>
  <c r="AG22" i="19"/>
  <c r="AW110" i="19"/>
  <c r="AG110" i="19"/>
  <c r="AW10" i="19"/>
  <c r="AG10" i="19"/>
  <c r="AW53" i="19"/>
  <c r="AG53" i="19"/>
  <c r="AW102" i="19"/>
  <c r="AG102" i="19"/>
  <c r="AW99" i="19"/>
  <c r="AG99" i="19"/>
  <c r="AW25" i="19"/>
  <c r="AG25" i="19"/>
  <c r="AW70" i="19"/>
  <c r="AG70" i="19"/>
  <c r="AW33" i="19"/>
  <c r="AG33" i="19"/>
  <c r="AW111" i="19"/>
  <c r="AG111" i="19"/>
  <c r="AW15" i="19"/>
  <c r="AG15" i="19"/>
  <c r="AW58" i="19"/>
  <c r="AG58" i="19"/>
  <c r="AW50" i="19"/>
  <c r="AG50" i="19"/>
  <c r="AW55" i="19"/>
  <c r="AG55" i="19"/>
  <c r="AW106" i="19"/>
  <c r="AG106" i="19"/>
  <c r="AW109" i="19"/>
  <c r="AG109" i="19"/>
  <c r="AW19" i="19"/>
  <c r="AG19" i="19"/>
  <c r="AW63" i="19"/>
  <c r="AG63" i="19"/>
  <c r="AW36" i="19"/>
  <c r="AG36" i="19"/>
  <c r="AW34" i="19"/>
  <c r="AG34" i="19"/>
  <c r="AW71" i="19"/>
  <c r="AG71" i="19"/>
  <c r="AW54" i="19"/>
  <c r="AG54" i="19"/>
  <c r="AW30" i="19"/>
  <c r="AG30" i="19"/>
  <c r="AW94" i="19"/>
  <c r="AG94" i="19"/>
  <c r="AW103" i="19"/>
  <c r="AG103" i="19"/>
  <c r="AW105" i="19"/>
  <c r="AG105" i="19"/>
  <c r="AW24" i="19"/>
  <c r="AG24" i="19"/>
  <c r="J113" i="15"/>
  <c r="AW83" i="19"/>
  <c r="AG83" i="19"/>
  <c r="J39" i="15"/>
  <c r="AW9" i="19"/>
  <c r="AG9" i="19"/>
  <c r="AW14" i="19"/>
  <c r="AG14" i="19"/>
  <c r="AW90" i="19"/>
  <c r="AG90" i="19"/>
  <c r="AW65" i="19"/>
  <c r="AG65" i="19"/>
  <c r="AU39" i="19"/>
  <c r="AW11" i="19"/>
  <c r="AG11" i="19"/>
  <c r="AW95" i="19"/>
  <c r="AG95" i="19"/>
  <c r="AW87" i="19"/>
  <c r="AG87" i="19"/>
  <c r="AW93" i="19"/>
  <c r="AG93" i="19"/>
  <c r="AW20" i="19"/>
  <c r="AG20" i="19"/>
  <c r="AW68" i="19"/>
  <c r="AG68" i="19"/>
  <c r="AU113" i="19"/>
  <c r="AW62" i="19"/>
  <c r="AG62" i="19"/>
  <c r="AW48" i="19"/>
  <c r="AG48" i="19"/>
  <c r="AW23" i="19"/>
  <c r="AG23" i="19"/>
  <c r="AW60" i="19"/>
  <c r="AG60" i="19"/>
  <c r="AW74" i="19"/>
  <c r="AG74" i="19"/>
  <c r="AG89" i="19"/>
  <c r="AW89" i="19"/>
  <c r="AW21" i="19"/>
  <c r="AG21" i="19"/>
  <c r="AW13" i="19"/>
  <c r="AG13" i="19"/>
  <c r="AW92" i="19"/>
  <c r="AG92" i="19"/>
  <c r="AW35" i="19"/>
  <c r="AG35" i="19"/>
  <c r="AW56" i="19"/>
  <c r="AG56" i="19"/>
  <c r="AW26" i="19"/>
  <c r="AG26" i="19"/>
  <c r="AW96" i="19"/>
  <c r="AG96" i="19"/>
  <c r="AW91" i="19"/>
  <c r="AG91" i="19"/>
  <c r="AW104" i="19"/>
  <c r="AG104" i="19"/>
  <c r="AW67" i="19"/>
  <c r="AG67" i="19"/>
  <c r="AW57" i="19"/>
  <c r="AG57" i="19"/>
  <c r="AW84" i="19"/>
  <c r="AG84" i="19"/>
  <c r="AW66" i="19"/>
  <c r="AG66" i="19"/>
  <c r="AW29" i="19"/>
  <c r="AG29" i="19"/>
  <c r="AW12" i="19"/>
  <c r="AG12" i="19"/>
  <c r="AW86" i="19"/>
  <c r="AG86" i="19"/>
  <c r="AW49" i="19"/>
  <c r="AG49" i="19"/>
  <c r="AW31" i="19"/>
  <c r="AG31" i="19"/>
  <c r="AW98" i="19"/>
  <c r="AG98" i="19"/>
  <c r="AW61" i="19"/>
  <c r="AG61" i="19"/>
  <c r="J76" i="15"/>
  <c r="AW46" i="19"/>
  <c r="AG46" i="19"/>
  <c r="J150" i="15"/>
  <c r="AW88" i="19"/>
  <c r="AG88" i="19"/>
  <c r="AW51" i="19"/>
  <c r="AG51" i="19"/>
  <c r="AE76" i="19"/>
  <c r="AW64" i="19"/>
  <c r="AG64" i="19"/>
  <c r="AW18" i="19"/>
  <c r="AG18" i="19"/>
  <c r="AW72" i="19"/>
  <c r="AG72" i="19"/>
  <c r="AW17" i="19"/>
  <c r="AG17" i="19"/>
  <c r="AW107" i="19"/>
  <c r="AG107" i="19"/>
  <c r="AW27" i="19"/>
  <c r="AG27" i="19"/>
  <c r="AW85" i="19"/>
  <c r="AG85" i="19"/>
  <c r="AW97" i="19"/>
  <c r="AG97" i="19"/>
  <c r="AW37" i="19"/>
  <c r="AG37" i="19"/>
  <c r="AW52" i="19"/>
  <c r="AG52" i="19"/>
  <c r="AW69" i="19"/>
  <c r="AG69" i="19"/>
  <c r="AW100" i="19"/>
  <c r="AG100" i="19"/>
  <c r="AW59" i="19"/>
  <c r="AG59" i="19"/>
  <c r="AW73" i="19"/>
  <c r="AG73" i="19"/>
  <c r="AW108" i="19"/>
  <c r="AG108" i="19"/>
  <c r="AW47" i="19"/>
  <c r="AG47" i="19"/>
  <c r="AW16" i="19"/>
  <c r="AG16" i="19"/>
  <c r="AW28" i="19"/>
  <c r="AG28" i="19"/>
  <c r="AU76" i="19"/>
  <c r="AE113" i="19"/>
  <c r="AE150" i="19"/>
  <c r="AU150" i="19"/>
  <c r="G150" i="19"/>
  <c r="O150" i="19"/>
  <c r="AW144" i="19"/>
  <c r="AG144" i="19"/>
  <c r="AW122" i="19"/>
  <c r="AG122" i="19"/>
  <c r="AW126" i="19"/>
  <c r="AG126" i="19"/>
  <c r="AW129" i="19"/>
  <c r="AG129" i="19"/>
  <c r="AW143" i="19"/>
  <c r="AG143" i="19"/>
  <c r="AW128" i="19"/>
  <c r="AG128" i="19"/>
  <c r="AW140" i="19"/>
  <c r="AG140" i="19"/>
  <c r="AW135" i="19"/>
  <c r="AG135" i="19"/>
  <c r="AW120" i="19"/>
  <c r="AG120" i="19"/>
  <c r="AW134" i="19"/>
  <c r="AG134" i="19"/>
  <c r="AW148" i="19"/>
  <c r="AG148" i="19"/>
  <c r="AW137" i="19"/>
  <c r="AG137" i="19"/>
  <c r="AW147" i="19"/>
  <c r="AG147" i="19"/>
  <c r="AW121" i="19"/>
  <c r="AG121" i="19"/>
  <c r="AW125" i="19"/>
  <c r="AG125" i="19"/>
  <c r="AW127" i="19"/>
  <c r="AG127" i="19"/>
  <c r="AW146" i="19"/>
  <c r="AG146" i="19"/>
  <c r="AW145" i="19"/>
  <c r="AG145" i="19"/>
  <c r="AW141" i="19"/>
  <c r="AG141" i="19"/>
  <c r="AW131" i="19"/>
  <c r="AG131" i="19"/>
  <c r="AW139" i="19"/>
  <c r="AG139" i="19"/>
  <c r="AW136" i="19"/>
  <c r="AG136" i="19"/>
  <c r="AW138" i="19"/>
  <c r="AG138" i="19"/>
  <c r="AW132" i="19"/>
  <c r="AG132" i="19"/>
  <c r="AW124" i="19"/>
  <c r="AG124" i="19"/>
  <c r="AW130" i="19"/>
  <c r="AG130" i="19"/>
  <c r="AW133" i="19"/>
  <c r="AG133" i="19"/>
  <c r="AW123" i="19"/>
  <c r="AG123" i="19"/>
  <c r="AW142" i="19"/>
  <c r="AG142" i="19"/>
  <c r="G78" i="18"/>
  <c r="I27" i="19"/>
  <c r="Q27" i="19" s="1"/>
  <c r="I101" i="19"/>
  <c r="Q101" i="19" s="1"/>
  <c r="I60" i="17"/>
  <c r="I64" i="19"/>
  <c r="Q64" i="19" s="1"/>
  <c r="I95" i="17"/>
  <c r="I138" i="19"/>
  <c r="Q138" i="19" s="1"/>
  <c r="I25" i="17"/>
  <c r="I55" i="19"/>
  <c r="Q55" i="19" s="1"/>
  <c r="I86" i="17"/>
  <c r="I18" i="19"/>
  <c r="Q18" i="19" s="1"/>
  <c r="I16" i="17"/>
  <c r="I129" i="19"/>
  <c r="Q129" i="19" s="1"/>
  <c r="I92" i="19"/>
  <c r="Q92" i="19" s="1"/>
  <c r="I51" i="17"/>
  <c r="I69" i="20"/>
  <c r="I33" i="20"/>
  <c r="I104" i="20"/>
  <c r="I103" i="20"/>
  <c r="I32" i="20"/>
  <c r="I68" i="20"/>
  <c r="I28" i="20"/>
  <c r="I99" i="20"/>
  <c r="I64" i="20"/>
  <c r="I18" i="20"/>
  <c r="I89" i="20"/>
  <c r="I54" i="20"/>
  <c r="I131" i="19"/>
  <c r="Q131" i="19" s="1"/>
  <c r="I18" i="17"/>
  <c r="I57" i="19"/>
  <c r="Q57" i="19" s="1"/>
  <c r="I20" i="19"/>
  <c r="Q20" i="19" s="1"/>
  <c r="I53" i="17"/>
  <c r="I94" i="19"/>
  <c r="Q94" i="19" s="1"/>
  <c r="I88" i="17"/>
  <c r="I97" i="20"/>
  <c r="I62" i="20"/>
  <c r="I26" i="20"/>
  <c r="I136" i="19"/>
  <c r="Q136" i="19" s="1"/>
  <c r="I62" i="19"/>
  <c r="Q62" i="19" s="1"/>
  <c r="I58" i="17"/>
  <c r="I25" i="19"/>
  <c r="Q25" i="19" s="1"/>
  <c r="I93" i="17"/>
  <c r="I99" i="19"/>
  <c r="Q99" i="19" s="1"/>
  <c r="I23" i="17"/>
  <c r="I59" i="20"/>
  <c r="I23" i="20"/>
  <c r="I94" i="20"/>
  <c r="I33" i="19"/>
  <c r="Q33" i="19" s="1"/>
  <c r="I101" i="17"/>
  <c r="I107" i="19"/>
  <c r="Q107" i="19" s="1"/>
  <c r="I31" i="17"/>
  <c r="I144" i="19"/>
  <c r="Q144" i="19" s="1"/>
  <c r="I70" i="19"/>
  <c r="Q70" i="19" s="1"/>
  <c r="I66" i="17"/>
  <c r="I25" i="20"/>
  <c r="I96" i="20"/>
  <c r="I61" i="20"/>
  <c r="I23" i="19"/>
  <c r="Q23" i="19" s="1"/>
  <c r="I97" i="19"/>
  <c r="Q97" i="19" s="1"/>
  <c r="I56" i="17"/>
  <c r="I134" i="19"/>
  <c r="Q134" i="19" s="1"/>
  <c r="I91" i="17"/>
  <c r="I60" i="19"/>
  <c r="Q60" i="19" s="1"/>
  <c r="I21" i="17"/>
  <c r="I19" i="20"/>
  <c r="I90" i="20"/>
  <c r="I55" i="20"/>
  <c r="I47" i="20"/>
  <c r="I11" i="20"/>
  <c r="I82" i="20"/>
  <c r="I87" i="19"/>
  <c r="Q87" i="19" s="1"/>
  <c r="I11" i="17"/>
  <c r="I124" i="19"/>
  <c r="Q124" i="19" s="1"/>
  <c r="I50" i="19"/>
  <c r="Q50" i="19" s="1"/>
  <c r="I46" i="17"/>
  <c r="I13" i="19"/>
  <c r="Q13" i="19" s="1"/>
  <c r="I81" i="17"/>
  <c r="I106" i="19"/>
  <c r="Q106" i="19" s="1"/>
  <c r="I30" i="17"/>
  <c r="I69" i="19"/>
  <c r="Q69" i="19" s="1"/>
  <c r="I32" i="19"/>
  <c r="Q32" i="19" s="1"/>
  <c r="I65" i="17"/>
  <c r="I143" i="19"/>
  <c r="Q143" i="19" s="1"/>
  <c r="I100" i="17"/>
  <c r="I146" i="19"/>
  <c r="Q146" i="19" s="1"/>
  <c r="I109" i="19"/>
  <c r="Q109" i="19" s="1"/>
  <c r="I68" i="17"/>
  <c r="I72" i="19"/>
  <c r="Q72" i="19" s="1"/>
  <c r="I103" i="17"/>
  <c r="I35" i="19"/>
  <c r="Q35" i="19" s="1"/>
  <c r="I33" i="17"/>
  <c r="I17" i="20"/>
  <c r="I53" i="20"/>
  <c r="I88" i="20"/>
  <c r="I56" i="20"/>
  <c r="I20" i="20"/>
  <c r="I91" i="20"/>
  <c r="I59" i="19"/>
  <c r="Q59" i="19" s="1"/>
  <c r="I90" i="17"/>
  <c r="I22" i="19"/>
  <c r="Q22" i="19" s="1"/>
  <c r="I20" i="17"/>
  <c r="I133" i="19"/>
  <c r="Q133" i="19" s="1"/>
  <c r="I96" i="19"/>
  <c r="Q96" i="19" s="1"/>
  <c r="I55" i="17"/>
  <c r="I145" i="19"/>
  <c r="Q145" i="19" s="1"/>
  <c r="I108" i="19"/>
  <c r="Q108" i="19" s="1"/>
  <c r="I67" i="17"/>
  <c r="I71" i="19"/>
  <c r="Q71" i="19" s="1"/>
  <c r="I102" i="17"/>
  <c r="I34" i="19"/>
  <c r="Q34" i="19" s="1"/>
  <c r="I32" i="17"/>
  <c r="I84" i="19"/>
  <c r="Q84" i="19" s="1"/>
  <c r="I43" i="17"/>
  <c r="I47" i="19"/>
  <c r="Q47" i="19" s="1"/>
  <c r="I78" i="17"/>
  <c r="I10" i="19"/>
  <c r="Q10" i="19" s="1"/>
  <c r="I8" i="17"/>
  <c r="I121" i="19"/>
  <c r="Q121" i="19" s="1"/>
  <c r="I46" i="20"/>
  <c r="I10" i="20"/>
  <c r="I81" i="20"/>
  <c r="I65" i="20"/>
  <c r="I100" i="20"/>
  <c r="I29" i="20"/>
  <c r="I135" i="19"/>
  <c r="Q135" i="19" s="1"/>
  <c r="I92" i="17"/>
  <c r="I61" i="19"/>
  <c r="Q61" i="19" s="1"/>
  <c r="I22" i="17"/>
  <c r="I98" i="19"/>
  <c r="Q98" i="19" s="1"/>
  <c r="I24" i="19"/>
  <c r="Q24" i="19" s="1"/>
  <c r="I57" i="17"/>
  <c r="I90" i="19"/>
  <c r="Q90" i="19" s="1"/>
  <c r="I16" i="19"/>
  <c r="Q16" i="19" s="1"/>
  <c r="I49" i="17"/>
  <c r="I127" i="19"/>
  <c r="Q127" i="19" s="1"/>
  <c r="I84" i="17"/>
  <c r="I53" i="19"/>
  <c r="Q53" i="19" s="1"/>
  <c r="I14" i="17"/>
  <c r="I67" i="20"/>
  <c r="I102" i="20"/>
  <c r="I31" i="20"/>
  <c r="I80" i="20"/>
  <c r="I9" i="20"/>
  <c r="I45" i="20"/>
  <c r="I11" i="19"/>
  <c r="Q11" i="19" s="1"/>
  <c r="I85" i="19"/>
  <c r="Q85" i="19" s="1"/>
  <c r="I44" i="17"/>
  <c r="I48" i="19"/>
  <c r="Q48" i="19" s="1"/>
  <c r="I79" i="17"/>
  <c r="I122" i="19"/>
  <c r="Q122" i="19" s="1"/>
  <c r="I9" i="17"/>
  <c r="I49" i="20"/>
  <c r="I84" i="20"/>
  <c r="I13" i="20"/>
  <c r="I16" i="20"/>
  <c r="I52" i="20"/>
  <c r="I87" i="20"/>
  <c r="I101" i="20"/>
  <c r="I30" i="20"/>
  <c r="I66" i="20"/>
  <c r="I93" i="19"/>
  <c r="Q93" i="19" s="1"/>
  <c r="I52" i="17"/>
  <c r="I56" i="19"/>
  <c r="Q56" i="19" s="1"/>
  <c r="I87" i="17"/>
  <c r="I130" i="19"/>
  <c r="Q130" i="19" s="1"/>
  <c r="I17" i="17"/>
  <c r="I19" i="19"/>
  <c r="Q19" i="19" s="1"/>
  <c r="I36" i="19"/>
  <c r="Q36" i="19" s="1"/>
  <c r="I69" i="17"/>
  <c r="I110" i="19"/>
  <c r="Q110" i="19" s="1"/>
  <c r="I104" i="17"/>
  <c r="I147" i="19"/>
  <c r="Q147" i="19" s="1"/>
  <c r="I34" i="17"/>
  <c r="I73" i="19"/>
  <c r="Q73" i="19" s="1"/>
  <c r="I51" i="20"/>
  <c r="I15" i="20"/>
  <c r="I86" i="20"/>
  <c r="I140" i="19"/>
  <c r="Q140" i="19" s="1"/>
  <c r="I66" i="19"/>
  <c r="Q66" i="19" s="1"/>
  <c r="I62" i="17"/>
  <c r="I29" i="19"/>
  <c r="Q29" i="19" s="1"/>
  <c r="I97" i="17"/>
  <c r="I103" i="19"/>
  <c r="Q103" i="19" s="1"/>
  <c r="I27" i="17"/>
  <c r="I27" i="20"/>
  <c r="I98" i="20"/>
  <c r="I63" i="20"/>
  <c r="I93" i="20"/>
  <c r="I58" i="20"/>
  <c r="I22" i="20"/>
  <c r="I9" i="19"/>
  <c r="I7" i="17"/>
  <c r="I120" i="19"/>
  <c r="I83" i="19"/>
  <c r="I42" i="17"/>
  <c r="I46" i="19"/>
  <c r="I77" i="17"/>
  <c r="I43" i="20"/>
  <c r="I78" i="20"/>
  <c r="I7" i="20"/>
  <c r="I102" i="19"/>
  <c r="Q102" i="19" s="1"/>
  <c r="I96" i="17"/>
  <c r="I139" i="19"/>
  <c r="Q139" i="19" s="1"/>
  <c r="I26" i="17"/>
  <c r="I65" i="19"/>
  <c r="Q65" i="19" s="1"/>
  <c r="I28" i="19"/>
  <c r="Q28" i="19" s="1"/>
  <c r="I61" i="17"/>
  <c r="I92" i="20"/>
  <c r="I21" i="20"/>
  <c r="I57" i="20"/>
  <c r="I71" i="20"/>
  <c r="I35" i="20"/>
  <c r="I106" i="20"/>
  <c r="I74" i="19"/>
  <c r="Q74" i="19" s="1"/>
  <c r="I70" i="17"/>
  <c r="I37" i="19"/>
  <c r="Q37" i="19" s="1"/>
  <c r="I105" i="17"/>
  <c r="I111" i="19"/>
  <c r="Q111" i="19" s="1"/>
  <c r="I35" i="17"/>
  <c r="I148" i="19"/>
  <c r="Q148" i="19" s="1"/>
  <c r="I89" i="19"/>
  <c r="Q89" i="19" s="1"/>
  <c r="I48" i="17"/>
  <c r="I126" i="19"/>
  <c r="Q126" i="19" s="1"/>
  <c r="I83" i="17"/>
  <c r="I52" i="19"/>
  <c r="Q52" i="19" s="1"/>
  <c r="I13" i="17"/>
  <c r="I15" i="19"/>
  <c r="Q15" i="19" s="1"/>
  <c r="I95" i="19"/>
  <c r="Q95" i="19" s="1"/>
  <c r="I19" i="17"/>
  <c r="I132" i="19"/>
  <c r="Q132" i="19" s="1"/>
  <c r="I58" i="19"/>
  <c r="Q58" i="19" s="1"/>
  <c r="I54" i="17"/>
  <c r="I21" i="19"/>
  <c r="Q21" i="19" s="1"/>
  <c r="I89" i="17"/>
  <c r="I95" i="20"/>
  <c r="I24" i="20"/>
  <c r="I60" i="20"/>
  <c r="I26" i="19"/>
  <c r="Q26" i="19" s="1"/>
  <c r="I24" i="17"/>
  <c r="I137" i="19"/>
  <c r="Q137" i="19" s="1"/>
  <c r="I100" i="19"/>
  <c r="Q100" i="19" s="1"/>
  <c r="I59" i="17"/>
  <c r="I63" i="19"/>
  <c r="Q63" i="19" s="1"/>
  <c r="I94" i="17"/>
  <c r="I34" i="20"/>
  <c r="I105" i="20"/>
  <c r="I70" i="20"/>
  <c r="I91" i="19"/>
  <c r="Q91" i="19" s="1"/>
  <c r="I15" i="17"/>
  <c r="I128" i="19"/>
  <c r="Q128" i="19" s="1"/>
  <c r="I54" i="19"/>
  <c r="Q54" i="19" s="1"/>
  <c r="I50" i="17"/>
  <c r="I17" i="19"/>
  <c r="Q17" i="19" s="1"/>
  <c r="I85" i="17"/>
  <c r="I141" i="19"/>
  <c r="Q141" i="19" s="1"/>
  <c r="I104" i="19"/>
  <c r="Q104" i="19" s="1"/>
  <c r="I63" i="17"/>
  <c r="I67" i="19"/>
  <c r="Q67" i="19" s="1"/>
  <c r="I98" i="17"/>
  <c r="I30" i="19"/>
  <c r="Q30" i="19" s="1"/>
  <c r="I28" i="17"/>
  <c r="I44" i="20"/>
  <c r="I8" i="20"/>
  <c r="I79" i="20"/>
  <c r="I49" i="19"/>
  <c r="Q49" i="19" s="1"/>
  <c r="I12" i="19"/>
  <c r="Q12" i="19" s="1"/>
  <c r="I45" i="17"/>
  <c r="I86" i="19"/>
  <c r="Q86" i="19" s="1"/>
  <c r="I80" i="17"/>
  <c r="I123" i="19"/>
  <c r="Q123" i="19" s="1"/>
  <c r="I10" i="17"/>
  <c r="I142" i="19"/>
  <c r="Q142" i="19" s="1"/>
  <c r="I99" i="17"/>
  <c r="I68" i="19"/>
  <c r="Q68" i="19" s="1"/>
  <c r="I29" i="17"/>
  <c r="I31" i="19"/>
  <c r="Q31" i="19" s="1"/>
  <c r="I105" i="19"/>
  <c r="Q105" i="19" s="1"/>
  <c r="I64" i="17"/>
  <c r="I88" i="19"/>
  <c r="Q88" i="19" s="1"/>
  <c r="I47" i="17"/>
  <c r="I51" i="19"/>
  <c r="Q51" i="19" s="1"/>
  <c r="I82" i="17"/>
  <c r="I125" i="19"/>
  <c r="Q125" i="19" s="1"/>
  <c r="I12" i="17"/>
  <c r="I14" i="19"/>
  <c r="Q14" i="19" s="1"/>
  <c r="I12" i="20"/>
  <c r="I83" i="20"/>
  <c r="I48" i="20"/>
  <c r="I50" i="20"/>
  <c r="I85" i="20"/>
  <c r="I14" i="20"/>
  <c r="G60" i="18"/>
  <c r="G17" i="18"/>
  <c r="G104" i="18"/>
  <c r="G85" i="18"/>
  <c r="G19" i="18"/>
  <c r="G13" i="18"/>
  <c r="G26" i="18"/>
  <c r="G16" i="18"/>
  <c r="G7" i="18"/>
  <c r="G59" i="18"/>
  <c r="G84" i="18"/>
  <c r="G67" i="18"/>
  <c r="G50" i="18"/>
  <c r="G80" i="18"/>
  <c r="G91" i="18"/>
  <c r="G81" i="18"/>
  <c r="G61" i="18"/>
  <c r="G29" i="18"/>
  <c r="G101" i="18"/>
  <c r="G86" i="18"/>
  <c r="G35" i="18"/>
  <c r="G48" i="18"/>
  <c r="G88" i="18"/>
  <c r="G63" i="18"/>
  <c r="G56" i="18"/>
  <c r="G34" i="18"/>
  <c r="G79" i="18"/>
  <c r="G24" i="18"/>
  <c r="G10" i="18"/>
  <c r="G18" i="18"/>
  <c r="G87" i="18"/>
  <c r="G62" i="18"/>
  <c r="G90" i="18"/>
  <c r="G69" i="18"/>
  <c r="G14" i="18"/>
  <c r="G99" i="18"/>
  <c r="G68" i="18"/>
  <c r="G70" i="18"/>
  <c r="G94" i="18"/>
  <c r="G66" i="18"/>
  <c r="G55" i="18"/>
  <c r="G47" i="18"/>
  <c r="G53" i="18"/>
  <c r="G95" i="18"/>
  <c r="G15" i="18"/>
  <c r="G57" i="18"/>
  <c r="G71" i="18"/>
  <c r="G33" i="18"/>
  <c r="G49" i="18"/>
  <c r="G89" i="18"/>
  <c r="G20" i="18"/>
  <c r="G46" i="18"/>
  <c r="G83" i="18"/>
  <c r="G93" i="18"/>
  <c r="G52" i="18"/>
  <c r="G105" i="18"/>
  <c r="G27" i="18"/>
  <c r="G31" i="18"/>
  <c r="G28" i="18"/>
  <c r="G9" i="18"/>
  <c r="G43" i="18"/>
  <c r="G97" i="18"/>
  <c r="G106" i="18"/>
  <c r="G54" i="18"/>
  <c r="G22" i="18"/>
  <c r="G21" i="18"/>
  <c r="G98" i="18"/>
  <c r="G30" i="18"/>
  <c r="G102" i="18"/>
  <c r="G64" i="18"/>
  <c r="G32" i="18"/>
  <c r="G45" i="18"/>
  <c r="G58" i="18"/>
  <c r="G11" i="18"/>
  <c r="G23" i="18"/>
  <c r="G103" i="18"/>
  <c r="G96" i="18"/>
  <c r="G44" i="18"/>
  <c r="G82" i="18"/>
  <c r="G51" i="18"/>
  <c r="G92" i="18"/>
  <c r="G100" i="18"/>
  <c r="G12" i="18"/>
  <c r="G8" i="18"/>
  <c r="G65" i="18"/>
  <c r="G25" i="18"/>
  <c r="I113" i="19" l="1"/>
  <c r="Q9" i="19"/>
  <c r="Q39" i="19" s="1"/>
  <c r="I39" i="19"/>
  <c r="Q83" i="19"/>
  <c r="Q113" i="19" s="1"/>
  <c r="Q46" i="19"/>
  <c r="Q76" i="19" s="1"/>
  <c r="I76" i="19"/>
  <c r="AG39" i="19"/>
  <c r="AG113" i="19"/>
  <c r="AG76" i="19"/>
  <c r="AW39" i="19"/>
  <c r="AW113" i="19"/>
  <c r="AW76" i="19"/>
  <c r="Q120" i="19"/>
  <c r="Q150" i="19" s="1"/>
  <c r="I150" i="19"/>
  <c r="AG150" i="19"/>
  <c r="AW150" i="19"/>
  <c r="I43" i="18"/>
  <c r="I7" i="18"/>
  <c r="I78" i="18"/>
  <c r="I53" i="18"/>
  <c r="I88" i="18"/>
  <c r="I17" i="18"/>
  <c r="I22" i="18"/>
  <c r="I58" i="18"/>
  <c r="I93" i="18"/>
  <c r="I103" i="18"/>
  <c r="I68" i="18"/>
  <c r="I32" i="18"/>
  <c r="I104" i="18"/>
  <c r="I69" i="18"/>
  <c r="I33" i="18"/>
  <c r="I82" i="18"/>
  <c r="I47" i="18"/>
  <c r="I11" i="18"/>
  <c r="I92" i="18"/>
  <c r="I21" i="18"/>
  <c r="I57" i="18"/>
  <c r="I87" i="18"/>
  <c r="I16" i="18"/>
  <c r="I52" i="18"/>
  <c r="I29" i="18"/>
  <c r="I100" i="18"/>
  <c r="I65" i="18"/>
  <c r="I60" i="18"/>
  <c r="I95" i="18"/>
  <c r="I24" i="18"/>
  <c r="I106" i="18"/>
  <c r="I35" i="18"/>
  <c r="I71" i="18"/>
  <c r="I105" i="18"/>
  <c r="I34" i="18"/>
  <c r="I70" i="18"/>
  <c r="I102" i="18"/>
  <c r="I67" i="18"/>
  <c r="I31" i="18"/>
  <c r="I54" i="18"/>
  <c r="I18" i="18"/>
  <c r="I89" i="18"/>
  <c r="I83" i="18"/>
  <c r="I12" i="18"/>
  <c r="I48" i="18"/>
  <c r="I28" i="18"/>
  <c r="I99" i="18"/>
  <c r="I64" i="18"/>
  <c r="I49" i="18"/>
  <c r="I84" i="18"/>
  <c r="I13" i="18"/>
  <c r="I26" i="18"/>
  <c r="I62" i="18"/>
  <c r="I97" i="18"/>
  <c r="I85" i="18"/>
  <c r="I50" i="18"/>
  <c r="I14" i="18"/>
  <c r="I30" i="18"/>
  <c r="I101" i="18"/>
  <c r="I66" i="18"/>
  <c r="I25" i="18"/>
  <c r="I96" i="18"/>
  <c r="I61" i="18"/>
  <c r="I10" i="18"/>
  <c r="I46" i="18"/>
  <c r="I81" i="18"/>
  <c r="I86" i="18"/>
  <c r="I15" i="18"/>
  <c r="I51" i="18"/>
  <c r="I90" i="18"/>
  <c r="I19" i="18"/>
  <c r="I55" i="18"/>
  <c r="I63" i="18"/>
  <c r="I98" i="18"/>
  <c r="I27" i="18"/>
  <c r="I80" i="18"/>
  <c r="I45" i="18"/>
  <c r="I9" i="18"/>
  <c r="I8" i="18"/>
  <c r="I79" i="18"/>
  <c r="I44" i="18"/>
  <c r="I20" i="18"/>
  <c r="I56" i="18"/>
  <c r="I91" i="18"/>
  <c r="I59" i="18"/>
  <c r="I23" i="18"/>
  <c r="I94" i="18"/>
</calcChain>
</file>

<file path=xl/sharedStrings.xml><?xml version="1.0" encoding="utf-8"?>
<sst xmlns="http://schemas.openxmlformats.org/spreadsheetml/2006/main" count="604" uniqueCount="187">
  <si>
    <t>BCG-01 13</t>
  </si>
  <si>
    <t>IEA-07 19</t>
  </si>
  <si>
    <t>SEA-01 17</t>
  </si>
  <si>
    <t>Schlüssel</t>
  </si>
  <si>
    <t>2016-2017</t>
  </si>
  <si>
    <t>JCP-01 14</t>
  </si>
  <si>
    <t>SSAB-01 20</t>
  </si>
  <si>
    <t>TUD-02 20</t>
  </si>
  <si>
    <t>Bewertung der Direktreduktion von Eisenerz mittels Elektrolyse-Wasserstoff (S.12-13)</t>
  </si>
  <si>
    <t>Steel's contribution to a low-carbon Europe 2050 (S.16)</t>
  </si>
  <si>
    <t>CO2 emissions from steel production (S.1)</t>
  </si>
  <si>
    <t>HYBRIT fossil-free steel (S.5)</t>
  </si>
  <si>
    <t>The Future of Hydrogen - Seizing today's opportunities (S.113)</t>
  </si>
  <si>
    <t>The impact of climate targets on future steel production e an analysis based on a global energy system model (S.477)</t>
  </si>
  <si>
    <t>The Steel Scrap Age – Supplementary Information (S.21)</t>
  </si>
  <si>
    <t>LU-01 18</t>
  </si>
  <si>
    <t>Studienliste</t>
  </si>
  <si>
    <t>Titel</t>
  </si>
  <si>
    <t>Jahr</t>
  </si>
  <si>
    <t>Assessment of hydrogen direct reduction for fossil-free steelmaking</t>
  </si>
  <si>
    <t>Valentin Vogl, Max Åhman, Lars J. Nilsson</t>
  </si>
  <si>
    <t>Oliver Lösch, Prof. Dr. Eberhard Jochem, Natalja Ashley-Belbin, Gregor Zesch</t>
  </si>
  <si>
    <t>Wasserstoff</t>
  </si>
  <si>
    <t>Strom</t>
  </si>
  <si>
    <t>Erdgas</t>
  </si>
  <si>
    <t>k.A.</t>
  </si>
  <si>
    <t>Gesamt</t>
  </si>
  <si>
    <t>Brennstoffverbrauch</t>
  </si>
  <si>
    <t>Stromverbrauch</t>
  </si>
  <si>
    <t>OTTO-01 17</t>
  </si>
  <si>
    <t>abgerufen am 30. September 2020</t>
  </si>
  <si>
    <t>Verfasser</t>
  </si>
  <si>
    <t>SSAB</t>
  </si>
  <si>
    <t>Martin Wörtler, Felix Schuler, Nicole Voigt, Torben Schmidt, Peter Dahlmann, Hans Bodo Lünge, Jean-Theo Ghenda</t>
  </si>
  <si>
    <t>Swedish Energy Agency, SSAB, LKAB, and Vattenfall</t>
  </si>
  <si>
    <t>IEA</t>
  </si>
  <si>
    <t>Johannes Morfeldt, Wouter Nijs, Semida Silveira</t>
  </si>
  <si>
    <t>NTNU-01 12</t>
  </si>
  <si>
    <t>Stefan Pauliuk, Rachel L. Milford, Daniel B. Müller, Julian M. Allwood</t>
  </si>
  <si>
    <t>Studie</t>
  </si>
  <si>
    <t>Power-to-Steel: Reducing CO2 through the Integration of Renewable Energy and Hydrogen into the German Steel Industry</t>
  </si>
  <si>
    <t>Alexander Otto, Martin Robinius, Thomas Grube, Sebastian Schiebahn, Aaron Praktiknjo, Detlef Stolten</t>
  </si>
  <si>
    <t>H2-Stahl</t>
  </si>
  <si>
    <t>ISI-05 13</t>
  </si>
  <si>
    <t>Kohle</t>
  </si>
  <si>
    <t>BOF</t>
  </si>
  <si>
    <t>DRI mit H2</t>
  </si>
  <si>
    <t>DRI mit Erdgas</t>
  </si>
  <si>
    <t>Energie pro Energieträger [MWh/t]</t>
  </si>
  <si>
    <t>Land</t>
  </si>
  <si>
    <t>Standort</t>
  </si>
  <si>
    <t>Kohle (und andere Brennstoffe der BOF Route)</t>
  </si>
  <si>
    <t>Energieverbrauch und CO2-Emissionen industrieller Prozesstechnologien - Einsparpotentiale, Hemmnisse und Instrumente</t>
  </si>
  <si>
    <t>Tobias Fleiter, Barbara Schlomann, Wolfgang Eichhammer</t>
  </si>
  <si>
    <t>absoluter Verbrauch an Erdgas je Route [GWh/a]</t>
  </si>
  <si>
    <t>absoluter Verbrauch an Strom je Route [GWh/a]</t>
  </si>
  <si>
    <t>absoluter Verbrauch an Wasserstoff je Route [GWh/a]</t>
  </si>
  <si>
    <t>Ort</t>
  </si>
  <si>
    <t>Austria</t>
  </si>
  <si>
    <t>Belgium</t>
  </si>
  <si>
    <t>Czech Republic</t>
  </si>
  <si>
    <t>Finland</t>
  </si>
  <si>
    <t>France</t>
  </si>
  <si>
    <t>Germany</t>
  </si>
  <si>
    <t>Hungaria</t>
  </si>
  <si>
    <t>Italy</t>
  </si>
  <si>
    <t>Netherlands</t>
  </si>
  <si>
    <t>Poland</t>
  </si>
  <si>
    <t>Romania</t>
  </si>
  <si>
    <t>Slovakia</t>
  </si>
  <si>
    <t>Spain</t>
  </si>
  <si>
    <t>Sweden</t>
  </si>
  <si>
    <t>United Kingdom</t>
  </si>
  <si>
    <t>Donawitz</t>
  </si>
  <si>
    <t>Linz</t>
  </si>
  <si>
    <t>Ghent</t>
  </si>
  <si>
    <t>Trinec</t>
  </si>
  <si>
    <t>Raahe</t>
  </si>
  <si>
    <t>Fos-Sur-Mer</t>
  </si>
  <si>
    <t>Dunkerque</t>
  </si>
  <si>
    <t>Bremen</t>
  </si>
  <si>
    <t>Voelklingen</t>
  </si>
  <si>
    <t>Eisenhuettenstadt</t>
  </si>
  <si>
    <t>Duisburg-Huckingen</t>
  </si>
  <si>
    <t>Duisburg-Beeckerwerth</t>
  </si>
  <si>
    <t>Salzgitter</t>
  </si>
  <si>
    <t>Dillingen</t>
  </si>
  <si>
    <t>Duisburg</t>
  </si>
  <si>
    <t>Duisburg-Bruckhausen</t>
  </si>
  <si>
    <t>Taranto</t>
  </si>
  <si>
    <t>Ijmuiden</t>
  </si>
  <si>
    <t>Krakow</t>
  </si>
  <si>
    <t>Dabrowa Gornicza</t>
  </si>
  <si>
    <t>Galati</t>
  </si>
  <si>
    <t>Kosice</t>
  </si>
  <si>
    <t>Gijon</t>
  </si>
  <si>
    <t>Aviles</t>
  </si>
  <si>
    <t>Lulea</t>
  </si>
  <si>
    <t>Oxeloesund</t>
  </si>
  <si>
    <t>Port Talbot</t>
  </si>
  <si>
    <t>Scunthorpe</t>
  </si>
  <si>
    <t>Dunauijvaros</t>
  </si>
  <si>
    <t>da die Otto studie sehr viel Erdgas enthält ist hier der Wasserstoffbedarf gesunken</t>
  </si>
  <si>
    <t>Produktionsmengen der Standorte innerhalb Europas [kt/a]</t>
  </si>
  <si>
    <t>Energiebedarf für die Sekundärstahlproduktion in 2019 je Route und Land bei einer Schrottstahlproduktion von 36% [GWh/a]</t>
  </si>
  <si>
    <t>Energie-Mehrbedarf an H2 in 2050 je Route und Land [GWh/a] bei einer Steigerung der Schrottstahlproduktion von 8% und gleichbleibender Rohstahlproduktion zu 2019</t>
  </si>
  <si>
    <t>Energie-Mehrbedarf an H2 in 2050 je Route und Land [GWh/a] bei einer Steigerung der Schrottstahlproduktion von 11% und gleichbleibender Rohstahlproduktion zu 2019</t>
  </si>
  <si>
    <t>Energie-Mehrbedarf an H2 in 2050 je Route und Land [GWh/a] bei einer Steigerung der Schrottstahlproduktion von 14% und gleichbleibender Rohstahlproduktion zu 2019</t>
  </si>
  <si>
    <t>Anteil der Sekundärstahlproduktion in 2050 bei gleichbleibender Rohstahlproduktion und einer Steigerung der Schrottstahlproduktion um 8% zu 2019 [GWh/a]</t>
  </si>
  <si>
    <t>Anteil der Sekundärstahlproduktion in 2050 bei gleichbleibender Rohstahlproduktion und einer Steigerung der Schrottstahlproduktion um 11% zu 2019 [GWh/a]</t>
  </si>
  <si>
    <t>Anteil der Sekundärstahlproduktion in 2050 bei gleichbleibender Rohstahlproduktion und einer Steigerung der Schrottstahlproduktion um 14% zu 2019 [GWh/a]</t>
  </si>
  <si>
    <t>*da die Otto studie sehr viel Erdgas enthält sinkt der H2 Bedarf hier ggü 2019</t>
  </si>
  <si>
    <t>absoluter Verbrauch an Kohle (und anderen Brennstoffen der BOF Route) je Route in 2019 [GWh/a]</t>
  </si>
  <si>
    <t>*</t>
  </si>
  <si>
    <t>Gesamtenergieverbrauch je Land bzw. Standort in 2050 bei gleichbleibender Rohstahlproduktion [GWh/a]</t>
  </si>
  <si>
    <t>Anteil der Sekundärstahlproduktion in 2050 bei einer Steigerung der Rohstahlproduktion um 50% und einer Steigerung der Schrottstahlproduktion um 14% zu 2019 [GWh/a]</t>
  </si>
  <si>
    <t>Anteil der Sekundärstahlproduktion in 2050 bei einer Steigerung der Rohstahlproduktion um 50% und einer Steigerung der Schrottstahlproduktion um 11% zu 2019 [GWh/a]</t>
  </si>
  <si>
    <t>Anteil der Sekundärstahlproduktion in 2050 bei einer Steigerung der Rohstahlproduktion um 50% und einer Steigerung der Schrottstahlproduktion um 8% zu 2019 [GWh/a]</t>
  </si>
  <si>
    <t>Energie-Mehrbedarf an H2 in 2050 je Route und Land bei einer Steigerung der Schrottstahlproduktion von 8% und einer Steigerung der Rohstahlproduktion um 50% zu 2019 [GWh/a]</t>
  </si>
  <si>
    <t>Energie-Mehrbedarf an H2 in 2050 je Route und Land bei einer Steigerung der Schrottstahlproduktion von 11% und einer Steigerung der Rohstahlproduktion um 50% zu 2019 [GWh/a]</t>
  </si>
  <si>
    <t>Energie-Mehrbedarf an H2 in 2050 je Route und Land bei einer Steigerung der Schrottstahlproduktion von 14% und einer Steigerung der Rohstahlproduktion um 50% zu 2019 [GWh/a]</t>
  </si>
  <si>
    <t>Rohstahlproduktion in Europa [Mt]</t>
  </si>
  <si>
    <t xml:space="preserve"> Anteil der Sekundärstahlproduktion in Europa</t>
  </si>
  <si>
    <t>spezifischer Verbrauch je Brennstoff/Strom und Herstellungstyp im Prozess [MWh/t]</t>
  </si>
  <si>
    <t>anteilige Energie pro Energieträger</t>
  </si>
  <si>
    <t>ENWI</t>
  </si>
  <si>
    <t>sonstige Brennstoffe</t>
  </si>
  <si>
    <t>Primär</t>
  </si>
  <si>
    <t>Sekundär</t>
  </si>
  <si>
    <t>EUROF-01 19</t>
  </si>
  <si>
    <t>ESTA-01 20</t>
  </si>
  <si>
    <t>Low Carbon Roadmap - Pathways to a CO2-neutral European Steel Industry</t>
  </si>
  <si>
    <t>EUROFER</t>
  </si>
  <si>
    <t>European steel in figures 2020</t>
  </si>
  <si>
    <t>Anteil an der Gesamtproduktion</t>
  </si>
  <si>
    <t>BOF-Stahl</t>
  </si>
  <si>
    <t>absoluter Energieverbrauch an Wasserstoff je Route und Land in 2050 bei einer Steigerung der Rohstahlproduktion um 27% zu 2019 und einem Anteil der Sekundärstahlproduktion von 44% [GWh/a]</t>
  </si>
  <si>
    <t>Mehrenergieverbrauch an Wasserstoff je Route und Land in 2050 bei einer Steigerung der Rohstahlproduktion um 27% zu 2019 und einem Anteil der Sekundärstahlproduktion von 47% [GWh/a]</t>
  </si>
  <si>
    <t>absoluter Energieverbrauch an Wasserstoff je Route und Land in 2050 bei einer Steigerung der Rohstahlproduktion um 27% zu 2019 und einem Anteil der Sekundärstahlproduktion von 50% [GWh/a]</t>
  </si>
  <si>
    <t>Mehrenergieverbrauch an Wasserstoff je Route und Land in 2050 bei einer Steigerung der Rohstahlproduktion um 27% zu 2019 und einem Anteil der Sekundärstahlproduktion von 50% [GWh/a]</t>
  </si>
  <si>
    <t>Mehrenergieverbrauch an Wasserstoff je Route und Land in 2050 bei einer Steigerung der Rohstahlproduktion um 27% zu 2019 und einem Anteil der Sekundärstahlproduktion von 44%  [GWh/a]</t>
  </si>
  <si>
    <t>Mehrenergieverbrauch an Kohle je Route und Land in 2050 bei einer Steigerung der Rohstahlproduktion um 27% zu 2019 und einem Anteil der Sekundärstahlproduktion von 44%  [GWh/a]</t>
  </si>
  <si>
    <t>absoluter Verbrauch an Kohle in der Primärstahlproduktion je Route in 2019 [GWh/a]</t>
  </si>
  <si>
    <t>absoluter Verbrauch an Erdgas in der Primärstahlproduktion je Route in 2019 [GWh/a]</t>
  </si>
  <si>
    <t>absoluter Verbrauch an Strom in der Primärstahlproduktion je Route in 2019 [GWh/a]</t>
  </si>
  <si>
    <t>absoluter Verbrauch an Wasserstoff in der Primärstahlproduktion je Route in 2019 [GWh/a]</t>
  </si>
  <si>
    <t>absoluter Verbrauch an sonstigen Brennstoffen in der Primärstahlproduktion je Route in 2019 [GWh/a]</t>
  </si>
  <si>
    <t>absoluter Energieverbrauch an Kohle je Route und Land in 2050 bei einer Steigerung der Rohstahlproduktion um 27% zu 2019 und einem Anteil der Sekundärstahlproduktion von 47% [GWh/a]</t>
  </si>
  <si>
    <t>Mehrenergieverbrauch an Kohle je Route und Land in 2050 bei einer Steigerung der Rohstahlproduktion um 27% zu 2019 und einem Anteil der Sekundärstahlproduktion von 47% [GWh/a]</t>
  </si>
  <si>
    <t>absoluter Energieverbrauch an Kohle je Route und Land in 2050 bei einer Steigerung der Rohstahlproduktion um 27% zu 2019 und einem Anteil der Sekundärstahlproduktion von 50% [GWh/a]</t>
  </si>
  <si>
    <t>Mehrenergieverbrauch an Kohle je Route und Land in 2050 bei einer Steigerung der Rohstahlproduktion um 27% zu 2019 und einem Anteil der Sekundärstahlproduktion von 50% [GWh/a]</t>
  </si>
  <si>
    <t>Mehrenergieverbrauch an Erdgas je Route und Land in 2050 bei einer Steigerung der Rohstahlproduktion um 27% zu 2019 und einem Anteil der Sekundärstahlproduktion von 44%  [GWh/a]</t>
  </si>
  <si>
    <t>absoluter Energieverbrauch an Erdgas je Route und Land in 2050 bei einer Steigerung der Rohstahlproduktion um 27% zu 2019 und einem Anteil der Sekundärstahlproduktion von 47% [GWh/a]</t>
  </si>
  <si>
    <t>Mehrenergieverbrauch an Erdags je Route und Land in 2050 bei einer Steigerung der Rohstahlproduktion um 27% zu 2019 und einem Anteil der Sekundärstahlproduktion von 47% [GWh/a]</t>
  </si>
  <si>
    <t>absoluter Energieverbrauch an Erdgas je Route und Land in 2050 bei einer Steigerung der Rohstahlproduktion um 27% zu 2019 und einem Anteil der Sekundärstahlproduktion von 50% [GWh/a]</t>
  </si>
  <si>
    <t>Mehrenergieverbrauch an Erdgas je Route und Land in 2050 bei einer Steigerung der Rohstahlproduktion um 27% zu 2019 und einem Anteil der Sekundärstahlproduktion von 50% [GWh/a]</t>
  </si>
  <si>
    <t>Mehrenergieverbrauch an Strom je Route und Land in 2050 bei einer Steigerung der Rohstahlproduktion um 27% zu 2019 und einem Anteil der Sekundärstahlproduktion von 44%  [GWh/a]</t>
  </si>
  <si>
    <t>absoluter Energieverbrauch an Strom je Route und Land in 2050 bei einer Steigerung der Rohstahlproduktion um 27% zu 2019 und einem Anteil der Sekundärstahlproduktion von 47% [GWh/a]</t>
  </si>
  <si>
    <t>Mehrenergieverbrauch an Strom je Route und Land in 2050 bei einer Steigerung der Rohstahlproduktion um 27% zu 2019 und einem Anteil der Sekundärstahlproduktion von 47% [GWh/a]</t>
  </si>
  <si>
    <t>absoluter Energieverbrauch an Strom je Route und Land in 2050 bei einer Steigerung der Rohstahlproduktion um 27% zu 2019 und einem Anteil der Sekundärstahlproduktion von 50% [GWh/a]</t>
  </si>
  <si>
    <t>Mehrenergieverbrauch an Strom je Route und Land in 2050 bei einer Steigerung der Rohstahlproduktion um 27% zu 2019 und einem Anteil der Sekundärstahlproduktion von 50% [GWh/a]</t>
  </si>
  <si>
    <t>absoluter Energieverbrauch an Kohle je Route und Land in 2050 bei einer Steigerung der Rohstahlproduktion um 27% zu 2019 [GWh/a]</t>
  </si>
  <si>
    <t>absoluter Energieverbrauch an Erdgas je Route und Land in 2050 bei einer Steigerung der Rohstahlproduktion um 27% zu 2019 und einem Anteil der Sekundärstahlproduktion von 44% [GWh/a]</t>
  </si>
  <si>
    <t>absoluter Energieverbrauch an Strom je Route und Land in 2050 bei einer Steigerung der Rohstahlproduktion um 27% zu 2019 und einem Anteil der Sekundärstahlproduktion von 44% [GWh/a]</t>
  </si>
  <si>
    <t>absoluter Energieverbrauch an sonstigen Brennstoffen je Route und Land in 2050 bei einer Steigerung der Rohstahlproduktion um 27% zu 2019 [GWh/a]</t>
  </si>
  <si>
    <t>Mehrenergieverbrauch an sonstigen Brennstoffen je Route und Land in 2050 bei einer Steigerung der Rohstahlproduktion um 27% zu 2019 und einem Anteil der Sekundärstahlproduktion von 44%  [GWh/a]</t>
  </si>
  <si>
    <t>absoluter Energieverbrauch an sonstigen Brennstoffen je Route und Land in 2050 bei einer Steigerung der Rohstahlproduktion um 27% zu 2019 und einem Anteil der Sekundärstahlproduktion von 47% [GWh/a]</t>
  </si>
  <si>
    <t>Mehrenergieverbrauch an sonstigen Brennstoffen je Route und Land in 2050 bei einer Steigerung der Rohstahlproduktion um 27% zu 2019 und einem Anteil der Sekundärstahlproduktion von 47% [GWh/a]</t>
  </si>
  <si>
    <t>absoluter Energieverbrauch an sonstigen Brennstoffen je Route und Land in 2050 bei einer Steigerung der Rohstahlproduktion um 27% zu 2019 und einem Anteil der Sekundärstahlproduktion von 50% [GWh/a]</t>
  </si>
  <si>
    <t>Mehrenergieverbrauch an sonstigen Brennstoffen je Route und Land in 2050 bei einer Steigerung der Rohstahlproduktion um 27% zu 2019 und einem Anteil der Sekundärstahlproduktion von 50% [GWh/a]</t>
  </si>
  <si>
    <t>Primärproduktion</t>
  </si>
  <si>
    <t>Kapazität</t>
  </si>
  <si>
    <t>Primärproduktion in 2050</t>
  </si>
  <si>
    <t>anteilige Veränderung der Stahlproduktion in Europa in 2050 zu 2019</t>
  </si>
  <si>
    <t>Veränderung zu 2019</t>
  </si>
  <si>
    <t>Stahlproduktion in Europa [Mt]</t>
  </si>
  <si>
    <t>/UBK-170520/</t>
  </si>
  <si>
    <t>Alexandre Strapasson, Onesmus Mwabonje, Jeremy Woods, Gino Baudry</t>
  </si>
  <si>
    <t>Pathways towards a fair and just net-zero emissions Europe by 2050 - Insights from the EUCalc for carbon mitigation strategies</t>
  </si>
  <si>
    <t>Gesamtenergieverbrauch je Land bzw. Standort in 2019 bei der Primärproduktion [GWh/a]</t>
  </si>
  <si>
    <t>Gesamtenergiebedarf der Primärproduktion in 2050 je Route und Land bei einer Änderung der Rohstahlproduktion um -41,9% zu 2019 und einem Anteil der Sekundärstahlproduktion von 44% [GWh/a]</t>
  </si>
  <si>
    <t>Gesamtenergiebedarf der Primärproduktion in 2050 je Route und Land bei einer Änderung der Rohstahlproduktion um -41,9% zu 2019 und einem Anteil der Sekundärstahlproduktion von 47% [GWh/a]</t>
  </si>
  <si>
    <t>Gesamtenergiebedarf der Primärproduktion in 2050 je Route und Land bei einer Änderung der Rohstahlproduktion um -41,9% zu 2019 und einem Anteil der Sekundärstahlproduktion von 50% [GWh/a]</t>
  </si>
  <si>
    <t>Mehrenergiebedarf der Primärproduktion in 2050 je Route und Land bei einer Änderung der Rohstahlproduktion um -41,9% zu 2019 und einem Anteil der Sekundärstahlproduktion von 44% [GWh/a]</t>
  </si>
  <si>
    <t>Mehrenergiebedarf der Primärproduktion in 2050 je Route und Land bei einer Änderung der Rohstahlproduktion um -41,9% zu 2019 und einem Anteil der Sekundärstahlproduktion von 47% [GWh/a]</t>
  </si>
  <si>
    <t>Mehrenergiebedarf der Primärproduktion in 2050 je Route und Land bei einer Änderung der Rohstahlproduktion um -41,9% zu 2019 und einem Anteil der Sekundärstahlproduktion von 50% [GWh/a]</t>
  </si>
  <si>
    <t>Minderung der PP zu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</si>
</sst>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1D1C1D"/>
      <name val="Calibri"/>
      <family val="2"/>
      <scheme val="minor"/>
    </font>
    <font>
      <sz val="11"/>
      <color rgb="FF002664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rgb="FF1F3F5E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EE4CB"/>
        <bgColor indexed="64"/>
      </patternFill>
    </fill>
    <fill>
      <patternFill patternType="solid">
        <fgColor rgb="FFCCEB8D"/>
        <bgColor indexed="64"/>
      </patternFill>
    </fill>
    <fill>
      <patternFill patternType="solid">
        <fgColor rgb="FFFFE3A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B9BBBD"/>
      </left>
      <right style="hair">
        <color rgb="FFB9BBBD"/>
      </right>
      <top style="hair">
        <color rgb="FFB9BBBD"/>
      </top>
      <bottom style="hair">
        <color rgb="FFB9BBBD"/>
      </bottom>
      <diagonal/>
    </border>
    <border>
      <left style="hair">
        <color rgb="FFBBBCBD"/>
      </left>
      <right style="hair">
        <color rgb="FFBBBCBD"/>
      </right>
      <top style="hair">
        <color rgb="FFBBBCBD"/>
      </top>
      <bottom style="hair">
        <color rgb="FFBBBCBD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11" fillId="2" borderId="6" applyNumberFormat="0" applyAlignment="0">
      <alignment vertical="top"/>
    </xf>
    <xf numFmtId="0" fontId="11" fillId="3" borderId="7" applyNumberFormat="0" applyAlignment="0"/>
    <xf numFmtId="0" fontId="11" fillId="4" borderId="6" applyNumberFormat="0" applyAlignment="0">
      <alignment vertical="top"/>
      <protection locked="0"/>
    </xf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</cellStyleXfs>
  <cellXfs count="110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Font="1" applyAlignment="1">
      <alignment horizontal="left" wrapText="1"/>
    </xf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0" borderId="1" xfId="0" applyFont="1" applyBorder="1"/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/>
    <xf numFmtId="0" fontId="3" fillId="0" borderId="1" xfId="0" applyNumberFormat="1" applyFont="1" applyBorder="1" applyAlignment="1">
      <alignment horizontal="center"/>
    </xf>
    <xf numFmtId="2" fontId="0" fillId="0" borderId="0" xfId="0" applyNumberFormat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2" fillId="5" borderId="2" xfId="5" applyBorder="1"/>
    <xf numFmtId="0" fontId="12" fillId="6" borderId="2" xfId="6" applyBorder="1"/>
    <xf numFmtId="0" fontId="12" fillId="6" borderId="1" xfId="6" applyBorder="1"/>
    <xf numFmtId="0" fontId="12" fillId="7" borderId="1" xfId="7" applyBorder="1" applyAlignment="1">
      <alignment horizontal="left" vertical="center" wrapText="1"/>
    </xf>
    <xf numFmtId="164" fontId="0" fillId="0" borderId="0" xfId="0" applyNumberFormat="1"/>
    <xf numFmtId="0" fontId="3" fillId="0" borderId="0" xfId="0" applyFont="1" applyBorder="1"/>
    <xf numFmtId="0" fontId="0" fillId="0" borderId="0" xfId="0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164" fontId="12" fillId="5" borderId="1" xfId="5" applyNumberFormat="1" applyBorder="1" applyAlignment="1">
      <alignment horizontal="center"/>
    </xf>
    <xf numFmtId="164" fontId="12" fillId="6" borderId="1" xfId="6" applyNumberFormat="1" applyBorder="1" applyAlignment="1">
      <alignment horizontal="center"/>
    </xf>
    <xf numFmtId="164" fontId="12" fillId="7" borderId="1" xfId="7" applyNumberFormat="1" applyBorder="1" applyAlignment="1">
      <alignment horizontal="center"/>
    </xf>
    <xf numFmtId="164" fontId="0" fillId="6" borderId="1" xfId="6" applyNumberFormat="1" applyFont="1" applyBorder="1" applyAlignment="1">
      <alignment horizontal="center"/>
    </xf>
    <xf numFmtId="0" fontId="3" fillId="0" borderId="2" xfId="0" applyFont="1" applyBorder="1"/>
    <xf numFmtId="164" fontId="0" fillId="7" borderId="1" xfId="7" applyNumberFormat="1" applyFont="1" applyBorder="1" applyAlignment="1">
      <alignment horizontal="center"/>
    </xf>
    <xf numFmtId="2" fontId="12" fillId="5" borderId="1" xfId="5" applyNumberFormat="1" applyBorder="1" applyAlignment="1">
      <alignment horizontal="center"/>
    </xf>
    <xf numFmtId="2" fontId="12" fillId="6" borderId="1" xfId="6" applyNumberFormat="1" applyBorder="1" applyAlignment="1">
      <alignment horizontal="center"/>
    </xf>
    <xf numFmtId="2" fontId="12" fillId="9" borderId="1" xfId="9" applyNumberFormat="1" applyBorder="1" applyAlignment="1">
      <alignment horizontal="center"/>
    </xf>
    <xf numFmtId="2" fontId="12" fillId="7" borderId="1" xfId="7" applyNumberFormat="1" applyBorder="1" applyAlignment="1">
      <alignment horizontal="center"/>
    </xf>
    <xf numFmtId="2" fontId="12" fillId="8" borderId="1" xfId="8" applyNumberFormat="1" applyBorder="1" applyAlignment="1">
      <alignment horizontal="center"/>
    </xf>
    <xf numFmtId="0" fontId="1" fillId="0" borderId="0" xfId="0" applyFont="1" applyAlignment="1"/>
    <xf numFmtId="0" fontId="12" fillId="8" borderId="2" xfId="8" applyBorder="1"/>
    <xf numFmtId="164" fontId="12" fillId="8" borderId="1" xfId="8" applyNumberFormat="1" applyBorder="1" applyAlignment="1">
      <alignment horizontal="center"/>
    </xf>
    <xf numFmtId="0" fontId="5" fillId="0" borderId="0" xfId="0" applyFont="1"/>
    <xf numFmtId="9" fontId="1" fillId="0" borderId="0" xfId="0" applyNumberFormat="1" applyFont="1" applyAlignment="1">
      <alignment horizontal="center" wrapText="1"/>
    </xf>
    <xf numFmtId="0" fontId="14" fillId="0" borderId="0" xfId="0" applyFont="1"/>
    <xf numFmtId="0" fontId="3" fillId="5" borderId="1" xfId="5" applyFont="1" applyBorder="1" applyAlignment="1">
      <alignment horizontal="center"/>
    </xf>
    <xf numFmtId="0" fontId="3" fillId="8" borderId="1" xfId="8" applyFont="1" applyBorder="1" applyAlignment="1">
      <alignment horizontal="center"/>
    </xf>
    <xf numFmtId="0" fontId="3" fillId="6" borderId="1" xfId="6" applyFont="1" applyBorder="1" applyAlignment="1">
      <alignment horizontal="center"/>
    </xf>
    <xf numFmtId="0" fontId="3" fillId="7" borderId="1" xfId="7" applyFont="1" applyBorder="1" applyAlignment="1">
      <alignment horizontal="center"/>
    </xf>
    <xf numFmtId="0" fontId="3" fillId="9" borderId="1" xfId="9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9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2" fontId="0" fillId="0" borderId="0" xfId="0" applyNumberFormat="1"/>
    <xf numFmtId="164" fontId="6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1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10" fillId="0" borderId="1" xfId="1" applyFont="1" applyBorder="1" applyAlignment="1">
      <alignment horizontal="center"/>
    </xf>
    <xf numFmtId="2" fontId="3" fillId="0" borderId="0" xfId="0" applyNumberFormat="1" applyFont="1"/>
    <xf numFmtId="2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9" fontId="1" fillId="0" borderId="0" xfId="0" applyNumberFormat="1" applyFont="1" applyAlignment="1">
      <alignment horizontal="center" wrapText="1"/>
    </xf>
    <xf numFmtId="2" fontId="6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</cellXfs>
  <cellStyles count="10">
    <cellStyle name="20 % - Akzent1" xfId="5" builtinId="30"/>
    <cellStyle name="20 % - Akzent2" xfId="6" builtinId="34"/>
    <cellStyle name="20 % - Akzent3" xfId="8" builtinId="38"/>
    <cellStyle name="20 % - Akzent4" xfId="9" builtinId="42"/>
    <cellStyle name="20 % - Akzent6" xfId="7" builtinId="50"/>
    <cellStyle name="Link" xfId="1" builtinId="8"/>
    <cellStyle name="N_Calc3" xfId="3"/>
    <cellStyle name="N_InputFixed" xfId="2"/>
    <cellStyle name="N_InputList" xfId="4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orcid.org/0000-0001-7473-649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466725</xdr:colOff>
      <xdr:row>9</xdr:row>
      <xdr:rowOff>0</xdr:rowOff>
    </xdr:from>
    <xdr:to>
      <xdr:col>18</xdr:col>
      <xdr:colOff>676275</xdr:colOff>
      <xdr:row>10</xdr:row>
      <xdr:rowOff>400050</xdr:rowOff>
    </xdr:to>
    <xdr:pic>
      <xdr:nvPicPr>
        <xdr:cNvPr id="7" name="Grafik 6" descr="https://www.mdpi.com/img/design/orcid.png?1b5ed457ed71c59e">
          <a:hlinkClick xmlns:r="http://schemas.openxmlformats.org/officeDocument/2006/relationships" r:id="rId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30925" y="1981200"/>
          <a:ext cx="9715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C5:H20"/>
  <sheetViews>
    <sheetView workbookViewId="0">
      <selection activeCell="H18" sqref="H18"/>
    </sheetView>
  </sheetViews>
  <sheetFormatPr baseColWidth="10" defaultRowHeight="15" x14ac:dyDescent="0.25"/>
  <cols>
    <col min="3" max="3" width="56" style="6" customWidth="1"/>
    <col min="4" max="4" width="37.42578125" style="34" customWidth="1"/>
    <col min="5" max="5" width="21.28515625" style="17" customWidth="1"/>
    <col min="6" max="6" width="14.140625" style="17" customWidth="1"/>
  </cols>
  <sheetData>
    <row r="5" spans="3:8" ht="21" x14ac:dyDescent="0.35">
      <c r="C5" s="48" t="s">
        <v>16</v>
      </c>
      <c r="D5" s="48"/>
      <c r="E5" s="48"/>
      <c r="F5" s="48"/>
    </row>
    <row r="7" spans="3:8" s="1" customFormat="1" x14ac:dyDescent="0.25">
      <c r="C7" s="35" t="s">
        <v>17</v>
      </c>
      <c r="D7" s="35" t="s">
        <v>31</v>
      </c>
      <c r="E7" s="18" t="s">
        <v>18</v>
      </c>
      <c r="F7" s="18" t="s">
        <v>3</v>
      </c>
    </row>
    <row r="8" spans="3:8" ht="30" x14ac:dyDescent="0.25">
      <c r="C8" s="80" t="s">
        <v>8</v>
      </c>
      <c r="D8" s="80" t="s">
        <v>21</v>
      </c>
      <c r="E8" s="15">
        <v>2020</v>
      </c>
      <c r="F8" s="13" t="s">
        <v>7</v>
      </c>
      <c r="H8" s="11"/>
    </row>
    <row r="9" spans="3:8" ht="30" x14ac:dyDescent="0.25">
      <c r="C9" s="81" t="s">
        <v>19</v>
      </c>
      <c r="D9" s="82" t="s">
        <v>20</v>
      </c>
      <c r="E9" s="15">
        <v>2018</v>
      </c>
      <c r="F9" s="14" t="s">
        <v>15</v>
      </c>
    </row>
    <row r="10" spans="3:8" ht="45" x14ac:dyDescent="0.25">
      <c r="C10" s="83" t="s">
        <v>40</v>
      </c>
      <c r="D10" s="83" t="s">
        <v>41</v>
      </c>
      <c r="E10" s="9">
        <v>2017</v>
      </c>
      <c r="F10" s="10" t="s">
        <v>29</v>
      </c>
    </row>
    <row r="11" spans="3:8" ht="45" x14ac:dyDescent="0.25">
      <c r="C11" s="80" t="s">
        <v>9</v>
      </c>
      <c r="D11" s="80" t="s">
        <v>33</v>
      </c>
      <c r="E11" s="15">
        <v>2013</v>
      </c>
      <c r="F11" s="14" t="s">
        <v>0</v>
      </c>
    </row>
    <row r="12" spans="3:8" ht="30" x14ac:dyDescent="0.25">
      <c r="C12" s="84" t="s">
        <v>10</v>
      </c>
      <c r="D12" s="85" t="s">
        <v>32</v>
      </c>
      <c r="E12" s="13" t="s">
        <v>30</v>
      </c>
      <c r="F12" s="14" t="s">
        <v>6</v>
      </c>
    </row>
    <row r="13" spans="3:8" ht="30" x14ac:dyDescent="0.25">
      <c r="C13" s="80" t="s">
        <v>11</v>
      </c>
      <c r="D13" s="85" t="s">
        <v>34</v>
      </c>
      <c r="E13" s="15" t="s">
        <v>4</v>
      </c>
      <c r="F13" s="14" t="s">
        <v>2</v>
      </c>
    </row>
    <row r="14" spans="3:8" ht="30" x14ac:dyDescent="0.25">
      <c r="C14" s="80" t="s">
        <v>12</v>
      </c>
      <c r="D14" s="80" t="s">
        <v>35</v>
      </c>
      <c r="E14" s="15">
        <v>2019</v>
      </c>
      <c r="F14" s="19" t="s">
        <v>1</v>
      </c>
    </row>
    <row r="15" spans="3:8" ht="30" x14ac:dyDescent="0.25">
      <c r="C15" s="85" t="s">
        <v>13</v>
      </c>
      <c r="D15" s="80" t="s">
        <v>36</v>
      </c>
      <c r="E15" s="14">
        <v>2014</v>
      </c>
      <c r="F15" s="14" t="s">
        <v>5</v>
      </c>
    </row>
    <row r="16" spans="3:8" ht="30" x14ac:dyDescent="0.25">
      <c r="C16" s="80" t="s">
        <v>14</v>
      </c>
      <c r="D16" s="80" t="s">
        <v>38</v>
      </c>
      <c r="E16" s="14">
        <v>2012</v>
      </c>
      <c r="F16" s="14" t="s">
        <v>37</v>
      </c>
    </row>
    <row r="17" spans="3:6" ht="45" x14ac:dyDescent="0.25">
      <c r="C17" s="86" t="s">
        <v>52</v>
      </c>
      <c r="D17" s="83" t="s">
        <v>53</v>
      </c>
      <c r="E17" s="10">
        <v>2013</v>
      </c>
      <c r="F17" s="14" t="s">
        <v>43</v>
      </c>
    </row>
    <row r="18" spans="3:6" ht="30" x14ac:dyDescent="0.25">
      <c r="C18" s="85" t="s">
        <v>131</v>
      </c>
      <c r="D18" s="83" t="s">
        <v>132</v>
      </c>
      <c r="E18" s="10">
        <v>2019</v>
      </c>
      <c r="F18" s="15" t="s">
        <v>129</v>
      </c>
    </row>
    <row r="19" spans="3:6" x14ac:dyDescent="0.25">
      <c r="C19" s="87" t="s">
        <v>133</v>
      </c>
      <c r="D19" s="80" t="s">
        <v>132</v>
      </c>
      <c r="E19" s="15">
        <v>2020</v>
      </c>
      <c r="F19" s="14" t="s">
        <v>130</v>
      </c>
    </row>
    <row r="20" spans="3:6" ht="45" x14ac:dyDescent="0.25">
      <c r="C20" s="83" t="s">
        <v>178</v>
      </c>
      <c r="D20" s="83" t="s">
        <v>177</v>
      </c>
      <c r="E20" s="10">
        <v>2020</v>
      </c>
      <c r="F20" s="10" t="s">
        <v>176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I105"/>
  <sheetViews>
    <sheetView workbookViewId="0">
      <selection activeCell="E42" sqref="E42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0.42578125" bestFit="1" customWidth="1"/>
    <col min="8" max="8" width="19.140625" bestFit="1" customWidth="1"/>
    <col min="9" max="9" width="24.5703125" bestFit="1" customWidth="1"/>
  </cols>
  <sheetData>
    <row r="3" spans="3:9" ht="42" customHeight="1" x14ac:dyDescent="0.35">
      <c r="C3" s="107" t="s">
        <v>117</v>
      </c>
      <c r="D3" s="107"/>
      <c r="E3" s="107"/>
      <c r="F3" s="107"/>
      <c r="G3" s="107"/>
      <c r="H3" s="107"/>
      <c r="I3" s="107"/>
    </row>
    <row r="4" spans="3:9" ht="15.75" customHeight="1" x14ac:dyDescent="0.35">
      <c r="C4" s="52"/>
      <c r="D4" s="52"/>
      <c r="E4" s="52"/>
      <c r="F4" s="52"/>
      <c r="G4" s="52"/>
      <c r="H4" s="52"/>
      <c r="I4" s="52"/>
    </row>
    <row r="5" spans="3:9" ht="15.75" x14ac:dyDescent="0.25">
      <c r="E5" s="103" t="s">
        <v>45</v>
      </c>
      <c r="F5" s="103"/>
      <c r="G5" s="103" t="s">
        <v>42</v>
      </c>
      <c r="H5" s="103"/>
      <c r="I5" s="103"/>
    </row>
    <row r="6" spans="3:9" x14ac:dyDescent="0.25">
      <c r="C6" s="12" t="s">
        <v>49</v>
      </c>
      <c r="D6" s="12" t="s">
        <v>50</v>
      </c>
      <c r="E6" s="54" t="str">
        <f>Studienliste!$F$17</f>
        <v>ISI-05 13</v>
      </c>
      <c r="F6" s="55" t="s">
        <v>125</v>
      </c>
      <c r="G6" s="56" t="str">
        <f>Studienliste!$F$10</f>
        <v>OTTO-01 17</v>
      </c>
      <c r="H6" s="57" t="str">
        <f>Studienliste!$F$8</f>
        <v>TUD-02 20</v>
      </c>
      <c r="I6" s="58" t="str">
        <f>F6</f>
        <v>ENWI</v>
      </c>
    </row>
    <row r="7" spans="3:9" x14ac:dyDescent="0.25">
      <c r="C7" s="7" t="str">
        <f>'Produktion je Standort'!C6</f>
        <v>Austria</v>
      </c>
      <c r="D7" s="7" t="str">
        <f>'Produktion je Standort'!D6</f>
        <v>Donawitz</v>
      </c>
      <c r="E7" s="43">
        <f>'Gesamtenergie 2050 var.'!E7*Sekundäranteil!$D$7</f>
        <v>4477.8162690772024</v>
      </c>
      <c r="F7" s="47">
        <f>'Gesamtenergie 2050 var.'!F7*Sekundäranteil!$D$7</f>
        <v>5302.4055211222139</v>
      </c>
      <c r="G7" s="44">
        <f>'Gesamtenergie 2050 var.'!G7*Sekundäranteil!$D$7</f>
        <v>4381.0039059763849</v>
      </c>
      <c r="H7" s="46">
        <f>'Gesamtenergie 2050 var.'!H7*Sekundäranteil!$D$7</f>
        <v>3408.968664337875</v>
      </c>
      <c r="I7" s="45">
        <f>'Gesamtenergie 2050 var.'!I7*Sekundäranteil!$D$7</f>
        <v>3064.8555847191442</v>
      </c>
    </row>
    <row r="8" spans="3:9" x14ac:dyDescent="0.25">
      <c r="C8" s="7" t="str">
        <f>'Produktion je Standort'!C7</f>
        <v>Austria</v>
      </c>
      <c r="D8" s="7" t="str">
        <f>'Produktion je Standort'!D7</f>
        <v>Linz</v>
      </c>
      <c r="E8" s="43">
        <f>'Gesamtenergie 2050 var.'!E8*Sekundäranteil!$D$7</f>
        <v>4477.8162690772024</v>
      </c>
      <c r="F8" s="47">
        <f>'Gesamtenergie 2050 var.'!F8*Sekundäranteil!$D$7</f>
        <v>5302.4055211222139</v>
      </c>
      <c r="G8" s="44">
        <f>'Gesamtenergie 2050 var.'!G8*Sekundäranteil!$D$7</f>
        <v>4381.0039059763849</v>
      </c>
      <c r="H8" s="46">
        <f>'Gesamtenergie 2050 var.'!H8*Sekundäranteil!$D$7</f>
        <v>3408.968664337875</v>
      </c>
      <c r="I8" s="45">
        <f>'Gesamtenergie 2050 var.'!I8*Sekundäranteil!$D$7</f>
        <v>3064.8555847191442</v>
      </c>
    </row>
    <row r="9" spans="3:9" x14ac:dyDescent="0.25">
      <c r="C9" s="7" t="str">
        <f>'Produktion je Standort'!C8</f>
        <v>Belgium</v>
      </c>
      <c r="D9" s="7" t="str">
        <f>'Produktion je Standort'!D8</f>
        <v>Ghent</v>
      </c>
      <c r="E9" s="43">
        <f>'Gesamtenergie 2050 var.'!E9*Sekundäranteil!$D$7</f>
        <v>6468.0887003633061</v>
      </c>
      <c r="F9" s="47">
        <f>'Gesamtenergie 2050 var.'!F9*Sekundäranteil!$D$7</f>
        <v>7659.1863477646611</v>
      </c>
      <c r="G9" s="44">
        <f>'Gesamtenergie 2050 var.'!G9*Sekundäranteil!$D$7</f>
        <v>6328.2457693006354</v>
      </c>
      <c r="H9" s="46">
        <f>'Gesamtenergie 2050 var.'!H9*Sekundäranteil!$D$7</f>
        <v>4924.1662392370572</v>
      </c>
      <c r="I9" s="45">
        <f>'Gesamtenergie 2050 var.'!I9*Sekundäranteil!$D$7</f>
        <v>4427.1038793319203</v>
      </c>
    </row>
    <row r="10" spans="3:9" x14ac:dyDescent="0.25">
      <c r="C10" s="7" t="str">
        <f>'Produktion je Standort'!C9</f>
        <v>Czech Republic</v>
      </c>
      <c r="D10" s="7" t="str">
        <f>'Produktion je Standort'!D9</f>
        <v>Trinec</v>
      </c>
      <c r="E10" s="43">
        <f>'Gesamtenergie 2050 var.'!E10*Sekundäranteil!$D$7</f>
        <v>3065.5180023923708</v>
      </c>
      <c r="F10" s="47">
        <f>'Gesamtenergie 2050 var.'!F10*Sekundäranteil!$D$7</f>
        <v>3630.0327222524988</v>
      </c>
      <c r="G10" s="44">
        <f>'Gesamtenergie 2050 var.'!G10*Sekundäranteil!$D$7</f>
        <v>2999.2401508446865</v>
      </c>
      <c r="H10" s="46">
        <f>'Gesamtenergie 2050 var.'!H10*Sekundäranteil!$D$7</f>
        <v>2333.783742376022</v>
      </c>
      <c r="I10" s="45">
        <f>'Gesamtenergie 2050 var.'!I10*Sekundäranteil!$D$7</f>
        <v>2098.2035450118074</v>
      </c>
    </row>
    <row r="11" spans="3:9" x14ac:dyDescent="0.25">
      <c r="C11" s="7" t="str">
        <f>'Produktion je Standort'!C10</f>
        <v>Finland</v>
      </c>
      <c r="D11" s="7" t="str">
        <f>'Produktion je Standort'!D10</f>
        <v>Raahe</v>
      </c>
      <c r="E11" s="43">
        <f>'Gesamtenergie 2050 var.'!E11*Sekundäranteil!$D$7</f>
        <v>3085.69369191644</v>
      </c>
      <c r="F11" s="47">
        <f>'Gesamtenergie 2050 var.'!F11*Sekundäranteil!$D$7</f>
        <v>3653.9237622363521</v>
      </c>
      <c r="G11" s="44">
        <f>'Gesamtenergie 2050 var.'!G11*Sekundäranteil!$D$7</f>
        <v>3018.9796330608538</v>
      </c>
      <c r="H11" s="46">
        <f>'Gesamtenergie 2050 var.'!H11*Sekundäranteil!$D$7</f>
        <v>2349.143526975477</v>
      </c>
      <c r="I11" s="45">
        <f>'Gesamtenergie 2050 var.'!I11*Sekundäranteil!$D$7</f>
        <v>2112.0128598647693</v>
      </c>
    </row>
    <row r="12" spans="3:9" x14ac:dyDescent="0.25">
      <c r="C12" s="7" t="str">
        <f>'Produktion je Standort'!C11</f>
        <v>France</v>
      </c>
      <c r="D12" s="7" t="str">
        <f>'Produktion je Standort'!D11</f>
        <v>Fos-Sur-Mer</v>
      </c>
      <c r="E12" s="43">
        <f>'Gesamtenergie 2050 var.'!E12*Sekundäranteil!$D$7</f>
        <v>4450.519747956404</v>
      </c>
      <c r="F12" s="47">
        <f>'Gesamtenergie 2050 var.'!F12*Sekundäranteil!$D$7</f>
        <v>5270.0823493793541</v>
      </c>
      <c r="G12" s="44">
        <f>'Gesamtenergie 2050 var.'!G12*Sekundäranteil!$D$7</f>
        <v>4354.2975476839238</v>
      </c>
      <c r="H12" s="46">
        <f>'Gesamtenergie 2050 var.'!H12*Sekundäranteil!$D$7</f>
        <v>3388.1877792915534</v>
      </c>
      <c r="I12" s="45">
        <f>'Gesamtenergie 2050 var.'!I12*Sekundäranteil!$D$7</f>
        <v>3046.1723940357251</v>
      </c>
    </row>
    <row r="13" spans="3:9" x14ac:dyDescent="0.25">
      <c r="C13" s="7" t="str">
        <f>'Produktion je Standort'!C12</f>
        <v>France</v>
      </c>
      <c r="D13" s="7" t="str">
        <f>'Produktion je Standort'!D12</f>
        <v>Dunkerque</v>
      </c>
      <c r="E13" s="43">
        <f>'Gesamtenergie 2050 var.'!E13*Sekundäranteil!$D$7</f>
        <v>8129.6160729336962</v>
      </c>
      <c r="F13" s="47">
        <f>'Gesamtenergie 2050 var.'!F13*Sekundäranteil!$D$7</f>
        <v>9626.6837581996206</v>
      </c>
      <c r="G13" s="44">
        <f>'Gesamtenergie 2050 var.'!G13*Sekundäranteil!$D$7</f>
        <v>7953.8501871026347</v>
      </c>
      <c r="H13" s="46">
        <f>'Gesamtenergie 2050 var.'!H13*Sekundäranteil!$D$7</f>
        <v>6189.0896768392386</v>
      </c>
      <c r="I13" s="45">
        <f>'Gesamtenergie 2050 var.'!I13*Sekundäranteil!$D$7</f>
        <v>5564.3415731052582</v>
      </c>
    </row>
    <row r="14" spans="3:9" x14ac:dyDescent="0.25">
      <c r="C14" s="7" t="str">
        <f>'Produktion je Standort'!C13</f>
        <v>Germany</v>
      </c>
      <c r="D14" s="7" t="str">
        <f>'Produktion je Standort'!D13</f>
        <v>Bremen</v>
      </c>
      <c r="E14" s="43">
        <f>'Gesamtenergie 2050 var.'!E14*Sekundäranteil!$D$7</f>
        <v>3916.4573782016346</v>
      </c>
      <c r="F14" s="47">
        <f>'Gesamtenergie 2050 var.'!F14*Sekundäranteil!$D$7</f>
        <v>4637.6724674538309</v>
      </c>
      <c r="G14" s="44">
        <f>'Gesamtenergie 2050 var.'!G14*Sekundäranteil!$D$7</f>
        <v>3831.7818419618529</v>
      </c>
      <c r="H14" s="46">
        <f>'Gesamtenergie 2050 var.'!H14*Sekundäranteil!$D$7</f>
        <v>2981.6052457765672</v>
      </c>
      <c r="I14" s="45">
        <f>'Gesamtenergie 2050 var.'!I14*Sekundäranteil!$D$7</f>
        <v>2680.6317067514383</v>
      </c>
    </row>
    <row r="15" spans="3:9" x14ac:dyDescent="0.25">
      <c r="C15" s="7" t="str">
        <f>'Produktion je Standort'!C14</f>
        <v>Germany</v>
      </c>
      <c r="D15" s="7" t="str">
        <f>'Produktion je Standort'!D14</f>
        <v>Voelklingen</v>
      </c>
      <c r="E15" s="43">
        <f>'Gesamtenergie 2050 var.'!E15*Sekundäranteil!$D$7</f>
        <v>3301.6922503505903</v>
      </c>
      <c r="F15" s="47">
        <f>'Gesamtenergie 2050 var.'!F15*Sekundäranteil!$D$7</f>
        <v>3909.6984255928965</v>
      </c>
      <c r="G15" s="44">
        <f>'Gesamtenergie 2050 var.'!G15*Sekundäranteil!$D$7</f>
        <v>3230.3082073751139</v>
      </c>
      <c r="H15" s="46">
        <f>'Gesamtenergie 2050 var.'!H15*Sekundäranteil!$D$7</f>
        <v>2513.5835738637602</v>
      </c>
      <c r="I15" s="45">
        <f>'Gesamtenergie 2050 var.'!I15*Sekundäranteil!$D$7</f>
        <v>2259.8537600553032</v>
      </c>
    </row>
    <row r="16" spans="3:9" x14ac:dyDescent="0.25">
      <c r="C16" s="7" t="str">
        <f>'Produktion je Standort'!C15</f>
        <v>Germany</v>
      </c>
      <c r="D16" s="7" t="str">
        <f>'Produktion je Standort'!D15</f>
        <v>Eisenhuettenstadt</v>
      </c>
      <c r="E16" s="43">
        <f>'Gesamtenergie 2050 var.'!E16*Sekundäranteil!$D$7</f>
        <v>2551.6313221616711</v>
      </c>
      <c r="F16" s="47">
        <f>'Gesamtenergie 2050 var.'!F16*Sekundäranteil!$D$7</f>
        <v>3021.5138803108298</v>
      </c>
      <c r="G16" s="44">
        <f>'Gesamtenergie 2050 var.'!G16*Sekundäranteil!$D$7</f>
        <v>2496.4639273387829</v>
      </c>
      <c r="H16" s="46">
        <f>'Gesamtenergie 2050 var.'!H16*Sekundäranteil!$D$7</f>
        <v>1942.5609934604911</v>
      </c>
      <c r="I16" s="45">
        <f>'Gesamtenergie 2050 var.'!I16*Sekundäranteil!$D$7</f>
        <v>1746.4721725804825</v>
      </c>
    </row>
    <row r="17" spans="3:9" x14ac:dyDescent="0.25">
      <c r="C17" s="7" t="str">
        <f>'Produktion je Standort'!C16</f>
        <v>Germany</v>
      </c>
      <c r="D17" s="7" t="str">
        <f>'Produktion je Standort'!D16</f>
        <v>Duisburg-Huckingen</v>
      </c>
      <c r="E17" s="43">
        <f>'Gesamtenergie 2050 var.'!E17*Sekundäranteil!$D$7</f>
        <v>5934.026330608538</v>
      </c>
      <c r="F17" s="47">
        <f>'Gesamtenergie 2050 var.'!F17*Sekundäranteil!$D$7</f>
        <v>7026.7764658391379</v>
      </c>
      <c r="G17" s="44">
        <f>'Gesamtenergie 2050 var.'!G17*Sekundäranteil!$D$7</f>
        <v>5805.7300635785641</v>
      </c>
      <c r="H17" s="46">
        <f>'Gesamtenergie 2050 var.'!H17*Sekundäranteil!$D$7</f>
        <v>4517.5837057220715</v>
      </c>
      <c r="I17" s="45">
        <f>'Gesamtenergie 2050 var.'!I17*Sekundäranteil!$D$7</f>
        <v>4061.5631920476335</v>
      </c>
    </row>
    <row r="18" spans="3:9" x14ac:dyDescent="0.25">
      <c r="C18" s="7" t="str">
        <f>'Produktion je Standort'!C17</f>
        <v>Germany</v>
      </c>
      <c r="D18" s="7" t="str">
        <f>'Produktion je Standort'!D17</f>
        <v>Duisburg-Beeckerwerth</v>
      </c>
      <c r="E18" s="43">
        <f>'Gesamtenergie 2050 var.'!E18*Sekundäranteil!$D$7</f>
        <v>7120.831596730246</v>
      </c>
      <c r="F18" s="47">
        <f>'Gesamtenergie 2050 var.'!F18*Sekundäranteil!$D$7</f>
        <v>8432.1317590069666</v>
      </c>
      <c r="G18" s="44">
        <f>'Gesamtenergie 2050 var.'!G18*Sekundäranteil!$D$7</f>
        <v>6966.8760762942775</v>
      </c>
      <c r="H18" s="46">
        <f>'Gesamtenergie 2050 var.'!H18*Sekundäranteil!$D$7</f>
        <v>5421.1004468664851</v>
      </c>
      <c r="I18" s="45">
        <f>'Gesamtenergie 2050 var.'!I18*Sekundäranteil!$D$7</f>
        <v>4873.8758304571602</v>
      </c>
    </row>
    <row r="19" spans="3:9" x14ac:dyDescent="0.25">
      <c r="C19" s="7" t="str">
        <f>'Produktion je Standort'!C18</f>
        <v>Germany</v>
      </c>
      <c r="D19" s="7" t="str">
        <f>'Produktion je Standort'!D18</f>
        <v>Salzgitter</v>
      </c>
      <c r="E19" s="43">
        <f>'Gesamtenergie 2050 var.'!E19*Sekundäranteil!$D$7</f>
        <v>5459.304224159855</v>
      </c>
      <c r="F19" s="47">
        <f>'Gesamtenergie 2050 var.'!F19*Sekundäranteil!$D$7</f>
        <v>6464.6343485720072</v>
      </c>
      <c r="G19" s="44">
        <f>'Gesamtenergie 2050 var.'!G19*Sekundäranteil!$D$7</f>
        <v>5341.2716584922791</v>
      </c>
      <c r="H19" s="46">
        <f>'Gesamtenergie 2050 var.'!H19*Sekundäranteil!$D$7</f>
        <v>4156.1770092643055</v>
      </c>
      <c r="I19" s="45">
        <f>'Gesamtenergie 2050 var.'!I19*Sekundäranteil!$D$7</f>
        <v>3736.6381366838232</v>
      </c>
    </row>
    <row r="20" spans="3:9" x14ac:dyDescent="0.25">
      <c r="C20" s="7" t="str">
        <f>'Produktion je Standort'!C19</f>
        <v>Germany</v>
      </c>
      <c r="D20" s="7" t="str">
        <f>'Produktion je Standort'!D19</f>
        <v>Dillingen</v>
      </c>
      <c r="E20" s="43">
        <f>'Gesamtenergie 2050 var.'!E20*Sekundäranteil!$D$7</f>
        <v>2770.0034911280654</v>
      </c>
      <c r="F20" s="47">
        <f>'Gesamtenergie 2050 var.'!F20*Sekundäranteil!$D$7</f>
        <v>3280.0992542537097</v>
      </c>
      <c r="G20" s="44">
        <f>'Gesamtenergie 2050 var.'!G20*Sekundäranteil!$D$7</f>
        <v>2710.1147936784741</v>
      </c>
      <c r="H20" s="46">
        <f>'Gesamtenergie 2050 var.'!H20*Sekundäranteil!$D$7</f>
        <v>2108.8080738310632</v>
      </c>
      <c r="I20" s="45">
        <f>'Gesamtenergie 2050 var.'!I20*Sekundäranteil!$D$7</f>
        <v>1895.9376980478353</v>
      </c>
    </row>
    <row r="21" spans="3:9" x14ac:dyDescent="0.25">
      <c r="C21" s="7" t="str">
        <f>'Produktion je Standort'!C20</f>
        <v>Germany</v>
      </c>
      <c r="D21" s="7" t="str">
        <f>'Produktion je Standort'!D20</f>
        <v>Duisburg</v>
      </c>
      <c r="E21" s="43">
        <f>'Gesamtenergie 2050 var.'!E21*Sekundäranteil!$D$7</f>
        <v>1329.2218980563125</v>
      </c>
      <c r="F21" s="47">
        <f>'Gesamtenergie 2050 var.'!F21*Sekundäranteil!$D$7</f>
        <v>1573.9979283479672</v>
      </c>
      <c r="G21" s="44">
        <f>'Gesamtenergie 2050 var.'!G21*Sekundäranteil!$D$7</f>
        <v>1300.4835342415986</v>
      </c>
      <c r="H21" s="46">
        <f>'Gesamtenergie 2050 var.'!H21*Sekundäranteil!$D$7</f>
        <v>1011.9387500817442</v>
      </c>
      <c r="I21" s="45">
        <f>'Gesamtenergie 2050 var.'!I21*Sekundäranteil!$D$7</f>
        <v>909.79015501867002</v>
      </c>
    </row>
    <row r="22" spans="3:9" x14ac:dyDescent="0.25">
      <c r="C22" s="7" t="str">
        <f>'Produktion je Standort'!C21</f>
        <v>Germany</v>
      </c>
      <c r="D22" s="7" t="str">
        <f>'Produktion je Standort'!D21</f>
        <v>Duisburg-Bruckhausen</v>
      </c>
      <c r="E22" s="43">
        <f>'Gesamtenergie 2050 var.'!E22*Sekundäranteil!$D$7</f>
        <v>7120.831596730246</v>
      </c>
      <c r="F22" s="47">
        <f>'Gesamtenergie 2050 var.'!F22*Sekundäranteil!$D$7</f>
        <v>8432.1317590069666</v>
      </c>
      <c r="G22" s="44">
        <f>'Gesamtenergie 2050 var.'!G22*Sekundäranteil!$D$7</f>
        <v>6966.8760762942775</v>
      </c>
      <c r="H22" s="46">
        <f>'Gesamtenergie 2050 var.'!H22*Sekundäranteil!$D$7</f>
        <v>5421.1004468664851</v>
      </c>
      <c r="I22" s="45">
        <f>'Gesamtenergie 2050 var.'!I22*Sekundäranteil!$D$7</f>
        <v>4873.8758304571602</v>
      </c>
    </row>
    <row r="23" spans="3:9" x14ac:dyDescent="0.25">
      <c r="C23" s="7" t="str">
        <f>'Produktion je Standort'!C22</f>
        <v>Hungaria</v>
      </c>
      <c r="D23" s="7" t="str">
        <f>'Produktion je Standort'!D22</f>
        <v>Dunauijvaros</v>
      </c>
      <c r="E23" s="43">
        <f>'Gesamtenergie 2050 var.'!E23*Sekundäranteil!$D$7</f>
        <v>1898.8884257947323</v>
      </c>
      <c r="F23" s="47">
        <f>'Gesamtenergie 2050 var.'!F23*Sekundäranteil!$D$7</f>
        <v>2248.5684690685239</v>
      </c>
      <c r="G23" s="44">
        <f>'Gesamtenergie 2050 var.'!G23*Sekundäranteil!$D$7</f>
        <v>1857.8336203451406</v>
      </c>
      <c r="H23" s="46">
        <f>'Gesamtenergie 2050 var.'!H23*Sekundäranteil!$D$7</f>
        <v>1445.6267858310628</v>
      </c>
      <c r="I23" s="45">
        <f>'Gesamtenergie 2050 var.'!I23*Sekundäranteil!$D$7</f>
        <v>1299.7002214552429</v>
      </c>
    </row>
    <row r="24" spans="3:9" x14ac:dyDescent="0.25">
      <c r="C24" s="7" t="str">
        <f>'Produktion je Standort'!C23</f>
        <v>Italy</v>
      </c>
      <c r="D24" s="7" t="str">
        <f>'Produktion je Standort'!D23</f>
        <v>Taranto</v>
      </c>
      <c r="E24" s="43">
        <f>'Gesamtenergie 2050 var.'!E24*Sekundäranteil!$D$7</f>
        <v>10087.844762034514</v>
      </c>
      <c r="F24" s="47">
        <f>'Gesamtenergie 2050 var.'!F24*Sekundäranteil!$D$7</f>
        <v>11945.519991926534</v>
      </c>
      <c r="G24" s="44">
        <f>'Gesamtenergie 2050 var.'!G24*Sekundäranteil!$D$7</f>
        <v>9869.7411080835591</v>
      </c>
      <c r="H24" s="46">
        <f>'Gesamtenergie 2050 var.'!H24*Sekundäranteil!$D$7</f>
        <v>7679.8922997275204</v>
      </c>
      <c r="I24" s="45">
        <f>'Gesamtenergie 2050 var.'!I24*Sekundäranteil!$D$7</f>
        <v>6904.6574264809769</v>
      </c>
    </row>
    <row r="25" spans="3:9" x14ac:dyDescent="0.25">
      <c r="C25" s="7" t="str">
        <f>'Produktion je Standort'!C24</f>
        <v>Netherlands</v>
      </c>
      <c r="D25" s="7" t="str">
        <f>'Produktion je Standort'!D24</f>
        <v>Ijmuiden</v>
      </c>
      <c r="E25" s="43">
        <f>'Gesamtenergie 2050 var.'!E25*Sekundäranteil!$D$7</f>
        <v>8088.0778886194375</v>
      </c>
      <c r="F25" s="47">
        <f>'Gesamtenergie 2050 var.'!F25*Sekundäranteil!$D$7</f>
        <v>9577.4963229387449</v>
      </c>
      <c r="G25" s="44">
        <f>'Gesamtenergie 2050 var.'!G25*Sekundäranteil!$D$7</f>
        <v>7913.2100766575841</v>
      </c>
      <c r="H25" s="46">
        <f>'Gesamtenergie 2050 var.'!H25*Sekundäranteil!$D$7</f>
        <v>6157.4665908991828</v>
      </c>
      <c r="I25" s="45">
        <f>'Gesamtenergie 2050 var.'!I25*Sekundäranteil!$D$7</f>
        <v>5535.9106307609254</v>
      </c>
    </row>
    <row r="26" spans="3:9" x14ac:dyDescent="0.25">
      <c r="C26" s="7" t="str">
        <f>'Produktion je Standort'!C25</f>
        <v>Poland</v>
      </c>
      <c r="D26" s="7" t="str">
        <f>'Produktion je Standort'!D25</f>
        <v>Krakow</v>
      </c>
      <c r="E26" s="43">
        <f>'Gesamtenergie 2050 var.'!E26*Sekundäranteil!$D$7</f>
        <v>3234.044350181653</v>
      </c>
      <c r="F26" s="47">
        <f>'Gesamtenergie 2050 var.'!F26*Sekundäranteil!$D$7</f>
        <v>3829.5931738823306</v>
      </c>
      <c r="G26" s="44">
        <f>'Gesamtenergie 2050 var.'!G26*Sekundäranteil!$D$7</f>
        <v>3164.1228846503177</v>
      </c>
      <c r="H26" s="46">
        <f>'Gesamtenergie 2050 var.'!H26*Sekundäranteil!$D$7</f>
        <v>2462.0831196185286</v>
      </c>
      <c r="I26" s="45">
        <f>'Gesamtenergie 2050 var.'!I26*Sekundäranteil!$D$7</f>
        <v>2213.5519396659602</v>
      </c>
    </row>
    <row r="27" spans="3:9" x14ac:dyDescent="0.25">
      <c r="C27" s="7" t="str">
        <f>'Produktion je Standort'!C26</f>
        <v>Poland</v>
      </c>
      <c r="D27" s="7" t="str">
        <f>'Produktion je Standort'!D26</f>
        <v>Dabrowa Gornicza</v>
      </c>
      <c r="E27" s="43">
        <f>'Gesamtenergie 2050 var.'!E27*Sekundäranteil!$D$7</f>
        <v>3234.044350181653</v>
      </c>
      <c r="F27" s="47">
        <f>'Gesamtenergie 2050 var.'!F27*Sekundäranteil!$D$7</f>
        <v>3829.5931738823306</v>
      </c>
      <c r="G27" s="44">
        <f>'Gesamtenergie 2050 var.'!G27*Sekundäranteil!$D$7</f>
        <v>3164.1228846503177</v>
      </c>
      <c r="H27" s="46">
        <f>'Gesamtenergie 2050 var.'!H27*Sekundäranteil!$D$7</f>
        <v>2462.0831196185286</v>
      </c>
      <c r="I27" s="45">
        <f>'Gesamtenergie 2050 var.'!I27*Sekundäranteil!$D$7</f>
        <v>2213.5519396659602</v>
      </c>
    </row>
    <row r="28" spans="3:9" x14ac:dyDescent="0.25">
      <c r="C28" s="7" t="str">
        <f>'Produktion je Standort'!C27</f>
        <v>Romania</v>
      </c>
      <c r="D28" s="7" t="str">
        <f>'Produktion je Standort'!D27</f>
        <v>Galati</v>
      </c>
      <c r="E28" s="43">
        <f>'Gesamtenergie 2050 var.'!E28*Sekundäranteil!$D$7</f>
        <v>2432.9507955495005</v>
      </c>
      <c r="F28" s="47">
        <f>'Gesamtenergie 2050 var.'!F28*Sekundäranteil!$D$7</f>
        <v>2880.9783509940471</v>
      </c>
      <c r="G28" s="44">
        <f>'Gesamtenergie 2050 var.'!G28*Sekundäranteil!$D$7</f>
        <v>2380.3493260672112</v>
      </c>
      <c r="H28" s="46">
        <f>'Gesamtenergie 2050 var.'!H28*Sekundäranteil!$D$7</f>
        <v>1852.2093193460494</v>
      </c>
      <c r="I28" s="45">
        <f>'Gesamtenergie 2050 var.'!I28*Sekundäranteil!$D$7</f>
        <v>1665.2409087395297</v>
      </c>
    </row>
    <row r="29" spans="3:9" x14ac:dyDescent="0.25">
      <c r="C29" s="7" t="str">
        <f>'Produktion je Standort'!C28</f>
        <v>Slovakia</v>
      </c>
      <c r="D29" s="7" t="str">
        <f>'Produktion je Standort'!D28</f>
        <v>Kosice</v>
      </c>
      <c r="E29" s="43">
        <f>'Gesamtenergie 2050 var.'!E29*Sekundäranteil!$D$7</f>
        <v>5340.623697547685</v>
      </c>
      <c r="F29" s="47">
        <f>'Gesamtenergie 2050 var.'!F29*Sekundäranteil!$D$7</f>
        <v>6324.098819255224</v>
      </c>
      <c r="G29" s="44">
        <f>'Gesamtenergie 2050 var.'!G29*Sekundäranteil!$D$7</f>
        <v>5225.1570572207083</v>
      </c>
      <c r="H29" s="46">
        <f>'Gesamtenergie 2050 var.'!H29*Sekundäranteil!$D$7</f>
        <v>4065.8253351498647</v>
      </c>
      <c r="I29" s="45">
        <f>'Gesamtenergie 2050 var.'!I29*Sekundäranteil!$D$7</f>
        <v>3655.4068728428701</v>
      </c>
    </row>
    <row r="30" spans="3:9" x14ac:dyDescent="0.25">
      <c r="C30" s="7" t="str">
        <f>'Produktion je Standort'!C29</f>
        <v>Spain</v>
      </c>
      <c r="D30" s="7" t="str">
        <f>'Produktion je Standort'!D29</f>
        <v>Gijon</v>
      </c>
      <c r="E30" s="43">
        <f>'Gesamtenergie 2050 var.'!E30*Sekundäranteil!$D$7</f>
        <v>2818.662507039056</v>
      </c>
      <c r="F30" s="47">
        <f>'Gesamtenergie 2050 var.'!F30*Sekundäranteil!$D$7</f>
        <v>3337.7188212735909</v>
      </c>
      <c r="G30" s="44">
        <f>'Gesamtenergie 2050 var.'!G30*Sekundäranteil!$D$7</f>
        <v>2757.7217801998186</v>
      </c>
      <c r="H30" s="46">
        <f>'Gesamtenergie 2050 var.'!H30*Sekundäranteil!$D$7</f>
        <v>2145.8522602179842</v>
      </c>
      <c r="I30" s="45">
        <f>'Gesamtenergie 2050 var.'!I30*Sekundäranteil!$D$7</f>
        <v>1929.2425162226264</v>
      </c>
    </row>
    <row r="31" spans="3:9" x14ac:dyDescent="0.25">
      <c r="C31" s="7" t="str">
        <f>'Produktion je Standort'!C30</f>
        <v>Spain</v>
      </c>
      <c r="D31" s="7" t="str">
        <f>'Produktion je Standort'!D30</f>
        <v>Aviles</v>
      </c>
      <c r="E31" s="43">
        <f>'Gesamtenergie 2050 var.'!E31*Sekundäranteil!$D$7</f>
        <v>2818.662507039056</v>
      </c>
      <c r="F31" s="47">
        <f>'Gesamtenergie 2050 var.'!F31*Sekundäranteil!$D$7</f>
        <v>3337.7188212735909</v>
      </c>
      <c r="G31" s="44">
        <f>'Gesamtenergie 2050 var.'!G31*Sekundäranteil!$D$7</f>
        <v>2757.7217801998186</v>
      </c>
      <c r="H31" s="46">
        <f>'Gesamtenergie 2050 var.'!H31*Sekundäranteil!$D$7</f>
        <v>2145.8522602179842</v>
      </c>
      <c r="I31" s="45">
        <f>'Gesamtenergie 2050 var.'!I31*Sekundäranteil!$D$7</f>
        <v>1929.2425162226264</v>
      </c>
    </row>
    <row r="32" spans="3:9" x14ac:dyDescent="0.25">
      <c r="C32" s="7" t="str">
        <f>'Produktion je Standort'!C31</f>
        <v>Sweden</v>
      </c>
      <c r="D32" s="7" t="str">
        <f>'Produktion je Standort'!D31</f>
        <v>Lulea</v>
      </c>
      <c r="E32" s="43">
        <f>'Gesamtenergie 2050 var.'!E32*Sekundäranteil!$D$7</f>
        <v>2729.6521120799275</v>
      </c>
      <c r="F32" s="47">
        <f>'Gesamtenergie 2050 var.'!F32*Sekundäranteil!$D$7</f>
        <v>3232.3171742860036</v>
      </c>
      <c r="G32" s="44">
        <f>'Gesamtenergie 2050 var.'!G32*Sekundäranteil!$D$7</f>
        <v>2670.6358292461396</v>
      </c>
      <c r="H32" s="46">
        <f>'Gesamtenergie 2050 var.'!H32*Sekundäranteil!$D$7</f>
        <v>2078.0885046321528</v>
      </c>
      <c r="I32" s="45">
        <f>'Gesamtenergie 2050 var.'!I32*Sekundäranteil!$D$7</f>
        <v>1868.3190683419116</v>
      </c>
    </row>
    <row r="33" spans="3:9" x14ac:dyDescent="0.25">
      <c r="C33" s="7" t="str">
        <f>'Produktion je Standort'!C32</f>
        <v>Sweden</v>
      </c>
      <c r="D33" s="7" t="str">
        <f>'Produktion je Standort'!D32</f>
        <v>Oxeloesund</v>
      </c>
      <c r="E33" s="43">
        <f>'Gesamtenergie 2050 var.'!E33*Sekundäranteil!$D$7</f>
        <v>1780.2078991825615</v>
      </c>
      <c r="F33" s="47">
        <f>'Gesamtenergie 2050 var.'!F33*Sekundäranteil!$D$7</f>
        <v>2108.0329397517417</v>
      </c>
      <c r="G33" s="44">
        <f>'Gesamtenergie 2050 var.'!G33*Sekundäranteil!$D$7</f>
        <v>1741.7190190735694</v>
      </c>
      <c r="H33" s="46">
        <f>'Gesamtenergie 2050 var.'!H33*Sekundäranteil!$D$7</f>
        <v>1355.2751117166213</v>
      </c>
      <c r="I33" s="45">
        <f>'Gesamtenergie 2050 var.'!I33*Sekundäranteil!$D$7</f>
        <v>1218.46895761429</v>
      </c>
    </row>
    <row r="34" spans="3:9" x14ac:dyDescent="0.25">
      <c r="C34" s="7" t="str">
        <f>'Produktion je Standort'!C33</f>
        <v>United Kingdom</v>
      </c>
      <c r="D34" s="7" t="str">
        <f>'Produktion je Standort'!D33</f>
        <v>Port Talbot</v>
      </c>
      <c r="E34" s="43">
        <f>'Gesamtenergie 2050 var.'!E34*Sekundäranteil!$D$7</f>
        <v>4492.0579322706635</v>
      </c>
      <c r="F34" s="47">
        <f>'Gesamtenergie 2050 var.'!F34*Sekundäranteil!$D$7</f>
        <v>5319.269784640228</v>
      </c>
      <c r="G34" s="44">
        <f>'Gesamtenergie 2050 var.'!G34*Sekundäranteil!$D$7</f>
        <v>4394.9376581289744</v>
      </c>
      <c r="H34" s="46">
        <f>'Gesamtenergie 2050 var.'!H34*Sekundäranteil!$D$7</f>
        <v>3419.8108652316082</v>
      </c>
      <c r="I34" s="45">
        <f>'Gesamtenergie 2050 var.'!I34*Sekundäranteil!$D$7</f>
        <v>3074.6033363800584</v>
      </c>
    </row>
    <row r="35" spans="3:9" x14ac:dyDescent="0.25">
      <c r="C35" s="7" t="str">
        <f>'Produktion je Standort'!C34</f>
        <v>United Kingdom</v>
      </c>
      <c r="D35" s="7" t="str">
        <f>'Produktion je Standort'!D34</f>
        <v>Scunthorpe</v>
      </c>
      <c r="E35" s="43">
        <f>'Gesamtenergie 2050 var.'!E35*Sekundäranteil!$D$7</f>
        <v>3323.0547451407811</v>
      </c>
      <c r="F35" s="47">
        <f>'Gesamtenergie 2050 var.'!F35*Sekundäranteil!$D$7</f>
        <v>3934.9948208699179</v>
      </c>
      <c r="G35" s="44">
        <f>'Gesamtenergie 2050 var.'!G35*Sekundäranteil!$D$7</f>
        <v>3251.2088356039962</v>
      </c>
      <c r="H35" s="46">
        <f>'Gesamtenergie 2050 var.'!H35*Sekundäranteil!$D$7</f>
        <v>2529.84687520436</v>
      </c>
      <c r="I35" s="45">
        <f>'Gesamtenergie 2050 var.'!I35*Sekundäranteil!$D$7</f>
        <v>2274.4753875466749</v>
      </c>
    </row>
    <row r="38" spans="3:9" ht="46.5" customHeight="1" x14ac:dyDescent="0.35">
      <c r="C38" s="107" t="s">
        <v>116</v>
      </c>
      <c r="D38" s="107"/>
      <c r="E38" s="107"/>
      <c r="F38" s="107"/>
      <c r="G38" s="107"/>
      <c r="H38" s="107"/>
      <c r="I38" s="107"/>
    </row>
    <row r="39" spans="3:9" ht="15.75" customHeight="1" x14ac:dyDescent="0.35">
      <c r="C39" s="52"/>
      <c r="D39" s="52"/>
      <c r="E39" s="52"/>
      <c r="F39" s="52"/>
      <c r="G39" s="52"/>
      <c r="H39" s="52"/>
      <c r="I39" s="52"/>
    </row>
    <row r="40" spans="3:9" ht="15.75" x14ac:dyDescent="0.25">
      <c r="E40" s="103" t="s">
        <v>45</v>
      </c>
      <c r="F40" s="103"/>
      <c r="G40" s="103" t="s">
        <v>42</v>
      </c>
      <c r="H40" s="103"/>
      <c r="I40" s="103"/>
    </row>
    <row r="41" spans="3:9" x14ac:dyDescent="0.25">
      <c r="C41" s="12" t="s">
        <v>49</v>
      </c>
      <c r="D41" s="12" t="s">
        <v>50</v>
      </c>
      <c r="E41" s="54" t="str">
        <f>Studienliste!$F$17</f>
        <v>ISI-05 13</v>
      </c>
      <c r="F41" s="55" t="s">
        <v>125</v>
      </c>
      <c r="G41" s="56" t="str">
        <f>Studienliste!$F$10</f>
        <v>OTTO-01 17</v>
      </c>
      <c r="H41" s="57" t="str">
        <f>Studienliste!$F$8</f>
        <v>TUD-02 20</v>
      </c>
      <c r="I41" s="58" t="str">
        <f>F41</f>
        <v>ENWI</v>
      </c>
    </row>
    <row r="42" spans="3:9" x14ac:dyDescent="0.25">
      <c r="C42" s="7" t="str">
        <f t="shared" ref="C42:D70" si="0">C77</f>
        <v>Austria</v>
      </c>
      <c r="D42" s="7" t="str">
        <f t="shared" si="0"/>
        <v>Donawitz</v>
      </c>
      <c r="E42" s="43">
        <f>'Gesamtenergie 2050 var.'!E7*Sekundäranteil!$D$10</f>
        <v>4783.1219237870118</v>
      </c>
      <c r="F42" s="47">
        <f>'Gesamtenergie 2050 var.'!F7*Sekundäranteil!$D$10</f>
        <v>5663.933170289637</v>
      </c>
      <c r="G42" s="44">
        <f>'Gesamtenergie 2050 var.'!G7*Sekundäranteil!$D$10</f>
        <v>4679.7087177475014</v>
      </c>
      <c r="H42" s="46">
        <f>'Gesamtenergie 2050 var.'!H7*Sekundäranteil!$D$10</f>
        <v>3641.3983459972756</v>
      </c>
      <c r="I42" s="45">
        <f>'Gesamtenergie 2050 var.'!I7*Sekundäranteil!$D$10</f>
        <v>3273.823010949995</v>
      </c>
    </row>
    <row r="43" spans="3:9" x14ac:dyDescent="0.25">
      <c r="C43" s="7" t="str">
        <f t="shared" si="0"/>
        <v>Austria</v>
      </c>
      <c r="D43" s="7" t="str">
        <f t="shared" si="0"/>
        <v>Linz</v>
      </c>
      <c r="E43" s="43">
        <f>'Gesamtenergie 2050 var.'!E8*Sekundäranteil!$D$10</f>
        <v>4783.1219237870118</v>
      </c>
      <c r="F43" s="47">
        <f>'Gesamtenergie 2050 var.'!F8*Sekundäranteil!$D$10</f>
        <v>5663.933170289637</v>
      </c>
      <c r="G43" s="44">
        <f>'Gesamtenergie 2050 var.'!G8*Sekundäranteil!$D$10</f>
        <v>4679.7087177475014</v>
      </c>
      <c r="H43" s="46">
        <f>'Gesamtenergie 2050 var.'!H8*Sekundäranteil!$D$10</f>
        <v>3641.3983459972756</v>
      </c>
      <c r="I43" s="45">
        <f>'Gesamtenergie 2050 var.'!I8*Sekundäranteil!$D$10</f>
        <v>3273.823010949995</v>
      </c>
    </row>
    <row r="44" spans="3:9" x14ac:dyDescent="0.25">
      <c r="C44" s="7" t="str">
        <f t="shared" si="0"/>
        <v>Belgium</v>
      </c>
      <c r="D44" s="7" t="str">
        <f t="shared" si="0"/>
        <v>Ghent</v>
      </c>
      <c r="E44" s="43">
        <f>'Gesamtenergie 2050 var.'!E9*Sekundäranteil!$D$10</f>
        <v>6909.0947481153498</v>
      </c>
      <c r="F44" s="47">
        <f>'Gesamtenergie 2050 var.'!F9*Sekundäranteil!$D$10</f>
        <v>8181.403598748615</v>
      </c>
      <c r="G44" s="44">
        <f>'Gesamtenergie 2050 var.'!G9*Sekundäranteil!$D$10</f>
        <v>6759.7170717529516</v>
      </c>
      <c r="H44" s="46">
        <f>'Gesamtenergie 2050 var.'!H9*Sekundäranteil!$D$10</f>
        <v>5259.9048464577654</v>
      </c>
      <c r="I44" s="45">
        <f>'Gesamtenergie 2050 var.'!I9*Sekundäranteil!$D$10</f>
        <v>4728.9518711045512</v>
      </c>
    </row>
    <row r="45" spans="3:9" x14ac:dyDescent="0.25">
      <c r="C45" s="7" t="str">
        <f t="shared" si="0"/>
        <v>Czech Republic</v>
      </c>
      <c r="D45" s="7" t="str">
        <f t="shared" si="0"/>
        <v>Trinec</v>
      </c>
      <c r="E45" s="43">
        <f>'Gesamtenergie 2050 var.'!E10*Sekundäranteil!$D$10</f>
        <v>3274.5305934645776</v>
      </c>
      <c r="F45" s="47">
        <f>'Gesamtenergie 2050 var.'!F10*Sekundäranteil!$D$10</f>
        <v>3877.5349533151689</v>
      </c>
      <c r="G45" s="44">
        <f>'Gesamtenergie 2050 var.'!G10*Sekundäranteil!$D$10</f>
        <v>3203.7337974931879</v>
      </c>
      <c r="H45" s="46">
        <f>'Gesamtenergie 2050 var.'!H10*Sekundäranteil!$D$10</f>
        <v>2492.9053611743866</v>
      </c>
      <c r="I45" s="45">
        <f>'Gesamtenergie 2050 var.'!I10*Sekundäranteil!$D$10</f>
        <v>2241.2628776262486</v>
      </c>
    </row>
    <row r="46" spans="3:9" x14ac:dyDescent="0.25">
      <c r="C46" s="7" t="str">
        <f t="shared" si="0"/>
        <v>Finland</v>
      </c>
      <c r="D46" s="7" t="str">
        <f t="shared" si="0"/>
        <v>Raahe</v>
      </c>
      <c r="E46" s="43">
        <f>'Gesamtenergie 2050 var.'!E11*Sekundäranteil!$D$10</f>
        <v>3296.08189818347</v>
      </c>
      <c r="F46" s="47">
        <f>'Gesamtenergie 2050 var.'!F11*Sekundäranteil!$D$10</f>
        <v>3903.0549278433759</v>
      </c>
      <c r="G46" s="44">
        <f>'Gesamtenergie 2050 var.'!G11*Sekundäranteil!$D$10</f>
        <v>3224.8191534968205</v>
      </c>
      <c r="H46" s="46">
        <f>'Gesamtenergie 2050 var.'!H11*Sekundäranteil!$D$10</f>
        <v>2509.3124038147139</v>
      </c>
      <c r="I46" s="45">
        <f>'Gesamtenergie 2050 var.'!I11*Sekundäranteil!$D$10</f>
        <v>2256.0137366737308</v>
      </c>
    </row>
    <row r="47" spans="3:9" x14ac:dyDescent="0.25">
      <c r="C47" s="7" t="str">
        <f t="shared" si="0"/>
        <v>France</v>
      </c>
      <c r="D47" s="7" t="str">
        <f t="shared" si="0"/>
        <v>Fos-Sur-Mer</v>
      </c>
      <c r="E47" s="43">
        <f>'Gesamtenergie 2050 var.'!E12*Sekundäranteil!$D$10</f>
        <v>4753.9642762261583</v>
      </c>
      <c r="F47" s="47">
        <f>'Gesamtenergie 2050 var.'!F12*Sekundäranteil!$D$10</f>
        <v>5629.4061459279465</v>
      </c>
      <c r="G47" s="44">
        <f>'Gesamtenergie 2050 var.'!G12*Sekundäranteil!$D$10</f>
        <v>4651.1814713896456</v>
      </c>
      <c r="H47" s="46">
        <f>'Gesamtenergie 2050 var.'!H12*Sekundäranteil!$D$10</f>
        <v>3619.2005824250682</v>
      </c>
      <c r="I47" s="45">
        <f>'Gesamtenergie 2050 var.'!I12*Sekundäranteil!$D$10</f>
        <v>3253.8659663563426</v>
      </c>
    </row>
    <row r="48" spans="3:9" x14ac:dyDescent="0.25">
      <c r="C48" s="7" t="str">
        <f t="shared" si="0"/>
        <v>France</v>
      </c>
      <c r="D48" s="7" t="str">
        <f t="shared" si="0"/>
        <v>Dunkerque</v>
      </c>
      <c r="E48" s="43">
        <f>'Gesamtenergie 2050 var.'!E13*Sekundäranteil!$D$10</f>
        <v>8683.9080779064479</v>
      </c>
      <c r="F48" s="47">
        <f>'Gesamtenergie 2050 var.'!F13*Sekundäranteil!$D$10</f>
        <v>10283.048559895049</v>
      </c>
      <c r="G48" s="44">
        <f>'Gesamtenergie 2050 var.'!G13*Sekundäranteil!$D$10</f>
        <v>8496.158154405086</v>
      </c>
      <c r="H48" s="46">
        <f>'Gesamtenergie 2050 var.'!H13*Sekundäranteil!$D$10</f>
        <v>6611.0730638964587</v>
      </c>
      <c r="I48" s="45">
        <f>'Gesamtenergie 2050 var.'!I13*Sekundäranteil!$D$10</f>
        <v>5943.728498544252</v>
      </c>
    </row>
    <row r="49" spans="3:9" x14ac:dyDescent="0.25">
      <c r="C49" s="7" t="str">
        <f t="shared" si="0"/>
        <v>Germany</v>
      </c>
      <c r="D49" s="7" t="str">
        <f t="shared" si="0"/>
        <v>Bremen</v>
      </c>
      <c r="E49" s="43">
        <f>'Gesamtenergie 2050 var.'!E14*Sekundäranteil!$D$10</f>
        <v>4183.4885630790186</v>
      </c>
      <c r="F49" s="47">
        <f>'Gesamtenergie 2050 var.'!F14*Sekundäranteil!$D$10</f>
        <v>4953.8774084165916</v>
      </c>
      <c r="G49" s="44">
        <f>'Gesamtenergie 2050 var.'!G14*Sekundäranteil!$D$10</f>
        <v>4093.0396948228881</v>
      </c>
      <c r="H49" s="46">
        <f>'Gesamtenergie 2050 var.'!H14*Sekundäranteil!$D$10</f>
        <v>3184.8965125340605</v>
      </c>
      <c r="I49" s="45">
        <f>'Gesamtenergie 2050 var.'!I14*Sekundäranteil!$D$10</f>
        <v>2863.4020503935812</v>
      </c>
    </row>
    <row r="50" spans="3:9" x14ac:dyDescent="0.25">
      <c r="C50" s="7" t="str">
        <f t="shared" si="0"/>
        <v>Germany</v>
      </c>
      <c r="D50" s="7" t="str">
        <f t="shared" si="0"/>
        <v>Voelklingen</v>
      </c>
      <c r="E50" s="43">
        <f>'Gesamtenergie 2050 var.'!E15*Sekundäranteil!$D$10</f>
        <v>3526.8076310563124</v>
      </c>
      <c r="F50" s="47">
        <f>'Gesamtenergie 2050 var.'!F15*Sekundäranteil!$D$10</f>
        <v>4176.2687727924122</v>
      </c>
      <c r="G50" s="44">
        <f>'Gesamtenergie 2050 var.'!G15*Sekundäranteil!$D$10</f>
        <v>3450.5564942415986</v>
      </c>
      <c r="H50" s="46">
        <f>'Gesamtenergie 2050 var.'!H15*Sekundäranteil!$D$10</f>
        <v>2684.9642720817437</v>
      </c>
      <c r="I50" s="45">
        <f>'Gesamtenergie 2050 var.'!I15*Sekundäranteil!$D$10</f>
        <v>2413.934698240892</v>
      </c>
    </row>
    <row r="51" spans="3:9" x14ac:dyDescent="0.25">
      <c r="C51" s="7" t="str">
        <f t="shared" si="0"/>
        <v>Germany</v>
      </c>
      <c r="D51" s="7" t="str">
        <f t="shared" si="0"/>
        <v>Eisenhuettenstadt</v>
      </c>
      <c r="E51" s="43">
        <f>'Gesamtenergie 2050 var.'!E16*Sekundäranteil!$D$10</f>
        <v>2725.6061850363303</v>
      </c>
      <c r="F51" s="47">
        <f>'Gesamtenergie 2050 var.'!F16*Sekundäranteil!$D$10</f>
        <v>3227.5261903320225</v>
      </c>
      <c r="G51" s="44">
        <f>'Gesamtenergie 2050 var.'!G16*Sekundäranteil!$D$10</f>
        <v>2666.677376930063</v>
      </c>
      <c r="H51" s="46">
        <f>'Gesamtenergie 2050 var.'!H16*Sekundäranteil!$D$10</f>
        <v>2075.0083339237062</v>
      </c>
      <c r="I51" s="45">
        <f>'Gesamtenergie 2050 var.'!I16*Sekundäranteil!$D$10</f>
        <v>1865.5498207109697</v>
      </c>
    </row>
    <row r="52" spans="3:9" x14ac:dyDescent="0.25">
      <c r="C52" s="7" t="str">
        <f t="shared" si="0"/>
        <v>Germany</v>
      </c>
      <c r="D52" s="7" t="str">
        <f t="shared" si="0"/>
        <v>Duisburg-Huckingen</v>
      </c>
      <c r="E52" s="43">
        <f>'Gesamtenergie 2050 var.'!E17*Sekundäranteil!$D$10</f>
        <v>6338.6190349682111</v>
      </c>
      <c r="F52" s="47">
        <f>'Gesamtenergie 2050 var.'!F17*Sekundäranteil!$D$10</f>
        <v>7505.874861237261</v>
      </c>
      <c r="G52" s="44">
        <f>'Gesamtenergie 2050 var.'!G17*Sekundäranteil!$D$10</f>
        <v>6201.5752951861932</v>
      </c>
      <c r="H52" s="46">
        <f>'Gesamtenergie 2050 var.'!H17*Sekundäranteil!$D$10</f>
        <v>4825.6007765667582</v>
      </c>
      <c r="I52" s="45">
        <f>'Gesamtenergie 2050 var.'!I17*Sekundäranteil!$D$10</f>
        <v>4338.4879551417898</v>
      </c>
    </row>
    <row r="53" spans="3:9" x14ac:dyDescent="0.25">
      <c r="C53" s="7" t="str">
        <f t="shared" si="0"/>
        <v>Germany</v>
      </c>
      <c r="D53" s="7" t="str">
        <f t="shared" si="0"/>
        <v>Duisburg-Beeckerwerth</v>
      </c>
      <c r="E53" s="43">
        <f>'Gesamtenergie 2050 var.'!E18*Sekundäranteil!$D$10</f>
        <v>7606.3428419618531</v>
      </c>
      <c r="F53" s="47">
        <f>'Gesamtenergie 2050 var.'!F18*Sekundäranteil!$D$10</f>
        <v>9007.0498334847143</v>
      </c>
      <c r="G53" s="44">
        <f>'Gesamtenergie 2050 var.'!G18*Sekundäranteil!$D$10</f>
        <v>7441.890354223433</v>
      </c>
      <c r="H53" s="46">
        <f>'Gesamtenergie 2050 var.'!H18*Sekundäranteil!$D$10</f>
        <v>5790.7209318801088</v>
      </c>
      <c r="I53" s="45">
        <f>'Gesamtenergie 2050 var.'!I18*Sekundäranteil!$D$10</f>
        <v>5206.185546170148</v>
      </c>
    </row>
    <row r="54" spans="3:9" x14ac:dyDescent="0.25">
      <c r="C54" s="7" t="str">
        <f t="shared" si="0"/>
        <v>Germany</v>
      </c>
      <c r="D54" s="7" t="str">
        <f t="shared" si="0"/>
        <v>Salzgitter</v>
      </c>
      <c r="E54" s="43">
        <f>'Gesamtenergie 2050 var.'!E19*Sekundäranteil!$D$10</f>
        <v>5831.5295121707532</v>
      </c>
      <c r="F54" s="47">
        <f>'Gesamtenergie 2050 var.'!F19*Sekundäranteil!$D$10</f>
        <v>6905.4048723382793</v>
      </c>
      <c r="G54" s="44">
        <f>'Gesamtenergie 2050 var.'!G19*Sekundäranteil!$D$10</f>
        <v>5705.4492715712977</v>
      </c>
      <c r="H54" s="46">
        <f>'Gesamtenergie 2050 var.'!H19*Sekundäranteil!$D$10</f>
        <v>4439.5527144414173</v>
      </c>
      <c r="I54" s="45">
        <f>'Gesamtenergie 2050 var.'!I19*Sekundäranteil!$D$10</f>
        <v>3991.4089187304476</v>
      </c>
    </row>
    <row r="55" spans="3:9" x14ac:dyDescent="0.25">
      <c r="C55" s="7" t="str">
        <f t="shared" si="0"/>
        <v>Germany</v>
      </c>
      <c r="D55" s="7" t="str">
        <f t="shared" si="0"/>
        <v>Dillingen</v>
      </c>
      <c r="E55" s="43">
        <f>'Gesamtenergie 2050 var.'!E20*Sekundäranteil!$D$10</f>
        <v>2958.8673655231605</v>
      </c>
      <c r="F55" s="47">
        <f>'Gesamtenergie 2050 var.'!F20*Sekundäranteil!$D$10</f>
        <v>3503.7423852255533</v>
      </c>
      <c r="G55" s="44">
        <f>'Gesamtenergie 2050 var.'!G20*Sekundäranteil!$D$10</f>
        <v>2894.8953477929153</v>
      </c>
      <c r="H55" s="46">
        <f>'Gesamtenergie 2050 var.'!H20*Sekundäranteil!$D$10</f>
        <v>2252.5904425013628</v>
      </c>
      <c r="I55" s="45">
        <f>'Gesamtenergie 2050 var.'!I20*Sekundäranteil!$D$10</f>
        <v>2025.2061774601875</v>
      </c>
    </row>
    <row r="56" spans="3:9" x14ac:dyDescent="0.25">
      <c r="C56" s="7" t="str">
        <f t="shared" si="0"/>
        <v>Germany</v>
      </c>
      <c r="D56" s="7" t="str">
        <f t="shared" si="0"/>
        <v>Duisburg</v>
      </c>
      <c r="E56" s="43">
        <f>'Gesamtenergie 2050 var.'!E21*Sekundäranteil!$D$10</f>
        <v>1419.8506638328793</v>
      </c>
      <c r="F56" s="47">
        <f>'Gesamtenergie 2050 var.'!F21*Sekundäranteil!$D$10</f>
        <v>1681.3159689171466</v>
      </c>
      <c r="G56" s="44">
        <f>'Gesamtenergie 2050 var.'!G21*Sekundäranteil!$D$10</f>
        <v>1389.1528661217076</v>
      </c>
      <c r="H56" s="46">
        <f>'Gesamtenergie 2050 var.'!H21*Sekundäranteil!$D$10</f>
        <v>1080.9345739509538</v>
      </c>
      <c r="I56" s="45">
        <f>'Gesamtenergie 2050 var.'!I21*Sekundäranteil!$D$10</f>
        <v>971.82130195176103</v>
      </c>
    </row>
    <row r="57" spans="3:9" x14ac:dyDescent="0.25">
      <c r="C57" s="7" t="str">
        <f t="shared" si="0"/>
        <v>Germany</v>
      </c>
      <c r="D57" s="7" t="str">
        <f t="shared" si="0"/>
        <v>Duisburg-Bruckhausen</v>
      </c>
      <c r="E57" s="43">
        <f>'Gesamtenergie 2050 var.'!E22*Sekundäranteil!$D$10</f>
        <v>7606.3428419618531</v>
      </c>
      <c r="F57" s="47">
        <f>'Gesamtenergie 2050 var.'!F22*Sekundäranteil!$D$10</f>
        <v>9007.0498334847143</v>
      </c>
      <c r="G57" s="44">
        <f>'Gesamtenergie 2050 var.'!G22*Sekundäranteil!$D$10</f>
        <v>7441.890354223433</v>
      </c>
      <c r="H57" s="46">
        <f>'Gesamtenergie 2050 var.'!H22*Sekundäranteil!$D$10</f>
        <v>5790.7209318801088</v>
      </c>
      <c r="I57" s="45">
        <f>'Gesamtenergie 2050 var.'!I22*Sekundäranteil!$D$10</f>
        <v>5206.185546170148</v>
      </c>
    </row>
    <row r="58" spans="3:9" x14ac:dyDescent="0.25">
      <c r="C58" s="7" t="str">
        <f t="shared" si="0"/>
        <v>Hungaria</v>
      </c>
      <c r="D58" s="7" t="str">
        <f t="shared" si="0"/>
        <v>Dunauijvaros</v>
      </c>
      <c r="E58" s="43">
        <f>'Gesamtenergie 2050 var.'!E23*Sekundäranteil!$D$10</f>
        <v>2028.3580911898275</v>
      </c>
      <c r="F58" s="47">
        <f>'Gesamtenergie 2050 var.'!F23*Sekundäranteil!$D$10</f>
        <v>2401.8799555959231</v>
      </c>
      <c r="G58" s="44">
        <f>'Gesamtenergie 2050 var.'!G23*Sekundäranteil!$D$10</f>
        <v>1984.5040944595819</v>
      </c>
      <c r="H58" s="46">
        <f>'Gesamtenergie 2050 var.'!H23*Sekundäranteil!$D$10</f>
        <v>1544.1922485013624</v>
      </c>
      <c r="I58" s="45">
        <f>'Gesamtenergie 2050 var.'!I23*Sekundäranteil!$D$10</f>
        <v>1388.3161456453729</v>
      </c>
    </row>
    <row r="59" spans="3:9" x14ac:dyDescent="0.25">
      <c r="C59" s="7" t="str">
        <f t="shared" si="0"/>
        <v>Italy</v>
      </c>
      <c r="D59" s="7" t="str">
        <f t="shared" si="0"/>
        <v>Taranto</v>
      </c>
      <c r="E59" s="43">
        <f>'Gesamtenergie 2050 var.'!E24*Sekundäranteil!$D$10</f>
        <v>10775.652359445958</v>
      </c>
      <c r="F59" s="47">
        <f>'Gesamtenergie 2050 var.'!F24*Sekundäranteil!$D$10</f>
        <v>12759.987264103343</v>
      </c>
      <c r="G59" s="44">
        <f>'Gesamtenergie 2050 var.'!G24*Sekundäranteil!$D$10</f>
        <v>10542.678001816528</v>
      </c>
      <c r="H59" s="46">
        <f>'Gesamtenergie 2050 var.'!H24*Sekundäranteil!$D$10</f>
        <v>8203.521320163487</v>
      </c>
      <c r="I59" s="45">
        <f>'Gesamtenergie 2050 var.'!I24*Sekundäranteil!$D$10</f>
        <v>7375.4295237410424</v>
      </c>
    </row>
    <row r="60" spans="3:9" x14ac:dyDescent="0.25">
      <c r="C60" s="7" t="str">
        <f t="shared" si="0"/>
        <v>Netherlands</v>
      </c>
      <c r="D60" s="7" t="str">
        <f t="shared" si="0"/>
        <v>Ijmuiden</v>
      </c>
      <c r="E60" s="43">
        <f>'Gesamtenergie 2050 var.'!E25*Sekundäranteil!$D$10</f>
        <v>8639.5377446616712</v>
      </c>
      <c r="F60" s="47">
        <f>'Gesamtenergie 2050 var.'!F25*Sekundäranteil!$D$10</f>
        <v>10230.507435866386</v>
      </c>
      <c r="G60" s="44">
        <f>'Gesamtenergie 2050 var.'!G25*Sekundäranteil!$D$10</f>
        <v>8452.7471273387819</v>
      </c>
      <c r="H60" s="46">
        <f>'Gesamtenergie 2050 var.'!H25*Sekundäranteil!$D$10</f>
        <v>6577.2938584604908</v>
      </c>
      <c r="I60" s="45">
        <f>'Gesamtenergie 2050 var.'!I25*Sekundäranteil!$D$10</f>
        <v>5913.3590828582601</v>
      </c>
    </row>
    <row r="61" spans="3:9" x14ac:dyDescent="0.25">
      <c r="C61" s="7" t="str">
        <f t="shared" si="0"/>
        <v>Poland</v>
      </c>
      <c r="D61" s="7" t="str">
        <f t="shared" si="0"/>
        <v>Krakow</v>
      </c>
      <c r="E61" s="43">
        <f>'Gesamtenergie 2050 var.'!E26*Sekundäranteil!$D$10</f>
        <v>3454.5473740576749</v>
      </c>
      <c r="F61" s="47">
        <f>'Gesamtenergie 2050 var.'!F26*Sekundäranteil!$D$10</f>
        <v>4090.7017993743075</v>
      </c>
      <c r="G61" s="44">
        <f>'Gesamtenergie 2050 var.'!G26*Sekundäranteil!$D$10</f>
        <v>3379.8585358764758</v>
      </c>
      <c r="H61" s="46">
        <f>'Gesamtenergie 2050 var.'!H26*Sekundäranteil!$D$10</f>
        <v>2629.9524232288827</v>
      </c>
      <c r="I61" s="45">
        <f>'Gesamtenergie 2050 var.'!I26*Sekundäranteil!$D$10</f>
        <v>2364.4759355522756</v>
      </c>
    </row>
    <row r="62" spans="3:9" x14ac:dyDescent="0.25">
      <c r="C62" s="7" t="str">
        <f t="shared" si="0"/>
        <v>Poland</v>
      </c>
      <c r="D62" s="7" t="str">
        <f t="shared" si="0"/>
        <v>Dabrowa Gornicza</v>
      </c>
      <c r="E62" s="43">
        <f>'Gesamtenergie 2050 var.'!E27*Sekundäranteil!$D$10</f>
        <v>3454.5473740576749</v>
      </c>
      <c r="F62" s="47">
        <f>'Gesamtenergie 2050 var.'!F27*Sekundäranteil!$D$10</f>
        <v>4090.7017993743075</v>
      </c>
      <c r="G62" s="44">
        <f>'Gesamtenergie 2050 var.'!G27*Sekundäranteil!$D$10</f>
        <v>3379.8585358764758</v>
      </c>
      <c r="H62" s="46">
        <f>'Gesamtenergie 2050 var.'!H27*Sekundäranteil!$D$10</f>
        <v>2629.9524232288827</v>
      </c>
      <c r="I62" s="45">
        <f>'Gesamtenergie 2050 var.'!I27*Sekundäranteil!$D$10</f>
        <v>2364.4759355522756</v>
      </c>
    </row>
    <row r="63" spans="3:9" x14ac:dyDescent="0.25">
      <c r="C63" s="7" t="str">
        <f t="shared" si="0"/>
        <v>Romania</v>
      </c>
      <c r="D63" s="7" t="str">
        <f t="shared" si="0"/>
        <v>Galati</v>
      </c>
      <c r="E63" s="43">
        <f>'Gesamtenergie 2050 var.'!E28*Sekundäranteil!$D$10</f>
        <v>2598.8338043369663</v>
      </c>
      <c r="F63" s="47">
        <f>'Gesamtenergie 2050 var.'!F28*Sekundäranteil!$D$10</f>
        <v>3077.408693107277</v>
      </c>
      <c r="G63" s="44">
        <f>'Gesamtenergie 2050 var.'!G28*Sekundäranteil!$D$10</f>
        <v>2542.6458710263391</v>
      </c>
      <c r="H63" s="46">
        <f>'Gesamtenergie 2050 var.'!H28*Sekundäranteil!$D$10</f>
        <v>1978.4963183923708</v>
      </c>
      <c r="I63" s="45">
        <f>'Gesamtenergie 2050 var.'!I28*Sekundäranteil!$D$10</f>
        <v>1778.780061608134</v>
      </c>
    </row>
    <row r="64" spans="3:9" x14ac:dyDescent="0.25">
      <c r="C64" s="7" t="str">
        <f t="shared" si="0"/>
        <v>Slovakia</v>
      </c>
      <c r="D64" s="7" t="str">
        <f t="shared" si="0"/>
        <v>Kosice</v>
      </c>
      <c r="E64" s="43">
        <f>'Gesamtenergie 2050 var.'!E29*Sekundäranteil!$D$10</f>
        <v>5704.7571314713896</v>
      </c>
      <c r="F64" s="47">
        <f>'Gesamtenergie 2050 var.'!F29*Sekundäranteil!$D$10</f>
        <v>6755.2873751135348</v>
      </c>
      <c r="G64" s="44">
        <f>'Gesamtenergie 2050 var.'!G29*Sekundäranteil!$D$10</f>
        <v>5581.4177656675747</v>
      </c>
      <c r="H64" s="46">
        <f>'Gesamtenergie 2050 var.'!H29*Sekundäranteil!$D$10</f>
        <v>4343.040698910082</v>
      </c>
      <c r="I64" s="45">
        <f>'Gesamtenergie 2050 var.'!I29*Sekundäranteil!$D$10</f>
        <v>3904.6391596276108</v>
      </c>
    </row>
    <row r="65" spans="3:9" x14ac:dyDescent="0.25">
      <c r="C65" s="7" t="str">
        <f t="shared" si="0"/>
        <v>Spain</v>
      </c>
      <c r="D65" s="7" t="str">
        <f t="shared" si="0"/>
        <v>Gijon</v>
      </c>
      <c r="E65" s="43">
        <f>'Gesamtenergie 2050 var.'!E30*Sekundäranteil!$D$10</f>
        <v>3010.8440416099002</v>
      </c>
      <c r="F65" s="47">
        <f>'Gesamtenergie 2050 var.'!F30*Sekundäranteil!$D$10</f>
        <v>3565.2905590876994</v>
      </c>
      <c r="G65" s="44">
        <f>'Gesamtenergie 2050 var.'!G30*Sekundäranteil!$D$10</f>
        <v>2945.7482652134422</v>
      </c>
      <c r="H65" s="46">
        <f>'Gesamtenergie 2050 var.'!H30*Sekundäranteil!$D$10</f>
        <v>2292.1603688692103</v>
      </c>
      <c r="I65" s="45">
        <f>'Gesamtenergie 2050 var.'!I30*Sekundäranteil!$D$10</f>
        <v>2060.7817786923506</v>
      </c>
    </row>
    <row r="66" spans="3:9" x14ac:dyDescent="0.25">
      <c r="C66" s="7" t="str">
        <f t="shared" si="0"/>
        <v>Spain</v>
      </c>
      <c r="D66" s="7" t="str">
        <f t="shared" si="0"/>
        <v>Aviles</v>
      </c>
      <c r="E66" s="43">
        <f>'Gesamtenergie 2050 var.'!E31*Sekundäranteil!$D$10</f>
        <v>3010.8440416099002</v>
      </c>
      <c r="F66" s="47">
        <f>'Gesamtenergie 2050 var.'!F31*Sekundäranteil!$D$10</f>
        <v>3565.2905590876994</v>
      </c>
      <c r="G66" s="44">
        <f>'Gesamtenergie 2050 var.'!G31*Sekundäranteil!$D$10</f>
        <v>2945.7482652134422</v>
      </c>
      <c r="H66" s="46">
        <f>'Gesamtenergie 2050 var.'!H31*Sekundäranteil!$D$10</f>
        <v>2292.1603688692103</v>
      </c>
      <c r="I66" s="45">
        <f>'Gesamtenergie 2050 var.'!I31*Sekundäranteil!$D$10</f>
        <v>2060.7817786923506</v>
      </c>
    </row>
    <row r="67" spans="3:9" x14ac:dyDescent="0.25">
      <c r="C67" s="7" t="str">
        <f t="shared" si="0"/>
        <v>Sweden</v>
      </c>
      <c r="D67" s="7" t="str">
        <f t="shared" si="0"/>
        <v>Lulea</v>
      </c>
      <c r="E67" s="43">
        <f>'Gesamtenergie 2050 var.'!E32*Sekundäranteil!$D$10</f>
        <v>2915.7647560853766</v>
      </c>
      <c r="F67" s="47">
        <f>'Gesamtenergie 2050 var.'!F32*Sekundäranteil!$D$10</f>
        <v>3452.7024361691397</v>
      </c>
      <c r="G67" s="44">
        <f>'Gesamtenergie 2050 var.'!G32*Sekundäranteil!$D$10</f>
        <v>2852.7246357856488</v>
      </c>
      <c r="H67" s="46">
        <f>'Gesamtenergie 2050 var.'!H32*Sekundäranteil!$D$10</f>
        <v>2219.7763572207086</v>
      </c>
      <c r="I67" s="45">
        <f>'Gesamtenergie 2050 var.'!I32*Sekundäranteil!$D$10</f>
        <v>1995.7044593652238</v>
      </c>
    </row>
    <row r="68" spans="3:9" x14ac:dyDescent="0.25">
      <c r="C68" s="7" t="str">
        <f t="shared" si="0"/>
        <v>Sweden</v>
      </c>
      <c r="D68" s="7" t="str">
        <f t="shared" si="0"/>
        <v>Oxeloesund</v>
      </c>
      <c r="E68" s="43">
        <f>'Gesamtenergie 2050 var.'!E33*Sekundäranteil!$D$10</f>
        <v>1901.5857104904633</v>
      </c>
      <c r="F68" s="47">
        <f>'Gesamtenergie 2050 var.'!F33*Sekundäranteil!$D$10</f>
        <v>2251.7624583711786</v>
      </c>
      <c r="G68" s="44">
        <f>'Gesamtenergie 2050 var.'!G33*Sekundäranteil!$D$10</f>
        <v>1860.4725885558582</v>
      </c>
      <c r="H68" s="46">
        <f>'Gesamtenergie 2050 var.'!H33*Sekundäranteil!$D$10</f>
        <v>1447.6802329700272</v>
      </c>
      <c r="I68" s="45">
        <f>'Gesamtenergie 2050 var.'!I33*Sekundäranteil!$D$10</f>
        <v>1301.546386542537</v>
      </c>
    </row>
    <row r="69" spans="3:9" x14ac:dyDescent="0.25">
      <c r="C69" s="7" t="str">
        <f t="shared" si="0"/>
        <v>United Kingdom</v>
      </c>
      <c r="D69" s="7" t="str">
        <f t="shared" si="0"/>
        <v>Port Talbot</v>
      </c>
      <c r="E69" s="43">
        <f>'Gesamtenergie 2050 var.'!E34*Sekundäranteil!$D$10</f>
        <v>4798.3346094709359</v>
      </c>
      <c r="F69" s="47">
        <f>'Gesamtenergie 2050 var.'!F34*Sekundäranteil!$D$10</f>
        <v>5681.9472699566068</v>
      </c>
      <c r="G69" s="44">
        <f>'Gesamtenergie 2050 var.'!G34*Sekundäranteil!$D$10</f>
        <v>4694.5924984559497</v>
      </c>
      <c r="H69" s="46">
        <f>'Gesamtenergie 2050 var.'!H34*Sekundäranteil!$D$10</f>
        <v>3652.9797878610357</v>
      </c>
      <c r="I69" s="45">
        <f>'Gesamtenergie 2050 var.'!I34*Sekundäranteil!$D$10</f>
        <v>3284.235382042335</v>
      </c>
    </row>
    <row r="70" spans="3:9" x14ac:dyDescent="0.25">
      <c r="C70" s="7" t="str">
        <f t="shared" si="0"/>
        <v>United Kingdom</v>
      </c>
      <c r="D70" s="7" t="str">
        <f t="shared" si="0"/>
        <v>Scunthorpe</v>
      </c>
      <c r="E70" s="43">
        <f>'Gesamtenergie 2050 var.'!E35*Sekundäranteil!$D$10</f>
        <v>3549.626659582198</v>
      </c>
      <c r="F70" s="47">
        <f>'Gesamtenergie 2050 var.'!F35*Sekundäranteil!$D$10</f>
        <v>4203.2899222928663</v>
      </c>
      <c r="G70" s="44">
        <f>'Gesamtenergie 2050 var.'!G35*Sekundäranteil!$D$10</f>
        <v>3472.8821653042687</v>
      </c>
      <c r="H70" s="46">
        <f>'Gesamtenergie 2050 var.'!H35*Sekundäranteil!$D$10</f>
        <v>2702.3364348773844</v>
      </c>
      <c r="I70" s="45">
        <f>'Gesamtenergie 2050 var.'!I35*Sekundäranteil!$D$10</f>
        <v>2429.5532548794026</v>
      </c>
    </row>
    <row r="73" spans="3:9" ht="44.25" customHeight="1" x14ac:dyDescent="0.35">
      <c r="C73" s="107" t="s">
        <v>115</v>
      </c>
      <c r="D73" s="107"/>
      <c r="E73" s="107"/>
      <c r="F73" s="107"/>
      <c r="G73" s="107"/>
      <c r="H73" s="107"/>
      <c r="I73" s="107"/>
    </row>
    <row r="74" spans="3:9" ht="15.75" customHeight="1" x14ac:dyDescent="0.35">
      <c r="C74" s="52"/>
      <c r="D74" s="52"/>
      <c r="E74" s="52"/>
      <c r="F74" s="52"/>
      <c r="G74" s="52"/>
      <c r="H74" s="52"/>
      <c r="I74" s="52"/>
    </row>
    <row r="75" spans="3:9" ht="15.75" x14ac:dyDescent="0.25">
      <c r="E75" s="103" t="s">
        <v>45</v>
      </c>
      <c r="F75" s="103"/>
      <c r="G75" s="103" t="s">
        <v>42</v>
      </c>
      <c r="H75" s="103"/>
      <c r="I75" s="103"/>
    </row>
    <row r="76" spans="3:9" x14ac:dyDescent="0.25">
      <c r="C76" s="12" t="s">
        <v>49</v>
      </c>
      <c r="D76" s="12" t="s">
        <v>50</v>
      </c>
      <c r="E76" s="54" t="str">
        <f>Studienliste!$F$17</f>
        <v>ISI-05 13</v>
      </c>
      <c r="F76" s="55" t="s">
        <v>125</v>
      </c>
      <c r="G76" s="56" t="str">
        <f>Studienliste!$F$10</f>
        <v>OTTO-01 17</v>
      </c>
      <c r="H76" s="57" t="str">
        <f>Studienliste!$F$8</f>
        <v>TUD-02 20</v>
      </c>
      <c r="I76" s="58" t="str">
        <f>F76</f>
        <v>ENWI</v>
      </c>
    </row>
    <row r="77" spans="3:9" x14ac:dyDescent="0.25">
      <c r="C77" s="7" t="str">
        <f t="shared" ref="C77:D105" si="1">C7</f>
        <v>Austria</v>
      </c>
      <c r="D77" s="7" t="str">
        <f t="shared" si="1"/>
        <v>Donawitz</v>
      </c>
      <c r="E77" s="43">
        <f>'Gesamtenergie 2050 var.'!E7*Sekundäranteil!$D$8</f>
        <v>5088.4275784968213</v>
      </c>
      <c r="F77" s="47">
        <f>'Gesamtenergie 2050 var.'!F7*Sekundäranteil!$D$8</f>
        <v>6025.460819457061</v>
      </c>
      <c r="G77" s="44">
        <f>'Gesamtenergie 2050 var.'!G7*Sekundäranteil!$D$8</f>
        <v>4978.4135295186188</v>
      </c>
      <c r="H77" s="46">
        <f>'Gesamtenergie 2050 var.'!H7*Sekundäranteil!$D$8</f>
        <v>3873.8280276566761</v>
      </c>
      <c r="I77" s="45">
        <f>'Gesamtenergie 2050 var.'!I7*Sekundäranteil!$D$8</f>
        <v>3482.7904371808459</v>
      </c>
    </row>
    <row r="78" spans="3:9" x14ac:dyDescent="0.25">
      <c r="C78" s="7" t="str">
        <f t="shared" si="1"/>
        <v>Austria</v>
      </c>
      <c r="D78" s="7" t="str">
        <f t="shared" si="1"/>
        <v>Linz</v>
      </c>
      <c r="E78" s="43">
        <f>'Gesamtenergie 2050 var.'!E8*Sekundäranteil!$D$8</f>
        <v>5088.4275784968213</v>
      </c>
      <c r="F78" s="47">
        <f>'Gesamtenergie 2050 var.'!F8*Sekundäranteil!$D$8</f>
        <v>6025.460819457061</v>
      </c>
      <c r="G78" s="44">
        <f>'Gesamtenergie 2050 var.'!G8*Sekundäranteil!$D$8</f>
        <v>4978.4135295186188</v>
      </c>
      <c r="H78" s="46">
        <f>'Gesamtenergie 2050 var.'!H8*Sekundäranteil!$D$8</f>
        <v>3873.8280276566761</v>
      </c>
      <c r="I78" s="45">
        <f>'Gesamtenergie 2050 var.'!I8*Sekundäranteil!$D$8</f>
        <v>3482.7904371808459</v>
      </c>
    </row>
    <row r="79" spans="3:9" x14ac:dyDescent="0.25">
      <c r="C79" s="7" t="str">
        <f t="shared" si="1"/>
        <v>Belgium</v>
      </c>
      <c r="D79" s="7" t="str">
        <f t="shared" si="1"/>
        <v>Ghent</v>
      </c>
      <c r="E79" s="43">
        <f>'Gesamtenergie 2050 var.'!E9*Sekundäranteil!$D$8</f>
        <v>7350.1007958673936</v>
      </c>
      <c r="F79" s="47">
        <f>'Gesamtenergie 2050 var.'!F9*Sekundäranteil!$D$8</f>
        <v>8703.6208497325697</v>
      </c>
      <c r="G79" s="44">
        <f>'Gesamtenergie 2050 var.'!G9*Sekundäranteil!$D$8</f>
        <v>7191.1883742052678</v>
      </c>
      <c r="H79" s="46">
        <f>'Gesamtenergie 2050 var.'!H9*Sekundäranteil!$D$8</f>
        <v>5595.6434536784745</v>
      </c>
      <c r="I79" s="45">
        <f>'Gesamtenergie 2050 var.'!I9*Sekundäranteil!$D$8</f>
        <v>5030.799862877182</v>
      </c>
    </row>
    <row r="80" spans="3:9" x14ac:dyDescent="0.25">
      <c r="C80" s="7" t="str">
        <f t="shared" si="1"/>
        <v>Czech Republic</v>
      </c>
      <c r="D80" s="7" t="str">
        <f t="shared" si="1"/>
        <v>Trinec</v>
      </c>
      <c r="E80" s="43">
        <f>'Gesamtenergie 2050 var.'!E10*Sekundäranteil!$D$8</f>
        <v>3483.5431845367848</v>
      </c>
      <c r="F80" s="47">
        <f>'Gesamtenergie 2050 var.'!F10*Sekundäranteil!$D$8</f>
        <v>4125.0371843778394</v>
      </c>
      <c r="G80" s="44">
        <f>'Gesamtenergie 2050 var.'!G10*Sekundäranteil!$D$8</f>
        <v>3408.2274441416894</v>
      </c>
      <c r="H80" s="46">
        <f>'Gesamtenergie 2050 var.'!H10*Sekundäranteil!$D$8</f>
        <v>2652.0269799727521</v>
      </c>
      <c r="I80" s="45">
        <f>'Gesamtenergie 2050 var.'!I10*Sekundäranteil!$D$8</f>
        <v>2384.3222102406903</v>
      </c>
    </row>
    <row r="81" spans="3:9" x14ac:dyDescent="0.25">
      <c r="C81" s="7" t="str">
        <f t="shared" si="1"/>
        <v>Finland</v>
      </c>
      <c r="D81" s="7" t="str">
        <f t="shared" si="1"/>
        <v>Raahe</v>
      </c>
      <c r="E81" s="43">
        <f>'Gesamtenergie 2050 var.'!E11*Sekundäranteil!$D$8</f>
        <v>3506.4701044505</v>
      </c>
      <c r="F81" s="47">
        <f>'Gesamtenergie 2050 var.'!F11*Sekundäranteil!$D$8</f>
        <v>4152.1860934504002</v>
      </c>
      <c r="G81" s="44">
        <f>'Gesamtenergie 2050 var.'!G11*Sekundäranteil!$D$8</f>
        <v>3430.6586739327881</v>
      </c>
      <c r="H81" s="46">
        <f>'Gesamtenergie 2050 var.'!H11*Sekundäranteil!$D$8</f>
        <v>2669.4812806539512</v>
      </c>
      <c r="I81" s="45">
        <f>'Gesamtenergie 2050 var.'!I11*Sekundäranteil!$D$8</f>
        <v>2400.0146134826923</v>
      </c>
    </row>
    <row r="82" spans="3:9" x14ac:dyDescent="0.25">
      <c r="C82" s="7" t="str">
        <f t="shared" si="1"/>
        <v>France</v>
      </c>
      <c r="D82" s="7" t="str">
        <f t="shared" si="1"/>
        <v>Fos-Sur-Mer</v>
      </c>
      <c r="E82" s="43">
        <f>'Gesamtenergie 2050 var.'!E12*Sekundäranteil!$D$8</f>
        <v>5057.4088044959135</v>
      </c>
      <c r="F82" s="47">
        <f>'Gesamtenergie 2050 var.'!F12*Sekundäranteil!$D$8</f>
        <v>5988.7299424765388</v>
      </c>
      <c r="G82" s="44">
        <f>'Gesamtenergie 2050 var.'!G12*Sekundäranteil!$D$8</f>
        <v>4948.0653950953683</v>
      </c>
      <c r="H82" s="46">
        <f>'Gesamtenergie 2050 var.'!H12*Sekundäranteil!$D$8</f>
        <v>3850.2133855585835</v>
      </c>
      <c r="I82" s="45">
        <f>'Gesamtenergie 2050 var.'!I12*Sekundäranteil!$D$8</f>
        <v>3461.5595386769605</v>
      </c>
    </row>
    <row r="83" spans="3:9" x14ac:dyDescent="0.25">
      <c r="C83" s="7" t="str">
        <f t="shared" si="1"/>
        <v>France</v>
      </c>
      <c r="D83" s="7" t="str">
        <f t="shared" si="1"/>
        <v>Dunkerque</v>
      </c>
      <c r="E83" s="43">
        <f>'Gesamtenergie 2050 var.'!E13*Sekundäranteil!$D$8</f>
        <v>9238.2000828792006</v>
      </c>
      <c r="F83" s="47">
        <f>'Gesamtenergie 2050 var.'!F13*Sekundäranteil!$D$8</f>
        <v>10939.413361590478</v>
      </c>
      <c r="G83" s="44">
        <f>'Gesamtenergie 2050 var.'!G13*Sekundäranteil!$D$8</f>
        <v>9038.4661217075391</v>
      </c>
      <c r="H83" s="46">
        <f>'Gesamtenergie 2050 var.'!H13*Sekundäranteil!$D$8</f>
        <v>7033.0564509536798</v>
      </c>
      <c r="I83" s="45">
        <f>'Gesamtenergie 2050 var.'!I13*Sekundäranteil!$D$8</f>
        <v>6323.1154239832476</v>
      </c>
    </row>
    <row r="84" spans="3:9" x14ac:dyDescent="0.25">
      <c r="C84" s="7" t="str">
        <f t="shared" si="1"/>
        <v>Germany</v>
      </c>
      <c r="D84" s="7" t="str">
        <f t="shared" si="1"/>
        <v>Bremen</v>
      </c>
      <c r="E84" s="43">
        <f>'Gesamtenergie 2050 var.'!E14*Sekundäranteil!$D$8</f>
        <v>4450.5197479564031</v>
      </c>
      <c r="F84" s="47">
        <f>'Gesamtenergie 2050 var.'!F14*Sekundäranteil!$D$8</f>
        <v>5270.0823493793532</v>
      </c>
      <c r="G84" s="44">
        <f>'Gesamtenergie 2050 var.'!G14*Sekundäranteil!$D$8</f>
        <v>4354.2975476839238</v>
      </c>
      <c r="H84" s="46">
        <f>'Gesamtenergie 2050 var.'!H14*Sekundäranteil!$D$8</f>
        <v>3388.1877792915539</v>
      </c>
      <c r="I84" s="45">
        <f>'Gesamtenergie 2050 var.'!I14*Sekundäranteil!$D$8</f>
        <v>3046.1723940357251</v>
      </c>
    </row>
    <row r="85" spans="3:9" x14ac:dyDescent="0.25">
      <c r="C85" s="7" t="str">
        <f t="shared" si="1"/>
        <v>Germany</v>
      </c>
      <c r="D85" s="7" t="str">
        <f t="shared" si="1"/>
        <v>Voelklingen</v>
      </c>
      <c r="E85" s="43">
        <f>'Gesamtenergie 2050 var.'!E15*Sekundäranteil!$D$8</f>
        <v>3751.9230117620345</v>
      </c>
      <c r="F85" s="47">
        <f>'Gesamtenergie 2050 var.'!F15*Sekundäranteil!$D$8</f>
        <v>4442.8391199919279</v>
      </c>
      <c r="G85" s="44">
        <f>'Gesamtenergie 2050 var.'!G15*Sekundäranteil!$D$8</f>
        <v>3670.8047811080837</v>
      </c>
      <c r="H85" s="46">
        <f>'Gesamtenergie 2050 var.'!H15*Sekundäranteil!$D$8</f>
        <v>2856.3449702997277</v>
      </c>
      <c r="I85" s="45">
        <f>'Gesamtenergie 2050 var.'!I15*Sekundäranteil!$D$8</f>
        <v>2568.0156364264808</v>
      </c>
    </row>
    <row r="86" spans="3:9" x14ac:dyDescent="0.25">
      <c r="C86" s="7" t="str">
        <f t="shared" si="1"/>
        <v>Germany</v>
      </c>
      <c r="D86" s="7" t="str">
        <f t="shared" si="1"/>
        <v>Eisenhuettenstadt</v>
      </c>
      <c r="E86" s="43">
        <f>'Gesamtenergie 2050 var.'!E16*Sekundäranteil!$D$8</f>
        <v>2899.58104791099</v>
      </c>
      <c r="F86" s="47">
        <f>'Gesamtenergie 2050 var.'!F16*Sekundäranteil!$D$8</f>
        <v>3433.5385003532156</v>
      </c>
      <c r="G86" s="44">
        <f>'Gesamtenergie 2050 var.'!G16*Sekundäranteil!$D$8</f>
        <v>2836.890826521344</v>
      </c>
      <c r="H86" s="46">
        <f>'Gesamtenergie 2050 var.'!H16*Sekundäranteil!$D$8</f>
        <v>2207.4556743869216</v>
      </c>
      <c r="I86" s="45">
        <f>'Gesamtenergie 2050 var.'!I16*Sekundäranteil!$D$8</f>
        <v>1984.6274688414574</v>
      </c>
    </row>
    <row r="87" spans="3:9" x14ac:dyDescent="0.25">
      <c r="C87" s="7" t="str">
        <f t="shared" si="1"/>
        <v>Germany</v>
      </c>
      <c r="D87" s="7" t="str">
        <f t="shared" si="1"/>
        <v>Duisburg-Huckingen</v>
      </c>
      <c r="E87" s="43">
        <f>'Gesamtenergie 2050 var.'!E17*Sekundäranteil!$D$8</f>
        <v>6743.2117393278841</v>
      </c>
      <c r="F87" s="47">
        <f>'Gesamtenergie 2050 var.'!F17*Sekundäranteil!$D$8</f>
        <v>7984.9732566353841</v>
      </c>
      <c r="G87" s="44">
        <f>'Gesamtenergie 2050 var.'!G17*Sekundäranteil!$D$8</f>
        <v>6597.4205267938232</v>
      </c>
      <c r="H87" s="46">
        <f>'Gesamtenergie 2050 var.'!H17*Sekundäranteil!$D$8</f>
        <v>5133.6178474114449</v>
      </c>
      <c r="I87" s="45">
        <f>'Gesamtenergie 2050 var.'!I17*Sekundäranteil!$D$8</f>
        <v>4615.4127182359471</v>
      </c>
    </row>
    <row r="88" spans="3:9" x14ac:dyDescent="0.25">
      <c r="C88" s="7" t="str">
        <f t="shared" si="1"/>
        <v>Germany</v>
      </c>
      <c r="D88" s="7" t="str">
        <f t="shared" si="1"/>
        <v>Duisburg-Beeckerwerth</v>
      </c>
      <c r="E88" s="43">
        <f>'Gesamtenergie 2050 var.'!E18*Sekundäranteil!$D$8</f>
        <v>8091.8540871934611</v>
      </c>
      <c r="F88" s="47">
        <f>'Gesamtenergie 2050 var.'!F18*Sekundäranteil!$D$8</f>
        <v>9581.967907962462</v>
      </c>
      <c r="G88" s="44">
        <f>'Gesamtenergie 2050 var.'!G18*Sekundäranteil!$D$8</f>
        <v>7916.9046321525884</v>
      </c>
      <c r="H88" s="46">
        <f>'Gesamtenergie 2050 var.'!H18*Sekundäranteil!$D$8</f>
        <v>6160.3414168937334</v>
      </c>
      <c r="I88" s="45">
        <f>'Gesamtenergie 2050 var.'!I18*Sekundäranteil!$D$8</f>
        <v>5538.4952618831367</v>
      </c>
    </row>
    <row r="89" spans="3:9" x14ac:dyDescent="0.25">
      <c r="C89" s="7" t="str">
        <f t="shared" si="1"/>
        <v>Germany</v>
      </c>
      <c r="D89" s="7" t="str">
        <f t="shared" si="1"/>
        <v>Salzgitter</v>
      </c>
      <c r="E89" s="43">
        <f>'Gesamtenergie 2050 var.'!E19*Sekundäranteil!$D$8</f>
        <v>6203.7548001816531</v>
      </c>
      <c r="F89" s="47">
        <f>'Gesamtenergie 2050 var.'!F19*Sekundäranteil!$D$8</f>
        <v>7346.1753961045533</v>
      </c>
      <c r="G89" s="44">
        <f>'Gesamtenergie 2050 var.'!G19*Sekundäranteil!$D$8</f>
        <v>6069.6268846503172</v>
      </c>
      <c r="H89" s="46">
        <f>'Gesamtenergie 2050 var.'!H19*Sekundäranteil!$D$8</f>
        <v>4722.928419618529</v>
      </c>
      <c r="I89" s="45">
        <f>'Gesamtenergie 2050 var.'!I19*Sekundäranteil!$D$8</f>
        <v>4246.179700777072</v>
      </c>
    </row>
    <row r="90" spans="3:9" x14ac:dyDescent="0.25">
      <c r="C90" s="7" t="str">
        <f t="shared" si="1"/>
        <v>Germany</v>
      </c>
      <c r="D90" s="7" t="str">
        <f t="shared" si="1"/>
        <v>Dillingen</v>
      </c>
      <c r="E90" s="43">
        <f>'Gesamtenergie 2050 var.'!E20*Sekundäranteil!$D$8</f>
        <v>3147.7312399182561</v>
      </c>
      <c r="F90" s="47">
        <f>'Gesamtenergie 2050 var.'!F20*Sekundäranteil!$D$8</f>
        <v>3727.3855161973975</v>
      </c>
      <c r="G90" s="44">
        <f>'Gesamtenergie 2050 var.'!G20*Sekundäranteil!$D$8</f>
        <v>3079.675901907357</v>
      </c>
      <c r="H90" s="46">
        <f>'Gesamtenergie 2050 var.'!H20*Sekundäranteil!$D$8</f>
        <v>2396.3728111716628</v>
      </c>
      <c r="I90" s="45">
        <f>'Gesamtenergie 2050 var.'!I20*Sekundäranteil!$D$8</f>
        <v>2154.47465687254</v>
      </c>
    </row>
    <row r="91" spans="3:9" x14ac:dyDescent="0.25">
      <c r="C91" s="7" t="str">
        <f t="shared" si="1"/>
        <v>Germany</v>
      </c>
      <c r="D91" s="7" t="str">
        <f t="shared" si="1"/>
        <v>Duisburg</v>
      </c>
      <c r="E91" s="43">
        <f>'Gesamtenergie 2050 var.'!E21*Sekundäranteil!$D$8</f>
        <v>1510.479429609446</v>
      </c>
      <c r="F91" s="47">
        <f>'Gesamtenergie 2050 var.'!F21*Sekundäranteil!$D$8</f>
        <v>1788.6340094863262</v>
      </c>
      <c r="G91" s="44">
        <f>'Gesamtenergie 2050 var.'!G21*Sekundäranteil!$D$8</f>
        <v>1477.8221980018166</v>
      </c>
      <c r="H91" s="46">
        <f>'Gesamtenergie 2050 var.'!H21*Sekundäranteil!$D$8</f>
        <v>1149.9303978201638</v>
      </c>
      <c r="I91" s="45">
        <f>'Gesamtenergie 2050 var.'!I21*Sekundäranteil!$D$8</f>
        <v>1033.8524488848523</v>
      </c>
    </row>
    <row r="92" spans="3:9" x14ac:dyDescent="0.25">
      <c r="C92" s="7" t="str">
        <f t="shared" si="1"/>
        <v>Germany</v>
      </c>
      <c r="D92" s="7" t="str">
        <f t="shared" si="1"/>
        <v>Duisburg-Bruckhausen</v>
      </c>
      <c r="E92" s="43">
        <f>'Gesamtenergie 2050 var.'!E22*Sekundäranteil!$D$8</f>
        <v>8091.8540871934611</v>
      </c>
      <c r="F92" s="47">
        <f>'Gesamtenergie 2050 var.'!F22*Sekundäranteil!$D$8</f>
        <v>9581.967907962462</v>
      </c>
      <c r="G92" s="44">
        <f>'Gesamtenergie 2050 var.'!G22*Sekundäranteil!$D$8</f>
        <v>7916.9046321525884</v>
      </c>
      <c r="H92" s="46">
        <f>'Gesamtenergie 2050 var.'!H22*Sekundäranteil!$D$8</f>
        <v>6160.3414168937334</v>
      </c>
      <c r="I92" s="45">
        <f>'Gesamtenergie 2050 var.'!I22*Sekundäranteil!$D$8</f>
        <v>5538.4952618831367</v>
      </c>
    </row>
    <row r="93" spans="3:9" x14ac:dyDescent="0.25">
      <c r="C93" s="7" t="str">
        <f t="shared" si="1"/>
        <v>Hungaria</v>
      </c>
      <c r="D93" s="7" t="str">
        <f t="shared" si="1"/>
        <v>Dunauijvaros</v>
      </c>
      <c r="E93" s="43">
        <f>'Gesamtenergie 2050 var.'!E23*Sekundäranteil!$D$8</f>
        <v>2157.827756584923</v>
      </c>
      <c r="F93" s="47">
        <f>'Gesamtenergie 2050 var.'!F23*Sekundäranteil!$D$8</f>
        <v>2555.1914421233228</v>
      </c>
      <c r="G93" s="44">
        <f>'Gesamtenergie 2050 var.'!G23*Sekundäranteil!$D$8</f>
        <v>2111.1745685740234</v>
      </c>
      <c r="H93" s="46">
        <f>'Gesamtenergie 2050 var.'!H23*Sekundäranteil!$D$8</f>
        <v>1642.7577111716623</v>
      </c>
      <c r="I93" s="45">
        <f>'Gesamtenergie 2050 var.'!I23*Sekundäranteil!$D$8</f>
        <v>1476.9320698355032</v>
      </c>
    </row>
    <row r="94" spans="3:9" x14ac:dyDescent="0.25">
      <c r="C94" s="7" t="str">
        <f t="shared" si="1"/>
        <v>Italy</v>
      </c>
      <c r="D94" s="7" t="str">
        <f t="shared" si="1"/>
        <v>Taranto</v>
      </c>
      <c r="E94" s="43">
        <f>'Gesamtenergie 2050 var.'!E24*Sekundäranteil!$D$8</f>
        <v>11463.459956857403</v>
      </c>
      <c r="F94" s="47">
        <f>'Gesamtenergie 2050 var.'!F24*Sekundäranteil!$D$8</f>
        <v>13574.454536280153</v>
      </c>
      <c r="G94" s="44">
        <f>'Gesamtenergie 2050 var.'!G24*Sekundäranteil!$D$8</f>
        <v>11215.614895549499</v>
      </c>
      <c r="H94" s="46">
        <f>'Gesamtenergie 2050 var.'!H24*Sekundäranteil!$D$8</f>
        <v>8727.1503405994554</v>
      </c>
      <c r="I94" s="45">
        <f>'Gesamtenergie 2050 var.'!I24*Sekundäranteil!$D$8</f>
        <v>7846.2016210011097</v>
      </c>
    </row>
    <row r="95" spans="3:9" x14ac:dyDescent="0.25">
      <c r="C95" s="7" t="str">
        <f t="shared" si="1"/>
        <v>Netherlands</v>
      </c>
      <c r="D95" s="7" t="str">
        <f t="shared" si="1"/>
        <v>Ijmuiden</v>
      </c>
      <c r="E95" s="43">
        <f>'Gesamtenergie 2050 var.'!E25*Sekundäranteil!$D$8</f>
        <v>9190.9976007039058</v>
      </c>
      <c r="F95" s="47">
        <f>'Gesamtenergie 2050 var.'!F25*Sekundäranteil!$D$8</f>
        <v>10883.518548794029</v>
      </c>
      <c r="G95" s="44">
        <f>'Gesamtenergie 2050 var.'!G25*Sekundäranteil!$D$8</f>
        <v>8992.2841780199815</v>
      </c>
      <c r="H95" s="46">
        <f>'Gesamtenergie 2050 var.'!H25*Sekundäranteil!$D$8</f>
        <v>6997.1211260217988</v>
      </c>
      <c r="I95" s="45">
        <f>'Gesamtenergie 2050 var.'!I25*Sekundäranteil!$D$8</f>
        <v>6290.8075349555966</v>
      </c>
    </row>
    <row r="96" spans="3:9" x14ac:dyDescent="0.25">
      <c r="C96" s="7" t="str">
        <f t="shared" si="1"/>
        <v>Poland</v>
      </c>
      <c r="D96" s="7" t="str">
        <f t="shared" si="1"/>
        <v>Krakow</v>
      </c>
      <c r="E96" s="43">
        <f>'Gesamtenergie 2050 var.'!E26*Sekundäranteil!$D$8</f>
        <v>3675.0503979336968</v>
      </c>
      <c r="F96" s="47">
        <f>'Gesamtenergie 2050 var.'!F26*Sekundäranteil!$D$8</f>
        <v>4351.8104248662848</v>
      </c>
      <c r="G96" s="44">
        <f>'Gesamtenergie 2050 var.'!G26*Sekundäranteil!$D$8</f>
        <v>3595.5941871026339</v>
      </c>
      <c r="H96" s="46">
        <f>'Gesamtenergie 2050 var.'!H26*Sekundäranteil!$D$8</f>
        <v>2797.8217268392373</v>
      </c>
      <c r="I96" s="45">
        <f>'Gesamtenergie 2050 var.'!I26*Sekundäranteil!$D$8</f>
        <v>2515.399931438591</v>
      </c>
    </row>
    <row r="97" spans="3:9" x14ac:dyDescent="0.25">
      <c r="C97" s="7" t="str">
        <f t="shared" si="1"/>
        <v>Poland</v>
      </c>
      <c r="D97" s="7" t="str">
        <f t="shared" si="1"/>
        <v>Dabrowa Gornicza</v>
      </c>
      <c r="E97" s="43">
        <f>'Gesamtenergie 2050 var.'!E27*Sekundäranteil!$D$8</f>
        <v>3675.0503979336968</v>
      </c>
      <c r="F97" s="47">
        <f>'Gesamtenergie 2050 var.'!F27*Sekundäranteil!$D$8</f>
        <v>4351.8104248662848</v>
      </c>
      <c r="G97" s="44">
        <f>'Gesamtenergie 2050 var.'!G27*Sekundäranteil!$D$8</f>
        <v>3595.5941871026339</v>
      </c>
      <c r="H97" s="46">
        <f>'Gesamtenergie 2050 var.'!H27*Sekundäranteil!$D$8</f>
        <v>2797.8217268392373</v>
      </c>
      <c r="I97" s="45">
        <f>'Gesamtenergie 2050 var.'!I27*Sekundäranteil!$D$8</f>
        <v>2515.399931438591</v>
      </c>
    </row>
    <row r="98" spans="3:9" x14ac:dyDescent="0.25">
      <c r="C98" s="7" t="str">
        <f t="shared" si="1"/>
        <v>Romania</v>
      </c>
      <c r="D98" s="7" t="str">
        <f t="shared" si="1"/>
        <v>Galati</v>
      </c>
      <c r="E98" s="43">
        <f>'Gesamtenergie 2050 var.'!E28*Sekundäranteil!$D$8</f>
        <v>2764.7168131244325</v>
      </c>
      <c r="F98" s="47">
        <f>'Gesamtenergie 2050 var.'!F28*Sekundäranteil!$D$8</f>
        <v>3273.8390352205079</v>
      </c>
      <c r="G98" s="44">
        <f>'Gesamtenergie 2050 var.'!G28*Sekundäranteil!$D$8</f>
        <v>2704.9424159854675</v>
      </c>
      <c r="H98" s="46">
        <f>'Gesamtenergie 2050 var.'!H28*Sekundäranteil!$D$8</f>
        <v>2104.7833174386924</v>
      </c>
      <c r="I98" s="45">
        <f>'Gesamtenergie 2050 var.'!I28*Sekundäranteil!$D$8</f>
        <v>1892.3192144767384</v>
      </c>
    </row>
    <row r="99" spans="3:9" x14ac:dyDescent="0.25">
      <c r="C99" s="7" t="str">
        <f t="shared" si="1"/>
        <v>Slovakia</v>
      </c>
      <c r="D99" s="7" t="str">
        <f t="shared" si="1"/>
        <v>Kosice</v>
      </c>
      <c r="E99" s="43">
        <f>'Gesamtenergie 2050 var.'!E29*Sekundäranteil!$D$8</f>
        <v>6068.890565395096</v>
      </c>
      <c r="F99" s="47">
        <f>'Gesamtenergie 2050 var.'!F29*Sekundäranteil!$D$8</f>
        <v>7186.4759309718456</v>
      </c>
      <c r="G99" s="44">
        <f>'Gesamtenergie 2050 var.'!G29*Sekundäranteil!$D$8</f>
        <v>5937.6784741144411</v>
      </c>
      <c r="H99" s="46">
        <f>'Gesamtenergie 2050 var.'!H29*Sekundäranteil!$D$8</f>
        <v>4620.2560626703007</v>
      </c>
      <c r="I99" s="45">
        <f>'Gesamtenergie 2050 var.'!I29*Sekundäranteil!$D$8</f>
        <v>4153.8714464123523</v>
      </c>
    </row>
    <row r="100" spans="3:9" x14ac:dyDescent="0.25">
      <c r="C100" s="7" t="str">
        <f t="shared" si="1"/>
        <v>Spain</v>
      </c>
      <c r="D100" s="7" t="str">
        <f t="shared" si="1"/>
        <v>Gijon</v>
      </c>
      <c r="E100" s="43">
        <f>'Gesamtenergie 2050 var.'!E30*Sekundäranteil!$D$8</f>
        <v>3203.0255761807452</v>
      </c>
      <c r="F100" s="47">
        <f>'Gesamtenergie 2050 var.'!F30*Sekundäranteil!$D$8</f>
        <v>3792.8622969018079</v>
      </c>
      <c r="G100" s="44">
        <f>'Gesamtenergie 2050 var.'!G30*Sekundäranteil!$D$8</f>
        <v>3133.7747502270663</v>
      </c>
      <c r="H100" s="46">
        <f>'Gesamtenergie 2050 var.'!H30*Sekundäranteil!$D$8</f>
        <v>2438.4684775204364</v>
      </c>
      <c r="I100" s="45">
        <f>'Gesamtenergie 2050 var.'!I30*Sekundäranteil!$D$8</f>
        <v>2192.3210411620753</v>
      </c>
    </row>
    <row r="101" spans="3:9" x14ac:dyDescent="0.25">
      <c r="C101" s="7" t="str">
        <f t="shared" si="1"/>
        <v>Spain</v>
      </c>
      <c r="D101" s="7" t="str">
        <f t="shared" si="1"/>
        <v>Aviles</v>
      </c>
      <c r="E101" s="43">
        <f>'Gesamtenergie 2050 var.'!E31*Sekundäranteil!$D$8</f>
        <v>3203.0255761807452</v>
      </c>
      <c r="F101" s="47">
        <f>'Gesamtenergie 2050 var.'!F31*Sekundäranteil!$D$8</f>
        <v>3792.8622969018079</v>
      </c>
      <c r="G101" s="44">
        <f>'Gesamtenergie 2050 var.'!G31*Sekundäranteil!$D$8</f>
        <v>3133.7747502270663</v>
      </c>
      <c r="H101" s="46">
        <f>'Gesamtenergie 2050 var.'!H31*Sekundäranteil!$D$8</f>
        <v>2438.4684775204364</v>
      </c>
      <c r="I101" s="45">
        <f>'Gesamtenergie 2050 var.'!I31*Sekundäranteil!$D$8</f>
        <v>2192.3210411620753</v>
      </c>
    </row>
    <row r="102" spans="3:9" x14ac:dyDescent="0.25">
      <c r="C102" s="7" t="str">
        <f t="shared" si="1"/>
        <v>Sweden</v>
      </c>
      <c r="D102" s="7" t="str">
        <f t="shared" si="1"/>
        <v>Lulea</v>
      </c>
      <c r="E102" s="43">
        <f>'Gesamtenergie 2050 var.'!E32*Sekundäranteil!$D$8</f>
        <v>3101.8774000908265</v>
      </c>
      <c r="F102" s="47">
        <f>'Gesamtenergie 2050 var.'!F32*Sekundäranteil!$D$8</f>
        <v>3673.0876980522767</v>
      </c>
      <c r="G102" s="44">
        <f>'Gesamtenergie 2050 var.'!G32*Sekundäranteil!$D$8</f>
        <v>3034.8134423251586</v>
      </c>
      <c r="H102" s="46">
        <f>'Gesamtenergie 2050 var.'!H32*Sekundäranteil!$D$8</f>
        <v>2361.4642098092645</v>
      </c>
      <c r="I102" s="45">
        <f>'Gesamtenergie 2050 var.'!I32*Sekundäranteil!$D$8</f>
        <v>2123.089850388536</v>
      </c>
    </row>
    <row r="103" spans="3:9" x14ac:dyDescent="0.25">
      <c r="C103" s="7" t="str">
        <f t="shared" si="1"/>
        <v>Sweden</v>
      </c>
      <c r="D103" s="7" t="str">
        <f t="shared" si="1"/>
        <v>Oxeloesund</v>
      </c>
      <c r="E103" s="43">
        <f>'Gesamtenergie 2050 var.'!E33*Sekundäranteil!$D$8</f>
        <v>2022.9635217983653</v>
      </c>
      <c r="F103" s="47">
        <f>'Gesamtenergie 2050 var.'!F33*Sekundäranteil!$D$8</f>
        <v>2395.4919769906155</v>
      </c>
      <c r="G103" s="44">
        <f>'Gesamtenergie 2050 var.'!G33*Sekundäranteil!$D$8</f>
        <v>1979.2261580381471</v>
      </c>
      <c r="H103" s="46">
        <f>'Gesamtenergie 2050 var.'!H33*Sekundäranteil!$D$8</f>
        <v>1540.0853542234333</v>
      </c>
      <c r="I103" s="45">
        <f>'Gesamtenergie 2050 var.'!I33*Sekundäranteil!$D$8</f>
        <v>1384.6238154707842</v>
      </c>
    </row>
    <row r="104" spans="3:9" x14ac:dyDescent="0.25">
      <c r="C104" s="7" t="str">
        <f t="shared" si="1"/>
        <v>United Kingdom</v>
      </c>
      <c r="D104" s="7" t="str">
        <f t="shared" si="1"/>
        <v>Port Talbot</v>
      </c>
      <c r="E104" s="43">
        <f>'Gesamtenergie 2050 var.'!E34*Sekundäranteil!$D$8</f>
        <v>5104.6112866712083</v>
      </c>
      <c r="F104" s="47">
        <f>'Gesamtenergie 2050 var.'!F34*Sekundäranteil!$D$8</f>
        <v>6044.6247552729865</v>
      </c>
      <c r="G104" s="44">
        <f>'Gesamtenergie 2050 var.'!G34*Sekundäranteil!$D$8</f>
        <v>4994.247338782925</v>
      </c>
      <c r="H104" s="46">
        <f>'Gesamtenergie 2050 var.'!H34*Sekundäranteil!$D$8</f>
        <v>3886.1487104904636</v>
      </c>
      <c r="I104" s="45">
        <f>'Gesamtenergie 2050 var.'!I34*Sekundäranteil!$D$8</f>
        <v>3493.8674277046121</v>
      </c>
    </row>
    <row r="105" spans="3:9" x14ac:dyDescent="0.25">
      <c r="C105" s="7" t="str">
        <f t="shared" si="1"/>
        <v>United Kingdom</v>
      </c>
      <c r="D105" s="7" t="str">
        <f t="shared" si="1"/>
        <v>Scunthorpe</v>
      </c>
      <c r="E105" s="43">
        <f>'Gesamtenergie 2050 var.'!E35*Sekundäranteil!$D$8</f>
        <v>3776.198574023615</v>
      </c>
      <c r="F105" s="47">
        <f>'Gesamtenergie 2050 var.'!F35*Sekundäranteil!$D$8</f>
        <v>4471.5850237158156</v>
      </c>
      <c r="G105" s="44">
        <f>'Gesamtenergie 2050 var.'!G35*Sekundäranteil!$D$8</f>
        <v>3694.5554950045412</v>
      </c>
      <c r="H105" s="46">
        <f>'Gesamtenergie 2050 var.'!H35*Sekundäranteil!$D$8</f>
        <v>2874.8259945504092</v>
      </c>
      <c r="I105" s="45">
        <f>'Gesamtenergie 2050 var.'!I35*Sekundäranteil!$D$8</f>
        <v>2584.6311222121308</v>
      </c>
    </row>
  </sheetData>
  <mergeCells count="9">
    <mergeCell ref="E75:F75"/>
    <mergeCell ref="G75:I75"/>
    <mergeCell ref="C3:I3"/>
    <mergeCell ref="C38:I38"/>
    <mergeCell ref="C73:I73"/>
    <mergeCell ref="E5:F5"/>
    <mergeCell ref="G5:I5"/>
    <mergeCell ref="E40:F40"/>
    <mergeCell ref="G40:I40"/>
  </mergeCells>
  <pageMargins left="0.7" right="0.7" top="0.78740157499999996" bottom="0.78740157499999996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I110"/>
  <sheetViews>
    <sheetView workbookViewId="0">
      <selection activeCell="C75" sqref="C75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1.5703125" bestFit="1" customWidth="1"/>
    <col min="8" max="8" width="19.140625" bestFit="1" customWidth="1"/>
    <col min="9" max="9" width="24.5703125" bestFit="1" customWidth="1"/>
  </cols>
  <sheetData>
    <row r="3" spans="3:9" ht="44.25" customHeight="1" x14ac:dyDescent="0.35">
      <c r="C3" s="93" t="s">
        <v>118</v>
      </c>
      <c r="D3" s="93"/>
      <c r="E3" s="93"/>
      <c r="F3" s="93"/>
      <c r="G3" s="93"/>
      <c r="H3" s="93"/>
      <c r="I3" s="93"/>
    </row>
    <row r="5" spans="3:9" ht="15.75" x14ac:dyDescent="0.25">
      <c r="E5" s="103" t="s">
        <v>45</v>
      </c>
      <c r="F5" s="103"/>
      <c r="G5" s="103" t="s">
        <v>42</v>
      </c>
      <c r="H5" s="103"/>
      <c r="I5" s="103"/>
    </row>
    <row r="6" spans="3:9" x14ac:dyDescent="0.25">
      <c r="C6" s="12" t="s">
        <v>49</v>
      </c>
      <c r="D6" s="12" t="s">
        <v>50</v>
      </c>
      <c r="E6" s="54" t="str">
        <f>Studienliste!$F$17</f>
        <v>ISI-05 13</v>
      </c>
      <c r="F6" s="55" t="s">
        <v>125</v>
      </c>
      <c r="G6" s="56" t="str">
        <f>Studienliste!$F$10</f>
        <v>OTTO-01 17</v>
      </c>
      <c r="H6" s="57" t="str">
        <f>Studienliste!$F$8</f>
        <v>TUD-02 20</v>
      </c>
      <c r="I6" s="58" t="str">
        <f>F6</f>
        <v>ENWI</v>
      </c>
    </row>
    <row r="7" spans="3:9" x14ac:dyDescent="0.25">
      <c r="C7" s="7" t="str">
        <f>'Produktion je Standort'!C6</f>
        <v>Austria</v>
      </c>
      <c r="D7" s="7" t="str">
        <f>'Produktion je Standort'!D6</f>
        <v>Donawitz</v>
      </c>
      <c r="E7" s="43" t="e">
        <f>'Verbrauch je Träger 2050 var.'!E120-'Energiebedarf Sek.stahl var.'!E7-('Verbrauch je Träger PP 2019'!F120-'Energiebedarf Sek.stahl 2019'!E6)</f>
        <v>#REF!</v>
      </c>
      <c r="F7" s="47" t="e">
        <f>'Verbrauch je Träger 2050 var.'!F120-'Energiebedarf Sek.stahl var.'!F7-('Verbrauch je Träger PP 2019'!G120-'Energiebedarf Sek.stahl 2019'!F6)</f>
        <v>#REF!</v>
      </c>
      <c r="G7" s="44" t="e">
        <f>'Verbrauch je Träger 2050 var.'!G120-'Energiebedarf Sek.stahl var.'!G7-('Verbrauch je Träger PP 2019'!H120-'Energiebedarf Sek.stahl 2019'!G6)</f>
        <v>#REF!</v>
      </c>
      <c r="H7" s="46" t="e">
        <f>'Verbrauch je Träger 2050 var.'!H120-'Energiebedarf Sek.stahl var.'!H7-('Verbrauch je Träger PP 2019'!I120-'Energiebedarf Sek.stahl 2019'!H6)</f>
        <v>#REF!</v>
      </c>
      <c r="I7" s="45" t="e">
        <f>'Verbrauch je Träger 2050 var.'!I120-'Energiebedarf Sek.stahl var.'!I7-('Verbrauch je Träger PP 2019'!J120-'Energiebedarf Sek.stahl 2019'!I6)</f>
        <v>#REF!</v>
      </c>
    </row>
    <row r="8" spans="3:9" x14ac:dyDescent="0.25">
      <c r="C8" s="7" t="str">
        <f>'Produktion je Standort'!C7</f>
        <v>Austria</v>
      </c>
      <c r="D8" s="7" t="str">
        <f>'Produktion je Standort'!D7</f>
        <v>Linz</v>
      </c>
      <c r="E8" s="43" t="e">
        <f>'Verbrauch je Träger 2050 var.'!E121-'Energiebedarf Sek.stahl var.'!E8-('Verbrauch je Träger PP 2019'!F121-'Energiebedarf Sek.stahl 2019'!E7)</f>
        <v>#REF!</v>
      </c>
      <c r="F8" s="47" t="e">
        <f>'Verbrauch je Träger 2050 var.'!F121-'Energiebedarf Sek.stahl var.'!F8-('Verbrauch je Träger PP 2019'!G121-'Energiebedarf Sek.stahl 2019'!F7)</f>
        <v>#REF!</v>
      </c>
      <c r="G8" s="44" t="e">
        <f>'Verbrauch je Träger 2050 var.'!G121-'Energiebedarf Sek.stahl var.'!G8-('Verbrauch je Träger PP 2019'!H121-'Energiebedarf Sek.stahl 2019'!G7)</f>
        <v>#REF!</v>
      </c>
      <c r="H8" s="46" t="e">
        <f>'Verbrauch je Träger 2050 var.'!H121-'Energiebedarf Sek.stahl var.'!H8-('Verbrauch je Träger PP 2019'!I121-'Energiebedarf Sek.stahl 2019'!H7)</f>
        <v>#REF!</v>
      </c>
      <c r="I8" s="45" t="e">
        <f>'Verbrauch je Träger 2050 var.'!I121-'Energiebedarf Sek.stahl var.'!I8-('Verbrauch je Träger PP 2019'!J121-'Energiebedarf Sek.stahl 2019'!I7)</f>
        <v>#REF!</v>
      </c>
    </row>
    <row r="9" spans="3:9" x14ac:dyDescent="0.25">
      <c r="C9" s="7" t="str">
        <f>'Produktion je Standort'!C8</f>
        <v>Belgium</v>
      </c>
      <c r="D9" s="7" t="str">
        <f>'Produktion je Standort'!D8</f>
        <v>Ghent</v>
      </c>
      <c r="E9" s="43" t="e">
        <f>'Verbrauch je Träger 2050 var.'!E122-'Energiebedarf Sek.stahl var.'!E9-('Verbrauch je Träger PP 2019'!F122-'Energiebedarf Sek.stahl 2019'!E8)</f>
        <v>#REF!</v>
      </c>
      <c r="F9" s="47" t="e">
        <f>'Verbrauch je Träger 2050 var.'!F122-'Energiebedarf Sek.stahl var.'!F9-('Verbrauch je Träger PP 2019'!G122-'Energiebedarf Sek.stahl 2019'!F8)</f>
        <v>#REF!</v>
      </c>
      <c r="G9" s="44" t="e">
        <f>'Verbrauch je Träger 2050 var.'!G122-'Energiebedarf Sek.stahl var.'!G9-('Verbrauch je Träger PP 2019'!H122-'Energiebedarf Sek.stahl 2019'!G8)</f>
        <v>#REF!</v>
      </c>
      <c r="H9" s="46" t="e">
        <f>'Verbrauch je Träger 2050 var.'!H122-'Energiebedarf Sek.stahl var.'!H9-('Verbrauch je Träger PP 2019'!I122-'Energiebedarf Sek.stahl 2019'!H8)</f>
        <v>#REF!</v>
      </c>
      <c r="I9" s="45" t="e">
        <f>'Verbrauch je Träger 2050 var.'!I122-'Energiebedarf Sek.stahl var.'!I9-('Verbrauch je Träger PP 2019'!J122-'Energiebedarf Sek.stahl 2019'!I8)</f>
        <v>#REF!</v>
      </c>
    </row>
    <row r="10" spans="3:9" x14ac:dyDescent="0.25">
      <c r="C10" s="7" t="str">
        <f>'Produktion je Standort'!C9</f>
        <v>Czech Republic</v>
      </c>
      <c r="D10" s="7" t="str">
        <f>'Produktion je Standort'!D9</f>
        <v>Trinec</v>
      </c>
      <c r="E10" s="43" t="e">
        <f>'Verbrauch je Träger 2050 var.'!E123-'Energiebedarf Sek.stahl var.'!E10-('Verbrauch je Träger PP 2019'!F123-'Energiebedarf Sek.stahl 2019'!E9)</f>
        <v>#REF!</v>
      </c>
      <c r="F10" s="47" t="e">
        <f>'Verbrauch je Träger 2050 var.'!F123-'Energiebedarf Sek.stahl var.'!F10-('Verbrauch je Träger PP 2019'!G123-'Energiebedarf Sek.stahl 2019'!F9)</f>
        <v>#REF!</v>
      </c>
      <c r="G10" s="44" t="e">
        <f>'Verbrauch je Träger 2050 var.'!G123-'Energiebedarf Sek.stahl var.'!G10-('Verbrauch je Träger PP 2019'!H123-'Energiebedarf Sek.stahl 2019'!G9)</f>
        <v>#REF!</v>
      </c>
      <c r="H10" s="46" t="e">
        <f>'Verbrauch je Träger 2050 var.'!H123-'Energiebedarf Sek.stahl var.'!H10-('Verbrauch je Träger PP 2019'!I123-'Energiebedarf Sek.stahl 2019'!H9)</f>
        <v>#REF!</v>
      </c>
      <c r="I10" s="45" t="e">
        <f>'Verbrauch je Träger 2050 var.'!I123-'Energiebedarf Sek.stahl var.'!I10-('Verbrauch je Träger PP 2019'!J123-'Energiebedarf Sek.stahl 2019'!I9)</f>
        <v>#REF!</v>
      </c>
    </row>
    <row r="11" spans="3:9" x14ac:dyDescent="0.25">
      <c r="C11" s="7" t="str">
        <f>'Produktion je Standort'!C10</f>
        <v>Finland</v>
      </c>
      <c r="D11" s="7" t="str">
        <f>'Produktion je Standort'!D10</f>
        <v>Raahe</v>
      </c>
      <c r="E11" s="43" t="e">
        <f>'Verbrauch je Träger 2050 var.'!E124-'Energiebedarf Sek.stahl var.'!E11-('Verbrauch je Träger PP 2019'!F124-'Energiebedarf Sek.stahl 2019'!E10)</f>
        <v>#REF!</v>
      </c>
      <c r="F11" s="47" t="e">
        <f>'Verbrauch je Träger 2050 var.'!F124-'Energiebedarf Sek.stahl var.'!F11-('Verbrauch je Träger PP 2019'!G124-'Energiebedarf Sek.stahl 2019'!F10)</f>
        <v>#REF!</v>
      </c>
      <c r="G11" s="44" t="e">
        <f>'Verbrauch je Träger 2050 var.'!G124-'Energiebedarf Sek.stahl var.'!G11-('Verbrauch je Träger PP 2019'!H124-'Energiebedarf Sek.stahl 2019'!G10)</f>
        <v>#REF!</v>
      </c>
      <c r="H11" s="46" t="e">
        <f>'Verbrauch je Träger 2050 var.'!H124-'Energiebedarf Sek.stahl var.'!H11-('Verbrauch je Träger PP 2019'!I124-'Energiebedarf Sek.stahl 2019'!H10)</f>
        <v>#REF!</v>
      </c>
      <c r="I11" s="45" t="e">
        <f>'Verbrauch je Träger 2050 var.'!I124-'Energiebedarf Sek.stahl var.'!I11-('Verbrauch je Träger PP 2019'!J124-'Energiebedarf Sek.stahl 2019'!I10)</f>
        <v>#REF!</v>
      </c>
    </row>
    <row r="12" spans="3:9" x14ac:dyDescent="0.25">
      <c r="C12" s="7" t="str">
        <f>'Produktion je Standort'!C11</f>
        <v>France</v>
      </c>
      <c r="D12" s="7" t="str">
        <f>'Produktion je Standort'!D11</f>
        <v>Fos-Sur-Mer</v>
      </c>
      <c r="E12" s="43" t="e">
        <f>'Verbrauch je Träger 2050 var.'!E125-'Energiebedarf Sek.stahl var.'!E12-('Verbrauch je Träger PP 2019'!F125-'Energiebedarf Sek.stahl 2019'!E11)</f>
        <v>#REF!</v>
      </c>
      <c r="F12" s="47" t="e">
        <f>'Verbrauch je Träger 2050 var.'!F125-'Energiebedarf Sek.stahl var.'!F12-('Verbrauch je Träger PP 2019'!G125-'Energiebedarf Sek.stahl 2019'!F11)</f>
        <v>#REF!</v>
      </c>
      <c r="G12" s="44" t="e">
        <f>'Verbrauch je Träger 2050 var.'!G125-'Energiebedarf Sek.stahl var.'!G12-('Verbrauch je Träger PP 2019'!H125-'Energiebedarf Sek.stahl 2019'!G11)</f>
        <v>#REF!</v>
      </c>
      <c r="H12" s="46" t="e">
        <f>'Verbrauch je Träger 2050 var.'!H125-'Energiebedarf Sek.stahl var.'!H12-('Verbrauch je Träger PP 2019'!I125-'Energiebedarf Sek.stahl 2019'!H11)</f>
        <v>#REF!</v>
      </c>
      <c r="I12" s="45" t="e">
        <f>'Verbrauch je Träger 2050 var.'!I125-'Energiebedarf Sek.stahl var.'!I12-('Verbrauch je Träger PP 2019'!J125-'Energiebedarf Sek.stahl 2019'!I11)</f>
        <v>#REF!</v>
      </c>
    </row>
    <row r="13" spans="3:9" x14ac:dyDescent="0.25">
      <c r="C13" s="7" t="str">
        <f>'Produktion je Standort'!C12</f>
        <v>France</v>
      </c>
      <c r="D13" s="7" t="str">
        <f>'Produktion je Standort'!D12</f>
        <v>Dunkerque</v>
      </c>
      <c r="E13" s="43" t="e">
        <f>'Verbrauch je Träger 2050 var.'!E126-'Energiebedarf Sek.stahl var.'!E13-('Verbrauch je Träger PP 2019'!F126-'Energiebedarf Sek.stahl 2019'!E12)</f>
        <v>#REF!</v>
      </c>
      <c r="F13" s="47" t="e">
        <f>'Verbrauch je Träger 2050 var.'!F126-'Energiebedarf Sek.stahl var.'!F13-('Verbrauch je Träger PP 2019'!G126-'Energiebedarf Sek.stahl 2019'!F12)</f>
        <v>#REF!</v>
      </c>
      <c r="G13" s="44" t="e">
        <f>'Verbrauch je Träger 2050 var.'!G126-'Energiebedarf Sek.stahl var.'!G13-('Verbrauch je Träger PP 2019'!H126-'Energiebedarf Sek.stahl 2019'!G12)</f>
        <v>#REF!</v>
      </c>
      <c r="H13" s="46" t="e">
        <f>'Verbrauch je Träger 2050 var.'!H126-'Energiebedarf Sek.stahl var.'!H13-('Verbrauch je Träger PP 2019'!I126-'Energiebedarf Sek.stahl 2019'!H12)</f>
        <v>#REF!</v>
      </c>
      <c r="I13" s="45" t="e">
        <f>'Verbrauch je Träger 2050 var.'!I126-'Energiebedarf Sek.stahl var.'!I13-('Verbrauch je Träger PP 2019'!J126-'Energiebedarf Sek.stahl 2019'!I12)</f>
        <v>#REF!</v>
      </c>
    </row>
    <row r="14" spans="3:9" x14ac:dyDescent="0.25">
      <c r="C14" s="7" t="str">
        <f>'Produktion je Standort'!C13</f>
        <v>Germany</v>
      </c>
      <c r="D14" s="7" t="str">
        <f>'Produktion je Standort'!D13</f>
        <v>Bremen</v>
      </c>
      <c r="E14" s="43" t="e">
        <f>'Verbrauch je Träger 2050 var.'!E127-'Energiebedarf Sek.stahl var.'!E14-('Verbrauch je Träger PP 2019'!F127-'Energiebedarf Sek.stahl 2019'!E13)</f>
        <v>#REF!</v>
      </c>
      <c r="F14" s="47" t="e">
        <f>'Verbrauch je Träger 2050 var.'!F127-'Energiebedarf Sek.stahl var.'!F14-('Verbrauch je Träger PP 2019'!G127-'Energiebedarf Sek.stahl 2019'!F13)</f>
        <v>#REF!</v>
      </c>
      <c r="G14" s="44" t="e">
        <f>'Verbrauch je Träger 2050 var.'!G127-'Energiebedarf Sek.stahl var.'!G14-('Verbrauch je Träger PP 2019'!H127-'Energiebedarf Sek.stahl 2019'!G13)</f>
        <v>#REF!</v>
      </c>
      <c r="H14" s="46" t="e">
        <f>'Verbrauch je Träger 2050 var.'!H127-'Energiebedarf Sek.stahl var.'!H14-('Verbrauch je Träger PP 2019'!I127-'Energiebedarf Sek.stahl 2019'!H13)</f>
        <v>#REF!</v>
      </c>
      <c r="I14" s="45" t="e">
        <f>'Verbrauch je Träger 2050 var.'!I127-'Energiebedarf Sek.stahl var.'!I14-('Verbrauch je Träger PP 2019'!J127-'Energiebedarf Sek.stahl 2019'!I13)</f>
        <v>#REF!</v>
      </c>
    </row>
    <row r="15" spans="3:9" x14ac:dyDescent="0.25">
      <c r="C15" s="7" t="str">
        <f>'Produktion je Standort'!C14</f>
        <v>Germany</v>
      </c>
      <c r="D15" s="7" t="str">
        <f>'Produktion je Standort'!D14</f>
        <v>Voelklingen</v>
      </c>
      <c r="E15" s="43" t="e">
        <f>'Verbrauch je Träger 2050 var.'!E128-'Energiebedarf Sek.stahl var.'!E15-('Verbrauch je Träger PP 2019'!F128-'Energiebedarf Sek.stahl 2019'!E14)</f>
        <v>#REF!</v>
      </c>
      <c r="F15" s="47" t="e">
        <f>'Verbrauch je Träger 2050 var.'!F128-'Energiebedarf Sek.stahl var.'!F15-('Verbrauch je Träger PP 2019'!G128-'Energiebedarf Sek.stahl 2019'!F14)</f>
        <v>#REF!</v>
      </c>
      <c r="G15" s="44" t="e">
        <f>'Verbrauch je Träger 2050 var.'!G128-'Energiebedarf Sek.stahl var.'!G15-('Verbrauch je Träger PP 2019'!H128-'Energiebedarf Sek.stahl 2019'!G14)</f>
        <v>#REF!</v>
      </c>
      <c r="H15" s="46" t="e">
        <f>'Verbrauch je Träger 2050 var.'!H128-'Energiebedarf Sek.stahl var.'!H15-('Verbrauch je Träger PP 2019'!I128-'Energiebedarf Sek.stahl 2019'!H14)</f>
        <v>#REF!</v>
      </c>
      <c r="I15" s="45" t="e">
        <f>'Verbrauch je Träger 2050 var.'!I128-'Energiebedarf Sek.stahl var.'!I15-('Verbrauch je Träger PP 2019'!J128-'Energiebedarf Sek.stahl 2019'!I14)</f>
        <v>#REF!</v>
      </c>
    </row>
    <row r="16" spans="3:9" x14ac:dyDescent="0.25">
      <c r="C16" s="7" t="str">
        <f>'Produktion je Standort'!C15</f>
        <v>Germany</v>
      </c>
      <c r="D16" s="7" t="str">
        <f>'Produktion je Standort'!D15</f>
        <v>Eisenhuettenstadt</v>
      </c>
      <c r="E16" s="43" t="e">
        <f>'Verbrauch je Träger 2050 var.'!E129-'Energiebedarf Sek.stahl var.'!E16-('Verbrauch je Träger PP 2019'!F129-'Energiebedarf Sek.stahl 2019'!E15)</f>
        <v>#REF!</v>
      </c>
      <c r="F16" s="47" t="e">
        <f>'Verbrauch je Träger 2050 var.'!F129-'Energiebedarf Sek.stahl var.'!F16-('Verbrauch je Träger PP 2019'!G129-'Energiebedarf Sek.stahl 2019'!F15)</f>
        <v>#REF!</v>
      </c>
      <c r="G16" s="44" t="e">
        <f>'Verbrauch je Träger 2050 var.'!G129-'Energiebedarf Sek.stahl var.'!G16-('Verbrauch je Träger PP 2019'!H129-'Energiebedarf Sek.stahl 2019'!G15)</f>
        <v>#REF!</v>
      </c>
      <c r="H16" s="46" t="e">
        <f>'Verbrauch je Träger 2050 var.'!H129-'Energiebedarf Sek.stahl var.'!H16-('Verbrauch je Träger PP 2019'!I129-'Energiebedarf Sek.stahl 2019'!H15)</f>
        <v>#REF!</v>
      </c>
      <c r="I16" s="45" t="e">
        <f>'Verbrauch je Träger 2050 var.'!I129-'Energiebedarf Sek.stahl var.'!I16-('Verbrauch je Träger PP 2019'!J129-'Energiebedarf Sek.stahl 2019'!I15)</f>
        <v>#REF!</v>
      </c>
    </row>
    <row r="17" spans="3:9" x14ac:dyDescent="0.25">
      <c r="C17" s="7" t="str">
        <f>'Produktion je Standort'!C16</f>
        <v>Germany</v>
      </c>
      <c r="D17" s="7" t="str">
        <f>'Produktion je Standort'!D16</f>
        <v>Duisburg-Huckingen</v>
      </c>
      <c r="E17" s="43" t="e">
        <f>'Verbrauch je Träger 2050 var.'!E130-'Energiebedarf Sek.stahl var.'!E17-('Verbrauch je Träger PP 2019'!F130-'Energiebedarf Sek.stahl 2019'!E16)</f>
        <v>#REF!</v>
      </c>
      <c r="F17" s="47" t="e">
        <f>'Verbrauch je Träger 2050 var.'!F130-'Energiebedarf Sek.stahl var.'!F17-('Verbrauch je Träger PP 2019'!G130-'Energiebedarf Sek.stahl 2019'!F16)</f>
        <v>#REF!</v>
      </c>
      <c r="G17" s="44" t="e">
        <f>'Verbrauch je Träger 2050 var.'!G130-'Energiebedarf Sek.stahl var.'!G17-('Verbrauch je Träger PP 2019'!H130-'Energiebedarf Sek.stahl 2019'!G16)</f>
        <v>#REF!</v>
      </c>
      <c r="H17" s="46" t="e">
        <f>'Verbrauch je Träger 2050 var.'!H130-'Energiebedarf Sek.stahl var.'!H17-('Verbrauch je Träger PP 2019'!I130-'Energiebedarf Sek.stahl 2019'!H16)</f>
        <v>#REF!</v>
      </c>
      <c r="I17" s="45" t="e">
        <f>'Verbrauch je Träger 2050 var.'!I130-'Energiebedarf Sek.stahl var.'!I17-('Verbrauch je Träger PP 2019'!J130-'Energiebedarf Sek.stahl 2019'!I16)</f>
        <v>#REF!</v>
      </c>
    </row>
    <row r="18" spans="3:9" x14ac:dyDescent="0.25">
      <c r="C18" s="7" t="str">
        <f>'Produktion je Standort'!C17</f>
        <v>Germany</v>
      </c>
      <c r="D18" s="7" t="str">
        <f>'Produktion je Standort'!D17</f>
        <v>Duisburg-Beeckerwerth</v>
      </c>
      <c r="E18" s="43" t="e">
        <f>'Verbrauch je Träger 2050 var.'!E131-'Energiebedarf Sek.stahl var.'!E18-('Verbrauch je Träger PP 2019'!F131-'Energiebedarf Sek.stahl 2019'!E17)</f>
        <v>#REF!</v>
      </c>
      <c r="F18" s="47" t="e">
        <f>'Verbrauch je Träger 2050 var.'!F131-'Energiebedarf Sek.stahl var.'!F18-('Verbrauch je Träger PP 2019'!G131-'Energiebedarf Sek.stahl 2019'!F17)</f>
        <v>#REF!</v>
      </c>
      <c r="G18" s="44" t="e">
        <f>'Verbrauch je Träger 2050 var.'!G131-'Energiebedarf Sek.stahl var.'!G18-('Verbrauch je Träger PP 2019'!H131-'Energiebedarf Sek.stahl 2019'!G17)</f>
        <v>#REF!</v>
      </c>
      <c r="H18" s="46" t="e">
        <f>'Verbrauch je Träger 2050 var.'!H131-'Energiebedarf Sek.stahl var.'!H18-('Verbrauch je Träger PP 2019'!I131-'Energiebedarf Sek.stahl 2019'!H17)</f>
        <v>#REF!</v>
      </c>
      <c r="I18" s="45" t="e">
        <f>'Verbrauch je Träger 2050 var.'!I131-'Energiebedarf Sek.stahl var.'!I18-('Verbrauch je Träger PP 2019'!J131-'Energiebedarf Sek.stahl 2019'!I17)</f>
        <v>#REF!</v>
      </c>
    </row>
    <row r="19" spans="3:9" x14ac:dyDescent="0.25">
      <c r="C19" s="7" t="str">
        <f>'Produktion je Standort'!C18</f>
        <v>Germany</v>
      </c>
      <c r="D19" s="7" t="str">
        <f>'Produktion je Standort'!D18</f>
        <v>Salzgitter</v>
      </c>
      <c r="E19" s="43" t="e">
        <f>'Verbrauch je Träger 2050 var.'!E132-'Energiebedarf Sek.stahl var.'!E19-('Verbrauch je Träger PP 2019'!F132-'Energiebedarf Sek.stahl 2019'!E18)</f>
        <v>#REF!</v>
      </c>
      <c r="F19" s="47" t="e">
        <f>'Verbrauch je Träger 2050 var.'!F132-'Energiebedarf Sek.stahl var.'!F19-('Verbrauch je Träger PP 2019'!G132-'Energiebedarf Sek.stahl 2019'!F18)</f>
        <v>#REF!</v>
      </c>
      <c r="G19" s="44" t="e">
        <f>'Verbrauch je Träger 2050 var.'!G132-'Energiebedarf Sek.stahl var.'!G19-('Verbrauch je Träger PP 2019'!H132-'Energiebedarf Sek.stahl 2019'!G18)</f>
        <v>#REF!</v>
      </c>
      <c r="H19" s="46" t="e">
        <f>'Verbrauch je Träger 2050 var.'!H132-'Energiebedarf Sek.stahl var.'!H19-('Verbrauch je Träger PP 2019'!I132-'Energiebedarf Sek.stahl 2019'!H18)</f>
        <v>#REF!</v>
      </c>
      <c r="I19" s="45" t="e">
        <f>'Verbrauch je Träger 2050 var.'!I132-'Energiebedarf Sek.stahl var.'!I19-('Verbrauch je Träger PP 2019'!J132-'Energiebedarf Sek.stahl 2019'!I18)</f>
        <v>#REF!</v>
      </c>
    </row>
    <row r="20" spans="3:9" x14ac:dyDescent="0.25">
      <c r="C20" s="7" t="str">
        <f>'Produktion je Standort'!C19</f>
        <v>Germany</v>
      </c>
      <c r="D20" s="7" t="str">
        <f>'Produktion je Standort'!D19</f>
        <v>Dillingen</v>
      </c>
      <c r="E20" s="43" t="e">
        <f>'Verbrauch je Träger 2050 var.'!E133-'Energiebedarf Sek.stahl var.'!E20-('Verbrauch je Träger PP 2019'!F133-'Energiebedarf Sek.stahl 2019'!E19)</f>
        <v>#REF!</v>
      </c>
      <c r="F20" s="47" t="e">
        <f>'Verbrauch je Träger 2050 var.'!F133-'Energiebedarf Sek.stahl var.'!F20-('Verbrauch je Träger PP 2019'!G133-'Energiebedarf Sek.stahl 2019'!F19)</f>
        <v>#REF!</v>
      </c>
      <c r="G20" s="44" t="e">
        <f>'Verbrauch je Träger 2050 var.'!G133-'Energiebedarf Sek.stahl var.'!G20-('Verbrauch je Träger PP 2019'!H133-'Energiebedarf Sek.stahl 2019'!G19)</f>
        <v>#REF!</v>
      </c>
      <c r="H20" s="46" t="e">
        <f>'Verbrauch je Träger 2050 var.'!H133-'Energiebedarf Sek.stahl var.'!H20-('Verbrauch je Träger PP 2019'!I133-'Energiebedarf Sek.stahl 2019'!H19)</f>
        <v>#REF!</v>
      </c>
      <c r="I20" s="45" t="e">
        <f>'Verbrauch je Träger 2050 var.'!I133-'Energiebedarf Sek.stahl var.'!I20-('Verbrauch je Träger PP 2019'!J133-'Energiebedarf Sek.stahl 2019'!I19)</f>
        <v>#REF!</v>
      </c>
    </row>
    <row r="21" spans="3:9" x14ac:dyDescent="0.25">
      <c r="C21" s="7" t="str">
        <f>'Produktion je Standort'!C20</f>
        <v>Germany</v>
      </c>
      <c r="D21" s="7" t="str">
        <f>'Produktion je Standort'!D20</f>
        <v>Duisburg</v>
      </c>
      <c r="E21" s="43" t="e">
        <f>'Verbrauch je Träger 2050 var.'!E134-'Energiebedarf Sek.stahl var.'!E21-('Verbrauch je Träger PP 2019'!F134-'Energiebedarf Sek.stahl 2019'!E20)</f>
        <v>#REF!</v>
      </c>
      <c r="F21" s="47" t="e">
        <f>'Verbrauch je Träger 2050 var.'!F134-'Energiebedarf Sek.stahl var.'!F21-('Verbrauch je Träger PP 2019'!G134-'Energiebedarf Sek.stahl 2019'!F20)</f>
        <v>#REF!</v>
      </c>
      <c r="G21" s="44" t="e">
        <f>'Verbrauch je Träger 2050 var.'!G134-'Energiebedarf Sek.stahl var.'!G21-('Verbrauch je Träger PP 2019'!H134-'Energiebedarf Sek.stahl 2019'!G20)</f>
        <v>#REF!</v>
      </c>
      <c r="H21" s="46" t="e">
        <f>'Verbrauch je Träger 2050 var.'!H134-'Energiebedarf Sek.stahl var.'!H21-('Verbrauch je Träger PP 2019'!I134-'Energiebedarf Sek.stahl 2019'!H20)</f>
        <v>#REF!</v>
      </c>
      <c r="I21" s="45" t="e">
        <f>'Verbrauch je Träger 2050 var.'!I134-'Energiebedarf Sek.stahl var.'!I21-('Verbrauch je Träger PP 2019'!J134-'Energiebedarf Sek.stahl 2019'!I20)</f>
        <v>#REF!</v>
      </c>
    </row>
    <row r="22" spans="3:9" x14ac:dyDescent="0.25">
      <c r="C22" s="7" t="str">
        <f>'Produktion je Standort'!C21</f>
        <v>Germany</v>
      </c>
      <c r="D22" s="7" t="str">
        <f>'Produktion je Standort'!D21</f>
        <v>Duisburg-Bruckhausen</v>
      </c>
      <c r="E22" s="43" t="e">
        <f>'Verbrauch je Träger 2050 var.'!E135-'Energiebedarf Sek.stahl var.'!E22-('Verbrauch je Träger PP 2019'!F135-'Energiebedarf Sek.stahl 2019'!E21)</f>
        <v>#REF!</v>
      </c>
      <c r="F22" s="47" t="e">
        <f>'Verbrauch je Träger 2050 var.'!F135-'Energiebedarf Sek.stahl var.'!F22-('Verbrauch je Träger PP 2019'!G135-'Energiebedarf Sek.stahl 2019'!F21)</f>
        <v>#REF!</v>
      </c>
      <c r="G22" s="44" t="e">
        <f>'Verbrauch je Träger 2050 var.'!G135-'Energiebedarf Sek.stahl var.'!G22-('Verbrauch je Träger PP 2019'!H135-'Energiebedarf Sek.stahl 2019'!G21)</f>
        <v>#REF!</v>
      </c>
      <c r="H22" s="46" t="e">
        <f>'Verbrauch je Träger 2050 var.'!H135-'Energiebedarf Sek.stahl var.'!H22-('Verbrauch je Träger PP 2019'!I135-'Energiebedarf Sek.stahl 2019'!H21)</f>
        <v>#REF!</v>
      </c>
      <c r="I22" s="45" t="e">
        <f>'Verbrauch je Träger 2050 var.'!I135-'Energiebedarf Sek.stahl var.'!I22-('Verbrauch je Träger PP 2019'!J135-'Energiebedarf Sek.stahl 2019'!I21)</f>
        <v>#REF!</v>
      </c>
    </row>
    <row r="23" spans="3:9" x14ac:dyDescent="0.25">
      <c r="C23" s="7" t="str">
        <f>'Produktion je Standort'!C22</f>
        <v>Hungaria</v>
      </c>
      <c r="D23" s="7" t="str">
        <f>'Produktion je Standort'!D22</f>
        <v>Dunauijvaros</v>
      </c>
      <c r="E23" s="43" t="e">
        <f>'Verbrauch je Träger 2050 var.'!E136-'Energiebedarf Sek.stahl var.'!E23-('Verbrauch je Träger PP 2019'!F136-'Energiebedarf Sek.stahl 2019'!E22)</f>
        <v>#REF!</v>
      </c>
      <c r="F23" s="47" t="e">
        <f>'Verbrauch je Träger 2050 var.'!F136-'Energiebedarf Sek.stahl var.'!F23-('Verbrauch je Träger PP 2019'!G136-'Energiebedarf Sek.stahl 2019'!F22)</f>
        <v>#REF!</v>
      </c>
      <c r="G23" s="44" t="e">
        <f>'Verbrauch je Träger 2050 var.'!G136-'Energiebedarf Sek.stahl var.'!G23-('Verbrauch je Träger PP 2019'!H136-'Energiebedarf Sek.stahl 2019'!G22)</f>
        <v>#REF!</v>
      </c>
      <c r="H23" s="46" t="e">
        <f>'Verbrauch je Träger 2050 var.'!H136-'Energiebedarf Sek.stahl var.'!H23-('Verbrauch je Träger PP 2019'!I136-'Energiebedarf Sek.stahl 2019'!H22)</f>
        <v>#REF!</v>
      </c>
      <c r="I23" s="45" t="e">
        <f>'Verbrauch je Träger 2050 var.'!I136-'Energiebedarf Sek.stahl var.'!I23-('Verbrauch je Träger PP 2019'!J136-'Energiebedarf Sek.stahl 2019'!I22)</f>
        <v>#REF!</v>
      </c>
    </row>
    <row r="24" spans="3:9" x14ac:dyDescent="0.25">
      <c r="C24" s="7" t="str">
        <f>'Produktion je Standort'!C23</f>
        <v>Italy</v>
      </c>
      <c r="D24" s="7" t="str">
        <f>'Produktion je Standort'!D23</f>
        <v>Taranto</v>
      </c>
      <c r="E24" s="43" t="e">
        <f>'Verbrauch je Träger 2050 var.'!E137-'Energiebedarf Sek.stahl var.'!E24-('Verbrauch je Träger PP 2019'!F137-'Energiebedarf Sek.stahl 2019'!E23)</f>
        <v>#REF!</v>
      </c>
      <c r="F24" s="47" t="e">
        <f>'Verbrauch je Träger 2050 var.'!F137-'Energiebedarf Sek.stahl var.'!F24-('Verbrauch je Träger PP 2019'!G137-'Energiebedarf Sek.stahl 2019'!F23)</f>
        <v>#REF!</v>
      </c>
      <c r="G24" s="44" t="e">
        <f>'Verbrauch je Träger 2050 var.'!G137-'Energiebedarf Sek.stahl var.'!G24-('Verbrauch je Träger PP 2019'!H137-'Energiebedarf Sek.stahl 2019'!G23)</f>
        <v>#REF!</v>
      </c>
      <c r="H24" s="46" t="e">
        <f>'Verbrauch je Träger 2050 var.'!H137-'Energiebedarf Sek.stahl var.'!H24-('Verbrauch je Träger PP 2019'!I137-'Energiebedarf Sek.stahl 2019'!H23)</f>
        <v>#REF!</v>
      </c>
      <c r="I24" s="45" t="e">
        <f>'Verbrauch je Träger 2050 var.'!I137-'Energiebedarf Sek.stahl var.'!I24-('Verbrauch je Träger PP 2019'!J137-'Energiebedarf Sek.stahl 2019'!I23)</f>
        <v>#REF!</v>
      </c>
    </row>
    <row r="25" spans="3:9" x14ac:dyDescent="0.25">
      <c r="C25" s="7" t="str">
        <f>'Produktion je Standort'!C24</f>
        <v>Netherlands</v>
      </c>
      <c r="D25" s="7" t="str">
        <f>'Produktion je Standort'!D24</f>
        <v>Ijmuiden</v>
      </c>
      <c r="E25" s="43" t="e">
        <f>'Verbrauch je Träger 2050 var.'!E138-'Energiebedarf Sek.stahl var.'!E25-('Verbrauch je Träger PP 2019'!F138-'Energiebedarf Sek.stahl 2019'!E24)</f>
        <v>#REF!</v>
      </c>
      <c r="F25" s="47" t="e">
        <f>'Verbrauch je Träger 2050 var.'!F138-'Energiebedarf Sek.stahl var.'!F25-('Verbrauch je Träger PP 2019'!G138-'Energiebedarf Sek.stahl 2019'!F24)</f>
        <v>#REF!</v>
      </c>
      <c r="G25" s="44" t="e">
        <f>'Verbrauch je Träger 2050 var.'!G138-'Energiebedarf Sek.stahl var.'!G25-('Verbrauch je Träger PP 2019'!H138-'Energiebedarf Sek.stahl 2019'!G24)</f>
        <v>#REF!</v>
      </c>
      <c r="H25" s="46" t="e">
        <f>'Verbrauch je Träger 2050 var.'!H138-'Energiebedarf Sek.stahl var.'!H25-('Verbrauch je Träger PP 2019'!I138-'Energiebedarf Sek.stahl 2019'!H24)</f>
        <v>#REF!</v>
      </c>
      <c r="I25" s="45" t="e">
        <f>'Verbrauch je Träger 2050 var.'!I138-'Energiebedarf Sek.stahl var.'!I25-('Verbrauch je Träger PP 2019'!J138-'Energiebedarf Sek.stahl 2019'!I24)</f>
        <v>#REF!</v>
      </c>
    </row>
    <row r="26" spans="3:9" x14ac:dyDescent="0.25">
      <c r="C26" s="7" t="str">
        <f>'Produktion je Standort'!C25</f>
        <v>Poland</v>
      </c>
      <c r="D26" s="7" t="str">
        <f>'Produktion je Standort'!D25</f>
        <v>Krakow</v>
      </c>
      <c r="E26" s="43" t="e">
        <f>'Verbrauch je Träger 2050 var.'!E139-'Energiebedarf Sek.stahl var.'!E26-('Verbrauch je Träger PP 2019'!F139-'Energiebedarf Sek.stahl 2019'!E25)</f>
        <v>#REF!</v>
      </c>
      <c r="F26" s="47" t="e">
        <f>'Verbrauch je Träger 2050 var.'!F139-'Energiebedarf Sek.stahl var.'!F26-('Verbrauch je Träger PP 2019'!G139-'Energiebedarf Sek.stahl 2019'!F25)</f>
        <v>#REF!</v>
      </c>
      <c r="G26" s="44" t="e">
        <f>'Verbrauch je Träger 2050 var.'!G139-'Energiebedarf Sek.stahl var.'!G26-('Verbrauch je Träger PP 2019'!H139-'Energiebedarf Sek.stahl 2019'!G25)</f>
        <v>#REF!</v>
      </c>
      <c r="H26" s="46" t="e">
        <f>'Verbrauch je Träger 2050 var.'!H139-'Energiebedarf Sek.stahl var.'!H26-('Verbrauch je Träger PP 2019'!I139-'Energiebedarf Sek.stahl 2019'!H25)</f>
        <v>#REF!</v>
      </c>
      <c r="I26" s="45" t="e">
        <f>'Verbrauch je Träger 2050 var.'!I139-'Energiebedarf Sek.stahl var.'!I26-('Verbrauch je Träger PP 2019'!J139-'Energiebedarf Sek.stahl 2019'!I25)</f>
        <v>#REF!</v>
      </c>
    </row>
    <row r="27" spans="3:9" x14ac:dyDescent="0.25">
      <c r="C27" s="7" t="str">
        <f>'Produktion je Standort'!C26</f>
        <v>Poland</v>
      </c>
      <c r="D27" s="7" t="str">
        <f>'Produktion je Standort'!D26</f>
        <v>Dabrowa Gornicza</v>
      </c>
      <c r="E27" s="43" t="e">
        <f>'Verbrauch je Träger 2050 var.'!E140-'Energiebedarf Sek.stahl var.'!E27-('Verbrauch je Träger PP 2019'!F140-'Energiebedarf Sek.stahl 2019'!E26)</f>
        <v>#REF!</v>
      </c>
      <c r="F27" s="47" t="e">
        <f>'Verbrauch je Träger 2050 var.'!F140-'Energiebedarf Sek.stahl var.'!F27-('Verbrauch je Träger PP 2019'!G140-'Energiebedarf Sek.stahl 2019'!F26)</f>
        <v>#REF!</v>
      </c>
      <c r="G27" s="44" t="e">
        <f>'Verbrauch je Träger 2050 var.'!G140-'Energiebedarf Sek.stahl var.'!G27-('Verbrauch je Träger PP 2019'!H140-'Energiebedarf Sek.stahl 2019'!G26)</f>
        <v>#REF!</v>
      </c>
      <c r="H27" s="46" t="e">
        <f>'Verbrauch je Träger 2050 var.'!H140-'Energiebedarf Sek.stahl var.'!H27-('Verbrauch je Träger PP 2019'!I140-'Energiebedarf Sek.stahl 2019'!H26)</f>
        <v>#REF!</v>
      </c>
      <c r="I27" s="45" t="e">
        <f>'Verbrauch je Träger 2050 var.'!I140-'Energiebedarf Sek.stahl var.'!I27-('Verbrauch je Träger PP 2019'!J140-'Energiebedarf Sek.stahl 2019'!I26)</f>
        <v>#REF!</v>
      </c>
    </row>
    <row r="28" spans="3:9" x14ac:dyDescent="0.25">
      <c r="C28" s="7" t="str">
        <f>'Produktion je Standort'!C27</f>
        <v>Romania</v>
      </c>
      <c r="D28" s="7" t="str">
        <f>'Produktion je Standort'!D27</f>
        <v>Galati</v>
      </c>
      <c r="E28" s="43" t="e">
        <f>'Verbrauch je Träger 2050 var.'!E141-'Energiebedarf Sek.stahl var.'!E28-('Verbrauch je Träger PP 2019'!F141-'Energiebedarf Sek.stahl 2019'!E27)</f>
        <v>#REF!</v>
      </c>
      <c r="F28" s="47" t="e">
        <f>'Verbrauch je Träger 2050 var.'!F141-'Energiebedarf Sek.stahl var.'!F28-('Verbrauch je Träger PP 2019'!G141-'Energiebedarf Sek.stahl 2019'!F27)</f>
        <v>#REF!</v>
      </c>
      <c r="G28" s="44" t="e">
        <f>'Verbrauch je Träger 2050 var.'!G141-'Energiebedarf Sek.stahl var.'!G28-('Verbrauch je Träger PP 2019'!H141-'Energiebedarf Sek.stahl 2019'!G27)</f>
        <v>#REF!</v>
      </c>
      <c r="H28" s="46" t="e">
        <f>'Verbrauch je Träger 2050 var.'!H141-'Energiebedarf Sek.stahl var.'!H28-('Verbrauch je Träger PP 2019'!I141-'Energiebedarf Sek.stahl 2019'!H27)</f>
        <v>#REF!</v>
      </c>
      <c r="I28" s="45" t="e">
        <f>'Verbrauch je Träger 2050 var.'!I141-'Energiebedarf Sek.stahl var.'!I28-('Verbrauch je Träger PP 2019'!J141-'Energiebedarf Sek.stahl 2019'!I27)</f>
        <v>#REF!</v>
      </c>
    </row>
    <row r="29" spans="3:9" x14ac:dyDescent="0.25">
      <c r="C29" s="7" t="str">
        <f>'Produktion je Standort'!C28</f>
        <v>Slovakia</v>
      </c>
      <c r="D29" s="7" t="str">
        <f>'Produktion je Standort'!D28</f>
        <v>Kosice</v>
      </c>
      <c r="E29" s="43" t="e">
        <f>'Verbrauch je Träger 2050 var.'!E142-'Energiebedarf Sek.stahl var.'!E29-('Verbrauch je Träger PP 2019'!F142-'Energiebedarf Sek.stahl 2019'!E28)</f>
        <v>#REF!</v>
      </c>
      <c r="F29" s="47" t="e">
        <f>'Verbrauch je Träger 2050 var.'!F142-'Energiebedarf Sek.stahl var.'!F29-('Verbrauch je Träger PP 2019'!G142-'Energiebedarf Sek.stahl 2019'!F28)</f>
        <v>#REF!</v>
      </c>
      <c r="G29" s="44" t="e">
        <f>'Verbrauch je Träger 2050 var.'!G142-'Energiebedarf Sek.stahl var.'!G29-('Verbrauch je Träger PP 2019'!H142-'Energiebedarf Sek.stahl 2019'!G28)</f>
        <v>#REF!</v>
      </c>
      <c r="H29" s="46" t="e">
        <f>'Verbrauch je Träger 2050 var.'!H142-'Energiebedarf Sek.stahl var.'!H29-('Verbrauch je Träger PP 2019'!I142-'Energiebedarf Sek.stahl 2019'!H28)</f>
        <v>#REF!</v>
      </c>
      <c r="I29" s="45" t="e">
        <f>'Verbrauch je Träger 2050 var.'!I142-'Energiebedarf Sek.stahl var.'!I29-('Verbrauch je Träger PP 2019'!J142-'Energiebedarf Sek.stahl 2019'!I28)</f>
        <v>#REF!</v>
      </c>
    </row>
    <row r="30" spans="3:9" x14ac:dyDescent="0.25">
      <c r="C30" s="7" t="str">
        <f>'Produktion je Standort'!C29</f>
        <v>Spain</v>
      </c>
      <c r="D30" s="7" t="str">
        <f>'Produktion je Standort'!D29</f>
        <v>Gijon</v>
      </c>
      <c r="E30" s="43" t="e">
        <f>'Verbrauch je Träger 2050 var.'!E143-'Energiebedarf Sek.stahl var.'!E30-('Verbrauch je Träger PP 2019'!F143-'Energiebedarf Sek.stahl 2019'!E29)</f>
        <v>#REF!</v>
      </c>
      <c r="F30" s="47" t="e">
        <f>'Verbrauch je Träger 2050 var.'!F143-'Energiebedarf Sek.stahl var.'!F30-('Verbrauch je Träger PP 2019'!G143-'Energiebedarf Sek.stahl 2019'!F29)</f>
        <v>#REF!</v>
      </c>
      <c r="G30" s="44" t="e">
        <f>'Verbrauch je Träger 2050 var.'!G143-'Energiebedarf Sek.stahl var.'!G30-('Verbrauch je Träger PP 2019'!H143-'Energiebedarf Sek.stahl 2019'!G29)</f>
        <v>#REF!</v>
      </c>
      <c r="H30" s="46" t="e">
        <f>'Verbrauch je Träger 2050 var.'!H143-'Energiebedarf Sek.stahl var.'!H30-('Verbrauch je Träger PP 2019'!I143-'Energiebedarf Sek.stahl 2019'!H29)</f>
        <v>#REF!</v>
      </c>
      <c r="I30" s="45" t="e">
        <f>'Verbrauch je Träger 2050 var.'!I143-'Energiebedarf Sek.stahl var.'!I30-('Verbrauch je Träger PP 2019'!J143-'Energiebedarf Sek.stahl 2019'!I29)</f>
        <v>#REF!</v>
      </c>
    </row>
    <row r="31" spans="3:9" x14ac:dyDescent="0.25">
      <c r="C31" s="7" t="str">
        <f>'Produktion je Standort'!C30</f>
        <v>Spain</v>
      </c>
      <c r="D31" s="7" t="str">
        <f>'Produktion je Standort'!D30</f>
        <v>Aviles</v>
      </c>
      <c r="E31" s="43" t="e">
        <f>'Verbrauch je Träger 2050 var.'!E144-'Energiebedarf Sek.stahl var.'!E31-('Verbrauch je Träger PP 2019'!F144-'Energiebedarf Sek.stahl 2019'!E30)</f>
        <v>#REF!</v>
      </c>
      <c r="F31" s="47" t="e">
        <f>'Verbrauch je Träger 2050 var.'!F144-'Energiebedarf Sek.stahl var.'!F31-('Verbrauch je Träger PP 2019'!G144-'Energiebedarf Sek.stahl 2019'!F30)</f>
        <v>#REF!</v>
      </c>
      <c r="G31" s="44" t="e">
        <f>'Verbrauch je Träger 2050 var.'!G144-'Energiebedarf Sek.stahl var.'!G31-('Verbrauch je Träger PP 2019'!H144-'Energiebedarf Sek.stahl 2019'!G30)</f>
        <v>#REF!</v>
      </c>
      <c r="H31" s="46" t="e">
        <f>'Verbrauch je Träger 2050 var.'!H144-'Energiebedarf Sek.stahl var.'!H31-('Verbrauch je Träger PP 2019'!I144-'Energiebedarf Sek.stahl 2019'!H30)</f>
        <v>#REF!</v>
      </c>
      <c r="I31" s="45" t="e">
        <f>'Verbrauch je Träger 2050 var.'!I144-'Energiebedarf Sek.stahl var.'!I31-('Verbrauch je Träger PP 2019'!J144-'Energiebedarf Sek.stahl 2019'!I30)</f>
        <v>#REF!</v>
      </c>
    </row>
    <row r="32" spans="3:9" x14ac:dyDescent="0.25">
      <c r="C32" s="7" t="str">
        <f>'Produktion je Standort'!C31</f>
        <v>Sweden</v>
      </c>
      <c r="D32" s="7" t="str">
        <f>'Produktion je Standort'!D31</f>
        <v>Lulea</v>
      </c>
      <c r="E32" s="43" t="e">
        <f>'Verbrauch je Träger 2050 var.'!E145-'Energiebedarf Sek.stahl var.'!E32-('Verbrauch je Träger PP 2019'!F145-'Energiebedarf Sek.stahl 2019'!E31)</f>
        <v>#REF!</v>
      </c>
      <c r="F32" s="47" t="e">
        <f>'Verbrauch je Träger 2050 var.'!F145-'Energiebedarf Sek.stahl var.'!F32-('Verbrauch je Träger PP 2019'!G145-'Energiebedarf Sek.stahl 2019'!F31)</f>
        <v>#REF!</v>
      </c>
      <c r="G32" s="44" t="e">
        <f>'Verbrauch je Träger 2050 var.'!G145-'Energiebedarf Sek.stahl var.'!G32-('Verbrauch je Träger PP 2019'!H145-'Energiebedarf Sek.stahl 2019'!G31)</f>
        <v>#REF!</v>
      </c>
      <c r="H32" s="46" t="e">
        <f>'Verbrauch je Träger 2050 var.'!H145-'Energiebedarf Sek.stahl var.'!H32-('Verbrauch je Träger PP 2019'!I145-'Energiebedarf Sek.stahl 2019'!H31)</f>
        <v>#REF!</v>
      </c>
      <c r="I32" s="45" t="e">
        <f>'Verbrauch je Träger 2050 var.'!I145-'Energiebedarf Sek.stahl var.'!I32-('Verbrauch je Träger PP 2019'!J145-'Energiebedarf Sek.stahl 2019'!I31)</f>
        <v>#REF!</v>
      </c>
    </row>
    <row r="33" spans="3:9" x14ac:dyDescent="0.25">
      <c r="C33" s="7" t="str">
        <f>'Produktion je Standort'!C32</f>
        <v>Sweden</v>
      </c>
      <c r="D33" s="7" t="str">
        <f>'Produktion je Standort'!D32</f>
        <v>Oxeloesund</v>
      </c>
      <c r="E33" s="43" t="e">
        <f>'Verbrauch je Träger 2050 var.'!E146-'Energiebedarf Sek.stahl var.'!E33-('Verbrauch je Träger PP 2019'!F146-'Energiebedarf Sek.stahl 2019'!E32)</f>
        <v>#REF!</v>
      </c>
      <c r="F33" s="47" t="e">
        <f>'Verbrauch je Träger 2050 var.'!F146-'Energiebedarf Sek.stahl var.'!F33-('Verbrauch je Träger PP 2019'!G146-'Energiebedarf Sek.stahl 2019'!F32)</f>
        <v>#REF!</v>
      </c>
      <c r="G33" s="44" t="e">
        <f>'Verbrauch je Träger 2050 var.'!G146-'Energiebedarf Sek.stahl var.'!G33-('Verbrauch je Träger PP 2019'!H146-'Energiebedarf Sek.stahl 2019'!G32)</f>
        <v>#REF!</v>
      </c>
      <c r="H33" s="46" t="e">
        <f>'Verbrauch je Träger 2050 var.'!H146-'Energiebedarf Sek.stahl var.'!H33-('Verbrauch je Träger PP 2019'!I146-'Energiebedarf Sek.stahl 2019'!H32)</f>
        <v>#REF!</v>
      </c>
      <c r="I33" s="45" t="e">
        <f>'Verbrauch je Träger 2050 var.'!I146-'Energiebedarf Sek.stahl var.'!I33-('Verbrauch je Träger PP 2019'!J146-'Energiebedarf Sek.stahl 2019'!I32)</f>
        <v>#REF!</v>
      </c>
    </row>
    <row r="34" spans="3:9" x14ac:dyDescent="0.25">
      <c r="C34" s="7" t="str">
        <f>'Produktion je Standort'!C33</f>
        <v>United Kingdom</v>
      </c>
      <c r="D34" s="7" t="str">
        <f>'Produktion je Standort'!D33</f>
        <v>Port Talbot</v>
      </c>
      <c r="E34" s="43" t="e">
        <f>'Verbrauch je Träger 2050 var.'!E147-'Energiebedarf Sek.stahl var.'!E34-('Verbrauch je Träger PP 2019'!F147-'Energiebedarf Sek.stahl 2019'!E33)</f>
        <v>#REF!</v>
      </c>
      <c r="F34" s="47" t="e">
        <f>'Verbrauch je Träger 2050 var.'!F147-'Energiebedarf Sek.stahl var.'!F34-('Verbrauch je Träger PP 2019'!G147-'Energiebedarf Sek.stahl 2019'!F33)</f>
        <v>#REF!</v>
      </c>
      <c r="G34" s="44" t="e">
        <f>'Verbrauch je Träger 2050 var.'!G147-'Energiebedarf Sek.stahl var.'!G34-('Verbrauch je Träger PP 2019'!H147-'Energiebedarf Sek.stahl 2019'!G33)</f>
        <v>#REF!</v>
      </c>
      <c r="H34" s="46" t="e">
        <f>'Verbrauch je Träger 2050 var.'!H147-'Energiebedarf Sek.stahl var.'!H34-('Verbrauch je Träger PP 2019'!I147-'Energiebedarf Sek.stahl 2019'!H33)</f>
        <v>#REF!</v>
      </c>
      <c r="I34" s="45" t="e">
        <f>'Verbrauch je Träger 2050 var.'!I147-'Energiebedarf Sek.stahl var.'!I34-('Verbrauch je Träger PP 2019'!J147-'Energiebedarf Sek.stahl 2019'!I33)</f>
        <v>#REF!</v>
      </c>
    </row>
    <row r="35" spans="3:9" x14ac:dyDescent="0.25">
      <c r="C35" s="7" t="str">
        <f>'Produktion je Standort'!C34</f>
        <v>United Kingdom</v>
      </c>
      <c r="D35" s="7" t="str">
        <f>'Produktion je Standort'!D34</f>
        <v>Scunthorpe</v>
      </c>
      <c r="E35" s="43" t="e">
        <f>'Verbrauch je Träger 2050 var.'!E148-'Energiebedarf Sek.stahl var.'!E35-('Verbrauch je Träger PP 2019'!F148-'Energiebedarf Sek.stahl 2019'!E34)</f>
        <v>#REF!</v>
      </c>
      <c r="F35" s="47" t="e">
        <f>'Verbrauch je Träger 2050 var.'!F148-'Energiebedarf Sek.stahl var.'!F35-('Verbrauch je Träger PP 2019'!G148-'Energiebedarf Sek.stahl 2019'!F34)</f>
        <v>#REF!</v>
      </c>
      <c r="G35" s="44" t="e">
        <f>'Verbrauch je Träger 2050 var.'!G148-'Energiebedarf Sek.stahl var.'!G35-('Verbrauch je Träger PP 2019'!H148-'Energiebedarf Sek.stahl 2019'!G34)</f>
        <v>#REF!</v>
      </c>
      <c r="H35" s="46" t="e">
        <f>'Verbrauch je Träger 2050 var.'!H148-'Energiebedarf Sek.stahl var.'!H35-('Verbrauch je Träger PP 2019'!I148-'Energiebedarf Sek.stahl 2019'!H34)</f>
        <v>#REF!</v>
      </c>
      <c r="I35" s="45" t="e">
        <f>'Verbrauch je Träger 2050 var.'!I148-'Energiebedarf Sek.stahl var.'!I35-('Verbrauch je Träger PP 2019'!J148-'Energiebedarf Sek.stahl 2019'!I34)</f>
        <v>#REF!</v>
      </c>
    </row>
    <row r="36" spans="3:9" x14ac:dyDescent="0.25">
      <c r="G36" t="s">
        <v>113</v>
      </c>
    </row>
    <row r="39" spans="3:9" ht="42" customHeight="1" x14ac:dyDescent="0.35">
      <c r="C39" s="93" t="s">
        <v>119</v>
      </c>
      <c r="D39" s="93"/>
      <c r="E39" s="93"/>
      <c r="F39" s="93"/>
      <c r="G39" s="93"/>
      <c r="H39" s="93"/>
      <c r="I39" s="93"/>
    </row>
    <row r="41" spans="3:9" ht="15.75" x14ac:dyDescent="0.25">
      <c r="E41" s="103" t="s">
        <v>45</v>
      </c>
      <c r="F41" s="103"/>
      <c r="G41" s="103" t="s">
        <v>42</v>
      </c>
      <c r="H41" s="103"/>
      <c r="I41" s="103"/>
    </row>
    <row r="42" spans="3:9" x14ac:dyDescent="0.25">
      <c r="C42" s="12" t="s">
        <v>49</v>
      </c>
      <c r="D42" s="12" t="s">
        <v>50</v>
      </c>
      <c r="E42" s="54" t="str">
        <f>Studienliste!$F$17</f>
        <v>ISI-05 13</v>
      </c>
      <c r="F42" s="55" t="s">
        <v>125</v>
      </c>
      <c r="G42" s="56" t="str">
        <f>Studienliste!$F$10</f>
        <v>OTTO-01 17</v>
      </c>
      <c r="H42" s="57" t="str">
        <f>Studienliste!$F$8</f>
        <v>TUD-02 20</v>
      </c>
      <c r="I42" s="58" t="str">
        <f>F42</f>
        <v>ENWI</v>
      </c>
    </row>
    <row r="43" spans="3:9" x14ac:dyDescent="0.25">
      <c r="C43" s="7" t="str">
        <f t="shared" ref="C43:D71" si="0">C78</f>
        <v>Austria</v>
      </c>
      <c r="D43" s="7" t="str">
        <f t="shared" si="0"/>
        <v>Donawitz</v>
      </c>
      <c r="E43" s="43" t="e">
        <f>'Verbrauch je Träger 2050 var.'!E120-'Energiebedarf Sek.stahl var.'!E42-('Verbrauch je Träger PP 2019'!F120-'Energiebedarf Sek.stahl 2019'!E6)</f>
        <v>#REF!</v>
      </c>
      <c r="F43" s="47" t="e">
        <f>'Verbrauch je Träger 2050 var.'!F120-'Energiebedarf Sek.stahl var.'!F42-('Verbrauch je Träger PP 2019'!G120-'Energiebedarf Sek.stahl 2019'!F6)</f>
        <v>#REF!</v>
      </c>
      <c r="G43" s="44" t="e">
        <f>'Verbrauch je Träger 2050 var.'!G120-'Energiebedarf Sek.stahl var.'!G42-('Verbrauch je Träger PP 2019'!H120-'Energiebedarf Sek.stahl 2019'!G6)</f>
        <v>#REF!</v>
      </c>
      <c r="H43" s="46" t="e">
        <f>'Verbrauch je Träger 2050 var.'!H120-'Energiebedarf Sek.stahl var.'!H42-('Verbrauch je Träger PP 2019'!I120-'Energiebedarf Sek.stahl 2019'!H6)</f>
        <v>#REF!</v>
      </c>
      <c r="I43" s="45" t="e">
        <f>'Verbrauch je Träger 2050 var.'!I120-'Energiebedarf Sek.stahl var.'!I42-('Verbrauch je Träger PP 2019'!J120-'Energiebedarf Sek.stahl 2019'!I6)</f>
        <v>#REF!</v>
      </c>
    </row>
    <row r="44" spans="3:9" x14ac:dyDescent="0.25">
      <c r="C44" s="7" t="str">
        <f t="shared" si="0"/>
        <v>Austria</v>
      </c>
      <c r="D44" s="7" t="str">
        <f t="shared" si="0"/>
        <v>Linz</v>
      </c>
      <c r="E44" s="43" t="e">
        <f>'Verbrauch je Träger 2050 var.'!E121-'Energiebedarf Sek.stahl var.'!E43-('Verbrauch je Träger PP 2019'!F121-'Energiebedarf Sek.stahl 2019'!E7)</f>
        <v>#REF!</v>
      </c>
      <c r="F44" s="47" t="e">
        <f>'Verbrauch je Träger 2050 var.'!F121-'Energiebedarf Sek.stahl var.'!F43-('Verbrauch je Träger PP 2019'!G121-'Energiebedarf Sek.stahl 2019'!F7)</f>
        <v>#REF!</v>
      </c>
      <c r="G44" s="44" t="e">
        <f>'Verbrauch je Träger 2050 var.'!G121-'Energiebedarf Sek.stahl var.'!G43-('Verbrauch je Träger PP 2019'!H121-'Energiebedarf Sek.stahl 2019'!G7)</f>
        <v>#REF!</v>
      </c>
      <c r="H44" s="46" t="e">
        <f>'Verbrauch je Träger 2050 var.'!H121-'Energiebedarf Sek.stahl var.'!H43-('Verbrauch je Träger PP 2019'!I121-'Energiebedarf Sek.stahl 2019'!H7)</f>
        <v>#REF!</v>
      </c>
      <c r="I44" s="45" t="e">
        <f>'Verbrauch je Träger 2050 var.'!I121-'Energiebedarf Sek.stahl var.'!I43-('Verbrauch je Träger PP 2019'!J121-'Energiebedarf Sek.stahl 2019'!I7)</f>
        <v>#REF!</v>
      </c>
    </row>
    <row r="45" spans="3:9" x14ac:dyDescent="0.25">
      <c r="C45" s="7" t="str">
        <f t="shared" si="0"/>
        <v>Belgium</v>
      </c>
      <c r="D45" s="7" t="str">
        <f t="shared" si="0"/>
        <v>Ghent</v>
      </c>
      <c r="E45" s="43" t="e">
        <f>'Verbrauch je Träger 2050 var.'!E122-'Energiebedarf Sek.stahl var.'!E44-('Verbrauch je Träger PP 2019'!F122-'Energiebedarf Sek.stahl 2019'!E8)</f>
        <v>#REF!</v>
      </c>
      <c r="F45" s="47" t="e">
        <f>'Verbrauch je Träger 2050 var.'!F122-'Energiebedarf Sek.stahl var.'!F44-('Verbrauch je Träger PP 2019'!G122-'Energiebedarf Sek.stahl 2019'!F8)</f>
        <v>#REF!</v>
      </c>
      <c r="G45" s="44" t="e">
        <f>'Verbrauch je Träger 2050 var.'!G122-'Energiebedarf Sek.stahl var.'!G44-('Verbrauch je Träger PP 2019'!H122-'Energiebedarf Sek.stahl 2019'!G8)</f>
        <v>#REF!</v>
      </c>
      <c r="H45" s="46" t="e">
        <f>'Verbrauch je Träger 2050 var.'!H122-'Energiebedarf Sek.stahl var.'!H44-('Verbrauch je Träger PP 2019'!I122-'Energiebedarf Sek.stahl 2019'!H8)</f>
        <v>#REF!</v>
      </c>
      <c r="I45" s="45" t="e">
        <f>'Verbrauch je Träger 2050 var.'!I122-'Energiebedarf Sek.stahl var.'!I44-('Verbrauch je Träger PP 2019'!J122-'Energiebedarf Sek.stahl 2019'!I8)</f>
        <v>#REF!</v>
      </c>
    </row>
    <row r="46" spans="3:9" x14ac:dyDescent="0.25">
      <c r="C46" s="7" t="str">
        <f t="shared" si="0"/>
        <v>Czech Republic</v>
      </c>
      <c r="D46" s="7" t="str">
        <f t="shared" si="0"/>
        <v>Trinec</v>
      </c>
      <c r="E46" s="43" t="e">
        <f>'Verbrauch je Träger 2050 var.'!E123-'Energiebedarf Sek.stahl var.'!E45-('Verbrauch je Träger PP 2019'!F123-'Energiebedarf Sek.stahl 2019'!E9)</f>
        <v>#REF!</v>
      </c>
      <c r="F46" s="47" t="e">
        <f>'Verbrauch je Träger 2050 var.'!F123-'Energiebedarf Sek.stahl var.'!F45-('Verbrauch je Träger PP 2019'!G123-'Energiebedarf Sek.stahl 2019'!F9)</f>
        <v>#REF!</v>
      </c>
      <c r="G46" s="44" t="e">
        <f>'Verbrauch je Träger 2050 var.'!G123-'Energiebedarf Sek.stahl var.'!G45-('Verbrauch je Träger PP 2019'!H123-'Energiebedarf Sek.stahl 2019'!G9)</f>
        <v>#REF!</v>
      </c>
      <c r="H46" s="46" t="e">
        <f>'Verbrauch je Träger 2050 var.'!H123-'Energiebedarf Sek.stahl var.'!H45-('Verbrauch je Träger PP 2019'!I123-'Energiebedarf Sek.stahl 2019'!H9)</f>
        <v>#REF!</v>
      </c>
      <c r="I46" s="45" t="e">
        <f>'Verbrauch je Träger 2050 var.'!I123-'Energiebedarf Sek.stahl var.'!I45-('Verbrauch je Träger PP 2019'!J123-'Energiebedarf Sek.stahl 2019'!I9)</f>
        <v>#REF!</v>
      </c>
    </row>
    <row r="47" spans="3:9" x14ac:dyDescent="0.25">
      <c r="C47" s="7" t="str">
        <f t="shared" si="0"/>
        <v>Finland</v>
      </c>
      <c r="D47" s="7" t="str">
        <f t="shared" si="0"/>
        <v>Raahe</v>
      </c>
      <c r="E47" s="43" t="e">
        <f>'Verbrauch je Träger 2050 var.'!E124-'Energiebedarf Sek.stahl var.'!E46-('Verbrauch je Träger PP 2019'!F124-'Energiebedarf Sek.stahl 2019'!E10)</f>
        <v>#REF!</v>
      </c>
      <c r="F47" s="47" t="e">
        <f>'Verbrauch je Träger 2050 var.'!F124-'Energiebedarf Sek.stahl var.'!F46-('Verbrauch je Träger PP 2019'!G124-'Energiebedarf Sek.stahl 2019'!F10)</f>
        <v>#REF!</v>
      </c>
      <c r="G47" s="44" t="e">
        <f>'Verbrauch je Träger 2050 var.'!G124-'Energiebedarf Sek.stahl var.'!G46-('Verbrauch je Träger PP 2019'!H124-'Energiebedarf Sek.stahl 2019'!G10)</f>
        <v>#REF!</v>
      </c>
      <c r="H47" s="46" t="e">
        <f>'Verbrauch je Träger 2050 var.'!H124-'Energiebedarf Sek.stahl var.'!H46-('Verbrauch je Träger PP 2019'!I124-'Energiebedarf Sek.stahl 2019'!H10)</f>
        <v>#REF!</v>
      </c>
      <c r="I47" s="45" t="e">
        <f>'Verbrauch je Träger 2050 var.'!I124-'Energiebedarf Sek.stahl var.'!I46-('Verbrauch je Träger PP 2019'!J124-'Energiebedarf Sek.stahl 2019'!I10)</f>
        <v>#REF!</v>
      </c>
    </row>
    <row r="48" spans="3:9" x14ac:dyDescent="0.25">
      <c r="C48" s="7" t="str">
        <f t="shared" si="0"/>
        <v>France</v>
      </c>
      <c r="D48" s="7" t="str">
        <f t="shared" si="0"/>
        <v>Fos-Sur-Mer</v>
      </c>
      <c r="E48" s="43" t="e">
        <f>'Verbrauch je Träger 2050 var.'!E125-'Energiebedarf Sek.stahl var.'!E47-('Verbrauch je Träger PP 2019'!F125-'Energiebedarf Sek.stahl 2019'!E11)</f>
        <v>#REF!</v>
      </c>
      <c r="F48" s="47" t="e">
        <f>'Verbrauch je Träger 2050 var.'!F125-'Energiebedarf Sek.stahl var.'!F47-('Verbrauch je Träger PP 2019'!G125-'Energiebedarf Sek.stahl 2019'!F11)</f>
        <v>#REF!</v>
      </c>
      <c r="G48" s="44" t="e">
        <f>'Verbrauch je Träger 2050 var.'!G125-'Energiebedarf Sek.stahl var.'!G47-('Verbrauch je Träger PP 2019'!H125-'Energiebedarf Sek.stahl 2019'!G11)</f>
        <v>#REF!</v>
      </c>
      <c r="H48" s="46" t="e">
        <f>'Verbrauch je Träger 2050 var.'!H125-'Energiebedarf Sek.stahl var.'!H47-('Verbrauch je Träger PP 2019'!I125-'Energiebedarf Sek.stahl 2019'!H11)</f>
        <v>#REF!</v>
      </c>
      <c r="I48" s="45" t="e">
        <f>'Verbrauch je Träger 2050 var.'!I125-'Energiebedarf Sek.stahl var.'!I47-('Verbrauch je Träger PP 2019'!J125-'Energiebedarf Sek.stahl 2019'!I11)</f>
        <v>#REF!</v>
      </c>
    </row>
    <row r="49" spans="3:9" x14ac:dyDescent="0.25">
      <c r="C49" s="7" t="str">
        <f t="shared" si="0"/>
        <v>France</v>
      </c>
      <c r="D49" s="7" t="str">
        <f t="shared" si="0"/>
        <v>Dunkerque</v>
      </c>
      <c r="E49" s="43" t="e">
        <f>'Verbrauch je Träger 2050 var.'!E126-'Energiebedarf Sek.stahl var.'!E48-('Verbrauch je Träger PP 2019'!F126-'Energiebedarf Sek.stahl 2019'!E12)</f>
        <v>#REF!</v>
      </c>
      <c r="F49" s="47" t="e">
        <f>'Verbrauch je Träger 2050 var.'!F126-'Energiebedarf Sek.stahl var.'!F48-('Verbrauch je Träger PP 2019'!G126-'Energiebedarf Sek.stahl 2019'!F12)</f>
        <v>#REF!</v>
      </c>
      <c r="G49" s="44" t="e">
        <f>'Verbrauch je Träger 2050 var.'!G126-'Energiebedarf Sek.stahl var.'!G48-('Verbrauch je Träger PP 2019'!H126-'Energiebedarf Sek.stahl 2019'!G12)</f>
        <v>#REF!</v>
      </c>
      <c r="H49" s="46" t="e">
        <f>'Verbrauch je Träger 2050 var.'!H126-'Energiebedarf Sek.stahl var.'!H48-('Verbrauch je Träger PP 2019'!I126-'Energiebedarf Sek.stahl 2019'!H12)</f>
        <v>#REF!</v>
      </c>
      <c r="I49" s="45" t="e">
        <f>'Verbrauch je Träger 2050 var.'!I126-'Energiebedarf Sek.stahl var.'!I48-('Verbrauch je Träger PP 2019'!J126-'Energiebedarf Sek.stahl 2019'!I12)</f>
        <v>#REF!</v>
      </c>
    </row>
    <row r="50" spans="3:9" x14ac:dyDescent="0.25">
      <c r="C50" s="7" t="str">
        <f t="shared" si="0"/>
        <v>Germany</v>
      </c>
      <c r="D50" s="7" t="str">
        <f t="shared" si="0"/>
        <v>Bremen</v>
      </c>
      <c r="E50" s="43" t="e">
        <f>'Verbrauch je Träger 2050 var.'!E127-'Energiebedarf Sek.stahl var.'!E49-('Verbrauch je Träger PP 2019'!F127-'Energiebedarf Sek.stahl 2019'!E13)</f>
        <v>#REF!</v>
      </c>
      <c r="F50" s="47" t="e">
        <f>'Verbrauch je Träger 2050 var.'!F127-'Energiebedarf Sek.stahl var.'!F49-('Verbrauch je Träger PP 2019'!G127-'Energiebedarf Sek.stahl 2019'!F13)</f>
        <v>#REF!</v>
      </c>
      <c r="G50" s="44" t="e">
        <f>'Verbrauch je Träger 2050 var.'!G127-'Energiebedarf Sek.stahl var.'!G49-('Verbrauch je Träger PP 2019'!H127-'Energiebedarf Sek.stahl 2019'!G13)</f>
        <v>#REF!</v>
      </c>
      <c r="H50" s="46" t="e">
        <f>'Verbrauch je Träger 2050 var.'!H127-'Energiebedarf Sek.stahl var.'!H49-('Verbrauch je Träger PP 2019'!I127-'Energiebedarf Sek.stahl 2019'!H13)</f>
        <v>#REF!</v>
      </c>
      <c r="I50" s="45" t="e">
        <f>'Verbrauch je Träger 2050 var.'!I127-'Energiebedarf Sek.stahl var.'!I49-('Verbrauch je Träger PP 2019'!J127-'Energiebedarf Sek.stahl 2019'!I13)</f>
        <v>#REF!</v>
      </c>
    </row>
    <row r="51" spans="3:9" x14ac:dyDescent="0.25">
      <c r="C51" s="7" t="str">
        <f t="shared" si="0"/>
        <v>Germany</v>
      </c>
      <c r="D51" s="7" t="str">
        <f t="shared" si="0"/>
        <v>Voelklingen</v>
      </c>
      <c r="E51" s="43" t="e">
        <f>'Verbrauch je Träger 2050 var.'!E128-'Energiebedarf Sek.stahl var.'!E50-('Verbrauch je Träger PP 2019'!F128-'Energiebedarf Sek.stahl 2019'!E14)</f>
        <v>#REF!</v>
      </c>
      <c r="F51" s="47" t="e">
        <f>'Verbrauch je Träger 2050 var.'!F128-'Energiebedarf Sek.stahl var.'!F50-('Verbrauch je Träger PP 2019'!G128-'Energiebedarf Sek.stahl 2019'!F14)</f>
        <v>#REF!</v>
      </c>
      <c r="G51" s="44" t="e">
        <f>'Verbrauch je Träger 2050 var.'!G128-'Energiebedarf Sek.stahl var.'!G50-('Verbrauch je Träger PP 2019'!H128-'Energiebedarf Sek.stahl 2019'!G14)</f>
        <v>#REF!</v>
      </c>
      <c r="H51" s="46" t="e">
        <f>'Verbrauch je Träger 2050 var.'!H128-'Energiebedarf Sek.stahl var.'!H50-('Verbrauch je Träger PP 2019'!I128-'Energiebedarf Sek.stahl 2019'!H14)</f>
        <v>#REF!</v>
      </c>
      <c r="I51" s="45" t="e">
        <f>'Verbrauch je Träger 2050 var.'!I128-'Energiebedarf Sek.stahl var.'!I50-('Verbrauch je Träger PP 2019'!J128-'Energiebedarf Sek.stahl 2019'!I14)</f>
        <v>#REF!</v>
      </c>
    </row>
    <row r="52" spans="3:9" x14ac:dyDescent="0.25">
      <c r="C52" s="7" t="str">
        <f t="shared" si="0"/>
        <v>Germany</v>
      </c>
      <c r="D52" s="7" t="str">
        <f t="shared" si="0"/>
        <v>Eisenhuettenstadt</v>
      </c>
      <c r="E52" s="43" t="e">
        <f>'Verbrauch je Träger 2050 var.'!E129-'Energiebedarf Sek.stahl var.'!E51-('Verbrauch je Träger PP 2019'!F129-'Energiebedarf Sek.stahl 2019'!E15)</f>
        <v>#REF!</v>
      </c>
      <c r="F52" s="47" t="e">
        <f>'Verbrauch je Träger 2050 var.'!F129-'Energiebedarf Sek.stahl var.'!F51-('Verbrauch je Träger PP 2019'!G129-'Energiebedarf Sek.stahl 2019'!F15)</f>
        <v>#REF!</v>
      </c>
      <c r="G52" s="44" t="e">
        <f>'Verbrauch je Träger 2050 var.'!G129-'Energiebedarf Sek.stahl var.'!G51-('Verbrauch je Träger PP 2019'!H129-'Energiebedarf Sek.stahl 2019'!G15)</f>
        <v>#REF!</v>
      </c>
      <c r="H52" s="46" t="e">
        <f>'Verbrauch je Träger 2050 var.'!H129-'Energiebedarf Sek.stahl var.'!H51-('Verbrauch je Träger PP 2019'!I129-'Energiebedarf Sek.stahl 2019'!H15)</f>
        <v>#REF!</v>
      </c>
      <c r="I52" s="45" t="e">
        <f>'Verbrauch je Träger 2050 var.'!I129-'Energiebedarf Sek.stahl var.'!I51-('Verbrauch je Träger PP 2019'!J129-'Energiebedarf Sek.stahl 2019'!I15)</f>
        <v>#REF!</v>
      </c>
    </row>
    <row r="53" spans="3:9" x14ac:dyDescent="0.25">
      <c r="C53" s="7" t="str">
        <f t="shared" si="0"/>
        <v>Germany</v>
      </c>
      <c r="D53" s="7" t="str">
        <f t="shared" si="0"/>
        <v>Duisburg-Huckingen</v>
      </c>
      <c r="E53" s="43" t="e">
        <f>'Verbrauch je Träger 2050 var.'!E130-'Energiebedarf Sek.stahl var.'!E52-('Verbrauch je Träger PP 2019'!F130-'Energiebedarf Sek.stahl 2019'!E16)</f>
        <v>#REF!</v>
      </c>
      <c r="F53" s="47" t="e">
        <f>'Verbrauch je Träger 2050 var.'!F130-'Energiebedarf Sek.stahl var.'!F52-('Verbrauch je Träger PP 2019'!G130-'Energiebedarf Sek.stahl 2019'!F16)</f>
        <v>#REF!</v>
      </c>
      <c r="G53" s="44" t="e">
        <f>'Verbrauch je Träger 2050 var.'!G130-'Energiebedarf Sek.stahl var.'!G52-('Verbrauch je Träger PP 2019'!H130-'Energiebedarf Sek.stahl 2019'!G16)</f>
        <v>#REF!</v>
      </c>
      <c r="H53" s="46" t="e">
        <f>'Verbrauch je Träger 2050 var.'!H130-'Energiebedarf Sek.stahl var.'!H52-('Verbrauch je Träger PP 2019'!I130-'Energiebedarf Sek.stahl 2019'!H16)</f>
        <v>#REF!</v>
      </c>
      <c r="I53" s="45" t="e">
        <f>'Verbrauch je Träger 2050 var.'!I130-'Energiebedarf Sek.stahl var.'!I52-('Verbrauch je Träger PP 2019'!J130-'Energiebedarf Sek.stahl 2019'!I16)</f>
        <v>#REF!</v>
      </c>
    </row>
    <row r="54" spans="3:9" x14ac:dyDescent="0.25">
      <c r="C54" s="7" t="str">
        <f t="shared" si="0"/>
        <v>Germany</v>
      </c>
      <c r="D54" s="7" t="str">
        <f t="shared" si="0"/>
        <v>Duisburg-Beeckerwerth</v>
      </c>
      <c r="E54" s="43" t="e">
        <f>'Verbrauch je Träger 2050 var.'!E131-'Energiebedarf Sek.stahl var.'!E53-('Verbrauch je Träger PP 2019'!F131-'Energiebedarf Sek.stahl 2019'!E17)</f>
        <v>#REF!</v>
      </c>
      <c r="F54" s="47" t="e">
        <f>'Verbrauch je Träger 2050 var.'!F131-'Energiebedarf Sek.stahl var.'!F53-('Verbrauch je Träger PP 2019'!G131-'Energiebedarf Sek.stahl 2019'!F17)</f>
        <v>#REF!</v>
      </c>
      <c r="G54" s="44" t="e">
        <f>'Verbrauch je Träger 2050 var.'!G131-'Energiebedarf Sek.stahl var.'!G53-('Verbrauch je Träger PP 2019'!H131-'Energiebedarf Sek.stahl 2019'!G17)</f>
        <v>#REF!</v>
      </c>
      <c r="H54" s="46" t="e">
        <f>'Verbrauch je Träger 2050 var.'!H131-'Energiebedarf Sek.stahl var.'!H53-('Verbrauch je Träger PP 2019'!I131-'Energiebedarf Sek.stahl 2019'!H17)</f>
        <v>#REF!</v>
      </c>
      <c r="I54" s="45" t="e">
        <f>'Verbrauch je Träger 2050 var.'!I131-'Energiebedarf Sek.stahl var.'!I53-('Verbrauch je Träger PP 2019'!J131-'Energiebedarf Sek.stahl 2019'!I17)</f>
        <v>#REF!</v>
      </c>
    </row>
    <row r="55" spans="3:9" x14ac:dyDescent="0.25">
      <c r="C55" s="7" t="str">
        <f t="shared" si="0"/>
        <v>Germany</v>
      </c>
      <c r="D55" s="7" t="str">
        <f t="shared" si="0"/>
        <v>Salzgitter</v>
      </c>
      <c r="E55" s="43" t="e">
        <f>'Verbrauch je Träger 2050 var.'!E132-'Energiebedarf Sek.stahl var.'!E54-('Verbrauch je Träger PP 2019'!F132-'Energiebedarf Sek.stahl 2019'!E18)</f>
        <v>#REF!</v>
      </c>
      <c r="F55" s="47" t="e">
        <f>'Verbrauch je Träger 2050 var.'!F132-'Energiebedarf Sek.stahl var.'!F54-('Verbrauch je Träger PP 2019'!G132-'Energiebedarf Sek.stahl 2019'!F18)</f>
        <v>#REF!</v>
      </c>
      <c r="G55" s="44" t="e">
        <f>'Verbrauch je Träger 2050 var.'!G132-'Energiebedarf Sek.stahl var.'!G54-('Verbrauch je Träger PP 2019'!H132-'Energiebedarf Sek.stahl 2019'!G18)</f>
        <v>#REF!</v>
      </c>
      <c r="H55" s="46" t="e">
        <f>'Verbrauch je Träger 2050 var.'!H132-'Energiebedarf Sek.stahl var.'!H54-('Verbrauch je Träger PP 2019'!I132-'Energiebedarf Sek.stahl 2019'!H18)</f>
        <v>#REF!</v>
      </c>
      <c r="I55" s="45" t="e">
        <f>'Verbrauch je Träger 2050 var.'!I132-'Energiebedarf Sek.stahl var.'!I54-('Verbrauch je Träger PP 2019'!J132-'Energiebedarf Sek.stahl 2019'!I18)</f>
        <v>#REF!</v>
      </c>
    </row>
    <row r="56" spans="3:9" x14ac:dyDescent="0.25">
      <c r="C56" s="7" t="str">
        <f t="shared" si="0"/>
        <v>Germany</v>
      </c>
      <c r="D56" s="7" t="str">
        <f t="shared" si="0"/>
        <v>Dillingen</v>
      </c>
      <c r="E56" s="43" t="e">
        <f>'Verbrauch je Träger 2050 var.'!E133-'Energiebedarf Sek.stahl var.'!E55-('Verbrauch je Träger PP 2019'!F133-'Energiebedarf Sek.stahl 2019'!E19)</f>
        <v>#REF!</v>
      </c>
      <c r="F56" s="47" t="e">
        <f>'Verbrauch je Träger 2050 var.'!F133-'Energiebedarf Sek.stahl var.'!F55-('Verbrauch je Träger PP 2019'!G133-'Energiebedarf Sek.stahl 2019'!F19)</f>
        <v>#REF!</v>
      </c>
      <c r="G56" s="44" t="e">
        <f>'Verbrauch je Träger 2050 var.'!G133-'Energiebedarf Sek.stahl var.'!G55-('Verbrauch je Träger PP 2019'!H133-'Energiebedarf Sek.stahl 2019'!G19)</f>
        <v>#REF!</v>
      </c>
      <c r="H56" s="46" t="e">
        <f>'Verbrauch je Träger 2050 var.'!H133-'Energiebedarf Sek.stahl var.'!H55-('Verbrauch je Träger PP 2019'!I133-'Energiebedarf Sek.stahl 2019'!H19)</f>
        <v>#REF!</v>
      </c>
      <c r="I56" s="45" t="e">
        <f>'Verbrauch je Träger 2050 var.'!I133-'Energiebedarf Sek.stahl var.'!I55-('Verbrauch je Träger PP 2019'!J133-'Energiebedarf Sek.stahl 2019'!I19)</f>
        <v>#REF!</v>
      </c>
    </row>
    <row r="57" spans="3:9" x14ac:dyDescent="0.25">
      <c r="C57" s="7" t="str">
        <f t="shared" si="0"/>
        <v>Germany</v>
      </c>
      <c r="D57" s="7" t="str">
        <f t="shared" si="0"/>
        <v>Duisburg</v>
      </c>
      <c r="E57" s="43" t="e">
        <f>'Verbrauch je Träger 2050 var.'!E134-'Energiebedarf Sek.stahl var.'!E56-('Verbrauch je Träger PP 2019'!F134-'Energiebedarf Sek.stahl 2019'!E20)</f>
        <v>#REF!</v>
      </c>
      <c r="F57" s="47" t="e">
        <f>'Verbrauch je Träger 2050 var.'!F134-'Energiebedarf Sek.stahl var.'!F56-('Verbrauch je Träger PP 2019'!G134-'Energiebedarf Sek.stahl 2019'!F20)</f>
        <v>#REF!</v>
      </c>
      <c r="G57" s="44" t="e">
        <f>'Verbrauch je Träger 2050 var.'!G134-'Energiebedarf Sek.stahl var.'!G56-('Verbrauch je Träger PP 2019'!H134-'Energiebedarf Sek.stahl 2019'!G20)</f>
        <v>#REF!</v>
      </c>
      <c r="H57" s="46" t="e">
        <f>'Verbrauch je Träger 2050 var.'!H134-'Energiebedarf Sek.stahl var.'!H56-('Verbrauch je Träger PP 2019'!I134-'Energiebedarf Sek.stahl 2019'!H20)</f>
        <v>#REF!</v>
      </c>
      <c r="I57" s="45" t="e">
        <f>'Verbrauch je Träger 2050 var.'!I134-'Energiebedarf Sek.stahl var.'!I56-('Verbrauch je Träger PP 2019'!J134-'Energiebedarf Sek.stahl 2019'!I20)</f>
        <v>#REF!</v>
      </c>
    </row>
    <row r="58" spans="3:9" x14ac:dyDescent="0.25">
      <c r="C58" s="7" t="str">
        <f t="shared" si="0"/>
        <v>Germany</v>
      </c>
      <c r="D58" s="7" t="str">
        <f t="shared" si="0"/>
        <v>Duisburg-Bruckhausen</v>
      </c>
      <c r="E58" s="43" t="e">
        <f>'Verbrauch je Träger 2050 var.'!E135-'Energiebedarf Sek.stahl var.'!E57-('Verbrauch je Träger PP 2019'!F135-'Energiebedarf Sek.stahl 2019'!E21)</f>
        <v>#REF!</v>
      </c>
      <c r="F58" s="47" t="e">
        <f>'Verbrauch je Träger 2050 var.'!F135-'Energiebedarf Sek.stahl var.'!F57-('Verbrauch je Träger PP 2019'!G135-'Energiebedarf Sek.stahl 2019'!F21)</f>
        <v>#REF!</v>
      </c>
      <c r="G58" s="44" t="e">
        <f>'Verbrauch je Träger 2050 var.'!G135-'Energiebedarf Sek.stahl var.'!G57-('Verbrauch je Träger PP 2019'!H135-'Energiebedarf Sek.stahl 2019'!G21)</f>
        <v>#REF!</v>
      </c>
      <c r="H58" s="46" t="e">
        <f>'Verbrauch je Träger 2050 var.'!H135-'Energiebedarf Sek.stahl var.'!H57-('Verbrauch je Träger PP 2019'!I135-'Energiebedarf Sek.stahl 2019'!H21)</f>
        <v>#REF!</v>
      </c>
      <c r="I58" s="45" t="e">
        <f>'Verbrauch je Träger 2050 var.'!I135-'Energiebedarf Sek.stahl var.'!I57-('Verbrauch je Träger PP 2019'!J135-'Energiebedarf Sek.stahl 2019'!I21)</f>
        <v>#REF!</v>
      </c>
    </row>
    <row r="59" spans="3:9" x14ac:dyDescent="0.25">
      <c r="C59" s="7" t="str">
        <f t="shared" si="0"/>
        <v>Hungaria</v>
      </c>
      <c r="D59" s="7" t="str">
        <f t="shared" si="0"/>
        <v>Dunauijvaros</v>
      </c>
      <c r="E59" s="43" t="e">
        <f>'Verbrauch je Träger 2050 var.'!E136-'Energiebedarf Sek.stahl var.'!E58-('Verbrauch je Träger PP 2019'!F136-'Energiebedarf Sek.stahl 2019'!E22)</f>
        <v>#REF!</v>
      </c>
      <c r="F59" s="47" t="e">
        <f>'Verbrauch je Träger 2050 var.'!F136-'Energiebedarf Sek.stahl var.'!F58-('Verbrauch je Träger PP 2019'!G136-'Energiebedarf Sek.stahl 2019'!F22)</f>
        <v>#REF!</v>
      </c>
      <c r="G59" s="44" t="e">
        <f>'Verbrauch je Träger 2050 var.'!G136-'Energiebedarf Sek.stahl var.'!G58-('Verbrauch je Träger PP 2019'!H136-'Energiebedarf Sek.stahl 2019'!G22)</f>
        <v>#REF!</v>
      </c>
      <c r="H59" s="46" t="e">
        <f>'Verbrauch je Träger 2050 var.'!H136-'Energiebedarf Sek.stahl var.'!H58-('Verbrauch je Träger PP 2019'!I136-'Energiebedarf Sek.stahl 2019'!H22)</f>
        <v>#REF!</v>
      </c>
      <c r="I59" s="45" t="e">
        <f>'Verbrauch je Träger 2050 var.'!I136-'Energiebedarf Sek.stahl var.'!I58-('Verbrauch je Träger PP 2019'!J136-'Energiebedarf Sek.stahl 2019'!I22)</f>
        <v>#REF!</v>
      </c>
    </row>
    <row r="60" spans="3:9" x14ac:dyDescent="0.25">
      <c r="C60" s="7" t="str">
        <f t="shared" si="0"/>
        <v>Italy</v>
      </c>
      <c r="D60" s="7" t="str">
        <f t="shared" si="0"/>
        <v>Taranto</v>
      </c>
      <c r="E60" s="43" t="e">
        <f>'Verbrauch je Träger 2050 var.'!E137-'Energiebedarf Sek.stahl var.'!E59-('Verbrauch je Träger PP 2019'!F137-'Energiebedarf Sek.stahl 2019'!E23)</f>
        <v>#REF!</v>
      </c>
      <c r="F60" s="47" t="e">
        <f>'Verbrauch je Träger 2050 var.'!F137-'Energiebedarf Sek.stahl var.'!F59-('Verbrauch je Träger PP 2019'!G137-'Energiebedarf Sek.stahl 2019'!F23)</f>
        <v>#REF!</v>
      </c>
      <c r="G60" s="44" t="e">
        <f>'Verbrauch je Träger 2050 var.'!G137-'Energiebedarf Sek.stahl var.'!G59-('Verbrauch je Träger PP 2019'!H137-'Energiebedarf Sek.stahl 2019'!G23)</f>
        <v>#REF!</v>
      </c>
      <c r="H60" s="46" t="e">
        <f>'Verbrauch je Träger 2050 var.'!H137-'Energiebedarf Sek.stahl var.'!H59-('Verbrauch je Träger PP 2019'!I137-'Energiebedarf Sek.stahl 2019'!H23)</f>
        <v>#REF!</v>
      </c>
      <c r="I60" s="45" t="e">
        <f>'Verbrauch je Träger 2050 var.'!I137-'Energiebedarf Sek.stahl var.'!I59-('Verbrauch je Träger PP 2019'!J137-'Energiebedarf Sek.stahl 2019'!I23)</f>
        <v>#REF!</v>
      </c>
    </row>
    <row r="61" spans="3:9" x14ac:dyDescent="0.25">
      <c r="C61" s="7" t="str">
        <f t="shared" si="0"/>
        <v>Netherlands</v>
      </c>
      <c r="D61" s="7" t="str">
        <f t="shared" si="0"/>
        <v>Ijmuiden</v>
      </c>
      <c r="E61" s="43" t="e">
        <f>'Verbrauch je Träger 2050 var.'!E138-'Energiebedarf Sek.stahl var.'!E60-('Verbrauch je Träger PP 2019'!F138-'Energiebedarf Sek.stahl 2019'!E24)</f>
        <v>#REF!</v>
      </c>
      <c r="F61" s="47" t="e">
        <f>'Verbrauch je Träger 2050 var.'!F138-'Energiebedarf Sek.stahl var.'!F60-('Verbrauch je Träger PP 2019'!G138-'Energiebedarf Sek.stahl 2019'!F24)</f>
        <v>#REF!</v>
      </c>
      <c r="G61" s="44" t="e">
        <f>'Verbrauch je Träger 2050 var.'!G138-'Energiebedarf Sek.stahl var.'!G60-('Verbrauch je Träger PP 2019'!H138-'Energiebedarf Sek.stahl 2019'!G24)</f>
        <v>#REF!</v>
      </c>
      <c r="H61" s="46" t="e">
        <f>'Verbrauch je Träger 2050 var.'!H138-'Energiebedarf Sek.stahl var.'!H60-('Verbrauch je Träger PP 2019'!I138-'Energiebedarf Sek.stahl 2019'!H24)</f>
        <v>#REF!</v>
      </c>
      <c r="I61" s="45" t="e">
        <f>'Verbrauch je Träger 2050 var.'!I138-'Energiebedarf Sek.stahl var.'!I60-('Verbrauch je Träger PP 2019'!J138-'Energiebedarf Sek.stahl 2019'!I24)</f>
        <v>#REF!</v>
      </c>
    </row>
    <row r="62" spans="3:9" x14ac:dyDescent="0.25">
      <c r="C62" s="7" t="str">
        <f t="shared" si="0"/>
        <v>Poland</v>
      </c>
      <c r="D62" s="7" t="str">
        <f t="shared" si="0"/>
        <v>Krakow</v>
      </c>
      <c r="E62" s="43" t="e">
        <f>'Verbrauch je Träger 2050 var.'!E139-'Energiebedarf Sek.stahl var.'!E61-('Verbrauch je Träger PP 2019'!F139-'Energiebedarf Sek.stahl 2019'!E25)</f>
        <v>#REF!</v>
      </c>
      <c r="F62" s="47" t="e">
        <f>'Verbrauch je Träger 2050 var.'!F139-'Energiebedarf Sek.stahl var.'!F61-('Verbrauch je Träger PP 2019'!G139-'Energiebedarf Sek.stahl 2019'!F25)</f>
        <v>#REF!</v>
      </c>
      <c r="G62" s="44" t="e">
        <f>'Verbrauch je Träger 2050 var.'!G139-'Energiebedarf Sek.stahl var.'!G61-('Verbrauch je Träger PP 2019'!H139-'Energiebedarf Sek.stahl 2019'!G25)</f>
        <v>#REF!</v>
      </c>
      <c r="H62" s="46" t="e">
        <f>'Verbrauch je Träger 2050 var.'!H139-'Energiebedarf Sek.stahl var.'!H61-('Verbrauch je Träger PP 2019'!I139-'Energiebedarf Sek.stahl 2019'!H25)</f>
        <v>#REF!</v>
      </c>
      <c r="I62" s="45" t="e">
        <f>'Verbrauch je Träger 2050 var.'!I139-'Energiebedarf Sek.stahl var.'!I61-('Verbrauch je Träger PP 2019'!J139-'Energiebedarf Sek.stahl 2019'!I25)</f>
        <v>#REF!</v>
      </c>
    </row>
    <row r="63" spans="3:9" x14ac:dyDescent="0.25">
      <c r="C63" s="7" t="str">
        <f t="shared" si="0"/>
        <v>Poland</v>
      </c>
      <c r="D63" s="7" t="str">
        <f t="shared" si="0"/>
        <v>Dabrowa Gornicza</v>
      </c>
      <c r="E63" s="43" t="e">
        <f>'Verbrauch je Träger 2050 var.'!E140-'Energiebedarf Sek.stahl var.'!E62-('Verbrauch je Träger PP 2019'!F140-'Energiebedarf Sek.stahl 2019'!E26)</f>
        <v>#REF!</v>
      </c>
      <c r="F63" s="47" t="e">
        <f>'Verbrauch je Träger 2050 var.'!F140-'Energiebedarf Sek.stahl var.'!F62-('Verbrauch je Träger PP 2019'!G140-'Energiebedarf Sek.stahl 2019'!F26)</f>
        <v>#REF!</v>
      </c>
      <c r="G63" s="44" t="e">
        <f>'Verbrauch je Träger 2050 var.'!G140-'Energiebedarf Sek.stahl var.'!G62-('Verbrauch je Träger PP 2019'!H140-'Energiebedarf Sek.stahl 2019'!G26)</f>
        <v>#REF!</v>
      </c>
      <c r="H63" s="46" t="e">
        <f>'Verbrauch je Träger 2050 var.'!H140-'Energiebedarf Sek.stahl var.'!H62-('Verbrauch je Träger PP 2019'!I140-'Energiebedarf Sek.stahl 2019'!H26)</f>
        <v>#REF!</v>
      </c>
      <c r="I63" s="45" t="e">
        <f>'Verbrauch je Träger 2050 var.'!I140-'Energiebedarf Sek.stahl var.'!I62-('Verbrauch je Träger PP 2019'!J140-'Energiebedarf Sek.stahl 2019'!I26)</f>
        <v>#REF!</v>
      </c>
    </row>
    <row r="64" spans="3:9" x14ac:dyDescent="0.25">
      <c r="C64" s="7" t="str">
        <f t="shared" si="0"/>
        <v>Romania</v>
      </c>
      <c r="D64" s="7" t="str">
        <f t="shared" si="0"/>
        <v>Galati</v>
      </c>
      <c r="E64" s="43" t="e">
        <f>'Verbrauch je Träger 2050 var.'!E141-'Energiebedarf Sek.stahl var.'!E63-('Verbrauch je Träger PP 2019'!F141-'Energiebedarf Sek.stahl 2019'!E27)</f>
        <v>#REF!</v>
      </c>
      <c r="F64" s="47" t="e">
        <f>'Verbrauch je Träger 2050 var.'!F141-'Energiebedarf Sek.stahl var.'!F63-('Verbrauch je Träger PP 2019'!G141-'Energiebedarf Sek.stahl 2019'!F27)</f>
        <v>#REF!</v>
      </c>
      <c r="G64" s="44" t="e">
        <f>'Verbrauch je Träger 2050 var.'!G141-'Energiebedarf Sek.stahl var.'!G63-('Verbrauch je Träger PP 2019'!H141-'Energiebedarf Sek.stahl 2019'!G27)</f>
        <v>#REF!</v>
      </c>
      <c r="H64" s="46" t="e">
        <f>'Verbrauch je Träger 2050 var.'!H141-'Energiebedarf Sek.stahl var.'!H63-('Verbrauch je Träger PP 2019'!I141-'Energiebedarf Sek.stahl 2019'!H27)</f>
        <v>#REF!</v>
      </c>
      <c r="I64" s="45" t="e">
        <f>'Verbrauch je Träger 2050 var.'!I141-'Energiebedarf Sek.stahl var.'!I63-('Verbrauch je Träger PP 2019'!J141-'Energiebedarf Sek.stahl 2019'!I27)</f>
        <v>#REF!</v>
      </c>
    </row>
    <row r="65" spans="3:9" x14ac:dyDescent="0.25">
      <c r="C65" s="7" t="str">
        <f t="shared" si="0"/>
        <v>Slovakia</v>
      </c>
      <c r="D65" s="7" t="str">
        <f t="shared" si="0"/>
        <v>Kosice</v>
      </c>
      <c r="E65" s="43" t="e">
        <f>'Verbrauch je Träger 2050 var.'!E142-'Energiebedarf Sek.stahl var.'!E64-('Verbrauch je Träger PP 2019'!F142-'Energiebedarf Sek.stahl 2019'!E28)</f>
        <v>#REF!</v>
      </c>
      <c r="F65" s="47" t="e">
        <f>'Verbrauch je Träger 2050 var.'!F142-'Energiebedarf Sek.stahl var.'!F64-('Verbrauch je Träger PP 2019'!G142-'Energiebedarf Sek.stahl 2019'!F28)</f>
        <v>#REF!</v>
      </c>
      <c r="G65" s="44" t="e">
        <f>'Verbrauch je Träger 2050 var.'!G142-'Energiebedarf Sek.stahl var.'!G64-('Verbrauch je Träger PP 2019'!H142-'Energiebedarf Sek.stahl 2019'!G28)</f>
        <v>#REF!</v>
      </c>
      <c r="H65" s="46" t="e">
        <f>'Verbrauch je Träger 2050 var.'!H142-'Energiebedarf Sek.stahl var.'!H64-('Verbrauch je Träger PP 2019'!I142-'Energiebedarf Sek.stahl 2019'!H28)</f>
        <v>#REF!</v>
      </c>
      <c r="I65" s="45" t="e">
        <f>'Verbrauch je Träger 2050 var.'!I142-'Energiebedarf Sek.stahl var.'!I64-('Verbrauch je Träger PP 2019'!J142-'Energiebedarf Sek.stahl 2019'!I28)</f>
        <v>#REF!</v>
      </c>
    </row>
    <row r="66" spans="3:9" x14ac:dyDescent="0.25">
      <c r="C66" s="7" t="str">
        <f t="shared" si="0"/>
        <v>Spain</v>
      </c>
      <c r="D66" s="7" t="str">
        <f t="shared" si="0"/>
        <v>Gijon</v>
      </c>
      <c r="E66" s="43" t="e">
        <f>'Verbrauch je Träger 2050 var.'!E143-'Energiebedarf Sek.stahl var.'!E65-('Verbrauch je Träger PP 2019'!F143-'Energiebedarf Sek.stahl 2019'!E29)</f>
        <v>#REF!</v>
      </c>
      <c r="F66" s="47" t="e">
        <f>'Verbrauch je Träger 2050 var.'!F143-'Energiebedarf Sek.stahl var.'!F65-('Verbrauch je Träger PP 2019'!G143-'Energiebedarf Sek.stahl 2019'!F29)</f>
        <v>#REF!</v>
      </c>
      <c r="G66" s="44" t="e">
        <f>'Verbrauch je Träger 2050 var.'!G143-'Energiebedarf Sek.stahl var.'!G65-('Verbrauch je Träger PP 2019'!H143-'Energiebedarf Sek.stahl 2019'!G29)</f>
        <v>#REF!</v>
      </c>
      <c r="H66" s="46" t="e">
        <f>'Verbrauch je Träger 2050 var.'!H143-'Energiebedarf Sek.stahl var.'!H65-('Verbrauch je Träger PP 2019'!I143-'Energiebedarf Sek.stahl 2019'!H29)</f>
        <v>#REF!</v>
      </c>
      <c r="I66" s="45" t="e">
        <f>'Verbrauch je Träger 2050 var.'!I143-'Energiebedarf Sek.stahl var.'!I65-('Verbrauch je Träger PP 2019'!J143-'Energiebedarf Sek.stahl 2019'!I29)</f>
        <v>#REF!</v>
      </c>
    </row>
    <row r="67" spans="3:9" x14ac:dyDescent="0.25">
      <c r="C67" s="7" t="str">
        <f t="shared" si="0"/>
        <v>Spain</v>
      </c>
      <c r="D67" s="7" t="str">
        <f t="shared" si="0"/>
        <v>Aviles</v>
      </c>
      <c r="E67" s="43" t="e">
        <f>'Verbrauch je Träger 2050 var.'!E144-'Energiebedarf Sek.stahl var.'!E66-('Verbrauch je Träger PP 2019'!F144-'Energiebedarf Sek.stahl 2019'!E30)</f>
        <v>#REF!</v>
      </c>
      <c r="F67" s="47" t="e">
        <f>'Verbrauch je Träger 2050 var.'!F144-'Energiebedarf Sek.stahl var.'!F66-('Verbrauch je Träger PP 2019'!G144-'Energiebedarf Sek.stahl 2019'!F30)</f>
        <v>#REF!</v>
      </c>
      <c r="G67" s="44" t="e">
        <f>'Verbrauch je Träger 2050 var.'!G144-'Energiebedarf Sek.stahl var.'!G66-('Verbrauch je Träger PP 2019'!H144-'Energiebedarf Sek.stahl 2019'!G30)</f>
        <v>#REF!</v>
      </c>
      <c r="H67" s="46" t="e">
        <f>'Verbrauch je Träger 2050 var.'!H144-'Energiebedarf Sek.stahl var.'!H66-('Verbrauch je Träger PP 2019'!I144-'Energiebedarf Sek.stahl 2019'!H30)</f>
        <v>#REF!</v>
      </c>
      <c r="I67" s="45" t="e">
        <f>'Verbrauch je Träger 2050 var.'!I144-'Energiebedarf Sek.stahl var.'!I66-('Verbrauch je Träger PP 2019'!J144-'Energiebedarf Sek.stahl 2019'!I30)</f>
        <v>#REF!</v>
      </c>
    </row>
    <row r="68" spans="3:9" x14ac:dyDescent="0.25">
      <c r="C68" s="7" t="str">
        <f t="shared" si="0"/>
        <v>Sweden</v>
      </c>
      <c r="D68" s="7" t="str">
        <f t="shared" si="0"/>
        <v>Lulea</v>
      </c>
      <c r="E68" s="43" t="e">
        <f>'Verbrauch je Träger 2050 var.'!E145-'Energiebedarf Sek.stahl var.'!E67-('Verbrauch je Träger PP 2019'!F145-'Energiebedarf Sek.stahl 2019'!E31)</f>
        <v>#REF!</v>
      </c>
      <c r="F68" s="47" t="e">
        <f>'Verbrauch je Träger 2050 var.'!F145-'Energiebedarf Sek.stahl var.'!F67-('Verbrauch je Träger PP 2019'!G145-'Energiebedarf Sek.stahl 2019'!F31)</f>
        <v>#REF!</v>
      </c>
      <c r="G68" s="44" t="e">
        <f>'Verbrauch je Träger 2050 var.'!G145-'Energiebedarf Sek.stahl var.'!G67-('Verbrauch je Träger PP 2019'!H145-'Energiebedarf Sek.stahl 2019'!G31)</f>
        <v>#REF!</v>
      </c>
      <c r="H68" s="46" t="e">
        <f>'Verbrauch je Träger 2050 var.'!H145-'Energiebedarf Sek.stahl var.'!H67-('Verbrauch je Träger PP 2019'!I145-'Energiebedarf Sek.stahl 2019'!H31)</f>
        <v>#REF!</v>
      </c>
      <c r="I68" s="45" t="e">
        <f>'Verbrauch je Träger 2050 var.'!I145-'Energiebedarf Sek.stahl var.'!I67-('Verbrauch je Träger PP 2019'!J145-'Energiebedarf Sek.stahl 2019'!I31)</f>
        <v>#REF!</v>
      </c>
    </row>
    <row r="69" spans="3:9" x14ac:dyDescent="0.25">
      <c r="C69" s="7" t="str">
        <f t="shared" si="0"/>
        <v>Sweden</v>
      </c>
      <c r="D69" s="7" t="str">
        <f t="shared" si="0"/>
        <v>Oxeloesund</v>
      </c>
      <c r="E69" s="43" t="e">
        <f>'Verbrauch je Träger 2050 var.'!E146-'Energiebedarf Sek.stahl var.'!E68-('Verbrauch je Träger PP 2019'!F146-'Energiebedarf Sek.stahl 2019'!E32)</f>
        <v>#REF!</v>
      </c>
      <c r="F69" s="47" t="e">
        <f>'Verbrauch je Träger 2050 var.'!F146-'Energiebedarf Sek.stahl var.'!F68-('Verbrauch je Träger PP 2019'!G146-'Energiebedarf Sek.stahl 2019'!F32)</f>
        <v>#REF!</v>
      </c>
      <c r="G69" s="44" t="e">
        <f>'Verbrauch je Träger 2050 var.'!G146-'Energiebedarf Sek.stahl var.'!G68-('Verbrauch je Träger PP 2019'!H146-'Energiebedarf Sek.stahl 2019'!G32)</f>
        <v>#REF!</v>
      </c>
      <c r="H69" s="46" t="e">
        <f>'Verbrauch je Träger 2050 var.'!H146-'Energiebedarf Sek.stahl var.'!H68-('Verbrauch je Träger PP 2019'!I146-'Energiebedarf Sek.stahl 2019'!H32)</f>
        <v>#REF!</v>
      </c>
      <c r="I69" s="45" t="e">
        <f>'Verbrauch je Träger 2050 var.'!I146-'Energiebedarf Sek.stahl var.'!I68-('Verbrauch je Träger PP 2019'!J146-'Energiebedarf Sek.stahl 2019'!I32)</f>
        <v>#REF!</v>
      </c>
    </row>
    <row r="70" spans="3:9" x14ac:dyDescent="0.25">
      <c r="C70" s="7" t="str">
        <f t="shared" si="0"/>
        <v>United Kingdom</v>
      </c>
      <c r="D70" s="7" t="str">
        <f t="shared" si="0"/>
        <v>Port Talbot</v>
      </c>
      <c r="E70" s="43" t="e">
        <f>'Verbrauch je Träger 2050 var.'!E147-'Energiebedarf Sek.stahl var.'!E69-('Verbrauch je Träger PP 2019'!F147-'Energiebedarf Sek.stahl 2019'!E33)</f>
        <v>#REF!</v>
      </c>
      <c r="F70" s="47" t="e">
        <f>'Verbrauch je Träger 2050 var.'!F147-'Energiebedarf Sek.stahl var.'!F69-('Verbrauch je Träger PP 2019'!G147-'Energiebedarf Sek.stahl 2019'!F33)</f>
        <v>#REF!</v>
      </c>
      <c r="G70" s="44" t="e">
        <f>'Verbrauch je Träger 2050 var.'!G147-'Energiebedarf Sek.stahl var.'!G69-('Verbrauch je Träger PP 2019'!H147-'Energiebedarf Sek.stahl 2019'!G33)</f>
        <v>#REF!</v>
      </c>
      <c r="H70" s="46" t="e">
        <f>'Verbrauch je Träger 2050 var.'!H147-'Energiebedarf Sek.stahl var.'!H69-('Verbrauch je Träger PP 2019'!I147-'Energiebedarf Sek.stahl 2019'!H33)</f>
        <v>#REF!</v>
      </c>
      <c r="I70" s="45" t="e">
        <f>'Verbrauch je Träger 2050 var.'!I147-'Energiebedarf Sek.stahl var.'!I69-('Verbrauch je Träger PP 2019'!J147-'Energiebedarf Sek.stahl 2019'!I33)</f>
        <v>#REF!</v>
      </c>
    </row>
    <row r="71" spans="3:9" x14ac:dyDescent="0.25">
      <c r="C71" s="7" t="str">
        <f t="shared" si="0"/>
        <v>United Kingdom</v>
      </c>
      <c r="D71" s="7" t="str">
        <f t="shared" si="0"/>
        <v>Scunthorpe</v>
      </c>
      <c r="E71" s="43" t="e">
        <f>'Verbrauch je Träger 2050 var.'!E148-'Energiebedarf Sek.stahl var.'!E70-('Verbrauch je Träger PP 2019'!F148-'Energiebedarf Sek.stahl 2019'!E34)</f>
        <v>#REF!</v>
      </c>
      <c r="F71" s="47" t="e">
        <f>'Verbrauch je Träger 2050 var.'!F148-'Energiebedarf Sek.stahl var.'!F70-('Verbrauch je Träger PP 2019'!G148-'Energiebedarf Sek.stahl 2019'!F34)</f>
        <v>#REF!</v>
      </c>
      <c r="G71" s="44" t="e">
        <f>'Verbrauch je Träger 2050 var.'!G148-'Energiebedarf Sek.stahl var.'!G70-('Verbrauch je Träger PP 2019'!H148-'Energiebedarf Sek.stahl 2019'!G34)</f>
        <v>#REF!</v>
      </c>
      <c r="H71" s="46" t="e">
        <f>'Verbrauch je Träger 2050 var.'!H148-'Energiebedarf Sek.stahl var.'!H70-('Verbrauch je Träger PP 2019'!I148-'Energiebedarf Sek.stahl 2019'!H34)</f>
        <v>#REF!</v>
      </c>
      <c r="I71" s="45" t="e">
        <f>'Verbrauch je Träger 2050 var.'!I148-'Energiebedarf Sek.stahl var.'!I70-('Verbrauch je Träger PP 2019'!J148-'Energiebedarf Sek.stahl 2019'!I34)</f>
        <v>#REF!</v>
      </c>
    </row>
    <row r="72" spans="3:9" x14ac:dyDescent="0.25">
      <c r="G72" t="s">
        <v>113</v>
      </c>
    </row>
    <row r="74" spans="3:9" ht="42" customHeight="1" x14ac:dyDescent="0.35">
      <c r="C74" s="93" t="s">
        <v>120</v>
      </c>
      <c r="D74" s="93"/>
      <c r="E74" s="93"/>
      <c r="F74" s="93"/>
      <c r="G74" s="93"/>
      <c r="H74" s="93"/>
      <c r="I74" s="93"/>
    </row>
    <row r="76" spans="3:9" ht="15.75" x14ac:dyDescent="0.25">
      <c r="E76" s="103" t="s">
        <v>45</v>
      </c>
      <c r="F76" s="103"/>
      <c r="G76" s="103" t="s">
        <v>42</v>
      </c>
      <c r="H76" s="103"/>
      <c r="I76" s="103"/>
    </row>
    <row r="77" spans="3:9" x14ac:dyDescent="0.25">
      <c r="C77" s="12" t="s">
        <v>49</v>
      </c>
      <c r="D77" s="12" t="s">
        <v>50</v>
      </c>
      <c r="E77" s="54" t="str">
        <f>Studienliste!$F$17</f>
        <v>ISI-05 13</v>
      </c>
      <c r="F77" s="55" t="s">
        <v>125</v>
      </c>
      <c r="G77" s="56" t="str">
        <f>Studienliste!$F$10</f>
        <v>OTTO-01 17</v>
      </c>
      <c r="H77" s="57" t="str">
        <f>Studienliste!$F$8</f>
        <v>TUD-02 20</v>
      </c>
      <c r="I77" s="58" t="str">
        <f>F77</f>
        <v>ENWI</v>
      </c>
    </row>
    <row r="78" spans="3:9" x14ac:dyDescent="0.25">
      <c r="C78" s="7" t="str">
        <f t="shared" ref="C78:D106" si="1">C7</f>
        <v>Austria</v>
      </c>
      <c r="D78" s="7" t="str">
        <f t="shared" si="1"/>
        <v>Donawitz</v>
      </c>
      <c r="E78" s="43" t="e">
        <f>'Verbrauch je Träger 2050 var.'!E120-'Energiebedarf Sek.stahl var.'!E77-('Verbrauch je Träger PP 2019'!F120-'Energiebedarf Sek.stahl 2019'!E6)</f>
        <v>#REF!</v>
      </c>
      <c r="F78" s="47" t="e">
        <f>'Verbrauch je Träger 2050 var.'!F120-'Energiebedarf Sek.stahl var.'!F77-('Verbrauch je Träger PP 2019'!G120-'Energiebedarf Sek.stahl 2019'!F6)</f>
        <v>#REF!</v>
      </c>
      <c r="G78" s="44" t="e">
        <f>'Verbrauch je Träger 2050 var.'!G120-'Energiebedarf Sek.stahl var.'!G77-('Verbrauch je Träger PP 2019'!H120-'Energiebedarf Sek.stahl 2019'!G6)</f>
        <v>#REF!</v>
      </c>
      <c r="H78" s="46" t="e">
        <f>'Verbrauch je Träger 2050 var.'!H120-'Energiebedarf Sek.stahl var.'!H77-('Verbrauch je Träger PP 2019'!I120-'Energiebedarf Sek.stahl 2019'!H6)</f>
        <v>#REF!</v>
      </c>
      <c r="I78" s="45" t="e">
        <f>'Verbrauch je Träger 2050 var.'!I120-'Energiebedarf Sek.stahl var.'!I77-('Verbrauch je Träger PP 2019'!J120-'Energiebedarf Sek.stahl 2019'!I6)</f>
        <v>#REF!</v>
      </c>
    </row>
    <row r="79" spans="3:9" x14ac:dyDescent="0.25">
      <c r="C79" s="7" t="str">
        <f t="shared" si="1"/>
        <v>Austria</v>
      </c>
      <c r="D79" s="7" t="str">
        <f t="shared" si="1"/>
        <v>Linz</v>
      </c>
      <c r="E79" s="43" t="e">
        <f>'Verbrauch je Träger 2050 var.'!E121-'Energiebedarf Sek.stahl var.'!E78-('Verbrauch je Träger PP 2019'!F121-'Energiebedarf Sek.stahl 2019'!E7)</f>
        <v>#REF!</v>
      </c>
      <c r="F79" s="47" t="e">
        <f>'Verbrauch je Träger 2050 var.'!F121-'Energiebedarf Sek.stahl var.'!F78-('Verbrauch je Träger PP 2019'!G121-'Energiebedarf Sek.stahl 2019'!F7)</f>
        <v>#REF!</v>
      </c>
      <c r="G79" s="44" t="e">
        <f>'Verbrauch je Träger 2050 var.'!G121-'Energiebedarf Sek.stahl var.'!G78-('Verbrauch je Träger PP 2019'!H121-'Energiebedarf Sek.stahl 2019'!G7)</f>
        <v>#REF!</v>
      </c>
      <c r="H79" s="46" t="e">
        <f>'Verbrauch je Träger 2050 var.'!H121-'Energiebedarf Sek.stahl var.'!H78-('Verbrauch je Träger PP 2019'!I121-'Energiebedarf Sek.stahl 2019'!H7)</f>
        <v>#REF!</v>
      </c>
      <c r="I79" s="45" t="e">
        <f>'Verbrauch je Träger 2050 var.'!I121-'Energiebedarf Sek.stahl var.'!I78-('Verbrauch je Träger PP 2019'!J121-'Energiebedarf Sek.stahl 2019'!I7)</f>
        <v>#REF!</v>
      </c>
    </row>
    <row r="80" spans="3:9" x14ac:dyDescent="0.25">
      <c r="C80" s="7" t="str">
        <f t="shared" si="1"/>
        <v>Belgium</v>
      </c>
      <c r="D80" s="7" t="str">
        <f t="shared" si="1"/>
        <v>Ghent</v>
      </c>
      <c r="E80" s="43" t="e">
        <f>'Verbrauch je Träger 2050 var.'!E122-'Energiebedarf Sek.stahl var.'!E79-('Verbrauch je Träger PP 2019'!F122-'Energiebedarf Sek.stahl 2019'!E8)</f>
        <v>#REF!</v>
      </c>
      <c r="F80" s="47" t="e">
        <f>'Verbrauch je Träger 2050 var.'!F122-'Energiebedarf Sek.stahl var.'!F79-('Verbrauch je Träger PP 2019'!G122-'Energiebedarf Sek.stahl 2019'!F8)</f>
        <v>#REF!</v>
      </c>
      <c r="G80" s="44" t="e">
        <f>'Verbrauch je Träger 2050 var.'!G122-'Energiebedarf Sek.stahl var.'!G79-('Verbrauch je Träger PP 2019'!H122-'Energiebedarf Sek.stahl 2019'!G8)</f>
        <v>#REF!</v>
      </c>
      <c r="H80" s="46" t="e">
        <f>'Verbrauch je Träger 2050 var.'!H122-'Energiebedarf Sek.stahl var.'!H79-('Verbrauch je Träger PP 2019'!I122-'Energiebedarf Sek.stahl 2019'!H8)</f>
        <v>#REF!</v>
      </c>
      <c r="I80" s="45" t="e">
        <f>'Verbrauch je Träger 2050 var.'!I122-'Energiebedarf Sek.stahl var.'!I79-('Verbrauch je Träger PP 2019'!J122-'Energiebedarf Sek.stahl 2019'!I8)</f>
        <v>#REF!</v>
      </c>
    </row>
    <row r="81" spans="3:9" x14ac:dyDescent="0.25">
      <c r="C81" s="7" t="str">
        <f t="shared" si="1"/>
        <v>Czech Republic</v>
      </c>
      <c r="D81" s="7" t="str">
        <f t="shared" si="1"/>
        <v>Trinec</v>
      </c>
      <c r="E81" s="43" t="e">
        <f>'Verbrauch je Träger 2050 var.'!E123-'Energiebedarf Sek.stahl var.'!E80-('Verbrauch je Träger PP 2019'!F123-'Energiebedarf Sek.stahl 2019'!E9)</f>
        <v>#REF!</v>
      </c>
      <c r="F81" s="47" t="e">
        <f>'Verbrauch je Träger 2050 var.'!F123-'Energiebedarf Sek.stahl var.'!F80-('Verbrauch je Träger PP 2019'!G123-'Energiebedarf Sek.stahl 2019'!F9)</f>
        <v>#REF!</v>
      </c>
      <c r="G81" s="44" t="e">
        <f>'Verbrauch je Träger 2050 var.'!G123-'Energiebedarf Sek.stahl var.'!G80-('Verbrauch je Träger PP 2019'!H123-'Energiebedarf Sek.stahl 2019'!G9)</f>
        <v>#REF!</v>
      </c>
      <c r="H81" s="46" t="e">
        <f>'Verbrauch je Träger 2050 var.'!H123-'Energiebedarf Sek.stahl var.'!H80-('Verbrauch je Träger PP 2019'!I123-'Energiebedarf Sek.stahl 2019'!H9)</f>
        <v>#REF!</v>
      </c>
      <c r="I81" s="45" t="e">
        <f>'Verbrauch je Träger 2050 var.'!I123-'Energiebedarf Sek.stahl var.'!I80-('Verbrauch je Träger PP 2019'!J123-'Energiebedarf Sek.stahl 2019'!I9)</f>
        <v>#REF!</v>
      </c>
    </row>
    <row r="82" spans="3:9" x14ac:dyDescent="0.25">
      <c r="C82" s="7" t="str">
        <f t="shared" si="1"/>
        <v>Finland</v>
      </c>
      <c r="D82" s="7" t="str">
        <f t="shared" si="1"/>
        <v>Raahe</v>
      </c>
      <c r="E82" s="43" t="e">
        <f>'Verbrauch je Träger 2050 var.'!E124-'Energiebedarf Sek.stahl var.'!E81-('Verbrauch je Träger PP 2019'!F124-'Energiebedarf Sek.stahl 2019'!E10)</f>
        <v>#REF!</v>
      </c>
      <c r="F82" s="47" t="e">
        <f>'Verbrauch je Träger 2050 var.'!F124-'Energiebedarf Sek.stahl var.'!F81-('Verbrauch je Träger PP 2019'!G124-'Energiebedarf Sek.stahl 2019'!F10)</f>
        <v>#REF!</v>
      </c>
      <c r="G82" s="44" t="e">
        <f>'Verbrauch je Träger 2050 var.'!G124-'Energiebedarf Sek.stahl var.'!G81-('Verbrauch je Träger PP 2019'!H124-'Energiebedarf Sek.stahl 2019'!G10)</f>
        <v>#REF!</v>
      </c>
      <c r="H82" s="46" t="e">
        <f>'Verbrauch je Träger 2050 var.'!H124-'Energiebedarf Sek.stahl var.'!H81-('Verbrauch je Träger PP 2019'!I124-'Energiebedarf Sek.stahl 2019'!H10)</f>
        <v>#REF!</v>
      </c>
      <c r="I82" s="45" t="e">
        <f>'Verbrauch je Träger 2050 var.'!I124-'Energiebedarf Sek.stahl var.'!I81-('Verbrauch je Träger PP 2019'!J124-'Energiebedarf Sek.stahl 2019'!I10)</f>
        <v>#REF!</v>
      </c>
    </row>
    <row r="83" spans="3:9" x14ac:dyDescent="0.25">
      <c r="C83" s="7" t="str">
        <f t="shared" si="1"/>
        <v>France</v>
      </c>
      <c r="D83" s="7" t="str">
        <f t="shared" si="1"/>
        <v>Fos-Sur-Mer</v>
      </c>
      <c r="E83" s="43" t="e">
        <f>'Verbrauch je Träger 2050 var.'!E125-'Energiebedarf Sek.stahl var.'!E82-('Verbrauch je Träger PP 2019'!F125-'Energiebedarf Sek.stahl 2019'!E11)</f>
        <v>#REF!</v>
      </c>
      <c r="F83" s="47" t="e">
        <f>'Verbrauch je Träger 2050 var.'!F125-'Energiebedarf Sek.stahl var.'!F82-('Verbrauch je Träger PP 2019'!G125-'Energiebedarf Sek.stahl 2019'!F11)</f>
        <v>#REF!</v>
      </c>
      <c r="G83" s="44" t="e">
        <f>'Verbrauch je Träger 2050 var.'!G125-'Energiebedarf Sek.stahl var.'!G82-('Verbrauch je Träger PP 2019'!H125-'Energiebedarf Sek.stahl 2019'!G11)</f>
        <v>#REF!</v>
      </c>
      <c r="H83" s="46" t="e">
        <f>'Verbrauch je Träger 2050 var.'!H125-'Energiebedarf Sek.stahl var.'!H82-('Verbrauch je Träger PP 2019'!I125-'Energiebedarf Sek.stahl 2019'!H11)</f>
        <v>#REF!</v>
      </c>
      <c r="I83" s="45" t="e">
        <f>'Verbrauch je Träger 2050 var.'!I125-'Energiebedarf Sek.stahl var.'!I82-('Verbrauch je Träger PP 2019'!J125-'Energiebedarf Sek.stahl 2019'!I11)</f>
        <v>#REF!</v>
      </c>
    </row>
    <row r="84" spans="3:9" x14ac:dyDescent="0.25">
      <c r="C84" s="7" t="str">
        <f t="shared" si="1"/>
        <v>France</v>
      </c>
      <c r="D84" s="7" t="str">
        <f t="shared" si="1"/>
        <v>Dunkerque</v>
      </c>
      <c r="E84" s="43" t="e">
        <f>'Verbrauch je Träger 2050 var.'!E126-'Energiebedarf Sek.stahl var.'!E83-('Verbrauch je Träger PP 2019'!F126-'Energiebedarf Sek.stahl 2019'!E12)</f>
        <v>#REF!</v>
      </c>
      <c r="F84" s="47" t="e">
        <f>'Verbrauch je Träger 2050 var.'!F126-'Energiebedarf Sek.stahl var.'!F83-('Verbrauch je Träger PP 2019'!G126-'Energiebedarf Sek.stahl 2019'!F12)</f>
        <v>#REF!</v>
      </c>
      <c r="G84" s="44" t="e">
        <f>'Verbrauch je Träger 2050 var.'!G126-'Energiebedarf Sek.stahl var.'!G83-('Verbrauch je Träger PP 2019'!H126-'Energiebedarf Sek.stahl 2019'!G12)</f>
        <v>#REF!</v>
      </c>
      <c r="H84" s="46" t="e">
        <f>'Verbrauch je Träger 2050 var.'!H126-'Energiebedarf Sek.stahl var.'!H83-('Verbrauch je Träger PP 2019'!I126-'Energiebedarf Sek.stahl 2019'!H12)</f>
        <v>#REF!</v>
      </c>
      <c r="I84" s="45" t="e">
        <f>'Verbrauch je Träger 2050 var.'!I126-'Energiebedarf Sek.stahl var.'!I83-('Verbrauch je Träger PP 2019'!J126-'Energiebedarf Sek.stahl 2019'!I12)</f>
        <v>#REF!</v>
      </c>
    </row>
    <row r="85" spans="3:9" x14ac:dyDescent="0.25">
      <c r="C85" s="7" t="str">
        <f t="shared" si="1"/>
        <v>Germany</v>
      </c>
      <c r="D85" s="7" t="str">
        <f t="shared" si="1"/>
        <v>Bremen</v>
      </c>
      <c r="E85" s="43" t="e">
        <f>'Verbrauch je Träger 2050 var.'!E127-'Energiebedarf Sek.stahl var.'!E84-('Verbrauch je Träger PP 2019'!F127-'Energiebedarf Sek.stahl 2019'!E13)</f>
        <v>#REF!</v>
      </c>
      <c r="F85" s="47" t="e">
        <f>'Verbrauch je Träger 2050 var.'!F127-'Energiebedarf Sek.stahl var.'!F84-('Verbrauch je Träger PP 2019'!G127-'Energiebedarf Sek.stahl 2019'!F13)</f>
        <v>#REF!</v>
      </c>
      <c r="G85" s="44" t="e">
        <f>'Verbrauch je Träger 2050 var.'!G127-'Energiebedarf Sek.stahl var.'!G84-('Verbrauch je Träger PP 2019'!H127-'Energiebedarf Sek.stahl 2019'!G13)</f>
        <v>#REF!</v>
      </c>
      <c r="H85" s="46" t="e">
        <f>'Verbrauch je Träger 2050 var.'!H127-'Energiebedarf Sek.stahl var.'!H84-('Verbrauch je Träger PP 2019'!I127-'Energiebedarf Sek.stahl 2019'!H13)</f>
        <v>#REF!</v>
      </c>
      <c r="I85" s="45" t="e">
        <f>'Verbrauch je Träger 2050 var.'!I127-'Energiebedarf Sek.stahl var.'!I84-('Verbrauch je Träger PP 2019'!J127-'Energiebedarf Sek.stahl 2019'!I13)</f>
        <v>#REF!</v>
      </c>
    </row>
    <row r="86" spans="3:9" x14ac:dyDescent="0.25">
      <c r="C86" s="7" t="str">
        <f t="shared" si="1"/>
        <v>Germany</v>
      </c>
      <c r="D86" s="7" t="str">
        <f t="shared" si="1"/>
        <v>Voelklingen</v>
      </c>
      <c r="E86" s="43" t="e">
        <f>'Verbrauch je Träger 2050 var.'!E128-'Energiebedarf Sek.stahl var.'!E85-('Verbrauch je Träger PP 2019'!F128-'Energiebedarf Sek.stahl 2019'!E14)</f>
        <v>#REF!</v>
      </c>
      <c r="F86" s="47" t="e">
        <f>'Verbrauch je Träger 2050 var.'!F128-'Energiebedarf Sek.stahl var.'!F85-('Verbrauch je Träger PP 2019'!G128-'Energiebedarf Sek.stahl 2019'!F14)</f>
        <v>#REF!</v>
      </c>
      <c r="G86" s="44" t="e">
        <f>'Verbrauch je Träger 2050 var.'!G128-'Energiebedarf Sek.stahl var.'!G85-('Verbrauch je Träger PP 2019'!H128-'Energiebedarf Sek.stahl 2019'!G14)</f>
        <v>#REF!</v>
      </c>
      <c r="H86" s="46" t="e">
        <f>'Verbrauch je Träger 2050 var.'!H128-'Energiebedarf Sek.stahl var.'!H85-('Verbrauch je Träger PP 2019'!I128-'Energiebedarf Sek.stahl 2019'!H14)</f>
        <v>#REF!</v>
      </c>
      <c r="I86" s="45" t="e">
        <f>'Verbrauch je Träger 2050 var.'!I128-'Energiebedarf Sek.stahl var.'!I85-('Verbrauch je Träger PP 2019'!J128-'Energiebedarf Sek.stahl 2019'!I14)</f>
        <v>#REF!</v>
      </c>
    </row>
    <row r="87" spans="3:9" x14ac:dyDescent="0.25">
      <c r="C87" s="7" t="str">
        <f t="shared" si="1"/>
        <v>Germany</v>
      </c>
      <c r="D87" s="7" t="str">
        <f t="shared" si="1"/>
        <v>Eisenhuettenstadt</v>
      </c>
      <c r="E87" s="43" t="e">
        <f>'Verbrauch je Träger 2050 var.'!E129-'Energiebedarf Sek.stahl var.'!E86-('Verbrauch je Träger PP 2019'!F129-'Energiebedarf Sek.stahl 2019'!E15)</f>
        <v>#REF!</v>
      </c>
      <c r="F87" s="47" t="e">
        <f>'Verbrauch je Träger 2050 var.'!F129-'Energiebedarf Sek.stahl var.'!F86-('Verbrauch je Träger PP 2019'!G129-'Energiebedarf Sek.stahl 2019'!F15)</f>
        <v>#REF!</v>
      </c>
      <c r="G87" s="44" t="e">
        <f>'Verbrauch je Träger 2050 var.'!G129-'Energiebedarf Sek.stahl var.'!G86-('Verbrauch je Träger PP 2019'!H129-'Energiebedarf Sek.stahl 2019'!G15)</f>
        <v>#REF!</v>
      </c>
      <c r="H87" s="46" t="e">
        <f>'Verbrauch je Träger 2050 var.'!H129-'Energiebedarf Sek.stahl var.'!H86-('Verbrauch je Träger PP 2019'!I129-'Energiebedarf Sek.stahl 2019'!H15)</f>
        <v>#REF!</v>
      </c>
      <c r="I87" s="45" t="e">
        <f>'Verbrauch je Träger 2050 var.'!I129-'Energiebedarf Sek.stahl var.'!I86-('Verbrauch je Träger PP 2019'!J129-'Energiebedarf Sek.stahl 2019'!I15)</f>
        <v>#REF!</v>
      </c>
    </row>
    <row r="88" spans="3:9" x14ac:dyDescent="0.25">
      <c r="C88" s="7" t="str">
        <f t="shared" si="1"/>
        <v>Germany</v>
      </c>
      <c r="D88" s="7" t="str">
        <f t="shared" si="1"/>
        <v>Duisburg-Huckingen</v>
      </c>
      <c r="E88" s="43" t="e">
        <f>'Verbrauch je Träger 2050 var.'!E130-'Energiebedarf Sek.stahl var.'!E87-('Verbrauch je Träger PP 2019'!F130-'Energiebedarf Sek.stahl 2019'!E16)</f>
        <v>#REF!</v>
      </c>
      <c r="F88" s="47" t="e">
        <f>'Verbrauch je Träger 2050 var.'!F130-'Energiebedarf Sek.stahl var.'!F87-('Verbrauch je Träger PP 2019'!G130-'Energiebedarf Sek.stahl 2019'!F16)</f>
        <v>#REF!</v>
      </c>
      <c r="G88" s="44" t="e">
        <f>'Verbrauch je Träger 2050 var.'!G130-'Energiebedarf Sek.stahl var.'!G87-('Verbrauch je Träger PP 2019'!H130-'Energiebedarf Sek.stahl 2019'!G16)</f>
        <v>#REF!</v>
      </c>
      <c r="H88" s="46" t="e">
        <f>'Verbrauch je Träger 2050 var.'!H130-'Energiebedarf Sek.stahl var.'!H87-('Verbrauch je Träger PP 2019'!I130-'Energiebedarf Sek.stahl 2019'!H16)</f>
        <v>#REF!</v>
      </c>
      <c r="I88" s="45" t="e">
        <f>'Verbrauch je Träger 2050 var.'!I130-'Energiebedarf Sek.stahl var.'!I87-('Verbrauch je Träger PP 2019'!J130-'Energiebedarf Sek.stahl 2019'!I16)</f>
        <v>#REF!</v>
      </c>
    </row>
    <row r="89" spans="3:9" x14ac:dyDescent="0.25">
      <c r="C89" s="7" t="str">
        <f t="shared" si="1"/>
        <v>Germany</v>
      </c>
      <c r="D89" s="7" t="str">
        <f t="shared" si="1"/>
        <v>Duisburg-Beeckerwerth</v>
      </c>
      <c r="E89" s="43" t="e">
        <f>'Verbrauch je Träger 2050 var.'!E131-'Energiebedarf Sek.stahl var.'!E88-('Verbrauch je Träger PP 2019'!F131-'Energiebedarf Sek.stahl 2019'!E17)</f>
        <v>#REF!</v>
      </c>
      <c r="F89" s="47" t="e">
        <f>'Verbrauch je Träger 2050 var.'!F131-'Energiebedarf Sek.stahl var.'!F88-('Verbrauch je Träger PP 2019'!G131-'Energiebedarf Sek.stahl 2019'!F17)</f>
        <v>#REF!</v>
      </c>
      <c r="G89" s="44" t="e">
        <f>'Verbrauch je Träger 2050 var.'!G131-'Energiebedarf Sek.stahl var.'!G88-('Verbrauch je Träger PP 2019'!H131-'Energiebedarf Sek.stahl 2019'!G17)</f>
        <v>#REF!</v>
      </c>
      <c r="H89" s="46" t="e">
        <f>'Verbrauch je Träger 2050 var.'!H131-'Energiebedarf Sek.stahl var.'!H88-('Verbrauch je Träger PP 2019'!I131-'Energiebedarf Sek.stahl 2019'!H17)</f>
        <v>#REF!</v>
      </c>
      <c r="I89" s="45" t="e">
        <f>'Verbrauch je Träger 2050 var.'!I131-'Energiebedarf Sek.stahl var.'!I88-('Verbrauch je Träger PP 2019'!J131-'Energiebedarf Sek.stahl 2019'!I17)</f>
        <v>#REF!</v>
      </c>
    </row>
    <row r="90" spans="3:9" x14ac:dyDescent="0.25">
      <c r="C90" s="7" t="str">
        <f t="shared" si="1"/>
        <v>Germany</v>
      </c>
      <c r="D90" s="7" t="str">
        <f t="shared" si="1"/>
        <v>Salzgitter</v>
      </c>
      <c r="E90" s="43" t="e">
        <f>'Verbrauch je Träger 2050 var.'!E132-'Energiebedarf Sek.stahl var.'!E89-('Verbrauch je Träger PP 2019'!F132-'Energiebedarf Sek.stahl 2019'!E18)</f>
        <v>#REF!</v>
      </c>
      <c r="F90" s="47" t="e">
        <f>'Verbrauch je Träger 2050 var.'!F132-'Energiebedarf Sek.stahl var.'!F89-('Verbrauch je Träger PP 2019'!G132-'Energiebedarf Sek.stahl 2019'!F18)</f>
        <v>#REF!</v>
      </c>
      <c r="G90" s="44" t="e">
        <f>'Verbrauch je Träger 2050 var.'!G132-'Energiebedarf Sek.stahl var.'!G89-('Verbrauch je Träger PP 2019'!H132-'Energiebedarf Sek.stahl 2019'!G18)</f>
        <v>#REF!</v>
      </c>
      <c r="H90" s="46" t="e">
        <f>'Verbrauch je Träger 2050 var.'!H132-'Energiebedarf Sek.stahl var.'!H89-('Verbrauch je Träger PP 2019'!I132-'Energiebedarf Sek.stahl 2019'!H18)</f>
        <v>#REF!</v>
      </c>
      <c r="I90" s="45" t="e">
        <f>'Verbrauch je Träger 2050 var.'!I132-'Energiebedarf Sek.stahl var.'!I89-('Verbrauch je Träger PP 2019'!J132-'Energiebedarf Sek.stahl 2019'!I18)</f>
        <v>#REF!</v>
      </c>
    </row>
    <row r="91" spans="3:9" x14ac:dyDescent="0.25">
      <c r="C91" s="7" t="str">
        <f t="shared" si="1"/>
        <v>Germany</v>
      </c>
      <c r="D91" s="7" t="str">
        <f t="shared" si="1"/>
        <v>Dillingen</v>
      </c>
      <c r="E91" s="43" t="e">
        <f>'Verbrauch je Träger 2050 var.'!E133-'Energiebedarf Sek.stahl var.'!E90-('Verbrauch je Träger PP 2019'!F133-'Energiebedarf Sek.stahl 2019'!E19)</f>
        <v>#REF!</v>
      </c>
      <c r="F91" s="47" t="e">
        <f>'Verbrauch je Träger 2050 var.'!F133-'Energiebedarf Sek.stahl var.'!F90-('Verbrauch je Träger PP 2019'!G133-'Energiebedarf Sek.stahl 2019'!F19)</f>
        <v>#REF!</v>
      </c>
      <c r="G91" s="44" t="e">
        <f>'Verbrauch je Träger 2050 var.'!G133-'Energiebedarf Sek.stahl var.'!G90-('Verbrauch je Träger PP 2019'!H133-'Energiebedarf Sek.stahl 2019'!G19)</f>
        <v>#REF!</v>
      </c>
      <c r="H91" s="46" t="e">
        <f>'Verbrauch je Träger 2050 var.'!H133-'Energiebedarf Sek.stahl var.'!H90-('Verbrauch je Träger PP 2019'!I133-'Energiebedarf Sek.stahl 2019'!H19)</f>
        <v>#REF!</v>
      </c>
      <c r="I91" s="45" t="e">
        <f>'Verbrauch je Träger 2050 var.'!I133-'Energiebedarf Sek.stahl var.'!I90-('Verbrauch je Träger PP 2019'!J133-'Energiebedarf Sek.stahl 2019'!I19)</f>
        <v>#REF!</v>
      </c>
    </row>
    <row r="92" spans="3:9" x14ac:dyDescent="0.25">
      <c r="C92" s="7" t="str">
        <f t="shared" si="1"/>
        <v>Germany</v>
      </c>
      <c r="D92" s="7" t="str">
        <f t="shared" si="1"/>
        <v>Duisburg</v>
      </c>
      <c r="E92" s="43" t="e">
        <f>'Verbrauch je Träger 2050 var.'!E134-'Energiebedarf Sek.stahl var.'!E91-('Verbrauch je Träger PP 2019'!F134-'Energiebedarf Sek.stahl 2019'!E20)</f>
        <v>#REF!</v>
      </c>
      <c r="F92" s="47" t="e">
        <f>'Verbrauch je Träger 2050 var.'!F134-'Energiebedarf Sek.stahl var.'!F91-('Verbrauch je Träger PP 2019'!G134-'Energiebedarf Sek.stahl 2019'!F20)</f>
        <v>#REF!</v>
      </c>
      <c r="G92" s="44" t="e">
        <f>'Verbrauch je Träger 2050 var.'!G134-'Energiebedarf Sek.stahl var.'!G91-('Verbrauch je Träger PP 2019'!H134-'Energiebedarf Sek.stahl 2019'!G20)</f>
        <v>#REF!</v>
      </c>
      <c r="H92" s="46" t="e">
        <f>'Verbrauch je Träger 2050 var.'!H134-'Energiebedarf Sek.stahl var.'!H91-('Verbrauch je Träger PP 2019'!I134-'Energiebedarf Sek.stahl 2019'!H20)</f>
        <v>#REF!</v>
      </c>
      <c r="I92" s="45" t="e">
        <f>'Verbrauch je Träger 2050 var.'!I134-'Energiebedarf Sek.stahl var.'!I91-('Verbrauch je Träger PP 2019'!J134-'Energiebedarf Sek.stahl 2019'!I20)</f>
        <v>#REF!</v>
      </c>
    </row>
    <row r="93" spans="3:9" x14ac:dyDescent="0.25">
      <c r="C93" s="7" t="str">
        <f t="shared" si="1"/>
        <v>Germany</v>
      </c>
      <c r="D93" s="7" t="str">
        <f t="shared" si="1"/>
        <v>Duisburg-Bruckhausen</v>
      </c>
      <c r="E93" s="43" t="e">
        <f>'Verbrauch je Träger 2050 var.'!E135-'Energiebedarf Sek.stahl var.'!E92-('Verbrauch je Träger PP 2019'!F135-'Energiebedarf Sek.stahl 2019'!E21)</f>
        <v>#REF!</v>
      </c>
      <c r="F93" s="47" t="e">
        <f>'Verbrauch je Träger 2050 var.'!F135-'Energiebedarf Sek.stahl var.'!F92-('Verbrauch je Träger PP 2019'!G135-'Energiebedarf Sek.stahl 2019'!F21)</f>
        <v>#REF!</v>
      </c>
      <c r="G93" s="44" t="e">
        <f>'Verbrauch je Träger 2050 var.'!G135-'Energiebedarf Sek.stahl var.'!G92-('Verbrauch je Träger PP 2019'!H135-'Energiebedarf Sek.stahl 2019'!G21)</f>
        <v>#REF!</v>
      </c>
      <c r="H93" s="46" t="e">
        <f>'Verbrauch je Träger 2050 var.'!H135-'Energiebedarf Sek.stahl var.'!H92-('Verbrauch je Träger PP 2019'!I135-'Energiebedarf Sek.stahl 2019'!H21)</f>
        <v>#REF!</v>
      </c>
      <c r="I93" s="45" t="e">
        <f>'Verbrauch je Träger 2050 var.'!I135-'Energiebedarf Sek.stahl var.'!I92-('Verbrauch je Träger PP 2019'!J135-'Energiebedarf Sek.stahl 2019'!I21)</f>
        <v>#REF!</v>
      </c>
    </row>
    <row r="94" spans="3:9" x14ac:dyDescent="0.25">
      <c r="C94" s="7" t="str">
        <f t="shared" si="1"/>
        <v>Hungaria</v>
      </c>
      <c r="D94" s="7" t="str">
        <f t="shared" si="1"/>
        <v>Dunauijvaros</v>
      </c>
      <c r="E94" s="43" t="e">
        <f>'Verbrauch je Träger 2050 var.'!E136-'Energiebedarf Sek.stahl var.'!E93-('Verbrauch je Träger PP 2019'!F136-'Energiebedarf Sek.stahl 2019'!E22)</f>
        <v>#REF!</v>
      </c>
      <c r="F94" s="47" t="e">
        <f>'Verbrauch je Träger 2050 var.'!F136-'Energiebedarf Sek.stahl var.'!F93-('Verbrauch je Träger PP 2019'!G136-'Energiebedarf Sek.stahl 2019'!F22)</f>
        <v>#REF!</v>
      </c>
      <c r="G94" s="44" t="e">
        <f>'Verbrauch je Träger 2050 var.'!G136-'Energiebedarf Sek.stahl var.'!G93-('Verbrauch je Träger PP 2019'!H136-'Energiebedarf Sek.stahl 2019'!G22)</f>
        <v>#REF!</v>
      </c>
      <c r="H94" s="46" t="e">
        <f>'Verbrauch je Träger 2050 var.'!H136-'Energiebedarf Sek.stahl var.'!H93-('Verbrauch je Träger PP 2019'!I136-'Energiebedarf Sek.stahl 2019'!H22)</f>
        <v>#REF!</v>
      </c>
      <c r="I94" s="45" t="e">
        <f>'Verbrauch je Träger 2050 var.'!I136-'Energiebedarf Sek.stahl var.'!I93-('Verbrauch je Träger PP 2019'!J136-'Energiebedarf Sek.stahl 2019'!I22)</f>
        <v>#REF!</v>
      </c>
    </row>
    <row r="95" spans="3:9" x14ac:dyDescent="0.25">
      <c r="C95" s="7" t="str">
        <f t="shared" si="1"/>
        <v>Italy</v>
      </c>
      <c r="D95" s="7" t="str">
        <f t="shared" si="1"/>
        <v>Taranto</v>
      </c>
      <c r="E95" s="43" t="e">
        <f>'Verbrauch je Träger 2050 var.'!E137-'Energiebedarf Sek.stahl var.'!E94-('Verbrauch je Träger PP 2019'!F137-'Energiebedarf Sek.stahl 2019'!E23)</f>
        <v>#REF!</v>
      </c>
      <c r="F95" s="47" t="e">
        <f>'Verbrauch je Träger 2050 var.'!F137-'Energiebedarf Sek.stahl var.'!F94-('Verbrauch je Träger PP 2019'!G137-'Energiebedarf Sek.stahl 2019'!F23)</f>
        <v>#REF!</v>
      </c>
      <c r="G95" s="44" t="e">
        <f>'Verbrauch je Träger 2050 var.'!G137-'Energiebedarf Sek.stahl var.'!G94-('Verbrauch je Träger PP 2019'!H137-'Energiebedarf Sek.stahl 2019'!G23)</f>
        <v>#REF!</v>
      </c>
      <c r="H95" s="46" t="e">
        <f>'Verbrauch je Träger 2050 var.'!H137-'Energiebedarf Sek.stahl var.'!H94-('Verbrauch je Träger PP 2019'!I137-'Energiebedarf Sek.stahl 2019'!H23)</f>
        <v>#REF!</v>
      </c>
      <c r="I95" s="45" t="e">
        <f>'Verbrauch je Träger 2050 var.'!I137-'Energiebedarf Sek.stahl var.'!I94-('Verbrauch je Träger PP 2019'!J137-'Energiebedarf Sek.stahl 2019'!I23)</f>
        <v>#REF!</v>
      </c>
    </row>
    <row r="96" spans="3:9" x14ac:dyDescent="0.25">
      <c r="C96" s="7" t="str">
        <f t="shared" si="1"/>
        <v>Netherlands</v>
      </c>
      <c r="D96" s="7" t="str">
        <f t="shared" si="1"/>
        <v>Ijmuiden</v>
      </c>
      <c r="E96" s="43" t="e">
        <f>'Verbrauch je Träger 2050 var.'!E138-'Energiebedarf Sek.stahl var.'!E95-('Verbrauch je Träger PP 2019'!F138-'Energiebedarf Sek.stahl 2019'!E24)</f>
        <v>#REF!</v>
      </c>
      <c r="F96" s="47" t="e">
        <f>'Verbrauch je Träger 2050 var.'!F138-'Energiebedarf Sek.stahl var.'!F95-('Verbrauch je Träger PP 2019'!G138-'Energiebedarf Sek.stahl 2019'!F24)</f>
        <v>#REF!</v>
      </c>
      <c r="G96" s="44" t="e">
        <f>'Verbrauch je Träger 2050 var.'!G138-'Energiebedarf Sek.stahl var.'!G95-('Verbrauch je Träger PP 2019'!H138-'Energiebedarf Sek.stahl 2019'!G24)</f>
        <v>#REF!</v>
      </c>
      <c r="H96" s="46" t="e">
        <f>'Verbrauch je Träger 2050 var.'!H138-'Energiebedarf Sek.stahl var.'!H95-('Verbrauch je Träger PP 2019'!I138-'Energiebedarf Sek.stahl 2019'!H24)</f>
        <v>#REF!</v>
      </c>
      <c r="I96" s="45" t="e">
        <f>'Verbrauch je Träger 2050 var.'!I138-'Energiebedarf Sek.stahl var.'!I95-('Verbrauch je Träger PP 2019'!J138-'Energiebedarf Sek.stahl 2019'!I24)</f>
        <v>#REF!</v>
      </c>
    </row>
    <row r="97" spans="3:9" x14ac:dyDescent="0.25">
      <c r="C97" s="7" t="str">
        <f t="shared" si="1"/>
        <v>Poland</v>
      </c>
      <c r="D97" s="7" t="str">
        <f t="shared" si="1"/>
        <v>Krakow</v>
      </c>
      <c r="E97" s="43" t="e">
        <f>'Verbrauch je Träger 2050 var.'!E139-'Energiebedarf Sek.stahl var.'!E96-('Verbrauch je Träger PP 2019'!F139-'Energiebedarf Sek.stahl 2019'!E25)</f>
        <v>#REF!</v>
      </c>
      <c r="F97" s="47" t="e">
        <f>'Verbrauch je Träger 2050 var.'!F139-'Energiebedarf Sek.stahl var.'!F96-('Verbrauch je Träger PP 2019'!G139-'Energiebedarf Sek.stahl 2019'!F25)</f>
        <v>#REF!</v>
      </c>
      <c r="G97" s="44" t="e">
        <f>'Verbrauch je Träger 2050 var.'!G139-'Energiebedarf Sek.stahl var.'!G96-('Verbrauch je Träger PP 2019'!H139-'Energiebedarf Sek.stahl 2019'!G25)</f>
        <v>#REF!</v>
      </c>
      <c r="H97" s="46" t="e">
        <f>'Verbrauch je Träger 2050 var.'!H139-'Energiebedarf Sek.stahl var.'!H96-('Verbrauch je Träger PP 2019'!I139-'Energiebedarf Sek.stahl 2019'!H25)</f>
        <v>#REF!</v>
      </c>
      <c r="I97" s="45" t="e">
        <f>'Verbrauch je Träger 2050 var.'!I139-'Energiebedarf Sek.stahl var.'!I96-('Verbrauch je Träger PP 2019'!J139-'Energiebedarf Sek.stahl 2019'!I25)</f>
        <v>#REF!</v>
      </c>
    </row>
    <row r="98" spans="3:9" x14ac:dyDescent="0.25">
      <c r="C98" s="7" t="str">
        <f t="shared" si="1"/>
        <v>Poland</v>
      </c>
      <c r="D98" s="7" t="str">
        <f t="shared" si="1"/>
        <v>Dabrowa Gornicza</v>
      </c>
      <c r="E98" s="43" t="e">
        <f>'Verbrauch je Träger 2050 var.'!E140-'Energiebedarf Sek.stahl var.'!E97-('Verbrauch je Träger PP 2019'!F140-'Energiebedarf Sek.stahl 2019'!E26)</f>
        <v>#REF!</v>
      </c>
      <c r="F98" s="47" t="e">
        <f>'Verbrauch je Träger 2050 var.'!F140-'Energiebedarf Sek.stahl var.'!F97-('Verbrauch je Träger PP 2019'!G140-'Energiebedarf Sek.stahl 2019'!F26)</f>
        <v>#REF!</v>
      </c>
      <c r="G98" s="44" t="e">
        <f>'Verbrauch je Träger 2050 var.'!G140-'Energiebedarf Sek.stahl var.'!G97-('Verbrauch je Träger PP 2019'!H140-'Energiebedarf Sek.stahl 2019'!G26)</f>
        <v>#REF!</v>
      </c>
      <c r="H98" s="46" t="e">
        <f>'Verbrauch je Träger 2050 var.'!H140-'Energiebedarf Sek.stahl var.'!H97-('Verbrauch je Träger PP 2019'!I140-'Energiebedarf Sek.stahl 2019'!H26)</f>
        <v>#REF!</v>
      </c>
      <c r="I98" s="45" t="e">
        <f>'Verbrauch je Träger 2050 var.'!I140-'Energiebedarf Sek.stahl var.'!I97-('Verbrauch je Träger PP 2019'!J140-'Energiebedarf Sek.stahl 2019'!I26)</f>
        <v>#REF!</v>
      </c>
    </row>
    <row r="99" spans="3:9" x14ac:dyDescent="0.25">
      <c r="C99" s="7" t="str">
        <f t="shared" si="1"/>
        <v>Romania</v>
      </c>
      <c r="D99" s="7" t="str">
        <f t="shared" si="1"/>
        <v>Galati</v>
      </c>
      <c r="E99" s="43" t="e">
        <f>'Verbrauch je Träger 2050 var.'!E141-'Energiebedarf Sek.stahl var.'!E98-('Verbrauch je Träger PP 2019'!F141-'Energiebedarf Sek.stahl 2019'!E27)</f>
        <v>#REF!</v>
      </c>
      <c r="F99" s="47" t="e">
        <f>'Verbrauch je Träger 2050 var.'!F141-'Energiebedarf Sek.stahl var.'!F98-('Verbrauch je Träger PP 2019'!G141-'Energiebedarf Sek.stahl 2019'!F27)</f>
        <v>#REF!</v>
      </c>
      <c r="G99" s="44" t="e">
        <f>'Verbrauch je Träger 2050 var.'!G141-'Energiebedarf Sek.stahl var.'!G98-('Verbrauch je Träger PP 2019'!H141-'Energiebedarf Sek.stahl 2019'!G27)</f>
        <v>#REF!</v>
      </c>
      <c r="H99" s="46" t="e">
        <f>'Verbrauch je Träger 2050 var.'!H141-'Energiebedarf Sek.stahl var.'!H98-('Verbrauch je Träger PP 2019'!I141-'Energiebedarf Sek.stahl 2019'!H27)</f>
        <v>#REF!</v>
      </c>
      <c r="I99" s="45" t="e">
        <f>'Verbrauch je Träger 2050 var.'!I141-'Energiebedarf Sek.stahl var.'!I98-('Verbrauch je Träger PP 2019'!J141-'Energiebedarf Sek.stahl 2019'!I27)</f>
        <v>#REF!</v>
      </c>
    </row>
    <row r="100" spans="3:9" x14ac:dyDescent="0.25">
      <c r="C100" s="7" t="str">
        <f t="shared" si="1"/>
        <v>Slovakia</v>
      </c>
      <c r="D100" s="7" t="str">
        <f t="shared" si="1"/>
        <v>Kosice</v>
      </c>
      <c r="E100" s="43" t="e">
        <f>'Verbrauch je Träger 2050 var.'!E142-'Energiebedarf Sek.stahl var.'!E99-('Verbrauch je Träger PP 2019'!F142-'Energiebedarf Sek.stahl 2019'!E28)</f>
        <v>#REF!</v>
      </c>
      <c r="F100" s="47" t="e">
        <f>'Verbrauch je Träger 2050 var.'!F142-'Energiebedarf Sek.stahl var.'!F99-('Verbrauch je Träger PP 2019'!G142-'Energiebedarf Sek.stahl 2019'!F28)</f>
        <v>#REF!</v>
      </c>
      <c r="G100" s="44" t="e">
        <f>'Verbrauch je Träger 2050 var.'!G142-'Energiebedarf Sek.stahl var.'!G99-('Verbrauch je Träger PP 2019'!H142-'Energiebedarf Sek.stahl 2019'!G28)</f>
        <v>#REF!</v>
      </c>
      <c r="H100" s="46" t="e">
        <f>'Verbrauch je Träger 2050 var.'!H142-'Energiebedarf Sek.stahl var.'!H99-('Verbrauch je Träger PP 2019'!I142-'Energiebedarf Sek.stahl 2019'!H28)</f>
        <v>#REF!</v>
      </c>
      <c r="I100" s="45" t="e">
        <f>'Verbrauch je Träger 2050 var.'!I142-'Energiebedarf Sek.stahl var.'!I99-('Verbrauch je Träger PP 2019'!J142-'Energiebedarf Sek.stahl 2019'!I28)</f>
        <v>#REF!</v>
      </c>
    </row>
    <row r="101" spans="3:9" x14ac:dyDescent="0.25">
      <c r="C101" s="7" t="str">
        <f t="shared" si="1"/>
        <v>Spain</v>
      </c>
      <c r="D101" s="7" t="str">
        <f t="shared" si="1"/>
        <v>Gijon</v>
      </c>
      <c r="E101" s="43" t="e">
        <f>'Verbrauch je Träger 2050 var.'!E143-'Energiebedarf Sek.stahl var.'!E100-('Verbrauch je Träger PP 2019'!F143-'Energiebedarf Sek.stahl 2019'!E29)</f>
        <v>#REF!</v>
      </c>
      <c r="F101" s="47" t="e">
        <f>'Verbrauch je Träger 2050 var.'!F143-'Energiebedarf Sek.stahl var.'!F100-('Verbrauch je Träger PP 2019'!G143-'Energiebedarf Sek.stahl 2019'!F29)</f>
        <v>#REF!</v>
      </c>
      <c r="G101" s="44" t="e">
        <f>'Verbrauch je Träger 2050 var.'!G143-'Energiebedarf Sek.stahl var.'!G100-('Verbrauch je Träger PP 2019'!H143-'Energiebedarf Sek.stahl 2019'!G29)</f>
        <v>#REF!</v>
      </c>
      <c r="H101" s="46" t="e">
        <f>'Verbrauch je Träger 2050 var.'!H143-'Energiebedarf Sek.stahl var.'!H100-('Verbrauch je Träger PP 2019'!I143-'Energiebedarf Sek.stahl 2019'!H29)</f>
        <v>#REF!</v>
      </c>
      <c r="I101" s="45" t="e">
        <f>'Verbrauch je Träger 2050 var.'!I143-'Energiebedarf Sek.stahl var.'!I100-('Verbrauch je Träger PP 2019'!J143-'Energiebedarf Sek.stahl 2019'!I29)</f>
        <v>#REF!</v>
      </c>
    </row>
    <row r="102" spans="3:9" x14ac:dyDescent="0.25">
      <c r="C102" s="7" t="str">
        <f t="shared" si="1"/>
        <v>Spain</v>
      </c>
      <c r="D102" s="7" t="str">
        <f t="shared" si="1"/>
        <v>Aviles</v>
      </c>
      <c r="E102" s="43" t="e">
        <f>'Verbrauch je Träger 2050 var.'!E144-'Energiebedarf Sek.stahl var.'!E101-('Verbrauch je Träger PP 2019'!F144-'Energiebedarf Sek.stahl 2019'!E30)</f>
        <v>#REF!</v>
      </c>
      <c r="F102" s="47" t="e">
        <f>'Verbrauch je Träger 2050 var.'!F144-'Energiebedarf Sek.stahl var.'!F101-('Verbrauch je Träger PP 2019'!G144-'Energiebedarf Sek.stahl 2019'!F30)</f>
        <v>#REF!</v>
      </c>
      <c r="G102" s="44" t="e">
        <f>'Verbrauch je Träger 2050 var.'!G144-'Energiebedarf Sek.stahl var.'!G101-('Verbrauch je Träger PP 2019'!H144-'Energiebedarf Sek.stahl 2019'!G30)</f>
        <v>#REF!</v>
      </c>
      <c r="H102" s="46" t="e">
        <f>'Verbrauch je Träger 2050 var.'!H144-'Energiebedarf Sek.stahl var.'!H101-('Verbrauch je Träger PP 2019'!I144-'Energiebedarf Sek.stahl 2019'!H30)</f>
        <v>#REF!</v>
      </c>
      <c r="I102" s="45" t="e">
        <f>'Verbrauch je Träger 2050 var.'!I144-'Energiebedarf Sek.stahl var.'!I101-('Verbrauch je Träger PP 2019'!J144-'Energiebedarf Sek.stahl 2019'!I30)</f>
        <v>#REF!</v>
      </c>
    </row>
    <row r="103" spans="3:9" x14ac:dyDescent="0.25">
      <c r="C103" s="7" t="str">
        <f t="shared" si="1"/>
        <v>Sweden</v>
      </c>
      <c r="D103" s="7" t="str">
        <f t="shared" si="1"/>
        <v>Lulea</v>
      </c>
      <c r="E103" s="43" t="e">
        <f>'Verbrauch je Träger 2050 var.'!E145-'Energiebedarf Sek.stahl var.'!E102-('Verbrauch je Träger PP 2019'!F145-'Energiebedarf Sek.stahl 2019'!E31)</f>
        <v>#REF!</v>
      </c>
      <c r="F103" s="47" t="e">
        <f>'Verbrauch je Träger 2050 var.'!F145-'Energiebedarf Sek.stahl var.'!F102-('Verbrauch je Träger PP 2019'!G145-'Energiebedarf Sek.stahl 2019'!F31)</f>
        <v>#REF!</v>
      </c>
      <c r="G103" s="44" t="e">
        <f>'Verbrauch je Träger 2050 var.'!G145-'Energiebedarf Sek.stahl var.'!G102-('Verbrauch je Träger PP 2019'!H145-'Energiebedarf Sek.stahl 2019'!G31)</f>
        <v>#REF!</v>
      </c>
      <c r="H103" s="46" t="e">
        <f>'Verbrauch je Träger 2050 var.'!H145-'Energiebedarf Sek.stahl var.'!H102-('Verbrauch je Träger PP 2019'!I145-'Energiebedarf Sek.stahl 2019'!H31)</f>
        <v>#REF!</v>
      </c>
      <c r="I103" s="45" t="e">
        <f>'Verbrauch je Träger 2050 var.'!I145-'Energiebedarf Sek.stahl var.'!I102-('Verbrauch je Träger PP 2019'!J145-'Energiebedarf Sek.stahl 2019'!I31)</f>
        <v>#REF!</v>
      </c>
    </row>
    <row r="104" spans="3:9" x14ac:dyDescent="0.25">
      <c r="C104" s="7" t="str">
        <f t="shared" si="1"/>
        <v>Sweden</v>
      </c>
      <c r="D104" s="7" t="str">
        <f t="shared" si="1"/>
        <v>Oxeloesund</v>
      </c>
      <c r="E104" s="43" t="e">
        <f>'Verbrauch je Träger 2050 var.'!E146-'Energiebedarf Sek.stahl var.'!E103-('Verbrauch je Träger PP 2019'!F146-'Energiebedarf Sek.stahl 2019'!E32)</f>
        <v>#REF!</v>
      </c>
      <c r="F104" s="47" t="e">
        <f>'Verbrauch je Träger 2050 var.'!F146-'Energiebedarf Sek.stahl var.'!F103-('Verbrauch je Träger PP 2019'!G146-'Energiebedarf Sek.stahl 2019'!F32)</f>
        <v>#REF!</v>
      </c>
      <c r="G104" s="44" t="e">
        <f>'Verbrauch je Träger 2050 var.'!G146-'Energiebedarf Sek.stahl var.'!G103-('Verbrauch je Träger PP 2019'!H146-'Energiebedarf Sek.stahl 2019'!G32)</f>
        <v>#REF!</v>
      </c>
      <c r="H104" s="46" t="e">
        <f>'Verbrauch je Träger 2050 var.'!H146-'Energiebedarf Sek.stahl var.'!H103-('Verbrauch je Träger PP 2019'!I146-'Energiebedarf Sek.stahl 2019'!H32)</f>
        <v>#REF!</v>
      </c>
      <c r="I104" s="45" t="e">
        <f>'Verbrauch je Träger 2050 var.'!I146-'Energiebedarf Sek.stahl var.'!I103-('Verbrauch je Träger PP 2019'!J146-'Energiebedarf Sek.stahl 2019'!I32)</f>
        <v>#REF!</v>
      </c>
    </row>
    <row r="105" spans="3:9" x14ac:dyDescent="0.25">
      <c r="C105" s="7" t="str">
        <f t="shared" si="1"/>
        <v>United Kingdom</v>
      </c>
      <c r="D105" s="7" t="str">
        <f t="shared" si="1"/>
        <v>Port Talbot</v>
      </c>
      <c r="E105" s="43" t="e">
        <f>'Verbrauch je Träger 2050 var.'!E147-'Energiebedarf Sek.stahl var.'!E104-('Verbrauch je Träger PP 2019'!F147-'Energiebedarf Sek.stahl 2019'!E33)</f>
        <v>#REF!</v>
      </c>
      <c r="F105" s="47" t="e">
        <f>'Verbrauch je Träger 2050 var.'!F147-'Energiebedarf Sek.stahl var.'!F104-('Verbrauch je Träger PP 2019'!G147-'Energiebedarf Sek.stahl 2019'!F33)</f>
        <v>#REF!</v>
      </c>
      <c r="G105" s="44" t="e">
        <f>'Verbrauch je Träger 2050 var.'!G147-'Energiebedarf Sek.stahl var.'!G104-('Verbrauch je Träger PP 2019'!H147-'Energiebedarf Sek.stahl 2019'!G33)</f>
        <v>#REF!</v>
      </c>
      <c r="H105" s="46" t="e">
        <f>'Verbrauch je Träger 2050 var.'!H147-'Energiebedarf Sek.stahl var.'!H104-('Verbrauch je Träger PP 2019'!I147-'Energiebedarf Sek.stahl 2019'!H33)</f>
        <v>#REF!</v>
      </c>
      <c r="I105" s="45" t="e">
        <f>'Verbrauch je Träger 2050 var.'!I147-'Energiebedarf Sek.stahl var.'!I104-('Verbrauch je Träger PP 2019'!J147-'Energiebedarf Sek.stahl 2019'!I33)</f>
        <v>#REF!</v>
      </c>
    </row>
    <row r="106" spans="3:9" x14ac:dyDescent="0.25">
      <c r="C106" s="7" t="str">
        <f t="shared" si="1"/>
        <v>United Kingdom</v>
      </c>
      <c r="D106" s="7" t="str">
        <f t="shared" si="1"/>
        <v>Scunthorpe</v>
      </c>
      <c r="E106" s="43" t="e">
        <f>'Verbrauch je Träger 2050 var.'!E148-'Energiebedarf Sek.stahl var.'!E105-('Verbrauch je Träger PP 2019'!F148-'Energiebedarf Sek.stahl 2019'!E34)</f>
        <v>#REF!</v>
      </c>
      <c r="F106" s="47" t="e">
        <f>'Verbrauch je Träger 2050 var.'!F148-'Energiebedarf Sek.stahl var.'!F105-('Verbrauch je Träger PP 2019'!G148-'Energiebedarf Sek.stahl 2019'!F34)</f>
        <v>#REF!</v>
      </c>
      <c r="G106" s="44" t="e">
        <f>'Verbrauch je Träger 2050 var.'!G148-'Energiebedarf Sek.stahl var.'!G105-('Verbrauch je Träger PP 2019'!H148-'Energiebedarf Sek.stahl 2019'!G34)</f>
        <v>#REF!</v>
      </c>
      <c r="H106" s="46" t="e">
        <f>'Verbrauch je Träger 2050 var.'!H148-'Energiebedarf Sek.stahl var.'!H105-('Verbrauch je Träger PP 2019'!I148-'Energiebedarf Sek.stahl 2019'!H34)</f>
        <v>#REF!</v>
      </c>
      <c r="I106" s="45" t="e">
        <f>'Verbrauch je Träger 2050 var.'!I148-'Energiebedarf Sek.stahl var.'!I105-('Verbrauch je Träger PP 2019'!J148-'Energiebedarf Sek.stahl 2019'!I34)</f>
        <v>#REF!</v>
      </c>
    </row>
    <row r="107" spans="3:9" x14ac:dyDescent="0.25">
      <c r="G107" t="s">
        <v>113</v>
      </c>
    </row>
    <row r="110" spans="3:9" x14ac:dyDescent="0.25">
      <c r="C110" s="53" t="s">
        <v>111</v>
      </c>
    </row>
  </sheetData>
  <mergeCells count="9">
    <mergeCell ref="E76:F76"/>
    <mergeCell ref="G76:I76"/>
    <mergeCell ref="C3:I3"/>
    <mergeCell ref="C39:I39"/>
    <mergeCell ref="C74:I74"/>
    <mergeCell ref="E5:F5"/>
    <mergeCell ref="G5:I5"/>
    <mergeCell ref="E41:F41"/>
    <mergeCell ref="G41:I41"/>
  </mergeCells>
  <pageMargins left="0.7" right="0.7" top="0.78740157499999996" bottom="0.78740157499999996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C2:I34"/>
  <sheetViews>
    <sheetView workbookViewId="0">
      <selection activeCell="K32" sqref="K32"/>
    </sheetView>
  </sheetViews>
  <sheetFormatPr baseColWidth="10" defaultRowHeight="15" x14ac:dyDescent="0.25"/>
  <cols>
    <col min="3" max="3" width="19.42578125" customWidth="1"/>
    <col min="4" max="4" width="27.28515625" customWidth="1"/>
    <col min="5" max="5" width="22.42578125" customWidth="1"/>
    <col min="6" max="6" width="25.5703125" customWidth="1"/>
    <col min="7" max="8" width="26.42578125" customWidth="1"/>
    <col min="9" max="9" width="29" customWidth="1"/>
  </cols>
  <sheetData>
    <row r="2" spans="3:9" ht="21" x14ac:dyDescent="0.35">
      <c r="C2" s="88" t="s">
        <v>104</v>
      </c>
      <c r="D2" s="88"/>
      <c r="E2" s="88"/>
      <c r="F2" s="88"/>
      <c r="G2" s="88"/>
      <c r="H2" s="88"/>
      <c r="I2" s="88"/>
    </row>
    <row r="4" spans="3:9" ht="15.75" x14ac:dyDescent="0.25">
      <c r="E4" s="103" t="s">
        <v>45</v>
      </c>
      <c r="F4" s="103"/>
      <c r="G4" s="103" t="s">
        <v>42</v>
      </c>
      <c r="H4" s="103"/>
      <c r="I4" s="103"/>
    </row>
    <row r="5" spans="3:9" s="1" customFormat="1" x14ac:dyDescent="0.25">
      <c r="C5" s="12" t="s">
        <v>49</v>
      </c>
      <c r="D5" s="41" t="s">
        <v>50</v>
      </c>
      <c r="E5" s="54" t="str">
        <f>Studienliste!$F$17</f>
        <v>ISI-05 13</v>
      </c>
      <c r="F5" s="55" t="s">
        <v>125</v>
      </c>
      <c r="G5" s="56" t="str">
        <f>Studienliste!$F$10</f>
        <v>OTTO-01 17</v>
      </c>
      <c r="H5" s="57" t="str">
        <f>Studienliste!$F$8</f>
        <v>TUD-02 20</v>
      </c>
      <c r="I5" s="58" t="str">
        <f>F5</f>
        <v>ENWI</v>
      </c>
    </row>
    <row r="6" spans="3:9" x14ac:dyDescent="0.25">
      <c r="C6" s="7" t="str">
        <f>'Produktion je Standort'!C6</f>
        <v>Austria</v>
      </c>
      <c r="D6" s="7" t="str">
        <f>'Produktion je Standort'!D6</f>
        <v>Donawitz</v>
      </c>
      <c r="E6" s="43" t="e">
        <f>Sekundäranteil!#REF!*'Gesamtenergie PP 2019'!E7</f>
        <v>#REF!</v>
      </c>
      <c r="F6" s="47" t="e">
        <f>Sekundäranteil!#REF!*'Gesamtenergie PP 2019'!F7</f>
        <v>#REF!</v>
      </c>
      <c r="G6" s="44" t="e">
        <f>Sekundäranteil!#REF!*'Gesamtenergie PP 2019'!G7</f>
        <v>#REF!</v>
      </c>
      <c r="H6" s="46" t="e">
        <f>Sekundäranteil!#REF!*'Gesamtenergie PP 2019'!H7</f>
        <v>#REF!</v>
      </c>
      <c r="I6" s="45" t="e">
        <f>Sekundäranteil!#REF!*'Gesamtenergie PP 2019'!I7</f>
        <v>#REF!</v>
      </c>
    </row>
    <row r="7" spans="3:9" x14ac:dyDescent="0.25">
      <c r="C7" s="7" t="str">
        <f>'Produktion je Standort'!C7</f>
        <v>Austria</v>
      </c>
      <c r="D7" s="7" t="str">
        <f>'Produktion je Standort'!D7</f>
        <v>Linz</v>
      </c>
      <c r="E7" s="43" t="e">
        <f>Sekundäranteil!#REF!*'Gesamtenergie PP 2019'!E8</f>
        <v>#REF!</v>
      </c>
      <c r="F7" s="47" t="e">
        <f>Sekundäranteil!#REF!*'Gesamtenergie PP 2019'!F8</f>
        <v>#REF!</v>
      </c>
      <c r="G7" s="44" t="e">
        <f>Sekundäranteil!#REF!*'Gesamtenergie PP 2019'!G8</f>
        <v>#REF!</v>
      </c>
      <c r="H7" s="46" t="e">
        <f>Sekundäranteil!#REF!*'Gesamtenergie PP 2019'!H8</f>
        <v>#REF!</v>
      </c>
      <c r="I7" s="45" t="e">
        <f>Sekundäranteil!#REF!*'Gesamtenergie PP 2019'!I8</f>
        <v>#REF!</v>
      </c>
    </row>
    <row r="8" spans="3:9" x14ac:dyDescent="0.25">
      <c r="C8" s="7" t="str">
        <f>'Produktion je Standort'!C8</f>
        <v>Belgium</v>
      </c>
      <c r="D8" s="7" t="str">
        <f>'Produktion je Standort'!D8</f>
        <v>Ghent</v>
      </c>
      <c r="E8" s="43" t="e">
        <f>Sekundäranteil!#REF!*'Gesamtenergie PP 2019'!E9</f>
        <v>#REF!</v>
      </c>
      <c r="F8" s="47" t="e">
        <f>Sekundäranteil!#REF!*'Gesamtenergie PP 2019'!F9</f>
        <v>#REF!</v>
      </c>
      <c r="G8" s="44" t="e">
        <f>Sekundäranteil!#REF!*'Gesamtenergie PP 2019'!G9</f>
        <v>#REF!</v>
      </c>
      <c r="H8" s="46" t="e">
        <f>Sekundäranteil!#REF!*'Gesamtenergie PP 2019'!H9</f>
        <v>#REF!</v>
      </c>
      <c r="I8" s="45" t="e">
        <f>Sekundäranteil!#REF!*'Gesamtenergie PP 2019'!I9</f>
        <v>#REF!</v>
      </c>
    </row>
    <row r="9" spans="3:9" x14ac:dyDescent="0.25">
      <c r="C9" s="7" t="str">
        <f>'Produktion je Standort'!C9</f>
        <v>Czech Republic</v>
      </c>
      <c r="D9" s="7" t="str">
        <f>'Produktion je Standort'!D9</f>
        <v>Trinec</v>
      </c>
      <c r="E9" s="43" t="e">
        <f>Sekundäranteil!#REF!*'Gesamtenergie PP 2019'!E10</f>
        <v>#REF!</v>
      </c>
      <c r="F9" s="47" t="e">
        <f>Sekundäranteil!#REF!*'Gesamtenergie PP 2019'!F10</f>
        <v>#REF!</v>
      </c>
      <c r="G9" s="44" t="e">
        <f>Sekundäranteil!#REF!*'Gesamtenergie PP 2019'!G10</f>
        <v>#REF!</v>
      </c>
      <c r="H9" s="46" t="e">
        <f>Sekundäranteil!#REF!*'Gesamtenergie PP 2019'!H10</f>
        <v>#REF!</v>
      </c>
      <c r="I9" s="45" t="e">
        <f>Sekundäranteil!#REF!*'Gesamtenergie PP 2019'!I10</f>
        <v>#REF!</v>
      </c>
    </row>
    <row r="10" spans="3:9" x14ac:dyDescent="0.25">
      <c r="C10" s="7" t="str">
        <f>'Produktion je Standort'!C10</f>
        <v>Finland</v>
      </c>
      <c r="D10" s="7" t="str">
        <f>'Produktion je Standort'!D10</f>
        <v>Raahe</v>
      </c>
      <c r="E10" s="43" t="e">
        <f>Sekundäranteil!#REF!*'Gesamtenergie PP 2019'!E11</f>
        <v>#REF!</v>
      </c>
      <c r="F10" s="47" t="e">
        <f>Sekundäranteil!#REF!*'Gesamtenergie PP 2019'!F11</f>
        <v>#REF!</v>
      </c>
      <c r="G10" s="44" t="e">
        <f>Sekundäranteil!#REF!*'Gesamtenergie PP 2019'!G11</f>
        <v>#REF!</v>
      </c>
      <c r="H10" s="46" t="e">
        <f>Sekundäranteil!#REF!*'Gesamtenergie PP 2019'!H11</f>
        <v>#REF!</v>
      </c>
      <c r="I10" s="45" t="e">
        <f>Sekundäranteil!#REF!*'Gesamtenergie PP 2019'!I11</f>
        <v>#REF!</v>
      </c>
    </row>
    <row r="11" spans="3:9" x14ac:dyDescent="0.25">
      <c r="C11" s="7" t="str">
        <f>'Produktion je Standort'!C11</f>
        <v>France</v>
      </c>
      <c r="D11" s="7" t="str">
        <f>'Produktion je Standort'!D11</f>
        <v>Fos-Sur-Mer</v>
      </c>
      <c r="E11" s="43" t="e">
        <f>Sekundäranteil!#REF!*'Gesamtenergie PP 2019'!E12</f>
        <v>#REF!</v>
      </c>
      <c r="F11" s="47" t="e">
        <f>Sekundäranteil!#REF!*'Gesamtenergie PP 2019'!F12</f>
        <v>#REF!</v>
      </c>
      <c r="G11" s="44" t="e">
        <f>Sekundäranteil!#REF!*'Gesamtenergie PP 2019'!G12</f>
        <v>#REF!</v>
      </c>
      <c r="H11" s="46" t="e">
        <f>Sekundäranteil!#REF!*'Gesamtenergie PP 2019'!H12</f>
        <v>#REF!</v>
      </c>
      <c r="I11" s="45" t="e">
        <f>Sekundäranteil!#REF!*'Gesamtenergie PP 2019'!I12</f>
        <v>#REF!</v>
      </c>
    </row>
    <row r="12" spans="3:9" x14ac:dyDescent="0.25">
      <c r="C12" s="7" t="str">
        <f>'Produktion je Standort'!C12</f>
        <v>France</v>
      </c>
      <c r="D12" s="7" t="str">
        <f>'Produktion je Standort'!D12</f>
        <v>Dunkerque</v>
      </c>
      <c r="E12" s="43" t="e">
        <f>Sekundäranteil!#REF!*'Gesamtenergie PP 2019'!E13</f>
        <v>#REF!</v>
      </c>
      <c r="F12" s="47" t="e">
        <f>Sekundäranteil!#REF!*'Gesamtenergie PP 2019'!F13</f>
        <v>#REF!</v>
      </c>
      <c r="G12" s="44" t="e">
        <f>Sekundäranteil!#REF!*'Gesamtenergie PP 2019'!G13</f>
        <v>#REF!</v>
      </c>
      <c r="H12" s="46" t="e">
        <f>Sekundäranteil!#REF!*'Gesamtenergie PP 2019'!H13</f>
        <v>#REF!</v>
      </c>
      <c r="I12" s="45" t="e">
        <f>Sekundäranteil!#REF!*'Gesamtenergie PP 2019'!I13</f>
        <v>#REF!</v>
      </c>
    </row>
    <row r="13" spans="3:9" x14ac:dyDescent="0.25">
      <c r="C13" s="7" t="str">
        <f>'Produktion je Standort'!C13</f>
        <v>Germany</v>
      </c>
      <c r="D13" s="7" t="str">
        <f>'Produktion je Standort'!D13</f>
        <v>Bremen</v>
      </c>
      <c r="E13" s="43" t="e">
        <f>Sekundäranteil!#REF!*'Gesamtenergie PP 2019'!E14</f>
        <v>#REF!</v>
      </c>
      <c r="F13" s="47" t="e">
        <f>Sekundäranteil!#REF!*'Gesamtenergie PP 2019'!F14</f>
        <v>#REF!</v>
      </c>
      <c r="G13" s="44" t="e">
        <f>Sekundäranteil!#REF!*'Gesamtenergie PP 2019'!G14</f>
        <v>#REF!</v>
      </c>
      <c r="H13" s="46" t="e">
        <f>Sekundäranteil!#REF!*'Gesamtenergie PP 2019'!H14</f>
        <v>#REF!</v>
      </c>
      <c r="I13" s="45" t="e">
        <f>Sekundäranteil!#REF!*'Gesamtenergie PP 2019'!I14</f>
        <v>#REF!</v>
      </c>
    </row>
    <row r="14" spans="3:9" x14ac:dyDescent="0.25">
      <c r="C14" s="7" t="str">
        <f>'Produktion je Standort'!C14</f>
        <v>Germany</v>
      </c>
      <c r="D14" s="7" t="str">
        <f>'Produktion je Standort'!D14</f>
        <v>Voelklingen</v>
      </c>
      <c r="E14" s="43" t="e">
        <f>Sekundäranteil!#REF!*'Gesamtenergie PP 2019'!E15</f>
        <v>#REF!</v>
      </c>
      <c r="F14" s="47" t="e">
        <f>Sekundäranteil!#REF!*'Gesamtenergie PP 2019'!F15</f>
        <v>#REF!</v>
      </c>
      <c r="G14" s="44" t="e">
        <f>Sekundäranteil!#REF!*'Gesamtenergie PP 2019'!G15</f>
        <v>#REF!</v>
      </c>
      <c r="H14" s="46" t="e">
        <f>Sekundäranteil!#REF!*'Gesamtenergie PP 2019'!H15</f>
        <v>#REF!</v>
      </c>
      <c r="I14" s="45" t="e">
        <f>Sekundäranteil!#REF!*'Gesamtenergie PP 2019'!I15</f>
        <v>#REF!</v>
      </c>
    </row>
    <row r="15" spans="3:9" x14ac:dyDescent="0.25">
      <c r="C15" s="7" t="str">
        <f>'Produktion je Standort'!C15</f>
        <v>Germany</v>
      </c>
      <c r="D15" s="7" t="str">
        <f>'Produktion je Standort'!D15</f>
        <v>Eisenhuettenstadt</v>
      </c>
      <c r="E15" s="43" t="e">
        <f>Sekundäranteil!#REF!*'Gesamtenergie PP 2019'!E16</f>
        <v>#REF!</v>
      </c>
      <c r="F15" s="47" t="e">
        <f>Sekundäranteil!#REF!*'Gesamtenergie PP 2019'!F16</f>
        <v>#REF!</v>
      </c>
      <c r="G15" s="44" t="e">
        <f>Sekundäranteil!#REF!*'Gesamtenergie PP 2019'!G16</f>
        <v>#REF!</v>
      </c>
      <c r="H15" s="46" t="e">
        <f>Sekundäranteil!#REF!*'Gesamtenergie PP 2019'!H16</f>
        <v>#REF!</v>
      </c>
      <c r="I15" s="45" t="e">
        <f>Sekundäranteil!#REF!*'Gesamtenergie PP 2019'!I16</f>
        <v>#REF!</v>
      </c>
    </row>
    <row r="16" spans="3:9" x14ac:dyDescent="0.25">
      <c r="C16" s="7" t="str">
        <f>'Produktion je Standort'!C16</f>
        <v>Germany</v>
      </c>
      <c r="D16" s="7" t="str">
        <f>'Produktion je Standort'!D16</f>
        <v>Duisburg-Huckingen</v>
      </c>
      <c r="E16" s="43" t="e">
        <f>Sekundäranteil!#REF!*'Gesamtenergie PP 2019'!E17</f>
        <v>#REF!</v>
      </c>
      <c r="F16" s="47" t="e">
        <f>Sekundäranteil!#REF!*'Gesamtenergie PP 2019'!F17</f>
        <v>#REF!</v>
      </c>
      <c r="G16" s="44" t="e">
        <f>Sekundäranteil!#REF!*'Gesamtenergie PP 2019'!G17</f>
        <v>#REF!</v>
      </c>
      <c r="H16" s="46" t="e">
        <f>Sekundäranteil!#REF!*'Gesamtenergie PP 2019'!H17</f>
        <v>#REF!</v>
      </c>
      <c r="I16" s="45" t="e">
        <f>Sekundäranteil!#REF!*'Gesamtenergie PP 2019'!I17</f>
        <v>#REF!</v>
      </c>
    </row>
    <row r="17" spans="3:9" x14ac:dyDescent="0.25">
      <c r="C17" s="7" t="str">
        <f>'Produktion je Standort'!C17</f>
        <v>Germany</v>
      </c>
      <c r="D17" s="7" t="str">
        <f>'Produktion je Standort'!D17</f>
        <v>Duisburg-Beeckerwerth</v>
      </c>
      <c r="E17" s="43" t="e">
        <f>Sekundäranteil!#REF!*'Gesamtenergie PP 2019'!E18</f>
        <v>#REF!</v>
      </c>
      <c r="F17" s="47" t="e">
        <f>Sekundäranteil!#REF!*'Gesamtenergie PP 2019'!F18</f>
        <v>#REF!</v>
      </c>
      <c r="G17" s="44" t="e">
        <f>Sekundäranteil!#REF!*'Gesamtenergie PP 2019'!G18</f>
        <v>#REF!</v>
      </c>
      <c r="H17" s="46" t="e">
        <f>Sekundäranteil!#REF!*'Gesamtenergie PP 2019'!H18</f>
        <v>#REF!</v>
      </c>
      <c r="I17" s="45" t="e">
        <f>Sekundäranteil!#REF!*'Gesamtenergie PP 2019'!I18</f>
        <v>#REF!</v>
      </c>
    </row>
    <row r="18" spans="3:9" x14ac:dyDescent="0.25">
      <c r="C18" s="7" t="str">
        <f>'Produktion je Standort'!C18</f>
        <v>Germany</v>
      </c>
      <c r="D18" s="7" t="str">
        <f>'Produktion je Standort'!D18</f>
        <v>Salzgitter</v>
      </c>
      <c r="E18" s="43" t="e">
        <f>Sekundäranteil!#REF!*'Gesamtenergie PP 2019'!E19</f>
        <v>#REF!</v>
      </c>
      <c r="F18" s="47" t="e">
        <f>Sekundäranteil!#REF!*'Gesamtenergie PP 2019'!F19</f>
        <v>#REF!</v>
      </c>
      <c r="G18" s="44" t="e">
        <f>Sekundäranteil!#REF!*'Gesamtenergie PP 2019'!G19</f>
        <v>#REF!</v>
      </c>
      <c r="H18" s="46" t="e">
        <f>Sekundäranteil!#REF!*'Gesamtenergie PP 2019'!H19</f>
        <v>#REF!</v>
      </c>
      <c r="I18" s="45" t="e">
        <f>Sekundäranteil!#REF!*'Gesamtenergie PP 2019'!I19</f>
        <v>#REF!</v>
      </c>
    </row>
    <row r="19" spans="3:9" x14ac:dyDescent="0.25">
      <c r="C19" s="7" t="str">
        <f>'Produktion je Standort'!C19</f>
        <v>Germany</v>
      </c>
      <c r="D19" s="7" t="str">
        <f>'Produktion je Standort'!D19</f>
        <v>Dillingen</v>
      </c>
      <c r="E19" s="43" t="e">
        <f>Sekundäranteil!#REF!*'Gesamtenergie PP 2019'!E20</f>
        <v>#REF!</v>
      </c>
      <c r="F19" s="47" t="e">
        <f>Sekundäranteil!#REF!*'Gesamtenergie PP 2019'!F20</f>
        <v>#REF!</v>
      </c>
      <c r="G19" s="44" t="e">
        <f>Sekundäranteil!#REF!*'Gesamtenergie PP 2019'!G20</f>
        <v>#REF!</v>
      </c>
      <c r="H19" s="46" t="e">
        <f>Sekundäranteil!#REF!*'Gesamtenergie PP 2019'!H20</f>
        <v>#REF!</v>
      </c>
      <c r="I19" s="45" t="e">
        <f>Sekundäranteil!#REF!*'Gesamtenergie PP 2019'!I20</f>
        <v>#REF!</v>
      </c>
    </row>
    <row r="20" spans="3:9" x14ac:dyDescent="0.25">
      <c r="C20" s="7" t="str">
        <f>'Produktion je Standort'!C20</f>
        <v>Germany</v>
      </c>
      <c r="D20" s="7" t="str">
        <f>'Produktion je Standort'!D20</f>
        <v>Duisburg</v>
      </c>
      <c r="E20" s="43" t="e">
        <f>Sekundäranteil!#REF!*'Gesamtenergie PP 2019'!E21</f>
        <v>#REF!</v>
      </c>
      <c r="F20" s="47" t="e">
        <f>Sekundäranteil!#REF!*'Gesamtenergie PP 2019'!F21</f>
        <v>#REF!</v>
      </c>
      <c r="G20" s="44" t="e">
        <f>Sekundäranteil!#REF!*'Gesamtenergie PP 2019'!G21</f>
        <v>#REF!</v>
      </c>
      <c r="H20" s="46" t="e">
        <f>Sekundäranteil!#REF!*'Gesamtenergie PP 2019'!H21</f>
        <v>#REF!</v>
      </c>
      <c r="I20" s="45" t="e">
        <f>Sekundäranteil!#REF!*'Gesamtenergie PP 2019'!I21</f>
        <v>#REF!</v>
      </c>
    </row>
    <row r="21" spans="3:9" x14ac:dyDescent="0.25">
      <c r="C21" s="7" t="str">
        <f>'Produktion je Standort'!C21</f>
        <v>Germany</v>
      </c>
      <c r="D21" s="7" t="str">
        <f>'Produktion je Standort'!D21</f>
        <v>Duisburg-Bruckhausen</v>
      </c>
      <c r="E21" s="43" t="e">
        <f>Sekundäranteil!#REF!*'Gesamtenergie PP 2019'!E22</f>
        <v>#REF!</v>
      </c>
      <c r="F21" s="47" t="e">
        <f>Sekundäranteil!#REF!*'Gesamtenergie PP 2019'!F22</f>
        <v>#REF!</v>
      </c>
      <c r="G21" s="44" t="e">
        <f>Sekundäranteil!#REF!*'Gesamtenergie PP 2019'!G22</f>
        <v>#REF!</v>
      </c>
      <c r="H21" s="46" t="e">
        <f>Sekundäranteil!#REF!*'Gesamtenergie PP 2019'!H22</f>
        <v>#REF!</v>
      </c>
      <c r="I21" s="45" t="e">
        <f>Sekundäranteil!#REF!*'Gesamtenergie PP 2019'!I22</f>
        <v>#REF!</v>
      </c>
    </row>
    <row r="22" spans="3:9" x14ac:dyDescent="0.25">
      <c r="C22" s="7" t="str">
        <f>'Produktion je Standort'!C22</f>
        <v>Hungaria</v>
      </c>
      <c r="D22" s="7" t="str">
        <f>'Produktion je Standort'!D22</f>
        <v>Dunauijvaros</v>
      </c>
      <c r="E22" s="43" t="e">
        <f>Sekundäranteil!#REF!*'Gesamtenergie PP 2019'!E23</f>
        <v>#REF!</v>
      </c>
      <c r="F22" s="47" t="e">
        <f>Sekundäranteil!#REF!*'Gesamtenergie PP 2019'!F23</f>
        <v>#REF!</v>
      </c>
      <c r="G22" s="44" t="e">
        <f>Sekundäranteil!#REF!*'Gesamtenergie PP 2019'!G23</f>
        <v>#REF!</v>
      </c>
      <c r="H22" s="46" t="e">
        <f>Sekundäranteil!#REF!*'Gesamtenergie PP 2019'!H23</f>
        <v>#REF!</v>
      </c>
      <c r="I22" s="45" t="e">
        <f>Sekundäranteil!#REF!*'Gesamtenergie PP 2019'!I23</f>
        <v>#REF!</v>
      </c>
    </row>
    <row r="23" spans="3:9" x14ac:dyDescent="0.25">
      <c r="C23" s="7" t="str">
        <f>'Produktion je Standort'!C23</f>
        <v>Italy</v>
      </c>
      <c r="D23" s="7" t="str">
        <f>'Produktion je Standort'!D23</f>
        <v>Taranto</v>
      </c>
      <c r="E23" s="43" t="e">
        <f>Sekundäranteil!#REF!*'Gesamtenergie PP 2019'!E24</f>
        <v>#REF!</v>
      </c>
      <c r="F23" s="47" t="e">
        <f>Sekundäranteil!#REF!*'Gesamtenergie PP 2019'!F24</f>
        <v>#REF!</v>
      </c>
      <c r="G23" s="44" t="e">
        <f>Sekundäranteil!#REF!*'Gesamtenergie PP 2019'!G24</f>
        <v>#REF!</v>
      </c>
      <c r="H23" s="46" t="e">
        <f>Sekundäranteil!#REF!*'Gesamtenergie PP 2019'!H24</f>
        <v>#REF!</v>
      </c>
      <c r="I23" s="45" t="e">
        <f>Sekundäranteil!#REF!*'Gesamtenergie PP 2019'!I24</f>
        <v>#REF!</v>
      </c>
    </row>
    <row r="24" spans="3:9" x14ac:dyDescent="0.25">
      <c r="C24" s="7" t="str">
        <f>'Produktion je Standort'!C24</f>
        <v>Netherlands</v>
      </c>
      <c r="D24" s="7" t="str">
        <f>'Produktion je Standort'!D24</f>
        <v>Ijmuiden</v>
      </c>
      <c r="E24" s="43" t="e">
        <f>Sekundäranteil!#REF!*'Gesamtenergie PP 2019'!E25</f>
        <v>#REF!</v>
      </c>
      <c r="F24" s="47" t="e">
        <f>Sekundäranteil!#REF!*'Gesamtenergie PP 2019'!F25</f>
        <v>#REF!</v>
      </c>
      <c r="G24" s="44" t="e">
        <f>Sekundäranteil!#REF!*'Gesamtenergie PP 2019'!G25</f>
        <v>#REF!</v>
      </c>
      <c r="H24" s="46" t="e">
        <f>Sekundäranteil!#REF!*'Gesamtenergie PP 2019'!H25</f>
        <v>#REF!</v>
      </c>
      <c r="I24" s="45" t="e">
        <f>Sekundäranteil!#REF!*'Gesamtenergie PP 2019'!I25</f>
        <v>#REF!</v>
      </c>
    </row>
    <row r="25" spans="3:9" x14ac:dyDescent="0.25">
      <c r="C25" s="7" t="str">
        <f>'Produktion je Standort'!C25</f>
        <v>Poland</v>
      </c>
      <c r="D25" s="7" t="str">
        <f>'Produktion je Standort'!D25</f>
        <v>Krakow</v>
      </c>
      <c r="E25" s="43" t="e">
        <f>Sekundäranteil!#REF!*'Gesamtenergie PP 2019'!E26</f>
        <v>#REF!</v>
      </c>
      <c r="F25" s="47" t="e">
        <f>Sekundäranteil!#REF!*'Gesamtenergie PP 2019'!F26</f>
        <v>#REF!</v>
      </c>
      <c r="G25" s="44" t="e">
        <f>Sekundäranteil!#REF!*'Gesamtenergie PP 2019'!G26</f>
        <v>#REF!</v>
      </c>
      <c r="H25" s="46" t="e">
        <f>Sekundäranteil!#REF!*'Gesamtenergie PP 2019'!H26</f>
        <v>#REF!</v>
      </c>
      <c r="I25" s="45" t="e">
        <f>Sekundäranteil!#REF!*'Gesamtenergie PP 2019'!I26</f>
        <v>#REF!</v>
      </c>
    </row>
    <row r="26" spans="3:9" x14ac:dyDescent="0.25">
      <c r="C26" s="7" t="str">
        <f>'Produktion je Standort'!C26</f>
        <v>Poland</v>
      </c>
      <c r="D26" s="7" t="str">
        <f>'Produktion je Standort'!D26</f>
        <v>Dabrowa Gornicza</v>
      </c>
      <c r="E26" s="43" t="e">
        <f>Sekundäranteil!#REF!*'Gesamtenergie PP 2019'!E27</f>
        <v>#REF!</v>
      </c>
      <c r="F26" s="47" t="e">
        <f>Sekundäranteil!#REF!*'Gesamtenergie PP 2019'!F27</f>
        <v>#REF!</v>
      </c>
      <c r="G26" s="44" t="e">
        <f>Sekundäranteil!#REF!*'Gesamtenergie PP 2019'!G27</f>
        <v>#REF!</v>
      </c>
      <c r="H26" s="46" t="e">
        <f>Sekundäranteil!#REF!*'Gesamtenergie PP 2019'!H27</f>
        <v>#REF!</v>
      </c>
      <c r="I26" s="45" t="e">
        <f>Sekundäranteil!#REF!*'Gesamtenergie PP 2019'!I27</f>
        <v>#REF!</v>
      </c>
    </row>
    <row r="27" spans="3:9" x14ac:dyDescent="0.25">
      <c r="C27" s="7" t="str">
        <f>'Produktion je Standort'!C27</f>
        <v>Romania</v>
      </c>
      <c r="D27" s="7" t="str">
        <f>'Produktion je Standort'!D27</f>
        <v>Galati</v>
      </c>
      <c r="E27" s="43" t="e">
        <f>Sekundäranteil!#REF!*'Gesamtenergie PP 2019'!E28</f>
        <v>#REF!</v>
      </c>
      <c r="F27" s="47" t="e">
        <f>Sekundäranteil!#REF!*'Gesamtenergie PP 2019'!F28</f>
        <v>#REF!</v>
      </c>
      <c r="G27" s="44" t="e">
        <f>Sekundäranteil!#REF!*'Gesamtenergie PP 2019'!G28</f>
        <v>#REF!</v>
      </c>
      <c r="H27" s="46" t="e">
        <f>Sekundäranteil!#REF!*'Gesamtenergie PP 2019'!H28</f>
        <v>#REF!</v>
      </c>
      <c r="I27" s="45" t="e">
        <f>Sekundäranteil!#REF!*'Gesamtenergie PP 2019'!I28</f>
        <v>#REF!</v>
      </c>
    </row>
    <row r="28" spans="3:9" x14ac:dyDescent="0.25">
      <c r="C28" s="7" t="str">
        <f>'Produktion je Standort'!C28</f>
        <v>Slovakia</v>
      </c>
      <c r="D28" s="7" t="str">
        <f>'Produktion je Standort'!D28</f>
        <v>Kosice</v>
      </c>
      <c r="E28" s="43" t="e">
        <f>Sekundäranteil!#REF!*'Gesamtenergie PP 2019'!E29</f>
        <v>#REF!</v>
      </c>
      <c r="F28" s="47" t="e">
        <f>Sekundäranteil!#REF!*'Gesamtenergie PP 2019'!F29</f>
        <v>#REF!</v>
      </c>
      <c r="G28" s="44" t="e">
        <f>Sekundäranteil!#REF!*'Gesamtenergie PP 2019'!G29</f>
        <v>#REF!</v>
      </c>
      <c r="H28" s="46" t="e">
        <f>Sekundäranteil!#REF!*'Gesamtenergie PP 2019'!H29</f>
        <v>#REF!</v>
      </c>
      <c r="I28" s="45" t="e">
        <f>Sekundäranteil!#REF!*'Gesamtenergie PP 2019'!I29</f>
        <v>#REF!</v>
      </c>
    </row>
    <row r="29" spans="3:9" x14ac:dyDescent="0.25">
      <c r="C29" s="7" t="str">
        <f>'Produktion je Standort'!C29</f>
        <v>Spain</v>
      </c>
      <c r="D29" s="7" t="str">
        <f>'Produktion je Standort'!D29</f>
        <v>Gijon</v>
      </c>
      <c r="E29" s="43" t="e">
        <f>Sekundäranteil!#REF!*'Gesamtenergie PP 2019'!E30</f>
        <v>#REF!</v>
      </c>
      <c r="F29" s="47" t="e">
        <f>Sekundäranteil!#REF!*'Gesamtenergie PP 2019'!F30</f>
        <v>#REF!</v>
      </c>
      <c r="G29" s="44" t="e">
        <f>Sekundäranteil!#REF!*'Gesamtenergie PP 2019'!G30</f>
        <v>#REF!</v>
      </c>
      <c r="H29" s="46" t="e">
        <f>Sekundäranteil!#REF!*'Gesamtenergie PP 2019'!H30</f>
        <v>#REF!</v>
      </c>
      <c r="I29" s="45" t="e">
        <f>Sekundäranteil!#REF!*'Gesamtenergie PP 2019'!I30</f>
        <v>#REF!</v>
      </c>
    </row>
    <row r="30" spans="3:9" x14ac:dyDescent="0.25">
      <c r="C30" s="7" t="str">
        <f>'Produktion je Standort'!C30</f>
        <v>Spain</v>
      </c>
      <c r="D30" s="7" t="str">
        <f>'Produktion je Standort'!D30</f>
        <v>Aviles</v>
      </c>
      <c r="E30" s="43" t="e">
        <f>Sekundäranteil!#REF!*'Gesamtenergie PP 2019'!E31</f>
        <v>#REF!</v>
      </c>
      <c r="F30" s="47" t="e">
        <f>Sekundäranteil!#REF!*'Gesamtenergie PP 2019'!F31</f>
        <v>#REF!</v>
      </c>
      <c r="G30" s="44" t="e">
        <f>Sekundäranteil!#REF!*'Gesamtenergie PP 2019'!G31</f>
        <v>#REF!</v>
      </c>
      <c r="H30" s="46" t="e">
        <f>Sekundäranteil!#REF!*'Gesamtenergie PP 2019'!H31</f>
        <v>#REF!</v>
      </c>
      <c r="I30" s="45" t="e">
        <f>Sekundäranteil!#REF!*'Gesamtenergie PP 2019'!I31</f>
        <v>#REF!</v>
      </c>
    </row>
    <row r="31" spans="3:9" x14ac:dyDescent="0.25">
      <c r="C31" s="7" t="str">
        <f>'Produktion je Standort'!C31</f>
        <v>Sweden</v>
      </c>
      <c r="D31" s="7" t="str">
        <f>'Produktion je Standort'!D31</f>
        <v>Lulea</v>
      </c>
      <c r="E31" s="43" t="e">
        <f>Sekundäranteil!#REF!*'Gesamtenergie PP 2019'!E32</f>
        <v>#REF!</v>
      </c>
      <c r="F31" s="47" t="e">
        <f>Sekundäranteil!#REF!*'Gesamtenergie PP 2019'!F32</f>
        <v>#REF!</v>
      </c>
      <c r="G31" s="44" t="e">
        <f>Sekundäranteil!#REF!*'Gesamtenergie PP 2019'!G32</f>
        <v>#REF!</v>
      </c>
      <c r="H31" s="46" t="e">
        <f>Sekundäranteil!#REF!*'Gesamtenergie PP 2019'!H32</f>
        <v>#REF!</v>
      </c>
      <c r="I31" s="45" t="e">
        <f>Sekundäranteil!#REF!*'Gesamtenergie PP 2019'!I32</f>
        <v>#REF!</v>
      </c>
    </row>
    <row r="32" spans="3:9" x14ac:dyDescent="0.25">
      <c r="C32" s="7" t="str">
        <f>'Produktion je Standort'!C32</f>
        <v>Sweden</v>
      </c>
      <c r="D32" s="7" t="str">
        <f>'Produktion je Standort'!D32</f>
        <v>Oxeloesund</v>
      </c>
      <c r="E32" s="43" t="e">
        <f>Sekundäranteil!#REF!*'Gesamtenergie PP 2019'!E33</f>
        <v>#REF!</v>
      </c>
      <c r="F32" s="47" t="e">
        <f>Sekundäranteil!#REF!*'Gesamtenergie PP 2019'!F33</f>
        <v>#REF!</v>
      </c>
      <c r="G32" s="44" t="e">
        <f>Sekundäranteil!#REF!*'Gesamtenergie PP 2019'!G33</f>
        <v>#REF!</v>
      </c>
      <c r="H32" s="46" t="e">
        <f>Sekundäranteil!#REF!*'Gesamtenergie PP 2019'!H33</f>
        <v>#REF!</v>
      </c>
      <c r="I32" s="45" t="e">
        <f>Sekundäranteil!#REF!*'Gesamtenergie PP 2019'!I33</f>
        <v>#REF!</v>
      </c>
    </row>
    <row r="33" spans="3:9" x14ac:dyDescent="0.25">
      <c r="C33" s="7" t="str">
        <f>'Produktion je Standort'!C33</f>
        <v>United Kingdom</v>
      </c>
      <c r="D33" s="7" t="str">
        <f>'Produktion je Standort'!D33</f>
        <v>Port Talbot</v>
      </c>
      <c r="E33" s="43" t="e">
        <f>Sekundäranteil!#REF!*'Gesamtenergie PP 2019'!E34</f>
        <v>#REF!</v>
      </c>
      <c r="F33" s="47" t="e">
        <f>Sekundäranteil!#REF!*'Gesamtenergie PP 2019'!F34</f>
        <v>#REF!</v>
      </c>
      <c r="G33" s="44" t="e">
        <f>Sekundäranteil!#REF!*'Gesamtenergie PP 2019'!G34</f>
        <v>#REF!</v>
      </c>
      <c r="H33" s="46" t="e">
        <f>Sekundäranteil!#REF!*'Gesamtenergie PP 2019'!H34</f>
        <v>#REF!</v>
      </c>
      <c r="I33" s="45" t="e">
        <f>Sekundäranteil!#REF!*'Gesamtenergie PP 2019'!I34</f>
        <v>#REF!</v>
      </c>
    </row>
    <row r="34" spans="3:9" x14ac:dyDescent="0.25">
      <c r="C34" s="7" t="str">
        <f>'Produktion je Standort'!C34</f>
        <v>United Kingdom</v>
      </c>
      <c r="D34" s="7" t="str">
        <f>'Produktion je Standort'!D34</f>
        <v>Scunthorpe</v>
      </c>
      <c r="E34" s="43" t="e">
        <f>Sekundäranteil!#REF!*'Gesamtenergie PP 2019'!E35</f>
        <v>#REF!</v>
      </c>
      <c r="F34" s="47" t="e">
        <f>Sekundäranteil!#REF!*'Gesamtenergie PP 2019'!F35</f>
        <v>#REF!</v>
      </c>
      <c r="G34" s="44" t="e">
        <f>Sekundäranteil!#REF!*'Gesamtenergie PP 2019'!G35</f>
        <v>#REF!</v>
      </c>
      <c r="H34" s="46" t="e">
        <f>Sekundäranteil!#REF!*'Gesamtenergie PP 2019'!H35</f>
        <v>#REF!</v>
      </c>
      <c r="I34" s="45" t="e">
        <f>Sekundäranteil!#REF!*'Gesamtenergie PP 2019'!I35</f>
        <v>#REF!</v>
      </c>
    </row>
  </sheetData>
  <mergeCells count="3">
    <mergeCell ref="C2:I2"/>
    <mergeCell ref="E4:F4"/>
    <mergeCell ref="G4:I4"/>
  </mergeCells>
  <pageMargins left="0.7" right="0.7" top="0.78740157499999996" bottom="0.78740157499999996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35"/>
  <sheetViews>
    <sheetView workbookViewId="0">
      <selection activeCell="J26" sqref="J26"/>
    </sheetView>
  </sheetViews>
  <sheetFormatPr baseColWidth="10" defaultRowHeight="15" x14ac:dyDescent="0.25"/>
  <cols>
    <col min="3" max="3" width="23.85546875" customWidth="1"/>
    <col min="4" max="4" width="26.28515625" customWidth="1"/>
    <col min="5" max="5" width="20.140625" customWidth="1"/>
    <col min="6" max="6" width="23.42578125" customWidth="1"/>
    <col min="7" max="7" width="25" customWidth="1"/>
    <col min="8" max="8" width="20.5703125" customWidth="1"/>
    <col min="9" max="9" width="26.5703125" customWidth="1"/>
  </cols>
  <sheetData>
    <row r="3" spans="3:9" s="1" customFormat="1" ht="21" x14ac:dyDescent="0.35">
      <c r="C3" s="88" t="s">
        <v>114</v>
      </c>
      <c r="D3" s="88"/>
      <c r="E3" s="88"/>
      <c r="F3" s="88"/>
      <c r="G3" s="88"/>
      <c r="H3" s="88"/>
      <c r="I3" s="88"/>
    </row>
    <row r="5" spans="3:9" ht="15.75" x14ac:dyDescent="0.25">
      <c r="E5" s="103" t="s">
        <v>45</v>
      </c>
      <c r="F5" s="103"/>
      <c r="G5" s="103" t="s">
        <v>42</v>
      </c>
      <c r="H5" s="103"/>
      <c r="I5" s="103"/>
    </row>
    <row r="6" spans="3:9" x14ac:dyDescent="0.25">
      <c r="C6" s="12" t="s">
        <v>49</v>
      </c>
      <c r="D6" s="12" t="s">
        <v>50</v>
      </c>
      <c r="E6" s="54" t="str">
        <f>Studienliste!$F$17</f>
        <v>ISI-05 13</v>
      </c>
      <c r="F6" s="55" t="s">
        <v>125</v>
      </c>
      <c r="G6" s="56" t="str">
        <f>Studienliste!$F$10</f>
        <v>OTTO-01 17</v>
      </c>
      <c r="H6" s="57" t="str">
        <f>Studienliste!$F$8</f>
        <v>TUD-02 20</v>
      </c>
      <c r="I6" s="58" t="str">
        <f>F6</f>
        <v>ENWI</v>
      </c>
    </row>
    <row r="7" spans="3:9" x14ac:dyDescent="0.25">
      <c r="C7" s="7" t="str">
        <f>'Produktion je Standort'!C6</f>
        <v>Austria</v>
      </c>
      <c r="D7" s="7" t="str">
        <f>'Produktion je Standort'!D6</f>
        <v>Donawitz</v>
      </c>
      <c r="E7" s="43">
        <f>IF('Produktion je Standort'!E6=0,'Produktion je Standort'!F6*('spezifische Verbräuche'!E$12+'spezifische Verbräuche'!F$12),'Produktion je Standort'!E6*('spezifische Verbräuche'!E$12+'spezifische Verbräuche'!F$12))</f>
        <v>17276.566999999999</v>
      </c>
      <c r="F7" s="47">
        <f>IF('Produktion je Standort'!E6=0,'Produktion je Standort'!F6*('spezifische Verbräuche'!F$13+'spezifische Verbräuche'!E$13),'Produktion je Standort'!E6*('spezifische Verbräuche'!F$13+'spezifische Verbräuche'!E$13))</f>
        <v>20458.044444444447</v>
      </c>
      <c r="G7" s="44">
        <f>IF('Produktion je Standort'!E6=0,'Produktion je Standort'!F6*('spezifische Verbräuche'!G$11+'spezifische Verbräuche'!H$11),'Produktion je Standort'!E6*('spezifische Verbräuche'!G$11+'spezifische Verbräuche'!H$11))</f>
        <v>16903.039999999997</v>
      </c>
      <c r="H7" s="46">
        <f>IF('Produktion je Standort'!E6=0,'Produktion je Standort'!F6*('spezifische Verbräuche'!G$10+'spezifische Verbräuche'!H$10),'Produktion je Standort'!E6*('spezifische Verbräuche'!H$10+'spezifische Verbräuche'!G$10))</f>
        <v>13152.678</v>
      </c>
      <c r="I7" s="45">
        <f>IF('Produktion je Standort'!E6=0,'Produktion je Standort'!F6*('spezifische Verbräuche'!H$13+'spezifische Verbräuche'!G$13),'Produktion je Standort'!E6*('spezifische Verbräuche'!G$13+'spezifische Verbräuche'!H$13))</f>
        <v>11825.001222222221</v>
      </c>
    </row>
    <row r="8" spans="3:9" x14ac:dyDescent="0.25">
      <c r="C8" s="7" t="str">
        <f>'Produktion je Standort'!C7</f>
        <v>Austria</v>
      </c>
      <c r="D8" s="7" t="str">
        <f>'Produktion je Standort'!D7</f>
        <v>Linz</v>
      </c>
      <c r="E8" s="43">
        <f>IF('Produktion je Standort'!E7=0,'Produktion je Standort'!F7*('spezifische Verbräuche'!E$12+'spezifische Verbräuche'!F$12),'Produktion je Standort'!E7*('spezifische Verbräuche'!E$12+'spezifische Verbräuche'!F$12))</f>
        <v>17276.566999999999</v>
      </c>
      <c r="F8" s="47">
        <f>IF('Produktion je Standort'!E7=0,'Produktion je Standort'!F7*('spezifische Verbräuche'!F$13+'spezifische Verbräuche'!E$13),'Produktion je Standort'!E7*('spezifische Verbräuche'!F$13+'spezifische Verbräuche'!E$13))</f>
        <v>20458.044444444447</v>
      </c>
      <c r="G8" s="44">
        <f>IF('Produktion je Standort'!E7=0,'Produktion je Standort'!F7*('spezifische Verbräuche'!G$11+'spezifische Verbräuche'!H$11),'Produktion je Standort'!E7*('spezifische Verbräuche'!G$11+'spezifische Verbräuche'!H$11))</f>
        <v>16903.039999999997</v>
      </c>
      <c r="H8" s="46">
        <f>IF('Produktion je Standort'!E7=0,'Produktion je Standort'!F7*('spezifische Verbräuche'!G$10+'spezifische Verbräuche'!H$10),'Produktion je Standort'!E7*('spezifische Verbräuche'!H$10+'spezifische Verbräuche'!G$10))</f>
        <v>13152.678</v>
      </c>
      <c r="I8" s="45">
        <f>IF('Produktion je Standort'!E7=0,'Produktion je Standort'!F7*('spezifische Verbräuche'!H$13+'spezifische Verbräuche'!G$13),'Produktion je Standort'!E7*('spezifische Verbräuche'!G$13+'spezifische Verbräuche'!H$13))</f>
        <v>11825.001222222221</v>
      </c>
    </row>
    <row r="9" spans="3:9" x14ac:dyDescent="0.25">
      <c r="C9" s="7" t="str">
        <f>'Produktion je Standort'!C8</f>
        <v>Belgium</v>
      </c>
      <c r="D9" s="7" t="str">
        <f>'Produktion je Standort'!D8</f>
        <v>Ghent</v>
      </c>
      <c r="E9" s="43">
        <f>IF('Produktion je Standort'!E8=0,'Produktion je Standort'!F8*('spezifische Verbräuche'!E$12+'spezifische Verbräuche'!F$12),'Produktion je Standort'!E8*('spezifische Verbräuche'!E$12+'spezifische Verbräuche'!F$12))</f>
        <v>24955.55</v>
      </c>
      <c r="F9" s="47">
        <f>IF('Produktion je Standort'!E8=0,'Produktion je Standort'!F8*('spezifische Verbräuche'!F$13+'spezifische Verbräuche'!E$13),'Produktion je Standort'!E8*('spezifische Verbräuche'!F$13+'spezifische Verbräuche'!E$13))</f>
        <v>29551.111111111117</v>
      </c>
      <c r="G9" s="44">
        <f>IF('Produktion je Standort'!E8=0,'Produktion je Standort'!F8*('spezifische Verbräuche'!G$11+'spezifische Verbräuche'!H$11),'Produktion je Standort'!E8*('spezifische Verbräuche'!G$11+'spezifische Verbräuche'!H$11))</f>
        <v>24415.999999999996</v>
      </c>
      <c r="H9" s="46">
        <f>IF('Produktion je Standort'!E8=0,'Produktion je Standort'!F8*('spezifische Verbräuche'!G$10+'spezifische Verbräuche'!H$10),'Produktion je Standort'!E8*('spezifische Verbräuche'!H$10+'spezifische Verbräuche'!G$10))</f>
        <v>18998.7</v>
      </c>
      <c r="I9" s="45">
        <f>IF('Produktion je Standort'!E8=0,'Produktion je Standort'!F8*('spezifische Verbräuche'!H$13+'spezifische Verbräuche'!G$13),'Produktion je Standort'!E8*('spezifische Verbräuche'!G$13+'spezifische Verbräuche'!H$13))</f>
        <v>17080.905555555553</v>
      </c>
    </row>
    <row r="10" spans="3:9" x14ac:dyDescent="0.25">
      <c r="C10" s="7" t="str">
        <f>'Produktion je Standort'!C9</f>
        <v>Czech Republic</v>
      </c>
      <c r="D10" s="7" t="str">
        <f>'Produktion je Standort'!D9</f>
        <v>Trinec</v>
      </c>
      <c r="E10" s="43">
        <f>IF('Produktion je Standort'!E9=0,'Produktion je Standort'!F9*('spezifische Verbräuche'!E$12+'spezifische Verbräuche'!F$12),'Produktion je Standort'!E9*('spezifische Verbräuche'!E$12+'spezifische Verbräuche'!F$12))</f>
        <v>11827.556999999999</v>
      </c>
      <c r="F10" s="47">
        <f>IF('Produktion je Standort'!E9=0,'Produktion je Standort'!F9*('spezifische Verbräuche'!F$13+'spezifische Verbräuche'!E$13),'Produktion je Standort'!E9*('spezifische Verbräuche'!F$13+'spezifische Verbräuche'!E$13))</f>
        <v>14005.600000000002</v>
      </c>
      <c r="G10" s="44">
        <f>IF('Produktion je Standort'!E9=0,'Produktion je Standort'!F9*('spezifische Verbräuche'!G$11+'spezifische Verbräuche'!H$11),'Produktion je Standort'!E9*('spezifische Verbräuche'!G$11+'spezifische Verbräuche'!H$11))</f>
        <v>11571.839999999998</v>
      </c>
      <c r="H10" s="46">
        <f>IF('Produktion je Standort'!E9=0,'Produktion je Standort'!F9*('spezifische Verbräuche'!G$10+'spezifische Verbräuche'!H$10),'Produktion je Standort'!E9*('spezifische Verbräuche'!H$10+'spezifische Verbräuche'!G$10))</f>
        <v>9004.3379999999997</v>
      </c>
      <c r="I10" s="45">
        <f>IF('Produktion je Standort'!E9=0,'Produktion je Standort'!F9*('spezifische Verbräuche'!H$13+'spezifische Verbräuche'!G$13),'Produktion je Standort'!E9*('spezifische Verbräuche'!G$13+'spezifische Verbräuche'!H$13))</f>
        <v>8095.4089999999997</v>
      </c>
    </row>
    <row r="11" spans="3:9" x14ac:dyDescent="0.25">
      <c r="C11" s="7" t="str">
        <f>'Produktion je Standort'!C10</f>
        <v>Finland</v>
      </c>
      <c r="D11" s="7" t="str">
        <f>'Produktion je Standort'!D10</f>
        <v>Raahe</v>
      </c>
      <c r="E11" s="43">
        <f>IF('Produktion je Standort'!E10=0,'Produktion je Standort'!F10*('spezifische Verbräuche'!E$12+'spezifische Verbräuche'!F$12),'Produktion je Standort'!E10*('spezifische Verbräuche'!E$12+'spezifische Verbräuche'!F$12))</f>
        <v>11905.4</v>
      </c>
      <c r="F11" s="47">
        <f>IF('Produktion je Standort'!E10=0,'Produktion je Standort'!F10*('spezifische Verbräuche'!F$13+'spezifische Verbräuche'!E$13),'Produktion je Standort'!E10*('spezifische Verbräuche'!F$13+'spezifische Verbräuche'!E$13))</f>
        <v>14097.777777777781</v>
      </c>
      <c r="G11" s="44">
        <f>IF('Produktion je Standort'!E10=0,'Produktion je Standort'!F10*('spezifische Verbräuche'!G$11+'spezifische Verbräuche'!H$11),'Produktion je Standort'!E10*('spezifische Verbräuche'!G$11+'spezifische Verbräuche'!H$11))</f>
        <v>11647.999999999998</v>
      </c>
      <c r="H11" s="46">
        <f>IF('Produktion je Standort'!E10=0,'Produktion je Standort'!F10*('spezifische Verbräuche'!G$10+'spezifische Verbräuche'!H$10),'Produktion je Standort'!E10*('spezifische Verbräuche'!H$10+'spezifische Verbräuche'!G$10))</f>
        <v>9063.6</v>
      </c>
      <c r="I11" s="45">
        <f>IF('Produktion je Standort'!E10=0,'Produktion je Standort'!F10*('spezifische Verbräuche'!H$13+'spezifische Verbräuche'!G$13),'Produktion je Standort'!E10*('spezifische Verbräuche'!G$13+'spezifische Verbräuche'!H$13))</f>
        <v>8148.688888888888</v>
      </c>
    </row>
    <row r="12" spans="3:9" x14ac:dyDescent="0.25">
      <c r="C12" s="7" t="str">
        <f>'Produktion je Standort'!C11</f>
        <v>France</v>
      </c>
      <c r="D12" s="7" t="str">
        <f>'Produktion je Standort'!D11</f>
        <v>Fos-Sur-Mer</v>
      </c>
      <c r="E12" s="43">
        <f>IF('Produktion je Standort'!E11=0,'Produktion je Standort'!F11*('spezifische Verbräuche'!E$12+'spezifische Verbräuche'!F$12),'Produktion je Standort'!E11*('spezifische Verbräuche'!E$12+'spezifische Verbräuche'!F$12))</f>
        <v>17171.25</v>
      </c>
      <c r="F12" s="47">
        <f>IF('Produktion je Standort'!E11=0,'Produktion je Standort'!F11*('spezifische Verbräuche'!F$13+'spezifische Verbräuche'!E$13),'Produktion je Standort'!E11*('spezifische Verbräuche'!F$13+'spezifische Verbräuche'!E$13))</f>
        <v>20333.333333333339</v>
      </c>
      <c r="G12" s="44">
        <f>IF('Produktion je Standort'!E11=0,'Produktion je Standort'!F11*('spezifische Verbräuche'!G$11+'spezifische Verbräuche'!H$11),'Produktion je Standort'!E11*('spezifische Verbräuche'!G$11+'spezifische Verbräuche'!H$11))</f>
        <v>16800</v>
      </c>
      <c r="H12" s="46">
        <f>IF('Produktion je Standort'!E11=0,'Produktion je Standort'!F11*('spezifische Verbräuche'!G$10+'spezifische Verbräuche'!H$10),'Produktion je Standort'!E11*('spezifische Verbräuche'!H$10+'spezifische Verbräuche'!G$10))</f>
        <v>13072.5</v>
      </c>
      <c r="I12" s="45">
        <f>IF('Produktion je Standort'!E11=0,'Produktion je Standort'!F11*('spezifische Verbräuche'!H$13+'spezifische Verbräuche'!G$13),'Produktion je Standort'!E11*('spezifische Verbräuche'!G$13+'spezifische Verbräuche'!H$13))</f>
        <v>11752.916666666666</v>
      </c>
    </row>
    <row r="13" spans="3:9" x14ac:dyDescent="0.25">
      <c r="C13" s="7" t="str">
        <f>'Produktion je Standort'!C12</f>
        <v>France</v>
      </c>
      <c r="D13" s="7" t="str">
        <f>'Produktion je Standort'!D12</f>
        <v>Dunkerque</v>
      </c>
      <c r="E13" s="43">
        <f>IF('Produktion je Standort'!E12=0,'Produktion je Standort'!F12*('spezifische Verbräuche'!E$12+'spezifische Verbräuche'!F$12),'Produktion je Standort'!E12*('spezifische Verbräuche'!E$12+'spezifische Verbräuche'!F$12))</f>
        <v>31366.149999999998</v>
      </c>
      <c r="F13" s="47">
        <f>IF('Produktion je Standort'!E12=0,'Produktion je Standort'!F12*('spezifische Verbräuche'!F$13+'spezifische Verbräuche'!E$13),'Produktion je Standort'!E12*('spezifische Verbräuche'!F$13+'spezifische Verbräuche'!E$13))</f>
        <v>37142.222222222234</v>
      </c>
      <c r="G13" s="44">
        <f>IF('Produktion je Standort'!E12=0,'Produktion je Standort'!F12*('spezifische Verbräuche'!G$11+'spezifische Verbräuche'!H$11),'Produktion je Standort'!E12*('spezifische Verbräuche'!G$11+'spezifische Verbräuche'!H$11))</f>
        <v>30687.999999999996</v>
      </c>
      <c r="H13" s="46">
        <f>IF('Produktion je Standort'!E12=0,'Produktion je Standort'!F12*('spezifische Verbräuche'!G$10+'spezifische Verbräuche'!H$10),'Produktion je Standort'!E12*('spezifische Verbräuche'!H$10+'spezifische Verbräuche'!G$10))</f>
        <v>23879.100000000002</v>
      </c>
      <c r="I13" s="45">
        <f>IF('Produktion je Standort'!E12=0,'Produktion je Standort'!F12*('spezifische Verbräuche'!H$13+'spezifische Verbräuche'!G$13),'Produktion je Standort'!E12*('spezifische Verbräuche'!G$13+'spezifische Verbräuche'!H$13))</f>
        <v>21468.661111111109</v>
      </c>
    </row>
    <row r="14" spans="3:9" x14ac:dyDescent="0.25">
      <c r="C14" s="7" t="str">
        <f>'Produktion je Standort'!C13</f>
        <v>Germany</v>
      </c>
      <c r="D14" s="7" t="str">
        <f>'Produktion je Standort'!D13</f>
        <v>Bremen</v>
      </c>
      <c r="E14" s="43">
        <f>IF('Produktion je Standort'!E13=0,'Produktion je Standort'!F13*('spezifische Verbräuche'!E$12+'spezifische Verbräuche'!F$12),'Produktion je Standort'!E13*('spezifische Verbräuche'!E$12+'spezifische Verbräuche'!F$12))</f>
        <v>15110.699999999999</v>
      </c>
      <c r="F14" s="47">
        <f>IF('Produktion je Standort'!E13=0,'Produktion je Standort'!F13*('spezifische Verbräuche'!F$13+'spezifische Verbräuche'!E$13),'Produktion je Standort'!E13*('spezifische Verbräuche'!F$13+'spezifische Verbräuche'!E$13))</f>
        <v>17893.333333333336</v>
      </c>
      <c r="G14" s="44">
        <f>IF('Produktion je Standort'!E13=0,'Produktion je Standort'!F13*('spezifische Verbräuche'!G$11+'spezifische Verbräuche'!H$11),'Produktion je Standort'!E13*('spezifische Verbräuche'!G$11+'spezifische Verbräuche'!H$11))</f>
        <v>14783.999999999998</v>
      </c>
      <c r="H14" s="46">
        <f>IF('Produktion je Standort'!E13=0,'Produktion je Standort'!F13*('spezifische Verbräuche'!G$10+'spezifische Verbräuche'!H$10),'Produktion je Standort'!E13*('spezifische Verbräuche'!H$10+'spezifische Verbräuche'!G$10))</f>
        <v>11503.800000000001</v>
      </c>
      <c r="I14" s="45">
        <f>IF('Produktion je Standort'!E13=0,'Produktion je Standort'!F13*('spezifische Verbräuche'!H$13+'spezifische Verbräuche'!G$13),'Produktion je Standort'!E13*('spezifische Verbräuche'!G$13+'spezifische Verbräuche'!H$13))</f>
        <v>10342.566666666666</v>
      </c>
    </row>
    <row r="15" spans="3:9" x14ac:dyDescent="0.25">
      <c r="C15" s="7" t="str">
        <f>'Produktion je Standort'!C14</f>
        <v>Germany</v>
      </c>
      <c r="D15" s="7" t="str">
        <f>'Produktion je Standort'!D14</f>
        <v>Voelklingen</v>
      </c>
      <c r="E15" s="43">
        <f>IF('Produktion je Standort'!E14=0,'Produktion je Standort'!F14*('spezifische Verbräuche'!E$12+'spezifische Verbräuche'!F$12),'Produktion je Standort'!E14*('spezifische Verbräuche'!E$12+'spezifische Verbräuche'!F$12))</f>
        <v>12738.777999999998</v>
      </c>
      <c r="F15" s="47">
        <f>IF('Produktion je Standort'!E14=0,'Produktion je Standort'!F14*('spezifische Verbräuche'!F$13+'spezifische Verbräuche'!E$13),'Produktion je Standort'!E14*('spezifische Verbräuche'!F$13+'spezifische Verbräuche'!E$13))</f>
        <v>15084.622222222226</v>
      </c>
      <c r="G15" s="44">
        <f>IF('Produktion je Standort'!E14=0,'Produktion je Standort'!F14*('spezifische Verbräuche'!G$11+'spezifische Verbräuche'!H$11),'Produktion je Standort'!E14*('spezifische Verbräuche'!G$11+'spezifische Verbräuche'!H$11))</f>
        <v>12463.359999999999</v>
      </c>
      <c r="H15" s="46">
        <f>IF('Produktion je Standort'!E14=0,'Produktion je Standort'!F14*('spezifische Verbräuche'!G$10+'spezifische Verbräuche'!H$10),'Produktion je Standort'!E14*('spezifische Verbräuche'!H$10+'spezifische Verbräuche'!G$10))</f>
        <v>9698.0519999999997</v>
      </c>
      <c r="I15" s="45">
        <f>IF('Produktion je Standort'!E14=0,'Produktion je Standort'!F14*('spezifische Verbräuche'!H$13+'spezifische Verbräuche'!G$13),'Produktion je Standort'!E14*('spezifische Verbräuche'!G$13+'spezifische Verbräuche'!H$13))</f>
        <v>8719.0971111111103</v>
      </c>
    </row>
    <row r="16" spans="3:9" x14ac:dyDescent="0.25">
      <c r="C16" s="7" t="str">
        <f>'Produktion je Standort'!C15</f>
        <v>Germany</v>
      </c>
      <c r="D16" s="7" t="str">
        <f>'Produktion je Standort'!D15</f>
        <v>Eisenhuettenstadt</v>
      </c>
      <c r="E16" s="43">
        <f>IF('Produktion je Standort'!E15=0,'Produktion je Standort'!F15*('spezifische Verbräuche'!E$12+'spezifische Verbräuche'!F$12),'Produktion je Standort'!E15*('spezifische Verbräuche'!E$12+'spezifische Verbräuche'!F$12))</f>
        <v>9844.8499999999985</v>
      </c>
      <c r="F16" s="47">
        <f>IF('Produktion je Standort'!E15=0,'Produktion je Standort'!F15*('spezifische Verbräuche'!F$13+'spezifische Verbräuche'!E$13),'Produktion je Standort'!E15*('spezifische Verbräuche'!F$13+'spezifische Verbräuche'!E$13))</f>
        <v>11657.777777777781</v>
      </c>
      <c r="G16" s="44">
        <f>IF('Produktion je Standort'!E15=0,'Produktion je Standort'!F15*('spezifische Verbräuche'!G$11+'spezifische Verbräuche'!H$11),'Produktion je Standort'!E15*('spezifische Verbräuche'!G$11+'spezifische Verbräuche'!H$11))</f>
        <v>9631.9999999999982</v>
      </c>
      <c r="H16" s="46">
        <f>IF('Produktion je Standort'!E15=0,'Produktion je Standort'!F15*('spezifische Verbräuche'!G$10+'spezifische Verbräuche'!H$10),'Produktion je Standort'!E15*('spezifische Verbräuche'!H$10+'spezifische Verbräuche'!G$10))</f>
        <v>7494.9000000000005</v>
      </c>
      <c r="I16" s="45">
        <f>IF('Produktion je Standort'!E15=0,'Produktion je Standort'!F15*('spezifische Verbräuche'!H$13+'spezifische Verbräuche'!G$13),'Produktion je Standort'!E15*('spezifische Verbräuche'!G$13+'spezifische Verbräuche'!H$13))</f>
        <v>6738.3388888888885</v>
      </c>
    </row>
    <row r="17" spans="3:9" x14ac:dyDescent="0.25">
      <c r="C17" s="7" t="str">
        <f>'Produktion je Standort'!C16</f>
        <v>Germany</v>
      </c>
      <c r="D17" s="7" t="str">
        <f>'Produktion je Standort'!D16</f>
        <v>Duisburg-Huckingen</v>
      </c>
      <c r="E17" s="43">
        <f>IF('Produktion je Standort'!E16=0,'Produktion je Standort'!F16*('spezifische Verbräuche'!E$12+'spezifische Verbräuche'!F$12),'Produktion je Standort'!E16*('spezifische Verbräuche'!E$12+'spezifische Verbräuche'!F$12))</f>
        <v>22895</v>
      </c>
      <c r="F17" s="47">
        <f>IF('Produktion je Standort'!E16=0,'Produktion je Standort'!F16*('spezifische Verbräuche'!F$13+'spezifische Verbräuche'!E$13),'Produktion je Standort'!E16*('spezifische Verbräuche'!F$13+'spezifische Verbräuche'!E$13))</f>
        <v>27111.111111111117</v>
      </c>
      <c r="G17" s="44">
        <f>IF('Produktion je Standort'!E16=0,'Produktion je Standort'!F16*('spezifische Verbräuche'!G$11+'spezifische Verbräuche'!H$11),'Produktion je Standort'!E16*('spezifische Verbräuche'!G$11+'spezifische Verbräuche'!H$11))</f>
        <v>22399.999999999996</v>
      </c>
      <c r="H17" s="46">
        <f>IF('Produktion je Standort'!E16=0,'Produktion je Standort'!F16*('spezifische Verbräuche'!G$10+'spezifische Verbräuche'!H$10),'Produktion je Standort'!E16*('spezifische Verbräuche'!H$10+'spezifische Verbräuche'!G$10))</f>
        <v>17430</v>
      </c>
      <c r="I17" s="45">
        <f>IF('Produktion je Standort'!E16=0,'Produktion je Standort'!F16*('spezifische Verbräuche'!H$13+'spezifische Verbräuche'!G$13),'Produktion je Standort'!E16*('spezifische Verbräuche'!G$13+'spezifische Verbräuche'!H$13))</f>
        <v>15670.555555555555</v>
      </c>
    </row>
    <row r="18" spans="3:9" x14ac:dyDescent="0.25">
      <c r="C18" s="7" t="str">
        <f>'Produktion je Standort'!C17</f>
        <v>Germany</v>
      </c>
      <c r="D18" s="7" t="str">
        <f>'Produktion je Standort'!D17</f>
        <v>Duisburg-Beeckerwerth</v>
      </c>
      <c r="E18" s="43">
        <f>IF('Produktion je Standort'!E17=0,'Produktion je Standort'!F17*('spezifische Verbräuche'!E$12+'spezifische Verbräuche'!F$12),'Produktion je Standort'!E17*('spezifische Verbräuche'!E$12+'spezifische Verbräuche'!F$12))</f>
        <v>27474</v>
      </c>
      <c r="F18" s="47">
        <f>IF('Produktion je Standort'!E17=0,'Produktion je Standort'!F17*('spezifische Verbräuche'!F$13+'spezifische Verbräuche'!E$13),'Produktion je Standort'!E17*('spezifische Verbräuche'!F$13+'spezifische Verbräuche'!E$13))</f>
        <v>32533.333333333339</v>
      </c>
      <c r="G18" s="44">
        <f>IF('Produktion je Standort'!E17=0,'Produktion je Standort'!F17*('spezifische Verbräuche'!G$11+'spezifische Verbräuche'!H$11),'Produktion je Standort'!E17*('spezifische Verbräuche'!G$11+'spezifische Verbräuche'!H$11))</f>
        <v>26879.999999999996</v>
      </c>
      <c r="H18" s="46">
        <f>IF('Produktion je Standort'!E17=0,'Produktion je Standort'!F17*('spezifische Verbräuche'!G$10+'spezifische Verbräuche'!H$10),'Produktion je Standort'!E17*('spezifische Verbräuche'!H$10+'spezifische Verbräuche'!G$10))</f>
        <v>20916</v>
      </c>
      <c r="I18" s="45">
        <f>IF('Produktion je Standort'!E17=0,'Produktion je Standort'!F17*('spezifische Verbräuche'!H$13+'spezifische Verbräuche'!G$13),'Produktion je Standort'!E17*('spezifische Verbräuche'!G$13+'spezifische Verbräuche'!H$13))</f>
        <v>18804.666666666664</v>
      </c>
    </row>
    <row r="19" spans="3:9" x14ac:dyDescent="0.25">
      <c r="C19" s="7" t="str">
        <f>'Produktion je Standort'!C18</f>
        <v>Germany</v>
      </c>
      <c r="D19" s="7" t="str">
        <f>'Produktion je Standort'!D18</f>
        <v>Salzgitter</v>
      </c>
      <c r="E19" s="43">
        <f>IF('Produktion je Standort'!E18=0,'Produktion je Standort'!F18*('spezifische Verbräuche'!E$12+'spezifische Verbräuche'!F$12),'Produktion je Standort'!E18*('spezifische Verbräuche'!E$12+'spezifische Verbräuche'!F$12))</f>
        <v>21063.399999999998</v>
      </c>
      <c r="F19" s="47">
        <f>IF('Produktion je Standort'!E18=0,'Produktion je Standort'!F18*('spezifische Verbräuche'!F$13+'spezifische Verbräuche'!E$13),'Produktion je Standort'!E18*('spezifische Verbräuche'!F$13+'spezifische Verbräuche'!E$13))</f>
        <v>24942.222222222226</v>
      </c>
      <c r="G19" s="44">
        <f>IF('Produktion je Standort'!E18=0,'Produktion je Standort'!F18*('spezifische Verbräuche'!G$11+'spezifische Verbräuche'!H$11),'Produktion je Standort'!E18*('spezifische Verbräuche'!G$11+'spezifische Verbräuche'!H$11))</f>
        <v>20607.999999999996</v>
      </c>
      <c r="H19" s="46">
        <f>IF('Produktion je Standort'!E18=0,'Produktion je Standort'!F18*('spezifische Verbräuche'!G$10+'spezifische Verbräuche'!H$10),'Produktion je Standort'!E18*('spezifische Verbräuche'!H$10+'spezifische Verbräuche'!G$10))</f>
        <v>16035.6</v>
      </c>
      <c r="I19" s="45">
        <f>IF('Produktion je Standort'!E18=0,'Produktion je Standort'!F18*('spezifische Verbräuche'!H$13+'spezifische Verbräuche'!G$13),'Produktion je Standort'!E18*('spezifische Verbräuche'!G$13+'spezifische Verbräuche'!H$13))</f>
        <v>14416.911111111111</v>
      </c>
    </row>
    <row r="20" spans="3:9" x14ac:dyDescent="0.25">
      <c r="C20" s="7" t="str">
        <f>'Produktion je Standort'!C19</f>
        <v>Germany</v>
      </c>
      <c r="D20" s="7" t="str">
        <f>'Produktion je Standort'!D19</f>
        <v>Dillingen</v>
      </c>
      <c r="E20" s="43">
        <f>IF('Produktion je Standort'!E19=0,'Produktion je Standort'!F19*('spezifische Verbräuche'!E$12+'spezifische Verbräuche'!F$12),'Produktion je Standort'!E19*('spezifische Verbräuche'!E$12+'spezifische Verbräuche'!F$12))</f>
        <v>10687.385999999999</v>
      </c>
      <c r="F20" s="47">
        <f>IF('Produktion je Standort'!E19=0,'Produktion je Standort'!F19*('spezifische Verbräuche'!F$13+'spezifische Verbräuche'!E$13),'Produktion je Standort'!E19*('spezifische Verbräuche'!F$13+'spezifische Verbräuche'!E$13))</f>
        <v>12655.466666666669</v>
      </c>
      <c r="G20" s="44">
        <f>IF('Produktion je Standort'!E19=0,'Produktion je Standort'!F19*('spezifische Verbräuche'!G$11+'spezifische Verbräuche'!H$11),'Produktion je Standort'!E19*('spezifische Verbräuche'!G$11+'spezifische Verbräuche'!H$11))</f>
        <v>10456.32</v>
      </c>
      <c r="H20" s="46">
        <f>IF('Produktion je Standort'!E19=0,'Produktion je Standort'!F19*('spezifische Verbräuche'!G$10+'spezifische Verbräuche'!H$10),'Produktion je Standort'!E19*('spezifische Verbräuche'!H$10+'spezifische Verbräuche'!G$10))</f>
        <v>8136.3240000000005</v>
      </c>
      <c r="I20" s="45">
        <f>IF('Produktion je Standort'!E19=0,'Produktion je Standort'!F19*('spezifische Verbräuche'!H$13+'spezifische Verbräuche'!G$13),'Produktion je Standort'!E19*('spezifische Verbräuche'!G$13+'spezifische Verbräuche'!H$13))</f>
        <v>7315.0153333333328</v>
      </c>
    </row>
    <row r="21" spans="3:9" x14ac:dyDescent="0.25">
      <c r="C21" s="7" t="str">
        <f>'Produktion je Standort'!C20</f>
        <v>Germany</v>
      </c>
      <c r="D21" s="7" t="str">
        <f>'Produktion je Standort'!D20</f>
        <v>Duisburg</v>
      </c>
      <c r="E21" s="43">
        <f>IF('Produktion je Standort'!E20=0,'Produktion je Standort'!F20*('spezifische Verbräuche'!E$12+'spezifische Verbräuche'!F$12),'Produktion je Standort'!E20*('spezifische Verbräuche'!E$12+'spezifische Verbräuche'!F$12))</f>
        <v>5128.4799999999996</v>
      </c>
      <c r="F21" s="47">
        <f>IF('Produktion je Standort'!E20=0,'Produktion je Standort'!F20*('spezifische Verbräuche'!F$13+'spezifische Verbräuche'!E$13),'Produktion je Standort'!E20*('spezifische Verbräuche'!F$13+'spezifische Verbräuche'!E$13))</f>
        <v>6072.8888888888905</v>
      </c>
      <c r="G21" s="44">
        <f>IF('Produktion je Standort'!E20=0,'Produktion je Standort'!F20*('spezifische Verbräuche'!G$11+'spezifische Verbräuche'!H$11),'Produktion je Standort'!E20*('spezifische Verbräuche'!G$11+'spezifische Verbräuche'!H$11))</f>
        <v>5017.5999999999995</v>
      </c>
      <c r="H21" s="46">
        <f>IF('Produktion je Standort'!E20=0,'Produktion je Standort'!F20*('spezifische Verbräuche'!G$10+'spezifische Verbräuche'!H$10),'Produktion je Standort'!E20*('spezifische Verbräuche'!H$10+'spezifische Verbräuche'!G$10))</f>
        <v>3904.32</v>
      </c>
      <c r="I21" s="45">
        <f>IF('Produktion je Standort'!E20=0,'Produktion je Standort'!F20*('spezifische Verbräuche'!H$13+'spezifische Verbräuche'!G$13),'Produktion je Standort'!E20*('spezifische Verbräuche'!G$13+'spezifische Verbräuche'!H$13))</f>
        <v>3510.2044444444441</v>
      </c>
    </row>
    <row r="22" spans="3:9" x14ac:dyDescent="0.25">
      <c r="C22" s="7" t="str">
        <f>'Produktion je Standort'!C21</f>
        <v>Germany</v>
      </c>
      <c r="D22" s="7" t="str">
        <f>'Produktion je Standort'!D21</f>
        <v>Duisburg-Bruckhausen</v>
      </c>
      <c r="E22" s="43">
        <f>IF('Produktion je Standort'!E21=0,'Produktion je Standort'!F21*('spezifische Verbräuche'!E$12+'spezifische Verbräuche'!F$12),'Produktion je Standort'!E21*('spezifische Verbräuche'!E$12+'spezifische Verbräuche'!F$12))</f>
        <v>27474</v>
      </c>
      <c r="F22" s="47">
        <f>IF('Produktion je Standort'!E21=0,'Produktion je Standort'!F21*('spezifische Verbräuche'!F$13+'spezifische Verbräuche'!E$13),'Produktion je Standort'!E21*('spezifische Verbräuche'!F$13+'spezifische Verbräuche'!E$13))</f>
        <v>32533.333333333339</v>
      </c>
      <c r="G22" s="44">
        <f>IF('Produktion je Standort'!E21=0,'Produktion je Standort'!F21*('spezifische Verbräuche'!G$11+'spezifische Verbräuche'!H$11),'Produktion je Standort'!E21*('spezifische Verbräuche'!G$11+'spezifische Verbräuche'!H$11))</f>
        <v>26879.999999999996</v>
      </c>
      <c r="H22" s="46">
        <f>IF('Produktion je Standort'!E21=0,'Produktion je Standort'!F21*('spezifische Verbräuche'!G$10+'spezifische Verbräuche'!H$10),'Produktion je Standort'!E21*('spezifische Verbräuche'!H$10+'spezifische Verbräuche'!G$10))</f>
        <v>20916</v>
      </c>
      <c r="I22" s="45">
        <f>IF('Produktion je Standort'!E21=0,'Produktion je Standort'!F21*('spezifische Verbräuche'!H$13+'spezifische Verbräuche'!G$13),'Produktion je Standort'!E21*('spezifische Verbräuche'!G$13+'spezifische Verbräuche'!H$13))</f>
        <v>18804.666666666664</v>
      </c>
    </row>
    <row r="23" spans="3:9" x14ac:dyDescent="0.25">
      <c r="C23" s="7" t="str">
        <f>'Produktion je Standort'!C22</f>
        <v>Hungaria</v>
      </c>
      <c r="D23" s="7" t="str">
        <f>'Produktion je Standort'!D22</f>
        <v>Dunauijvaros</v>
      </c>
      <c r="E23" s="43">
        <f>IF('Produktion je Standort'!E22=0,'Produktion je Standort'!F22*('spezifische Verbräuche'!E$12+'spezifische Verbräuche'!F$12),'Produktion je Standort'!E22*('spezifische Verbräuche'!E$12+'spezifische Verbräuche'!F$12))</f>
        <v>7326.4</v>
      </c>
      <c r="F23" s="47">
        <f>IF('Produktion je Standort'!E22=0,'Produktion je Standort'!F22*('spezifische Verbräuche'!F$13+'spezifische Verbräuche'!E$13),'Produktion je Standort'!E22*('spezifische Verbräuche'!F$13+'spezifische Verbräuche'!E$13))</f>
        <v>8675.5555555555566</v>
      </c>
      <c r="G23" s="44">
        <f>IF('Produktion je Standort'!E22=0,'Produktion je Standort'!F22*('spezifische Verbräuche'!G$11+'spezifische Verbräuche'!H$11),'Produktion je Standort'!E22*('spezifische Verbräuche'!G$11+'spezifische Verbräuche'!H$11))</f>
        <v>7167.9999999999991</v>
      </c>
      <c r="H23" s="46">
        <f>IF('Produktion je Standort'!E22=0,'Produktion je Standort'!F22*('spezifische Verbräuche'!G$10+'spezifische Verbräuche'!H$10),'Produktion je Standort'!E22*('spezifische Verbräuche'!H$10+'spezifische Verbräuche'!G$10))</f>
        <v>5577.6</v>
      </c>
      <c r="I23" s="45">
        <f>IF('Produktion je Standort'!E22=0,'Produktion je Standort'!F22*('spezifische Verbräuche'!H$13+'spezifische Verbräuche'!G$13),'Produktion je Standort'!E22*('spezifische Verbräuche'!G$13+'spezifische Verbräuche'!H$13))</f>
        <v>5014.5777777777776</v>
      </c>
    </row>
    <row r="24" spans="3:9" x14ac:dyDescent="0.25">
      <c r="C24" s="7" t="str">
        <f>'Produktion je Standort'!C23</f>
        <v>Italy</v>
      </c>
      <c r="D24" s="7" t="str">
        <f>'Produktion je Standort'!D23</f>
        <v>Taranto</v>
      </c>
      <c r="E24" s="43">
        <f>IF('Produktion je Standort'!E23=0,'Produktion je Standort'!F23*('spezifische Verbräuche'!E$12+'spezifische Verbräuche'!F$12),'Produktion je Standort'!E23*('spezifische Verbräuche'!E$12+'spezifische Verbräuche'!F$12))</f>
        <v>38921.5</v>
      </c>
      <c r="F24" s="47">
        <f>IF('Produktion je Standort'!E23=0,'Produktion je Standort'!F23*('spezifische Verbräuche'!F$13+'spezifische Verbräuche'!E$13),'Produktion je Standort'!E23*('spezifische Verbräuche'!F$13+'spezifische Verbräuche'!E$13))</f>
        <v>46088.888888888898</v>
      </c>
      <c r="G24" s="44">
        <f>IF('Produktion je Standort'!E23=0,'Produktion je Standort'!F23*('spezifische Verbräuche'!G$11+'spezifische Verbräuche'!H$11),'Produktion je Standort'!E23*('spezifische Verbräuche'!G$11+'spezifische Verbräuche'!H$11))</f>
        <v>38079.999999999993</v>
      </c>
      <c r="H24" s="46">
        <f>IF('Produktion je Standort'!E23=0,'Produktion je Standort'!F23*('spezifische Verbräuche'!G$10+'spezifische Verbräuche'!H$10),'Produktion je Standort'!E23*('spezifische Verbräuche'!H$10+'spezifische Verbräuche'!G$10))</f>
        <v>29631</v>
      </c>
      <c r="I24" s="45">
        <f>IF('Produktion je Standort'!E23=0,'Produktion je Standort'!F23*('spezifische Verbräuche'!H$13+'spezifische Verbräuche'!G$13),'Produktion je Standort'!E23*('spezifische Verbräuche'!G$13+'spezifische Verbräuche'!H$13))</f>
        <v>26639.944444444442</v>
      </c>
    </row>
    <row r="25" spans="3:9" x14ac:dyDescent="0.25">
      <c r="C25" s="7" t="str">
        <f>'Produktion je Standort'!C24</f>
        <v>Netherlands</v>
      </c>
      <c r="D25" s="7" t="str">
        <f>'Produktion je Standort'!D24</f>
        <v>Ijmuiden</v>
      </c>
      <c r="E25" s="43">
        <f>IF('Produktion je Standort'!E24=0,'Produktion je Standort'!F24*('spezifische Verbräuche'!E$12+'spezifische Verbräuche'!F$12),'Produktion je Standort'!E24*('spezifische Verbräuche'!E$12+'spezifische Verbräuche'!F$12))</f>
        <v>31205.884999999998</v>
      </c>
      <c r="F25" s="47">
        <f>IF('Produktion je Standort'!E24=0,'Produktion je Standort'!F24*('spezifische Verbräuche'!F$13+'spezifische Verbräuche'!E$13),'Produktion je Standort'!E24*('spezifische Verbräuche'!F$13+'spezifische Verbräuche'!E$13))</f>
        <v>36952.444444444453</v>
      </c>
      <c r="G25" s="44">
        <f>IF('Produktion je Standort'!E24=0,'Produktion je Standort'!F24*('spezifische Verbräuche'!G$11+'spezifische Verbräuche'!H$11),'Produktion je Standort'!E24*('spezifische Verbräuche'!G$11+'spezifische Verbräuche'!H$11))</f>
        <v>30531.199999999997</v>
      </c>
      <c r="H25" s="46">
        <f>IF('Produktion je Standort'!E24=0,'Produktion je Standort'!F24*('spezifische Verbräuche'!G$10+'spezifische Verbräuche'!H$10),'Produktion je Standort'!E24*('spezifische Verbräuche'!H$10+'spezifische Verbräuche'!G$10))</f>
        <v>23757.09</v>
      </c>
      <c r="I25" s="45">
        <f>IF('Produktion je Standort'!E24=0,'Produktion je Standort'!F24*('spezifische Verbräuche'!H$13+'spezifische Verbräuche'!G$13),'Produktion je Standort'!E24*('spezifische Verbräuche'!G$13+'spezifische Verbräuche'!H$13))</f>
        <v>21358.967222222222</v>
      </c>
    </row>
    <row r="26" spans="3:9" x14ac:dyDescent="0.25">
      <c r="C26" s="7" t="str">
        <f>'Produktion je Standort'!C25</f>
        <v>Poland</v>
      </c>
      <c r="D26" s="7" t="str">
        <f>'Produktion je Standort'!D25</f>
        <v>Krakow</v>
      </c>
      <c r="E26" s="43">
        <f>IF('Produktion je Standort'!E25=0,'Produktion je Standort'!F25*('spezifische Verbräuche'!E$12+'spezifische Verbräuche'!F$12),'Produktion je Standort'!E25*('spezifische Verbräuche'!E$12+'spezifische Verbräuche'!F$12))</f>
        <v>12477.775</v>
      </c>
      <c r="F26" s="47">
        <f>IF('Produktion je Standort'!E25=0,'Produktion je Standort'!F25*('spezifische Verbräuche'!F$13+'spezifische Verbräuche'!E$13),'Produktion je Standort'!E25*('spezifische Verbräuche'!F$13+'spezifische Verbräuche'!E$13))</f>
        <v>14775.555555555558</v>
      </c>
      <c r="G26" s="44">
        <f>IF('Produktion je Standort'!E25=0,'Produktion je Standort'!F25*('spezifische Verbräuche'!G$11+'spezifische Verbräuche'!H$11),'Produktion je Standort'!E25*('spezifische Verbräuche'!G$11+'spezifische Verbräuche'!H$11))</f>
        <v>12207.999999999998</v>
      </c>
      <c r="H26" s="46">
        <f>IF('Produktion je Standort'!E25=0,'Produktion je Standort'!F25*('spezifische Verbräuche'!G$10+'spezifische Verbräuche'!H$10),'Produktion je Standort'!E25*('spezifische Verbräuche'!H$10+'spezifische Verbräuche'!G$10))</f>
        <v>9499.35</v>
      </c>
      <c r="I26" s="45">
        <f>IF('Produktion je Standort'!E25=0,'Produktion je Standort'!F25*('spezifische Verbräuche'!H$13+'spezifische Verbräuche'!G$13),'Produktion je Standort'!E25*('spezifische Verbräuche'!G$13+'spezifische Verbräuche'!H$13))</f>
        <v>8540.4527777777766</v>
      </c>
    </row>
    <row r="27" spans="3:9" x14ac:dyDescent="0.25">
      <c r="C27" s="7" t="str">
        <f>'Produktion je Standort'!C26</f>
        <v>Poland</v>
      </c>
      <c r="D27" s="7" t="str">
        <f>'Produktion je Standort'!D26</f>
        <v>Dabrowa Gornicza</v>
      </c>
      <c r="E27" s="43">
        <f>IF('Produktion je Standort'!E26=0,'Produktion je Standort'!F26*('spezifische Verbräuche'!E$12+'spezifische Verbräuche'!F$12),'Produktion je Standort'!E26*('spezifische Verbräuche'!E$12+'spezifische Verbräuche'!F$12))</f>
        <v>12477.775</v>
      </c>
      <c r="F27" s="47">
        <f>IF('Produktion je Standort'!E26=0,'Produktion je Standort'!F26*('spezifische Verbräuche'!F$13+'spezifische Verbräuche'!E$13),'Produktion je Standort'!E26*('spezifische Verbräuche'!F$13+'spezifische Verbräuche'!E$13))</f>
        <v>14775.555555555558</v>
      </c>
      <c r="G27" s="44">
        <f>IF('Produktion je Standort'!E26=0,'Produktion je Standort'!F26*('spezifische Verbräuche'!G$11+'spezifische Verbräuche'!H$11),'Produktion je Standort'!E26*('spezifische Verbräuche'!G$11+'spezifische Verbräuche'!H$11))</f>
        <v>12207.999999999998</v>
      </c>
      <c r="H27" s="46">
        <f>IF('Produktion je Standort'!E26=0,'Produktion je Standort'!F26*('spezifische Verbräuche'!G$10+'spezifische Verbräuche'!H$10),'Produktion je Standort'!E26*('spezifische Verbräuche'!H$10+'spezifische Verbräuche'!G$10))</f>
        <v>9499.35</v>
      </c>
      <c r="I27" s="45">
        <f>IF('Produktion je Standort'!E26=0,'Produktion je Standort'!F26*('spezifische Verbräuche'!H$13+'spezifische Verbräuche'!G$13),'Produktion je Standort'!E26*('spezifische Verbräuche'!G$13+'spezifische Verbräuche'!H$13))</f>
        <v>8540.4527777777766</v>
      </c>
    </row>
    <row r="28" spans="3:9" x14ac:dyDescent="0.25">
      <c r="C28" s="7" t="str">
        <f>'Produktion je Standort'!C27</f>
        <v>Romania</v>
      </c>
      <c r="D28" s="7" t="str">
        <f>'Produktion je Standort'!D27</f>
        <v>Galati</v>
      </c>
      <c r="E28" s="43">
        <f>IF('Produktion je Standort'!E27=0,'Produktion je Standort'!F27*('spezifische Verbräuche'!E$12+'spezifische Verbräuche'!F$12),'Produktion je Standort'!E27*('spezifische Verbräuche'!E$12+'spezifische Verbräuche'!F$12))</f>
        <v>9386.9499999999989</v>
      </c>
      <c r="F28" s="47">
        <f>IF('Produktion je Standort'!E27=0,'Produktion je Standort'!F27*('spezifische Verbräuche'!F$13+'spezifische Verbräuche'!E$13),'Produktion je Standort'!E27*('spezifische Verbräuche'!F$13+'spezifische Verbräuche'!E$13))</f>
        <v>11115.555555555558</v>
      </c>
      <c r="G28" s="44">
        <f>IF('Produktion je Standort'!E27=0,'Produktion je Standort'!F27*('spezifische Verbräuche'!G$11+'spezifische Verbräuche'!H$11),'Produktion je Standort'!E27*('spezifische Verbräuche'!G$11+'spezifische Verbräuche'!H$11))</f>
        <v>9183.9999999999982</v>
      </c>
      <c r="H28" s="46">
        <f>IF('Produktion je Standort'!E27=0,'Produktion je Standort'!F27*('spezifische Verbräuche'!G$10+'spezifische Verbräuche'!H$10),'Produktion je Standort'!E27*('spezifische Verbräuche'!H$10+'spezifische Verbräuche'!G$10))</f>
        <v>7146.3</v>
      </c>
      <c r="I28" s="45">
        <f>IF('Produktion je Standort'!E27=0,'Produktion je Standort'!F27*('spezifische Verbräuche'!H$13+'spezifische Verbräuche'!G$13),'Produktion je Standort'!E27*('spezifische Verbräuche'!G$13+'spezifische Verbräuche'!H$13))</f>
        <v>6424.927777777777</v>
      </c>
    </row>
    <row r="29" spans="3:9" x14ac:dyDescent="0.25">
      <c r="C29" s="7" t="str">
        <f>'Produktion je Standort'!C28</f>
        <v>Slovakia</v>
      </c>
      <c r="D29" s="7" t="str">
        <f>'Produktion je Standort'!D28</f>
        <v>Kosice</v>
      </c>
      <c r="E29" s="43">
        <f>IF('Produktion je Standort'!E28=0,'Produktion je Standort'!F28*('spezifische Verbräuche'!E$12+'spezifische Verbräuche'!F$12),'Produktion je Standort'!E28*('spezifische Verbräuche'!E$12+'spezifische Verbräuche'!F$12))</f>
        <v>20605.5</v>
      </c>
      <c r="F29" s="47">
        <f>IF('Produktion je Standort'!E28=0,'Produktion je Standort'!F28*('spezifische Verbräuche'!F$13+'spezifische Verbräuche'!E$13),'Produktion je Standort'!E28*('spezifische Verbräuche'!F$13+'spezifische Verbräuche'!E$13))</f>
        <v>24400.000000000004</v>
      </c>
      <c r="G29" s="44">
        <f>IF('Produktion je Standort'!E28=0,'Produktion je Standort'!F28*('spezifische Verbräuche'!G$11+'spezifische Verbräuche'!H$11),'Produktion je Standort'!E28*('spezifische Verbräuche'!G$11+'spezifische Verbräuche'!H$11))</f>
        <v>20159.999999999996</v>
      </c>
      <c r="H29" s="46">
        <f>IF('Produktion je Standort'!E28=0,'Produktion je Standort'!F28*('spezifische Verbräuche'!G$10+'spezifische Verbräuche'!H$10),'Produktion je Standort'!E28*('spezifische Verbräuche'!H$10+'spezifische Verbräuche'!G$10))</f>
        <v>15687.000000000002</v>
      </c>
      <c r="I29" s="45">
        <f>IF('Produktion je Standort'!E28=0,'Produktion je Standort'!F28*('spezifische Verbräuche'!H$13+'spezifische Verbräuche'!G$13),'Produktion je Standort'!E28*('spezifische Verbräuche'!G$13+'spezifische Verbräuche'!H$13))</f>
        <v>14103.499999999998</v>
      </c>
    </row>
    <row r="30" spans="3:9" x14ac:dyDescent="0.25">
      <c r="C30" s="7" t="str">
        <f>'Produktion je Standort'!C29</f>
        <v>Spain</v>
      </c>
      <c r="D30" s="7" t="str">
        <f>'Produktion je Standort'!D29</f>
        <v>Gijon</v>
      </c>
      <c r="E30" s="43">
        <f>IF('Produktion je Standort'!E29=0,'Produktion je Standort'!F29*('spezifische Verbräuche'!E$12+'spezifische Verbräuche'!F$12),'Produktion je Standort'!E29*('spezifische Verbräuche'!E$12+'spezifische Verbräuche'!F$12))</f>
        <v>10875.125</v>
      </c>
      <c r="F30" s="47">
        <f>IF('Produktion je Standort'!E29=0,'Produktion je Standort'!F29*('spezifische Verbräuche'!F$13+'spezifische Verbräuche'!E$13),'Produktion je Standort'!E29*('spezifische Verbräuche'!F$13+'spezifische Verbräuche'!E$13))</f>
        <v>12877.777777777781</v>
      </c>
      <c r="G30" s="44">
        <f>IF('Produktion je Standort'!E29=0,'Produktion je Standort'!F29*('spezifische Verbräuche'!G$11+'spezifische Verbräuche'!H$11),'Produktion je Standort'!E29*('spezifische Verbräuche'!G$11+'spezifische Verbräuche'!H$11))</f>
        <v>10639.999999999998</v>
      </c>
      <c r="H30" s="46">
        <f>IF('Produktion je Standort'!E29=0,'Produktion je Standort'!F29*('spezifische Verbräuche'!G$10+'spezifische Verbräuche'!H$10),'Produktion je Standort'!E29*('spezifische Verbräuche'!H$10+'spezifische Verbräuche'!G$10))</f>
        <v>8279.25</v>
      </c>
      <c r="I30" s="45">
        <f>IF('Produktion je Standort'!E29=0,'Produktion je Standort'!F29*('spezifische Verbräuche'!H$13+'spezifische Verbräuche'!G$13),'Produktion je Standort'!E29*('spezifische Verbräuche'!G$13+'spezifische Verbräuche'!H$13))</f>
        <v>7443.5138888888887</v>
      </c>
    </row>
    <row r="31" spans="3:9" x14ac:dyDescent="0.25">
      <c r="C31" s="7" t="str">
        <f>'Produktion je Standort'!C30</f>
        <v>Spain</v>
      </c>
      <c r="D31" s="7" t="str">
        <f>'Produktion je Standort'!D30</f>
        <v>Aviles</v>
      </c>
      <c r="E31" s="43">
        <f>IF('Produktion je Standort'!E30=0,'Produktion je Standort'!F30*('spezifische Verbräuche'!E$12+'spezifische Verbräuche'!F$12),'Produktion je Standort'!E30*('spezifische Verbräuche'!E$12+'spezifische Verbräuche'!F$12))</f>
        <v>10875.125</v>
      </c>
      <c r="F31" s="47">
        <f>IF('Produktion je Standort'!E30=0,'Produktion je Standort'!F30*('spezifische Verbräuche'!F$13+'spezifische Verbräuche'!E$13),'Produktion je Standort'!E30*('spezifische Verbräuche'!F$13+'spezifische Verbräuche'!E$13))</f>
        <v>12877.777777777781</v>
      </c>
      <c r="G31" s="44">
        <f>IF('Produktion je Standort'!E30=0,'Produktion je Standort'!F30*('spezifische Verbräuche'!G$11+'spezifische Verbräuche'!H$11),'Produktion je Standort'!E30*('spezifische Verbräuche'!G$11+'spezifische Verbräuche'!H$11))</f>
        <v>10639.999999999998</v>
      </c>
      <c r="H31" s="46">
        <f>IF('Produktion je Standort'!E30=0,'Produktion je Standort'!F30*('spezifische Verbräuche'!G$10+'spezifische Verbräuche'!H$10),'Produktion je Standort'!E30*('spezifische Verbräuche'!H$10+'spezifische Verbräuche'!G$10))</f>
        <v>8279.25</v>
      </c>
      <c r="I31" s="45">
        <f>IF('Produktion je Standort'!E30=0,'Produktion je Standort'!F30*('spezifische Verbräuche'!H$13+'spezifische Verbräuche'!G$13),'Produktion je Standort'!E30*('spezifische Verbräuche'!G$13+'spezifische Verbräuche'!H$13))</f>
        <v>7443.5138888888887</v>
      </c>
    </row>
    <row r="32" spans="3:9" x14ac:dyDescent="0.25">
      <c r="C32" s="7" t="str">
        <f>'Produktion je Standort'!C31</f>
        <v>Sweden</v>
      </c>
      <c r="D32" s="7" t="str">
        <f>'Produktion je Standort'!D31</f>
        <v>Lulea</v>
      </c>
      <c r="E32" s="43">
        <f>IF('Produktion je Standort'!E31=0,'Produktion je Standort'!F31*('spezifische Verbräuche'!E$12+'spezifische Verbräuche'!F$12),'Produktion je Standort'!E31*('spezifische Verbräuche'!E$12+'spezifische Verbräuche'!F$12))</f>
        <v>10531.699999999999</v>
      </c>
      <c r="F32" s="47">
        <f>IF('Produktion je Standort'!E31=0,'Produktion je Standort'!F31*('spezifische Verbräuche'!F$13+'spezifische Verbräuche'!E$13),'Produktion je Standort'!E31*('spezifische Verbräuche'!F$13+'spezifische Verbräuche'!E$13))</f>
        <v>12471.111111111113</v>
      </c>
      <c r="G32" s="44">
        <f>IF('Produktion je Standort'!E31=0,'Produktion je Standort'!F31*('spezifische Verbräuche'!G$11+'spezifische Verbräuche'!H$11),'Produktion je Standort'!E31*('spezifische Verbräuche'!G$11+'spezifische Verbräuche'!H$11))</f>
        <v>10303.999999999998</v>
      </c>
      <c r="H32" s="46">
        <f>IF('Produktion je Standort'!E31=0,'Produktion je Standort'!F31*('spezifische Verbräuche'!G$10+'spezifische Verbräuche'!H$10),'Produktion je Standort'!E31*('spezifische Verbräuche'!H$10+'spezifische Verbräuche'!G$10))</f>
        <v>8017.8</v>
      </c>
      <c r="I32" s="45">
        <f>IF('Produktion je Standort'!E31=0,'Produktion je Standort'!F31*('spezifische Verbräuche'!H$13+'spezifische Verbräuche'!G$13),'Produktion je Standort'!E31*('spezifische Verbräuche'!G$13+'spezifische Verbräuche'!H$13))</f>
        <v>7208.4555555555553</v>
      </c>
    </row>
    <row r="33" spans="3:9" x14ac:dyDescent="0.25">
      <c r="C33" s="7" t="str">
        <f>'Produktion je Standort'!C32</f>
        <v>Sweden</v>
      </c>
      <c r="D33" s="7" t="str">
        <f>'Produktion je Standort'!D32</f>
        <v>Oxeloesund</v>
      </c>
      <c r="E33" s="43">
        <f>IF('Produktion je Standort'!E32=0,'Produktion je Standort'!F32*('spezifische Verbräuche'!E$12+'spezifische Verbräuche'!F$12),'Produktion je Standort'!E32*('spezifische Verbräuche'!E$12+'spezifische Verbräuche'!F$12))</f>
        <v>6868.5</v>
      </c>
      <c r="F33" s="47">
        <f>IF('Produktion je Standort'!E32=0,'Produktion je Standort'!F32*('spezifische Verbräuche'!F$13+'spezifische Verbräuche'!E$13),'Produktion je Standort'!E32*('spezifische Verbräuche'!F$13+'spezifische Verbräuche'!E$13))</f>
        <v>8133.3333333333348</v>
      </c>
      <c r="G33" s="44">
        <f>IF('Produktion je Standort'!E32=0,'Produktion je Standort'!F32*('spezifische Verbräuche'!G$11+'spezifische Verbräuche'!H$11),'Produktion je Standort'!E32*('spezifische Verbräuche'!G$11+'spezifische Verbräuche'!H$11))</f>
        <v>6719.9999999999991</v>
      </c>
      <c r="H33" s="46">
        <f>IF('Produktion je Standort'!E32=0,'Produktion je Standort'!F32*('spezifische Verbräuche'!G$10+'spezifische Verbräuche'!H$10),'Produktion je Standort'!E32*('spezifische Verbräuche'!H$10+'spezifische Verbräuche'!G$10))</f>
        <v>5229</v>
      </c>
      <c r="I33" s="45">
        <f>IF('Produktion je Standort'!E32=0,'Produktion je Standort'!F32*('spezifische Verbräuche'!H$13+'spezifische Verbräuche'!G$13),'Produktion je Standort'!E32*('spezifische Verbräuche'!G$13+'spezifische Verbräuche'!H$13))</f>
        <v>4701.1666666666661</v>
      </c>
    </row>
    <row r="34" spans="3:9" x14ac:dyDescent="0.25">
      <c r="C34" s="7" t="str">
        <f>'Produktion je Standort'!C33</f>
        <v>United Kingdom</v>
      </c>
      <c r="D34" s="7" t="str">
        <f>'Produktion je Standort'!D33</f>
        <v>Port Talbot</v>
      </c>
      <c r="E34" s="43">
        <f>IF('Produktion je Standort'!E33=0,'Produktion je Standort'!F33*('spezifische Verbräuche'!E$12+'spezifische Verbräuche'!F$12),'Produktion je Standort'!E33*('spezifische Verbräuche'!E$12+'spezifische Verbräuche'!F$12))</f>
        <v>17331.514999999999</v>
      </c>
      <c r="F34" s="47">
        <f>IF('Produktion je Standort'!E33=0,'Produktion je Standort'!F33*('spezifische Verbräuche'!F$13+'spezifische Verbräuche'!E$13),'Produktion je Standort'!E33*('spezifische Verbräuche'!F$13+'spezifische Verbräuche'!E$13))</f>
        <v>20523.111111111117</v>
      </c>
      <c r="G34" s="44">
        <f>IF('Produktion je Standort'!E33=0,'Produktion je Standort'!F33*('spezifische Verbräuche'!G$11+'spezifische Verbräuche'!H$11),'Produktion je Standort'!E33*('spezifische Verbräuche'!G$11+'spezifische Verbräuche'!H$11))</f>
        <v>16956.8</v>
      </c>
      <c r="H34" s="46">
        <f>IF('Produktion je Standort'!E33=0,'Produktion je Standort'!F33*('spezifische Verbräuche'!G$10+'spezifische Verbräuche'!H$10),'Produktion je Standort'!E33*('spezifische Verbräuche'!H$10+'spezifische Verbräuche'!G$10))</f>
        <v>13194.51</v>
      </c>
      <c r="I34" s="45">
        <f>IF('Produktion je Standort'!E33=0,'Produktion je Standort'!F33*('spezifische Verbräuche'!H$13+'spezifische Verbräuche'!G$13),'Produktion je Standort'!E33*('spezifische Verbräuche'!G$13+'spezifische Verbräuche'!H$13))</f>
        <v>11862.610555555555</v>
      </c>
    </row>
    <row r="35" spans="3:9" x14ac:dyDescent="0.25">
      <c r="C35" s="7" t="str">
        <f>'Produktion je Standort'!C34</f>
        <v>United Kingdom</v>
      </c>
      <c r="D35" s="7" t="str">
        <f>'Produktion je Standort'!D34</f>
        <v>Scunthorpe</v>
      </c>
      <c r="E35" s="43">
        <f>IF('Produktion je Standort'!E34=0,'Produktion je Standort'!F34*('spezifische Verbräuche'!E$12+'spezifische Verbräuche'!F$12),'Produktion je Standort'!E34*('spezifische Verbräuche'!E$12+'spezifische Verbräuche'!F$12))</f>
        <v>12821.199999999999</v>
      </c>
      <c r="F35" s="47">
        <f>IF('Produktion je Standort'!E34=0,'Produktion je Standort'!F34*('spezifische Verbräuche'!F$13+'spezifische Verbräuche'!E$13),'Produktion je Standort'!E34*('spezifische Verbräuche'!F$13+'spezifische Verbräuche'!E$13))</f>
        <v>15182.222222222226</v>
      </c>
      <c r="G35" s="44">
        <f>IF('Produktion je Standort'!E34=0,'Produktion je Standort'!F34*('spezifische Verbräuche'!G$11+'spezifische Verbräuche'!H$11),'Produktion je Standort'!E34*('spezifische Verbräuche'!G$11+'spezifische Verbräuche'!H$11))</f>
        <v>12543.999999999998</v>
      </c>
      <c r="H35" s="46">
        <f>IF('Produktion je Standort'!E34=0,'Produktion je Standort'!F34*('spezifische Verbräuche'!G$10+'spezifische Verbräuche'!H$10),'Produktion je Standort'!E34*('spezifische Verbräuche'!H$10+'spezifische Verbräuche'!G$10))</f>
        <v>9760.8000000000011</v>
      </c>
      <c r="I35" s="45">
        <f>IF('Produktion je Standort'!E34=0,'Produktion je Standort'!F34*('spezifische Verbräuche'!H$13+'spezifische Verbräuche'!G$13),'Produktion je Standort'!E34*('spezifische Verbräuche'!G$13+'spezifische Verbräuche'!H$13))</f>
        <v>8775.5111111111109</v>
      </c>
    </row>
  </sheetData>
  <mergeCells count="3">
    <mergeCell ref="C3:I3"/>
    <mergeCell ref="E5:F5"/>
    <mergeCell ref="G5:I5"/>
  </mergeCells>
  <pageMargins left="0.7" right="0.7" top="0.78740157499999996" bottom="0.78740157499999996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D5:M150"/>
  <sheetViews>
    <sheetView topLeftCell="B4" workbookViewId="0">
      <selection activeCell="K141" sqref="K141"/>
    </sheetView>
  </sheetViews>
  <sheetFormatPr baseColWidth="10" defaultRowHeight="15" x14ac:dyDescent="0.25"/>
  <cols>
    <col min="4" max="4" width="21" customWidth="1"/>
    <col min="5" max="5" width="30.28515625" customWidth="1"/>
    <col min="6" max="6" width="19.42578125" customWidth="1"/>
    <col min="7" max="7" width="22.42578125" customWidth="1"/>
    <col min="8" max="8" width="22.28515625" customWidth="1"/>
    <col min="9" max="9" width="25.5703125" customWidth="1"/>
    <col min="10" max="10" width="28" customWidth="1"/>
  </cols>
  <sheetData>
    <row r="5" spans="4:13" ht="21" x14ac:dyDescent="0.35">
      <c r="D5" s="88" t="s">
        <v>112</v>
      </c>
      <c r="E5" s="88"/>
      <c r="F5" s="88"/>
      <c r="G5" s="88"/>
      <c r="H5" s="88"/>
      <c r="I5" s="88"/>
      <c r="J5" s="88"/>
      <c r="K5" s="48"/>
      <c r="L5" s="48"/>
      <c r="M5" s="48"/>
    </row>
    <row r="7" spans="4:13" ht="15.75" x14ac:dyDescent="0.25">
      <c r="F7" s="103" t="s">
        <v>45</v>
      </c>
      <c r="G7" s="103"/>
      <c r="H7" s="103" t="s">
        <v>42</v>
      </c>
      <c r="I7" s="103"/>
      <c r="J7" s="103"/>
    </row>
    <row r="8" spans="4:13" x14ac:dyDescent="0.25">
      <c r="D8" s="12" t="s">
        <v>49</v>
      </c>
      <c r="E8" s="12" t="s">
        <v>50</v>
      </c>
      <c r="F8" s="54" t="str">
        <f>Studienliste!$F$17</f>
        <v>ISI-05 13</v>
      </c>
      <c r="G8" s="55" t="s">
        <v>125</v>
      </c>
      <c r="H8" s="56" t="str">
        <f>Studienliste!$F$10</f>
        <v>OTTO-01 17</v>
      </c>
      <c r="I8" s="57" t="str">
        <f>Studienliste!$F$8</f>
        <v>TUD-02 20</v>
      </c>
      <c r="J8" s="58" t="str">
        <f>G8</f>
        <v>ENWI</v>
      </c>
    </row>
    <row r="9" spans="4:13" x14ac:dyDescent="0.25">
      <c r="D9" s="7" t="str">
        <f>'Produktion je Standort'!C6</f>
        <v>Austria</v>
      </c>
      <c r="E9" s="7" t="str">
        <f>'Produktion je Standort'!D6</f>
        <v>Donawitz</v>
      </c>
      <c r="F9" s="43">
        <f>'Gesamtenergie PP 2019'!E7*'Energie pro Energieträger'!D$43</f>
        <v>17276.566999999999</v>
      </c>
      <c r="G9" s="47">
        <f>'Gesamtenergie PP 2019'!F7*'Energie pro Energieträger'!D$41</f>
        <v>19476.729783927043</v>
      </c>
      <c r="H9" s="44">
        <f>'Gesamtenergie PP 2019'!G7*'Energie pro Energieträger'!E$42</f>
        <v>0</v>
      </c>
      <c r="I9" s="46">
        <f>'Gesamtenergie PP 2019'!H7*'Energie pro Energieträger'!E$44</f>
        <v>0</v>
      </c>
      <c r="J9" s="45">
        <f>'Gesamtenergie PP 2019'!I7*'Energie pro Energieträger'!E$41</f>
        <v>313.38617927306291</v>
      </c>
    </row>
    <row r="10" spans="4:13" x14ac:dyDescent="0.25">
      <c r="D10" s="7" t="str">
        <f>'Produktion je Standort'!C7</f>
        <v>Austria</v>
      </c>
      <c r="E10" s="7" t="str">
        <f>'Produktion je Standort'!D7</f>
        <v>Linz</v>
      </c>
      <c r="F10" s="43">
        <f>'Gesamtenergie PP 2019'!E8*'Energie pro Energieträger'!D$43</f>
        <v>17276.566999999999</v>
      </c>
      <c r="G10" s="47">
        <f>'Gesamtenergie PP 2019'!F8*'Energie pro Energieträger'!D$41</f>
        <v>19476.729783927043</v>
      </c>
      <c r="H10" s="44">
        <f>'Gesamtenergie PP 2019'!G8*'Energie pro Energieträger'!E$42</f>
        <v>0</v>
      </c>
      <c r="I10" s="46">
        <f>'Gesamtenergie PP 2019'!H8*'Energie pro Energieträger'!E$44</f>
        <v>0</v>
      </c>
      <c r="J10" s="45">
        <f>'Gesamtenergie PP 2019'!I8*'Energie pro Energieträger'!E$41</f>
        <v>313.38617927306291</v>
      </c>
    </row>
    <row r="11" spans="4:13" x14ac:dyDescent="0.25">
      <c r="D11" s="7" t="str">
        <f>'Produktion je Standort'!C8</f>
        <v>Belgium</v>
      </c>
      <c r="E11" s="7" t="str">
        <f>'Produktion je Standort'!D8</f>
        <v>Ghent</v>
      </c>
      <c r="F11" s="43">
        <f>'Gesamtenergie PP 2019'!E9*'Energie pro Energieträger'!D$43</f>
        <v>24955.55</v>
      </c>
      <c r="G11" s="47">
        <f>'Gesamtenergie PP 2019'!F9*'Energie pro Energieträger'!D$41</f>
        <v>28133.627702730559</v>
      </c>
      <c r="H11" s="44">
        <f>'Gesamtenergie PP 2019'!G9*'Energie pro Energieträger'!E$42</f>
        <v>0</v>
      </c>
      <c r="I11" s="46">
        <f>'Gesamtenergie PP 2019'!H9*'Energie pro Energieträger'!E$44</f>
        <v>0</v>
      </c>
      <c r="J11" s="45">
        <f>'Gesamtenergie PP 2019'!I9*'Energie pro Energieträger'!E$41</f>
        <v>452.67815452907308</v>
      </c>
    </row>
    <row r="12" spans="4:13" x14ac:dyDescent="0.25">
      <c r="D12" s="7" t="str">
        <f>'Produktion je Standort'!C9</f>
        <v>Czech Republic</v>
      </c>
      <c r="E12" s="7" t="str">
        <f>'Produktion je Standort'!D9</f>
        <v>Trinec</v>
      </c>
      <c r="F12" s="43">
        <f>'Gesamtenergie PP 2019'!E10*'Energie pro Energieträger'!D$43</f>
        <v>11827.556999999999</v>
      </c>
      <c r="G12" s="47">
        <f>'Gesamtenergie PP 2019'!F10*'Energie pro Energieträger'!D$41</f>
        <v>13333.790891037253</v>
      </c>
      <c r="H12" s="44">
        <f>'Gesamtenergie PP 2019'!G10*'Energie pro Energieträger'!E$42</f>
        <v>0</v>
      </c>
      <c r="I12" s="46">
        <f>'Gesamtenergie PP 2019'!H10*'Energie pro Energieträger'!E$44</f>
        <v>0</v>
      </c>
      <c r="J12" s="45">
        <f>'Gesamtenergie PP 2019'!I10*'Energie pro Energieträger'!E$41</f>
        <v>214.54452718322861</v>
      </c>
    </row>
    <row r="13" spans="4:13" x14ac:dyDescent="0.25">
      <c r="D13" s="7" t="str">
        <f>'Produktion je Standort'!C10</f>
        <v>Finland</v>
      </c>
      <c r="E13" s="7" t="str">
        <f>'Produktion je Standort'!D10</f>
        <v>Raahe</v>
      </c>
      <c r="F13" s="43">
        <f>'Gesamtenergie PP 2019'!E11*'Energie pro Energieträger'!D$43</f>
        <v>11905.4</v>
      </c>
      <c r="G13" s="47">
        <f>'Gesamtenergie PP 2019'!F11*'Energie pro Energieträger'!D$41</f>
        <v>13421.547160935679</v>
      </c>
      <c r="H13" s="44">
        <f>'Gesamtenergie PP 2019'!G11*'Energie pro Energieträger'!E$42</f>
        <v>0</v>
      </c>
      <c r="I13" s="46">
        <f>'Gesamtenergie PP 2019'!H11*'Energie pro Energieträger'!E$44</f>
        <v>0</v>
      </c>
      <c r="J13" s="45">
        <f>'Gesamtenergie PP 2019'!I11*'Energie pro Energieträger'!E$41</f>
        <v>215.95655078451193</v>
      </c>
    </row>
    <row r="14" spans="4:13" x14ac:dyDescent="0.25">
      <c r="D14" s="7" t="str">
        <f>'Produktion je Standort'!C11</f>
        <v>France</v>
      </c>
      <c r="E14" s="7" t="str">
        <f>'Produktion je Standort'!D11</f>
        <v>Fos-Sur-Mer</v>
      </c>
      <c r="F14" s="43">
        <f>'Gesamtenergie PP 2019'!E12*'Energie pro Energieträger'!D$43</f>
        <v>17171.25</v>
      </c>
      <c r="G14" s="47">
        <f>'Gesamtenergie PP 2019'!F12*'Energie pro Energieträger'!D$41</f>
        <v>19358.000712888002</v>
      </c>
      <c r="H14" s="44">
        <f>'Gesamtenergie PP 2019'!G12*'Energie pro Energieträger'!E$42</f>
        <v>0</v>
      </c>
      <c r="I14" s="46">
        <f>'Gesamtenergie PP 2019'!H12*'Energie pro Energieträger'!E$44</f>
        <v>0</v>
      </c>
      <c r="J14" s="45">
        <f>'Gesamtenergie PP 2019'!I12*'Energie pro Energieträger'!E$41</f>
        <v>311.47579440073838</v>
      </c>
    </row>
    <row r="15" spans="4:13" x14ac:dyDescent="0.25">
      <c r="D15" s="7" t="str">
        <f>'Produktion je Standort'!C12</f>
        <v>France</v>
      </c>
      <c r="E15" s="7" t="str">
        <f>'Produktion je Standort'!D12</f>
        <v>Dunkerque</v>
      </c>
      <c r="F15" s="43">
        <f>'Gesamtenergie PP 2019'!E13*'Energie pro Energieträger'!D$43</f>
        <v>31366.149999999998</v>
      </c>
      <c r="G15" s="47">
        <f>'Gesamtenergie PP 2019'!F13*'Energie pro Energieträger'!D$41</f>
        <v>35360.614635542079</v>
      </c>
      <c r="H15" s="44">
        <f>'Gesamtenergie PP 2019'!G13*'Energie pro Energieträger'!E$42</f>
        <v>0</v>
      </c>
      <c r="I15" s="46">
        <f>'Gesamtenergie PP 2019'!H13*'Energie pro Energieträger'!E$44</f>
        <v>0</v>
      </c>
      <c r="J15" s="45">
        <f>'Gesamtenergie PP 2019'!I13*'Energie pro Energieträger'!E$41</f>
        <v>568.9624511053488</v>
      </c>
    </row>
    <row r="16" spans="4:13" x14ac:dyDescent="0.25">
      <c r="D16" s="7" t="str">
        <f>'Produktion je Standort'!C13</f>
        <v>Germany</v>
      </c>
      <c r="E16" s="7" t="str">
        <f>'Produktion je Standort'!D13</f>
        <v>Bremen</v>
      </c>
      <c r="F16" s="43">
        <f>'Gesamtenergie PP 2019'!E14*'Energie pro Energieträger'!D$43</f>
        <v>15110.699999999999</v>
      </c>
      <c r="G16" s="47">
        <f>'Gesamtenergie PP 2019'!F14*'Energie pro Energieträger'!D$41</f>
        <v>17035.040627341437</v>
      </c>
      <c r="H16" s="44">
        <f>'Gesamtenergie PP 2019'!G14*'Energie pro Energieträger'!E$42</f>
        <v>0</v>
      </c>
      <c r="I16" s="46">
        <f>'Gesamtenergie PP 2019'!H14*'Energie pro Energieträger'!E$44</f>
        <v>0</v>
      </c>
      <c r="J16" s="45">
        <f>'Gesamtenergie PP 2019'!I14*'Energie pro Energieträger'!E$41</f>
        <v>274.09869907264977</v>
      </c>
    </row>
    <row r="17" spans="4:10" x14ac:dyDescent="0.25">
      <c r="D17" s="7" t="str">
        <f>'Produktion je Standort'!C14</f>
        <v>Germany</v>
      </c>
      <c r="E17" s="7" t="str">
        <f>'Produktion je Standort'!D14</f>
        <v>Voelklingen</v>
      </c>
      <c r="F17" s="43">
        <f>'Gesamtenergie PP 2019'!E15*'Energie pro Energieträger'!D$43</f>
        <v>12738.777999999998</v>
      </c>
      <c r="G17" s="47">
        <f>'Gesamtenergie PP 2019'!F15*'Energie pro Energieträger'!D$41</f>
        <v>14361.055462201177</v>
      </c>
      <c r="H17" s="44">
        <f>'Gesamtenergie PP 2019'!G15*'Energie pro Energieträger'!E$42</f>
        <v>0</v>
      </c>
      <c r="I17" s="46">
        <f>'Gesamtenergie PP 2019'!H15*'Energie pro Energieträger'!E$44</f>
        <v>0</v>
      </c>
      <c r="J17" s="45">
        <f>'Gesamtenergie PP 2019'!I15*'Energie pro Energieträger'!E$41</f>
        <v>231.07350933942777</v>
      </c>
    </row>
    <row r="18" spans="4:10" x14ac:dyDescent="0.25">
      <c r="D18" s="7" t="str">
        <f>'Produktion je Standort'!C15</f>
        <v>Germany</v>
      </c>
      <c r="E18" s="7" t="str">
        <f>'Produktion je Standort'!D15</f>
        <v>Eisenhuettenstadt</v>
      </c>
      <c r="F18" s="43">
        <f>'Gesamtenergie PP 2019'!E16*'Energie pro Energieträger'!D$43</f>
        <v>9844.8499999999985</v>
      </c>
      <c r="G18" s="47">
        <f>'Gesamtenergie PP 2019'!F16*'Energie pro Energieträger'!D$41</f>
        <v>11098.587075389121</v>
      </c>
      <c r="H18" s="44">
        <f>'Gesamtenergie PP 2019'!G16*'Energie pro Energieträger'!E$42</f>
        <v>0</v>
      </c>
      <c r="I18" s="46">
        <f>'Gesamtenergie PP 2019'!H16*'Energie pro Energieträger'!E$44</f>
        <v>0</v>
      </c>
      <c r="J18" s="45">
        <f>'Gesamtenergie PP 2019'!I16*'Energie pro Energieträger'!E$41</f>
        <v>178.57945545642335</v>
      </c>
    </row>
    <row r="19" spans="4:10" x14ac:dyDescent="0.25">
      <c r="D19" s="7" t="str">
        <f>'Produktion je Standort'!C16</f>
        <v>Germany</v>
      </c>
      <c r="E19" s="7" t="str">
        <f>'Produktion je Standort'!D16</f>
        <v>Duisburg-Huckingen</v>
      </c>
      <c r="F19" s="43">
        <f>'Gesamtenergie PP 2019'!E17*'Energie pro Energieträger'!D$43</f>
        <v>22895</v>
      </c>
      <c r="G19" s="47">
        <f>'Gesamtenergie PP 2019'!F17*'Energie pro Energieträger'!D$41</f>
        <v>25810.667617184001</v>
      </c>
      <c r="H19" s="44">
        <f>'Gesamtenergie PP 2019'!G17*'Energie pro Energieträger'!E$42</f>
        <v>0</v>
      </c>
      <c r="I19" s="46">
        <f>'Gesamtenergie PP 2019'!H17*'Energie pro Energieträger'!E$44</f>
        <v>0</v>
      </c>
      <c r="J19" s="45">
        <f>'Gesamtenergie PP 2019'!I17*'Energie pro Energieträger'!E$41</f>
        <v>415.30105920098453</v>
      </c>
    </row>
    <row r="20" spans="4:10" x14ac:dyDescent="0.25">
      <c r="D20" s="7" t="str">
        <f>'Produktion je Standort'!C17</f>
        <v>Germany</v>
      </c>
      <c r="E20" s="7" t="str">
        <f>'Produktion je Standort'!D17</f>
        <v>Duisburg-Beeckerwerth</v>
      </c>
      <c r="F20" s="43">
        <f>'Gesamtenergie PP 2019'!E18*'Energie pro Energieträger'!D$43</f>
        <v>27474</v>
      </c>
      <c r="G20" s="47">
        <f>'Gesamtenergie PP 2019'!F18*'Energie pro Energieträger'!D$41</f>
        <v>30972.801140620799</v>
      </c>
      <c r="H20" s="44">
        <f>'Gesamtenergie PP 2019'!G18*'Energie pro Energieträger'!E$42</f>
        <v>0</v>
      </c>
      <c r="I20" s="46">
        <f>'Gesamtenergie PP 2019'!H18*'Energie pro Energieträger'!E$44</f>
        <v>0</v>
      </c>
      <c r="J20" s="45">
        <f>'Gesamtenergie PP 2019'!I18*'Energie pro Energieträger'!E$41</f>
        <v>498.3612710411814</v>
      </c>
    </row>
    <row r="21" spans="4:10" x14ac:dyDescent="0.25">
      <c r="D21" s="7" t="str">
        <f>'Produktion je Standort'!C18</f>
        <v>Germany</v>
      </c>
      <c r="E21" s="7" t="str">
        <f>'Produktion je Standort'!D18</f>
        <v>Salzgitter</v>
      </c>
      <c r="F21" s="43">
        <f>'Gesamtenergie PP 2019'!E19*'Energie pro Energieträger'!D$43</f>
        <v>21063.399999999998</v>
      </c>
      <c r="G21" s="47">
        <f>'Gesamtenergie PP 2019'!F19*'Energie pro Energieträger'!D$41</f>
        <v>23745.814207809279</v>
      </c>
      <c r="H21" s="44">
        <f>'Gesamtenergie PP 2019'!G19*'Energie pro Energieträger'!E$42</f>
        <v>0</v>
      </c>
      <c r="I21" s="46">
        <f>'Gesamtenergie PP 2019'!H19*'Energie pro Energieträger'!E$44</f>
        <v>0</v>
      </c>
      <c r="J21" s="45">
        <f>'Gesamtenergie PP 2019'!I19*'Energie pro Energieträger'!E$41</f>
        <v>382.07697446490579</v>
      </c>
    </row>
    <row r="22" spans="4:10" x14ac:dyDescent="0.25">
      <c r="D22" s="7" t="str">
        <f>'Produktion je Standort'!C19</f>
        <v>Germany</v>
      </c>
      <c r="E22" s="7" t="str">
        <f>'Produktion je Standort'!D19</f>
        <v>Dillingen</v>
      </c>
      <c r="F22" s="43">
        <f>'Gesamtenergie PP 2019'!E20*'Energie pro Energieträger'!D$43</f>
        <v>10687.385999999999</v>
      </c>
      <c r="G22" s="47">
        <f>'Gesamtenergie PP 2019'!F20*'Energie pro Energieträger'!D$41</f>
        <v>12048.419643701491</v>
      </c>
      <c r="H22" s="44">
        <f>'Gesamtenergie PP 2019'!G20*'Energie pro Energieträger'!E$42</f>
        <v>0</v>
      </c>
      <c r="I22" s="46">
        <f>'Gesamtenergie PP 2019'!H20*'Energie pro Energieträger'!E$44</f>
        <v>0</v>
      </c>
      <c r="J22" s="45">
        <f>'Gesamtenergie PP 2019'!I20*'Energie pro Energieträger'!E$41</f>
        <v>193.86253443501957</v>
      </c>
    </row>
    <row r="23" spans="4:10" x14ac:dyDescent="0.25">
      <c r="D23" s="7" t="str">
        <f>'Produktion je Standort'!C20</f>
        <v>Germany</v>
      </c>
      <c r="E23" s="7" t="str">
        <f>'Produktion je Standort'!D20</f>
        <v>Duisburg</v>
      </c>
      <c r="F23" s="43">
        <f>'Gesamtenergie PP 2019'!E21*'Energie pro Energieträger'!D$43</f>
        <v>5128.4799999999996</v>
      </c>
      <c r="G23" s="47">
        <f>'Gesamtenergie PP 2019'!F21*'Energie pro Energieträger'!D$41</f>
        <v>5781.5895462492163</v>
      </c>
      <c r="H23" s="44">
        <f>'Gesamtenergie PP 2019'!G21*'Energie pro Energieträger'!E$42</f>
        <v>0</v>
      </c>
      <c r="I23" s="46">
        <f>'Gesamtenergie PP 2019'!H21*'Energie pro Energieträger'!E$44</f>
        <v>0</v>
      </c>
      <c r="J23" s="45">
        <f>'Gesamtenergie PP 2019'!I21*'Energie pro Energieträger'!E$41</f>
        <v>93.027437261020523</v>
      </c>
    </row>
    <row r="24" spans="4:10" x14ac:dyDescent="0.25">
      <c r="D24" s="7" t="str">
        <f>'Produktion je Standort'!C21</f>
        <v>Germany</v>
      </c>
      <c r="E24" s="7" t="str">
        <f>'Produktion je Standort'!D21</f>
        <v>Duisburg-Bruckhausen</v>
      </c>
      <c r="F24" s="43">
        <f>'Gesamtenergie PP 2019'!E22*'Energie pro Energieträger'!D$43</f>
        <v>27474</v>
      </c>
      <c r="G24" s="47">
        <f>'Gesamtenergie PP 2019'!F22*'Energie pro Energieträger'!D$41</f>
        <v>30972.801140620799</v>
      </c>
      <c r="H24" s="44">
        <f>'Gesamtenergie PP 2019'!G22*'Energie pro Energieträger'!E$42</f>
        <v>0</v>
      </c>
      <c r="I24" s="46">
        <f>'Gesamtenergie PP 2019'!H22*'Energie pro Energieträger'!E$44</f>
        <v>0</v>
      </c>
      <c r="J24" s="45">
        <f>'Gesamtenergie PP 2019'!I22*'Energie pro Energieträger'!E$41</f>
        <v>498.3612710411814</v>
      </c>
    </row>
    <row r="25" spans="4:10" x14ac:dyDescent="0.25">
      <c r="D25" s="7" t="str">
        <f>'Produktion je Standort'!C22</f>
        <v>Hungaria</v>
      </c>
      <c r="E25" s="7" t="str">
        <f>'Produktion je Standort'!D22</f>
        <v>Dunauijvaros</v>
      </c>
      <c r="F25" s="43">
        <f>'Gesamtenergie PP 2019'!E23*'Energie pro Energieträger'!D$43</f>
        <v>7326.4</v>
      </c>
      <c r="G25" s="47">
        <f>'Gesamtenergie PP 2019'!F23*'Energie pro Energieträger'!D$41</f>
        <v>8259.4136374988793</v>
      </c>
      <c r="H25" s="44">
        <f>'Gesamtenergie PP 2019'!G23*'Energie pro Energieträger'!E$42</f>
        <v>0</v>
      </c>
      <c r="I25" s="46">
        <f>'Gesamtenergie PP 2019'!H23*'Energie pro Energieträger'!E$44</f>
        <v>0</v>
      </c>
      <c r="J25" s="45">
        <f>'Gesamtenergie PP 2019'!I23*'Energie pro Energieträger'!E$41</f>
        <v>132.89633894431503</v>
      </c>
    </row>
    <row r="26" spans="4:10" x14ac:dyDescent="0.25">
      <c r="D26" s="7" t="str">
        <f>'Produktion je Standort'!C23</f>
        <v>Italy</v>
      </c>
      <c r="E26" s="7" t="str">
        <f>'Produktion je Standort'!D23</f>
        <v>Taranto</v>
      </c>
      <c r="F26" s="43">
        <f>'Gesamtenergie PP 2019'!E24*'Energie pro Energieträger'!D$43</f>
        <v>38921.5</v>
      </c>
      <c r="G26" s="47">
        <f>'Gesamtenergie PP 2019'!F24*'Energie pro Energieträger'!D$41</f>
        <v>43878.134949212799</v>
      </c>
      <c r="H26" s="44">
        <f>'Gesamtenergie PP 2019'!G24*'Energie pro Energieträger'!E$42</f>
        <v>0</v>
      </c>
      <c r="I26" s="46">
        <f>'Gesamtenergie PP 2019'!H24*'Energie pro Energieträger'!E$44</f>
        <v>0</v>
      </c>
      <c r="J26" s="45">
        <f>'Gesamtenergie PP 2019'!I24*'Energie pro Energieträger'!E$41</f>
        <v>706.01180064167363</v>
      </c>
    </row>
    <row r="27" spans="4:10" x14ac:dyDescent="0.25">
      <c r="D27" s="7" t="str">
        <f>'Produktion je Standort'!C24</f>
        <v>Netherlands</v>
      </c>
      <c r="E27" s="7" t="str">
        <f>'Produktion je Standort'!D24</f>
        <v>Ijmuiden</v>
      </c>
      <c r="F27" s="43">
        <f>'Gesamtenergie PP 2019'!E25*'Energie pro Energieträger'!D$43</f>
        <v>31205.884999999998</v>
      </c>
      <c r="G27" s="47">
        <f>'Gesamtenergie PP 2019'!F25*'Energie pro Energieträger'!D$41</f>
        <v>35179.93996222179</v>
      </c>
      <c r="H27" s="44">
        <f>'Gesamtenergie PP 2019'!G25*'Energie pro Energieträger'!E$42</f>
        <v>0</v>
      </c>
      <c r="I27" s="46">
        <f>'Gesamtenergie PP 2019'!H25*'Energie pro Energieträger'!E$44</f>
        <v>0</v>
      </c>
      <c r="J27" s="45">
        <f>'Gesamtenergie PP 2019'!I25*'Energie pro Energieträger'!E$41</f>
        <v>566.05534369094187</v>
      </c>
    </row>
    <row r="28" spans="4:10" x14ac:dyDescent="0.25">
      <c r="D28" s="7" t="str">
        <f>'Produktion je Standort'!C25</f>
        <v>Poland</v>
      </c>
      <c r="E28" s="7" t="str">
        <f>'Produktion je Standort'!D25</f>
        <v>Krakow</v>
      </c>
      <c r="F28" s="43">
        <f>'Gesamtenergie PP 2019'!E26*'Energie pro Energieträger'!D$43</f>
        <v>12477.775</v>
      </c>
      <c r="G28" s="47">
        <f>'Gesamtenergie PP 2019'!F26*'Energie pro Energieträger'!D$41</f>
        <v>14066.813851365279</v>
      </c>
      <c r="H28" s="44">
        <f>'Gesamtenergie PP 2019'!G26*'Energie pro Energieträger'!E$42</f>
        <v>0</v>
      </c>
      <c r="I28" s="46">
        <f>'Gesamtenergie PP 2019'!H26*'Energie pro Energieträger'!E$44</f>
        <v>0</v>
      </c>
      <c r="J28" s="45">
        <f>'Gesamtenergie PP 2019'!I26*'Energie pro Energieträger'!E$41</f>
        <v>226.33907726453654</v>
      </c>
    </row>
    <row r="29" spans="4:10" x14ac:dyDescent="0.25">
      <c r="D29" s="7" t="str">
        <f>'Produktion je Standort'!C26</f>
        <v>Poland</v>
      </c>
      <c r="E29" s="7" t="str">
        <f>'Produktion je Standort'!D26</f>
        <v>Dabrowa Gornicza</v>
      </c>
      <c r="F29" s="43">
        <f>'Gesamtenergie PP 2019'!E27*'Energie pro Energieträger'!D$43</f>
        <v>12477.775</v>
      </c>
      <c r="G29" s="47">
        <f>'Gesamtenergie PP 2019'!F27*'Energie pro Energieträger'!D$41</f>
        <v>14066.813851365279</v>
      </c>
      <c r="H29" s="44">
        <f>'Gesamtenergie PP 2019'!G27*'Energie pro Energieträger'!E$42</f>
        <v>0</v>
      </c>
      <c r="I29" s="46">
        <f>'Gesamtenergie PP 2019'!H27*'Energie pro Energieträger'!E$44</f>
        <v>0</v>
      </c>
      <c r="J29" s="45">
        <f>'Gesamtenergie PP 2019'!I27*'Energie pro Energieträger'!E$41</f>
        <v>226.33907726453654</v>
      </c>
    </row>
    <row r="30" spans="4:10" x14ac:dyDescent="0.25">
      <c r="D30" s="7" t="str">
        <f>'Produktion je Standort'!C27</f>
        <v>Romania</v>
      </c>
      <c r="E30" s="7" t="str">
        <f>'Produktion je Standort'!D27</f>
        <v>Galati</v>
      </c>
      <c r="F30" s="43">
        <f>'Gesamtenergie PP 2019'!E28*'Energie pro Energieträger'!D$43</f>
        <v>9386.9499999999989</v>
      </c>
      <c r="G30" s="47">
        <f>'Gesamtenergie PP 2019'!F28*'Energie pro Energieträger'!D$41</f>
        <v>10582.373723045441</v>
      </c>
      <c r="H30" s="44">
        <f>'Gesamtenergie PP 2019'!G28*'Energie pro Energieträger'!E$42</f>
        <v>0</v>
      </c>
      <c r="I30" s="46">
        <f>'Gesamtenergie PP 2019'!H28*'Energie pro Energieträger'!E$44</f>
        <v>0</v>
      </c>
      <c r="J30" s="45">
        <f>'Gesamtenergie PP 2019'!I28*'Energie pro Energieträger'!E$41</f>
        <v>170.27343427240365</v>
      </c>
    </row>
    <row r="31" spans="4:10" x14ac:dyDescent="0.25">
      <c r="D31" s="7" t="str">
        <f>'Produktion je Standort'!C28</f>
        <v>Slovakia</v>
      </c>
      <c r="E31" s="7" t="str">
        <f>'Produktion je Standort'!D28</f>
        <v>Kosice</v>
      </c>
      <c r="F31" s="43">
        <f>'Gesamtenergie PP 2019'!E29*'Energie pro Energieträger'!D$43</f>
        <v>20605.5</v>
      </c>
      <c r="G31" s="47">
        <f>'Gesamtenergie PP 2019'!F29*'Energie pro Energieträger'!D$41</f>
        <v>23229.600855465596</v>
      </c>
      <c r="H31" s="44">
        <f>'Gesamtenergie PP 2019'!G29*'Energie pro Energieträger'!E$42</f>
        <v>0</v>
      </c>
      <c r="I31" s="46">
        <f>'Gesamtenergie PP 2019'!H29*'Energie pro Energieträger'!E$44</f>
        <v>0</v>
      </c>
      <c r="J31" s="45">
        <f>'Gesamtenergie PP 2019'!I29*'Energie pro Energieträger'!E$41</f>
        <v>373.77095328088603</v>
      </c>
    </row>
    <row r="32" spans="4:10" x14ac:dyDescent="0.25">
      <c r="D32" s="7" t="str">
        <f>'Produktion je Standort'!C29</f>
        <v>Spain</v>
      </c>
      <c r="E32" s="7" t="str">
        <f>'Produktion je Standort'!D29</f>
        <v>Gijon</v>
      </c>
      <c r="F32" s="43">
        <f>'Gesamtenergie PP 2019'!E30*'Energie pro Energieträger'!D$43</f>
        <v>10875.125</v>
      </c>
      <c r="G32" s="47">
        <f>'Gesamtenergie PP 2019'!F30*'Energie pro Energieträger'!D$41</f>
        <v>12260.0671181624</v>
      </c>
      <c r="H32" s="44">
        <f>'Gesamtenergie PP 2019'!G30*'Energie pro Energieträger'!E$42</f>
        <v>0</v>
      </c>
      <c r="I32" s="46">
        <f>'Gesamtenergie PP 2019'!H30*'Energie pro Energieträger'!E$44</f>
        <v>0</v>
      </c>
      <c r="J32" s="45">
        <f>'Gesamtenergie PP 2019'!I30*'Energie pro Energieträger'!E$41</f>
        <v>197.26800312046765</v>
      </c>
    </row>
    <row r="33" spans="4:12" x14ac:dyDescent="0.25">
      <c r="D33" s="7" t="str">
        <f>'Produktion je Standort'!C30</f>
        <v>Spain</v>
      </c>
      <c r="E33" s="7" t="str">
        <f>'Produktion je Standort'!D30</f>
        <v>Aviles</v>
      </c>
      <c r="F33" s="43">
        <f>'Gesamtenergie PP 2019'!E31*'Energie pro Energieträger'!D$43</f>
        <v>10875.125</v>
      </c>
      <c r="G33" s="47">
        <f>'Gesamtenergie PP 2019'!F31*'Energie pro Energieträger'!D$41</f>
        <v>12260.0671181624</v>
      </c>
      <c r="H33" s="44">
        <f>'Gesamtenergie PP 2019'!G31*'Energie pro Energieträger'!E$42</f>
        <v>0</v>
      </c>
      <c r="I33" s="46">
        <f>'Gesamtenergie PP 2019'!H31*'Energie pro Energieträger'!E$44</f>
        <v>0</v>
      </c>
      <c r="J33" s="45">
        <f>'Gesamtenergie PP 2019'!I31*'Energie pro Energieträger'!E$41</f>
        <v>197.26800312046765</v>
      </c>
    </row>
    <row r="34" spans="4:12" x14ac:dyDescent="0.25">
      <c r="D34" s="7" t="str">
        <f>'Produktion je Standort'!C31</f>
        <v>Sweden</v>
      </c>
      <c r="E34" s="7" t="str">
        <f>'Produktion je Standort'!D31</f>
        <v>Lulea</v>
      </c>
      <c r="F34" s="43">
        <f>'Gesamtenergie PP 2019'!E32*'Energie pro Energieträger'!D$43</f>
        <v>10531.699999999999</v>
      </c>
      <c r="G34" s="47">
        <f>'Gesamtenergie PP 2019'!F32*'Energie pro Energieträger'!D$41</f>
        <v>11872.907103904639</v>
      </c>
      <c r="H34" s="44">
        <f>'Gesamtenergie PP 2019'!G32*'Energie pro Energieträger'!E$42</f>
        <v>0</v>
      </c>
      <c r="I34" s="46">
        <f>'Gesamtenergie PP 2019'!H32*'Energie pro Energieträger'!E$44</f>
        <v>0</v>
      </c>
      <c r="J34" s="45">
        <f>'Gesamtenergie PP 2019'!I32*'Energie pro Energieträger'!E$41</f>
        <v>191.03848723245289</v>
      </c>
    </row>
    <row r="35" spans="4:12" x14ac:dyDescent="0.25">
      <c r="D35" s="7" t="str">
        <f>'Produktion je Standort'!C32</f>
        <v>Sweden</v>
      </c>
      <c r="E35" s="7" t="str">
        <f>'Produktion je Standort'!D32</f>
        <v>Oxeloesund</v>
      </c>
      <c r="F35" s="43">
        <f>'Gesamtenergie PP 2019'!E33*'Energie pro Energieträger'!D$43</f>
        <v>6868.5</v>
      </c>
      <c r="G35" s="47">
        <f>'Gesamtenergie PP 2019'!F33*'Energie pro Energieträger'!D$41</f>
        <v>7743.2002851551997</v>
      </c>
      <c r="H35" s="44">
        <f>'Gesamtenergie PP 2019'!G33*'Energie pro Energieträger'!E$42</f>
        <v>0</v>
      </c>
      <c r="I35" s="46">
        <f>'Gesamtenergie PP 2019'!H33*'Energie pro Energieträger'!E$44</f>
        <v>0</v>
      </c>
      <c r="J35" s="45">
        <f>'Gesamtenergie PP 2019'!I33*'Energie pro Energieträger'!E$41</f>
        <v>124.59031776029535</v>
      </c>
    </row>
    <row r="36" spans="4:12" x14ac:dyDescent="0.25">
      <c r="D36" s="7" t="str">
        <f>'Produktion je Standort'!C33</f>
        <v>United Kingdom</v>
      </c>
      <c r="E36" s="7" t="str">
        <f>'Produktion je Standort'!D33</f>
        <v>Port Talbot</v>
      </c>
      <c r="F36" s="43">
        <f>'Gesamtenergie PP 2019'!E34*'Energie pro Energieträger'!D$43</f>
        <v>17331.514999999999</v>
      </c>
      <c r="G36" s="47">
        <f>'Gesamtenergie PP 2019'!F34*'Energie pro Energieträger'!D$41</f>
        <v>19538.675386208288</v>
      </c>
      <c r="H36" s="44">
        <f>'Gesamtenergie PP 2019'!G34*'Energie pro Energieträger'!E$42</f>
        <v>0</v>
      </c>
      <c r="I36" s="46">
        <f>'Gesamtenergie PP 2019'!H34*'Energie pro Energieträger'!E$44</f>
        <v>0</v>
      </c>
      <c r="J36" s="45">
        <f>'Gesamtenergie PP 2019'!I34*'Energie pro Energieträger'!E$41</f>
        <v>314.38290181514526</v>
      </c>
    </row>
    <row r="37" spans="4:12" x14ac:dyDescent="0.25">
      <c r="D37" s="7" t="str">
        <f>'Produktion je Standort'!C34</f>
        <v>United Kingdom</v>
      </c>
      <c r="E37" s="7" t="str">
        <f>'Produktion je Standort'!D34</f>
        <v>Scunthorpe</v>
      </c>
      <c r="F37" s="43">
        <f>'Gesamtenergie PP 2019'!E35*'Energie pro Energieträger'!D$43</f>
        <v>12821.199999999999</v>
      </c>
      <c r="G37" s="47">
        <f>'Gesamtenergie PP 2019'!F35*'Energie pro Energieträger'!D$41</f>
        <v>14453.97386562304</v>
      </c>
      <c r="H37" s="44">
        <f>'Gesamtenergie PP 2019'!G35*'Energie pro Energieträger'!E$42</f>
        <v>0</v>
      </c>
      <c r="I37" s="46">
        <f>'Gesamtenergie PP 2019'!H35*'Energie pro Energieträger'!E$44</f>
        <v>0</v>
      </c>
      <c r="J37" s="45">
        <f>'Gesamtenergie PP 2019'!I35*'Energie pro Energieträger'!E$41</f>
        <v>232.56859315255133</v>
      </c>
    </row>
    <row r="42" spans="4:12" ht="21" x14ac:dyDescent="0.35">
      <c r="D42" s="88" t="s">
        <v>54</v>
      </c>
      <c r="E42" s="88"/>
      <c r="F42" s="88"/>
      <c r="G42" s="88"/>
      <c r="H42" s="88"/>
      <c r="I42" s="88"/>
      <c r="J42" s="88"/>
      <c r="K42" s="48"/>
      <c r="L42" s="48"/>
    </row>
    <row r="44" spans="4:12" ht="15.75" x14ac:dyDescent="0.25">
      <c r="F44" s="103" t="s">
        <v>45</v>
      </c>
      <c r="G44" s="103"/>
      <c r="H44" s="103" t="s">
        <v>42</v>
      </c>
      <c r="I44" s="103"/>
      <c r="J44" s="103"/>
    </row>
    <row r="45" spans="4:12" x14ac:dyDescent="0.25">
      <c r="D45" s="12" t="s">
        <v>49</v>
      </c>
      <c r="E45" s="12" t="s">
        <v>50</v>
      </c>
      <c r="F45" s="54" t="str">
        <f>Studienliste!$F$17</f>
        <v>ISI-05 13</v>
      </c>
      <c r="G45" s="55" t="s">
        <v>125</v>
      </c>
      <c r="H45" s="56" t="str">
        <f>Studienliste!$F$10</f>
        <v>OTTO-01 17</v>
      </c>
      <c r="I45" s="57" t="str">
        <f>Studienliste!$F$8</f>
        <v>TUD-02 20</v>
      </c>
      <c r="J45" s="58" t="str">
        <f>G45</f>
        <v>ENWI</v>
      </c>
    </row>
    <row r="46" spans="4:12" x14ac:dyDescent="0.25">
      <c r="D46" s="7" t="str">
        <f>'Produktion je Standort'!C6</f>
        <v>Austria</v>
      </c>
      <c r="E46" s="7" t="str">
        <f>'Produktion je Standort'!D6</f>
        <v>Donawitz</v>
      </c>
      <c r="F46" s="43">
        <f>'Gesamtenergie PP 2019'!E7*'Energie pro Energieträger'!D$47</f>
        <v>0</v>
      </c>
      <c r="G46" s="47">
        <f>'Gesamtenergie PP 2019'!F7*'Energie pro Energieträger'!D$45</f>
        <v>590.6639198655696</v>
      </c>
      <c r="H46" s="44">
        <f>'Gesamtenergie PP 2019'!G7*'Energie pro Energieträger'!E$46</f>
        <v>6973.9815384615367</v>
      </c>
      <c r="I46" s="46">
        <f>'Gesamtenergie PP 2019'!H7*'Energie pro Energieträger'!E$48</f>
        <v>0</v>
      </c>
      <c r="J46" s="45">
        <f>'Gesamtenergie PP 2019'!I7*'Energie pro Energieträger'!E$45</f>
        <v>1494.1712527529944</v>
      </c>
    </row>
    <row r="47" spans="4:12" x14ac:dyDescent="0.25">
      <c r="D47" s="7" t="str">
        <f>'Produktion je Standort'!C7</f>
        <v>Austria</v>
      </c>
      <c r="E47" s="7" t="str">
        <f>'Produktion je Standort'!D7</f>
        <v>Linz</v>
      </c>
      <c r="F47" s="43">
        <f>'Gesamtenergie PP 2019'!E8*'Energie pro Energieträger'!D$47</f>
        <v>0</v>
      </c>
      <c r="G47" s="47">
        <f>'Gesamtenergie PP 2019'!F8*'Energie pro Energieträger'!D$45</f>
        <v>590.6639198655696</v>
      </c>
      <c r="H47" s="44">
        <f>'Gesamtenergie PP 2019'!G8*'Energie pro Energieträger'!E$46</f>
        <v>6973.9815384615367</v>
      </c>
      <c r="I47" s="46">
        <f>'Gesamtenergie PP 2019'!H8*'Energie pro Energieträger'!E$48</f>
        <v>0</v>
      </c>
      <c r="J47" s="45">
        <f>'Gesamtenergie PP 2019'!I8*'Energie pro Energieträger'!E$45</f>
        <v>1494.1712527529944</v>
      </c>
    </row>
    <row r="48" spans="4:12" x14ac:dyDescent="0.25">
      <c r="D48" s="7" t="str">
        <f>'Produktion je Standort'!C8</f>
        <v>Belgium</v>
      </c>
      <c r="E48" s="7" t="str">
        <f>'Produktion je Standort'!D8</f>
        <v>Ghent</v>
      </c>
      <c r="F48" s="43">
        <f>'Gesamtenergie PP 2019'!E9*'Energie pro Energieträger'!D$47</f>
        <v>0</v>
      </c>
      <c r="G48" s="47">
        <f>'Gesamtenergie PP 2019'!F9*'Energie pro Energieträger'!D$45</f>
        <v>853.19861205071675</v>
      </c>
      <c r="H48" s="44">
        <f>'Gesamtenergie PP 2019'!G9*'Energie pro Energieträger'!E$46</f>
        <v>10073.734265734263</v>
      </c>
      <c r="I48" s="46">
        <f>'Gesamtenergie PP 2019'!H9*'Energie pro Energieträger'!E$48</f>
        <v>0</v>
      </c>
      <c r="J48" s="45">
        <f>'Gesamtenergie PP 2019'!I9*'Energie pro Energieträger'!E$45</f>
        <v>2158.2913669503896</v>
      </c>
    </row>
    <row r="49" spans="4:10" x14ac:dyDescent="0.25">
      <c r="D49" s="7" t="str">
        <f>'Produktion je Standort'!C9</f>
        <v>Czech Republic</v>
      </c>
      <c r="E49" s="7" t="str">
        <f>'Produktion je Standort'!D9</f>
        <v>Trinec</v>
      </c>
      <c r="F49" s="43">
        <f>'Gesamtenergie PP 2019'!E10*'Energie pro Energieträger'!D$47</f>
        <v>0</v>
      </c>
      <c r="G49" s="47">
        <f>'Gesamtenergie PP 2019'!F10*'Energie pro Energieträger'!D$45</f>
        <v>404.36917705082595</v>
      </c>
      <c r="H49" s="44">
        <f>'Gesamtenergie PP 2019'!G10*'Energie pro Energieträger'!E$46</f>
        <v>4774.3955244755234</v>
      </c>
      <c r="I49" s="46">
        <f>'Gesamtenergie PP 2019'!H10*'Energie pro Energieträger'!E$48</f>
        <v>0</v>
      </c>
      <c r="J49" s="45">
        <f>'Gesamtenergie PP 2019'!I10*'Energie pro Energieträger'!E$45</f>
        <v>1022.9113029051113</v>
      </c>
    </row>
    <row r="50" spans="4:10" x14ac:dyDescent="0.25">
      <c r="D50" s="7" t="str">
        <f>'Produktion je Standort'!C10</f>
        <v>Finland</v>
      </c>
      <c r="E50" s="7" t="str">
        <f>'Produktion je Standort'!D10</f>
        <v>Raahe</v>
      </c>
      <c r="F50" s="43">
        <f>'Gesamtenergie PP 2019'!E11*'Energie pro Energieträger'!D$47</f>
        <v>0</v>
      </c>
      <c r="G50" s="47">
        <f>'Gesamtenergie PP 2019'!F11*'Energie pro Energieträger'!D$45</f>
        <v>407.03053051960802</v>
      </c>
      <c r="H50" s="44">
        <f>'Gesamtenergie PP 2019'!G11*'Energie pro Energieträger'!E$46</f>
        <v>4805.8181818181811</v>
      </c>
      <c r="I50" s="46">
        <f>'Gesamtenergie PP 2019'!H11*'Energie pro Energieträger'!E$48</f>
        <v>0</v>
      </c>
      <c r="J50" s="45">
        <f>'Gesamtenergie PP 2019'!I11*'Energie pro Energieträger'!E$45</f>
        <v>1029.6435879029382</v>
      </c>
    </row>
    <row r="51" spans="4:10" x14ac:dyDescent="0.25">
      <c r="D51" s="7" t="str">
        <f>'Produktion je Standort'!C11</f>
        <v>France</v>
      </c>
      <c r="E51" s="7" t="str">
        <f>'Produktion je Standort'!D11</f>
        <v>Fos-Sur-Mer</v>
      </c>
      <c r="F51" s="43">
        <f>'Gesamtenergie PP 2019'!E12*'Energie pro Energieträger'!D$47</f>
        <v>0</v>
      </c>
      <c r="G51" s="47">
        <f>'Gesamtenergie PP 2019'!F12*'Energie pro Energieträger'!D$45</f>
        <v>587.06326517251159</v>
      </c>
      <c r="H51" s="44">
        <f>'Gesamtenergie PP 2019'!G12*'Energie pro Energieträger'!E$46</f>
        <v>6931.4685314685312</v>
      </c>
      <c r="I51" s="46">
        <f>'Gesamtenergie PP 2019'!H12*'Energie pro Energieträger'!E$48</f>
        <v>0</v>
      </c>
      <c r="J51" s="45">
        <f>'Gesamtenergie PP 2019'!I12*'Energie pro Energieträger'!E$45</f>
        <v>1485.0628671676993</v>
      </c>
    </row>
    <row r="52" spans="4:10" x14ac:dyDescent="0.25">
      <c r="D52" s="7" t="str">
        <f>'Produktion je Standort'!C12</f>
        <v>France</v>
      </c>
      <c r="E52" s="7" t="str">
        <f>'Produktion je Standort'!D12</f>
        <v>Dunkerque</v>
      </c>
      <c r="F52" s="43">
        <f>'Gesamtenergie PP 2019'!E13*'Energie pro Energieträger'!D$47</f>
        <v>0</v>
      </c>
      <c r="G52" s="47">
        <f>'Gesamtenergie PP 2019'!F13*'Energie pro Energieträger'!D$45</f>
        <v>1072.3688977151212</v>
      </c>
      <c r="H52" s="44">
        <f>'Gesamtenergie PP 2019'!G13*'Energie pro Energieträger'!E$46</f>
        <v>12661.482517482515</v>
      </c>
      <c r="I52" s="46">
        <f>'Gesamtenergie PP 2019'!H13*'Energie pro Energieträger'!E$48</f>
        <v>0</v>
      </c>
      <c r="J52" s="45">
        <f>'Gesamtenergie PP 2019'!I13*'Energie pro Energieträger'!E$45</f>
        <v>2712.7148373596638</v>
      </c>
    </row>
    <row r="53" spans="4:10" x14ac:dyDescent="0.25">
      <c r="D53" s="7" t="str">
        <f>'Produktion je Standort'!C13</f>
        <v>Germany</v>
      </c>
      <c r="E53" s="7" t="str">
        <f>'Produktion je Standort'!D13</f>
        <v>Bremen</v>
      </c>
      <c r="F53" s="43">
        <f>'Gesamtenergie PP 2019'!E14*'Energie pro Energieträger'!D$47</f>
        <v>0</v>
      </c>
      <c r="G53" s="47">
        <f>'Gesamtenergie PP 2019'!F14*'Energie pro Energieträger'!D$45</f>
        <v>516.61567335181019</v>
      </c>
      <c r="H53" s="44">
        <f>'Gesamtenergie PP 2019'!G14*'Energie pro Energieträger'!E$46</f>
        <v>6099.6923076923067</v>
      </c>
      <c r="I53" s="46">
        <f>'Gesamtenergie PP 2019'!H14*'Energie pro Energieträger'!E$48</f>
        <v>0</v>
      </c>
      <c r="J53" s="45">
        <f>'Gesamtenergie PP 2019'!I14*'Energie pro Energieträger'!E$45</f>
        <v>1306.8553231075753</v>
      </c>
    </row>
    <row r="54" spans="4:10" x14ac:dyDescent="0.25">
      <c r="D54" s="7" t="str">
        <f>'Produktion je Standort'!C14</f>
        <v>Germany</v>
      </c>
      <c r="E54" s="7" t="str">
        <f>'Produktion je Standort'!D14</f>
        <v>Voelklingen</v>
      </c>
      <c r="F54" s="43">
        <f>'Gesamtenergie PP 2019'!E15*'Energie pro Energieträger'!D$47</f>
        <v>0</v>
      </c>
      <c r="G54" s="47">
        <f>'Gesamtenergie PP 2019'!F15*'Energie pro Energieträger'!D$45</f>
        <v>435.52266765598057</v>
      </c>
      <c r="H54" s="44">
        <f>'Gesamtenergie PP 2019'!G15*'Energie pro Energieträger'!E$46</f>
        <v>5142.2254545454534</v>
      </c>
      <c r="I54" s="46">
        <f>'Gesamtenergie PP 2019'!H15*'Energie pro Energieträger'!E$48</f>
        <v>0</v>
      </c>
      <c r="J54" s="45">
        <f>'Gesamtenergie PP 2019'!I15*'Energie pro Energieträger'!E$45</f>
        <v>1101.7186390561437</v>
      </c>
    </row>
    <row r="55" spans="4:10" x14ac:dyDescent="0.25">
      <c r="D55" s="7" t="str">
        <f>'Produktion je Standort'!C15</f>
        <v>Germany</v>
      </c>
      <c r="E55" s="7" t="str">
        <f>'Produktion je Standort'!D15</f>
        <v>Eisenhuettenstadt</v>
      </c>
      <c r="F55" s="43">
        <f>'Gesamtenergie PP 2019'!E16*'Energie pro Energieträger'!D$47</f>
        <v>0</v>
      </c>
      <c r="G55" s="47">
        <f>'Gesamtenergie PP 2019'!F16*'Energie pro Energieträger'!D$45</f>
        <v>336.58293869890667</v>
      </c>
      <c r="H55" s="44">
        <f>'Gesamtenergie PP 2019'!G16*'Energie pro Energieträger'!E$46</f>
        <v>3974.0419580419571</v>
      </c>
      <c r="I55" s="46">
        <f>'Gesamtenergie PP 2019'!H16*'Energie pro Energieträger'!E$48</f>
        <v>0</v>
      </c>
      <c r="J55" s="45">
        <f>'Gesamtenergie PP 2019'!I16*'Energie pro Energieträger'!E$45</f>
        <v>851.43604384281423</v>
      </c>
    </row>
    <row r="56" spans="4:10" x14ac:dyDescent="0.25">
      <c r="D56" s="7" t="str">
        <f>'Produktion je Standort'!C16</f>
        <v>Germany</v>
      </c>
      <c r="E56" s="7" t="str">
        <f>'Produktion je Standort'!D16</f>
        <v>Duisburg-Huckingen</v>
      </c>
      <c r="F56" s="43">
        <f>'Gesamtenergie PP 2019'!E17*'Energie pro Energieträger'!D$47</f>
        <v>0</v>
      </c>
      <c r="G56" s="47">
        <f>'Gesamtenergie PP 2019'!F17*'Energie pro Energieträger'!D$45</f>
        <v>782.75102023001546</v>
      </c>
      <c r="H56" s="44">
        <f>'Gesamtenergie PP 2019'!G17*'Energie pro Energieträger'!E$46</f>
        <v>9241.9580419580398</v>
      </c>
      <c r="I56" s="46">
        <f>'Gesamtenergie PP 2019'!H17*'Energie pro Energieträger'!E$48</f>
        <v>0</v>
      </c>
      <c r="J56" s="45">
        <f>'Gesamtenergie PP 2019'!I17*'Energie pro Energieträger'!E$45</f>
        <v>1980.0838228902658</v>
      </c>
    </row>
    <row r="57" spans="4:10" x14ac:dyDescent="0.25">
      <c r="D57" s="7" t="str">
        <f>'Produktion je Standort'!C17</f>
        <v>Germany</v>
      </c>
      <c r="E57" s="7" t="str">
        <f>'Produktion je Standort'!D17</f>
        <v>Duisburg-Beeckerwerth</v>
      </c>
      <c r="F57" s="43">
        <f>'Gesamtenergie PP 2019'!E18*'Energie pro Energieträger'!D$47</f>
        <v>0</v>
      </c>
      <c r="G57" s="47">
        <f>'Gesamtenergie PP 2019'!F18*'Energie pro Energieträger'!D$45</f>
        <v>939.3012242760185</v>
      </c>
      <c r="H57" s="44">
        <f>'Gesamtenergie PP 2019'!G18*'Energie pro Energieträger'!E$46</f>
        <v>11090.349650349648</v>
      </c>
      <c r="I57" s="46">
        <f>'Gesamtenergie PP 2019'!H18*'Energie pro Energieträger'!E$48</f>
        <v>0</v>
      </c>
      <c r="J57" s="45">
        <f>'Gesamtenergie PP 2019'!I18*'Energie pro Energieträger'!E$45</f>
        <v>2376.1005874683187</v>
      </c>
    </row>
    <row r="58" spans="4:10" x14ac:dyDescent="0.25">
      <c r="D58" s="7" t="str">
        <f>'Produktion je Standort'!C18</f>
        <v>Germany</v>
      </c>
      <c r="E58" s="7" t="str">
        <f>'Produktion je Standort'!D18</f>
        <v>Salzgitter</v>
      </c>
      <c r="F58" s="43">
        <f>'Gesamtenergie PP 2019'!E19*'Energie pro Energieträger'!D$47</f>
        <v>0</v>
      </c>
      <c r="G58" s="47">
        <f>'Gesamtenergie PP 2019'!F19*'Energie pro Energieträger'!D$45</f>
        <v>720.13093861161417</v>
      </c>
      <c r="H58" s="44">
        <f>'Gesamtenergie PP 2019'!G19*'Energie pro Energieträger'!E$46</f>
        <v>8502.6013986013968</v>
      </c>
      <c r="I58" s="46">
        <f>'Gesamtenergie PP 2019'!H19*'Energie pro Energieträger'!E$48</f>
        <v>0</v>
      </c>
      <c r="J58" s="45">
        <f>'Gesamtenergie PP 2019'!I19*'Energie pro Energieträger'!E$45</f>
        <v>1821.6771170590443</v>
      </c>
    </row>
    <row r="59" spans="4:10" x14ac:dyDescent="0.25">
      <c r="D59" s="7" t="str">
        <f>'Produktion je Standort'!C19</f>
        <v>Germany</v>
      </c>
      <c r="E59" s="7" t="str">
        <f>'Produktion je Standort'!D19</f>
        <v>Dillingen</v>
      </c>
      <c r="F59" s="43">
        <f>'Gesamtenergie PP 2019'!E20*'Energie pro Energieträger'!D$47</f>
        <v>0</v>
      </c>
      <c r="G59" s="47">
        <f>'Gesamtenergie PP 2019'!F20*'Energie pro Energieträger'!D$45</f>
        <v>365.38817624337116</v>
      </c>
      <c r="H59" s="44">
        <f>'Gesamtenergie PP 2019'!G20*'Energie pro Energieträger'!E$46</f>
        <v>4314.1460139860137</v>
      </c>
      <c r="I59" s="46">
        <f>'Gesamtenergie PP 2019'!H20*'Energie pro Energieträger'!E$48</f>
        <v>0</v>
      </c>
      <c r="J59" s="45">
        <f>'Gesamtenergie PP 2019'!I20*'Energie pro Energieträger'!E$45</f>
        <v>924.30312852517602</v>
      </c>
    </row>
    <row r="60" spans="4:10" x14ac:dyDescent="0.25">
      <c r="D60" s="7" t="str">
        <f>'Produktion je Standort'!C20</f>
        <v>Germany</v>
      </c>
      <c r="E60" s="7" t="str">
        <f>'Produktion je Standort'!D20</f>
        <v>Duisburg</v>
      </c>
      <c r="F60" s="43">
        <f>'Gesamtenergie PP 2019'!E21*'Energie pro Energieträger'!D$47</f>
        <v>0</v>
      </c>
      <c r="G60" s="47">
        <f>'Gesamtenergie PP 2019'!F21*'Energie pro Energieträger'!D$45</f>
        <v>175.33622853152346</v>
      </c>
      <c r="H60" s="44">
        <f>'Gesamtenergie PP 2019'!G21*'Energie pro Energieträger'!E$46</f>
        <v>2070.1986013986011</v>
      </c>
      <c r="I60" s="46">
        <f>'Gesamtenergie PP 2019'!H21*'Energie pro Energieträger'!E$48</f>
        <v>0</v>
      </c>
      <c r="J60" s="45">
        <f>'Gesamtenergie PP 2019'!I21*'Energie pro Energieträger'!E$45</f>
        <v>443.5387763274195</v>
      </c>
    </row>
    <row r="61" spans="4:10" x14ac:dyDescent="0.25">
      <c r="D61" s="7" t="str">
        <f>'Produktion je Standort'!C21</f>
        <v>Germany</v>
      </c>
      <c r="E61" s="7" t="str">
        <f>'Produktion je Standort'!D21</f>
        <v>Duisburg-Bruckhausen</v>
      </c>
      <c r="F61" s="43">
        <f>'Gesamtenergie PP 2019'!E22*'Energie pro Energieträger'!D$47</f>
        <v>0</v>
      </c>
      <c r="G61" s="47">
        <f>'Gesamtenergie PP 2019'!F22*'Energie pro Energieträger'!D$45</f>
        <v>939.3012242760185</v>
      </c>
      <c r="H61" s="44">
        <f>'Gesamtenergie PP 2019'!G22*'Energie pro Energieträger'!E$46</f>
        <v>11090.349650349648</v>
      </c>
      <c r="I61" s="46">
        <f>'Gesamtenergie PP 2019'!H22*'Energie pro Energieträger'!E$48</f>
        <v>0</v>
      </c>
      <c r="J61" s="45">
        <f>'Gesamtenergie PP 2019'!I22*'Energie pro Energieträger'!E$45</f>
        <v>2376.1005874683187</v>
      </c>
    </row>
    <row r="62" spans="4:10" x14ac:dyDescent="0.25">
      <c r="D62" s="7" t="str">
        <f>'Produktion je Standort'!C22</f>
        <v>Hungaria</v>
      </c>
      <c r="E62" s="7" t="str">
        <f>'Produktion je Standort'!D22</f>
        <v>Dunauijvaros</v>
      </c>
      <c r="F62" s="43">
        <f>'Gesamtenergie PP 2019'!E23*'Energie pro Energieträger'!D$47</f>
        <v>0</v>
      </c>
      <c r="G62" s="47">
        <f>'Gesamtenergie PP 2019'!F23*'Energie pro Energieträger'!D$45</f>
        <v>250.48032647360492</v>
      </c>
      <c r="H62" s="44">
        <f>'Gesamtenergie PP 2019'!G23*'Energie pro Energieträger'!E$46</f>
        <v>2957.4265734265728</v>
      </c>
      <c r="I62" s="46">
        <f>'Gesamtenergie PP 2019'!H23*'Energie pro Energieträger'!E$48</f>
        <v>0</v>
      </c>
      <c r="J62" s="45">
        <f>'Gesamtenergie PP 2019'!I23*'Energie pro Energieträger'!E$45</f>
        <v>633.62682332488498</v>
      </c>
    </row>
    <row r="63" spans="4:10" x14ac:dyDescent="0.25">
      <c r="D63" s="7" t="str">
        <f>'Produktion je Standort'!C23</f>
        <v>Italy</v>
      </c>
      <c r="E63" s="7" t="str">
        <f>'Produktion je Standort'!D23</f>
        <v>Taranto</v>
      </c>
      <c r="F63" s="43">
        <f>'Gesamtenergie PP 2019'!E24*'Energie pro Energieträger'!D$47</f>
        <v>0</v>
      </c>
      <c r="G63" s="47">
        <f>'Gesamtenergie PP 2019'!F24*'Energie pro Energieträger'!D$45</f>
        <v>1330.6767343910262</v>
      </c>
      <c r="H63" s="44">
        <f>'Gesamtenergie PP 2019'!G24*'Energie pro Energieträger'!E$46</f>
        <v>15711.328671328667</v>
      </c>
      <c r="I63" s="46">
        <f>'Gesamtenergie PP 2019'!H24*'Energie pro Energieträger'!E$48</f>
        <v>0</v>
      </c>
      <c r="J63" s="45">
        <f>'Gesamtenergie PP 2019'!I24*'Energie pro Energieträger'!E$45</f>
        <v>3366.1424989134516</v>
      </c>
    </row>
    <row r="64" spans="4:10" x14ac:dyDescent="0.25">
      <c r="D64" s="7" t="str">
        <f>'Produktion je Standort'!C24</f>
        <v>Netherlands</v>
      </c>
      <c r="E64" s="7" t="str">
        <f>'Produktion je Standort'!D24</f>
        <v>Ijmuiden</v>
      </c>
      <c r="F64" s="43">
        <f>'Gesamtenergie PP 2019'!E25*'Energie pro Energieträger'!D$47</f>
        <v>0</v>
      </c>
      <c r="G64" s="47">
        <f>'Gesamtenergie PP 2019'!F25*'Energie pro Energieträger'!D$45</f>
        <v>1066.8896405735111</v>
      </c>
      <c r="H64" s="44">
        <f>'Gesamtenergie PP 2019'!G25*'Energie pro Energieträger'!E$46</f>
        <v>12596.78881118881</v>
      </c>
      <c r="I64" s="46">
        <f>'Gesamtenergie PP 2019'!H25*'Energie pro Energieträger'!E$48</f>
        <v>0</v>
      </c>
      <c r="J64" s="45">
        <f>'Gesamtenergie PP 2019'!I25*'Energie pro Energieträger'!E$45</f>
        <v>2698.8542505994324</v>
      </c>
    </row>
    <row r="65" spans="4:10" x14ac:dyDescent="0.25">
      <c r="D65" s="7" t="str">
        <f>'Produktion je Standort'!C25</f>
        <v>Poland</v>
      </c>
      <c r="E65" s="7" t="str">
        <f>'Produktion je Standort'!D25</f>
        <v>Krakow</v>
      </c>
      <c r="F65" s="43">
        <f>'Gesamtenergie PP 2019'!E26*'Energie pro Energieträger'!D$47</f>
        <v>0</v>
      </c>
      <c r="G65" s="47">
        <f>'Gesamtenergie PP 2019'!F26*'Energie pro Energieträger'!D$45</f>
        <v>426.59930602535837</v>
      </c>
      <c r="H65" s="44">
        <f>'Gesamtenergie PP 2019'!G26*'Energie pro Energieträger'!E$46</f>
        <v>5036.8671328671317</v>
      </c>
      <c r="I65" s="46">
        <f>'Gesamtenergie PP 2019'!H26*'Energie pro Energieträger'!E$48</f>
        <v>0</v>
      </c>
      <c r="J65" s="45">
        <f>'Gesamtenergie PP 2019'!I26*'Energie pro Energieträger'!E$45</f>
        <v>1079.1456834751948</v>
      </c>
    </row>
    <row r="66" spans="4:10" x14ac:dyDescent="0.25">
      <c r="D66" s="7" t="str">
        <f>'Produktion je Standort'!C26</f>
        <v>Poland</v>
      </c>
      <c r="E66" s="7" t="str">
        <f>'Produktion je Standort'!D26</f>
        <v>Dabrowa Gornicza</v>
      </c>
      <c r="F66" s="43">
        <f>'Gesamtenergie PP 2019'!E27*'Energie pro Energieträger'!D$47</f>
        <v>0</v>
      </c>
      <c r="G66" s="47">
        <f>'Gesamtenergie PP 2019'!F27*'Energie pro Energieträger'!D$45</f>
        <v>426.59930602535837</v>
      </c>
      <c r="H66" s="44">
        <f>'Gesamtenergie PP 2019'!G27*'Energie pro Energieträger'!E$46</f>
        <v>5036.8671328671317</v>
      </c>
      <c r="I66" s="46">
        <f>'Gesamtenergie PP 2019'!H27*'Energie pro Energieträger'!E$48</f>
        <v>0</v>
      </c>
      <c r="J66" s="45">
        <f>'Gesamtenergie PP 2019'!I27*'Energie pro Energieträger'!E$45</f>
        <v>1079.1456834751948</v>
      </c>
    </row>
    <row r="67" spans="4:10" x14ac:dyDescent="0.25">
      <c r="D67" s="7" t="str">
        <f>'Produktion je Standort'!C27</f>
        <v>Romania</v>
      </c>
      <c r="E67" s="7" t="str">
        <f>'Produktion je Standort'!D27</f>
        <v>Galati</v>
      </c>
      <c r="F67" s="43">
        <f>'Gesamtenergie PP 2019'!E28*'Energie pro Energieträger'!D$47</f>
        <v>0</v>
      </c>
      <c r="G67" s="47">
        <f>'Gesamtenergie PP 2019'!F28*'Energie pro Energieträger'!D$45</f>
        <v>320.92791829430632</v>
      </c>
      <c r="H67" s="44">
        <f>'Gesamtenergie PP 2019'!G28*'Energie pro Energieträger'!E$46</f>
        <v>3789.2027972027963</v>
      </c>
      <c r="I67" s="46">
        <f>'Gesamtenergie PP 2019'!H28*'Energie pro Energieträger'!E$48</f>
        <v>0</v>
      </c>
      <c r="J67" s="45">
        <f>'Gesamtenergie PP 2019'!I28*'Energie pro Energieträger'!E$45</f>
        <v>811.83436738500882</v>
      </c>
    </row>
    <row r="68" spans="4:10" x14ac:dyDescent="0.25">
      <c r="D68" s="7" t="str">
        <f>'Produktion je Standort'!C28</f>
        <v>Slovakia</v>
      </c>
      <c r="E68" s="7" t="str">
        <f>'Produktion je Standort'!D28</f>
        <v>Kosice</v>
      </c>
      <c r="F68" s="43">
        <f>'Gesamtenergie PP 2019'!E29*'Energie pro Energieträger'!D$47</f>
        <v>0</v>
      </c>
      <c r="G68" s="47">
        <f>'Gesamtenergie PP 2019'!F29*'Energie pro Energieträger'!D$45</f>
        <v>704.47591820701382</v>
      </c>
      <c r="H68" s="44">
        <f>'Gesamtenergie PP 2019'!G29*'Energie pro Energieträger'!E$46</f>
        <v>8317.7622377622356</v>
      </c>
      <c r="I68" s="46">
        <f>'Gesamtenergie PP 2019'!H29*'Energie pro Energieträger'!E$48</f>
        <v>0</v>
      </c>
      <c r="J68" s="45">
        <f>'Gesamtenergie PP 2019'!I29*'Energie pro Energieträger'!E$45</f>
        <v>1782.0754406012391</v>
      </c>
    </row>
    <row r="69" spans="4:10" x14ac:dyDescent="0.25">
      <c r="D69" s="7" t="str">
        <f>'Produktion je Standort'!C29</f>
        <v>Spain</v>
      </c>
      <c r="E69" s="7" t="str">
        <f>'Produktion je Standort'!D29</f>
        <v>Gijon</v>
      </c>
      <c r="F69" s="43">
        <f>'Gesamtenergie PP 2019'!E30*'Energie pro Energieträger'!D$47</f>
        <v>0</v>
      </c>
      <c r="G69" s="47">
        <f>'Gesamtenergie PP 2019'!F30*'Energie pro Energieträger'!D$45</f>
        <v>371.80673460925732</v>
      </c>
      <c r="H69" s="44">
        <f>'Gesamtenergie PP 2019'!G30*'Energie pro Energieträger'!E$46</f>
        <v>4389.9300699300684</v>
      </c>
      <c r="I69" s="46">
        <f>'Gesamtenergie PP 2019'!H30*'Energie pro Energieträger'!E$48</f>
        <v>0</v>
      </c>
      <c r="J69" s="45">
        <f>'Gesamtenergie PP 2019'!I30*'Energie pro Energieträger'!E$45</f>
        <v>940.53981587287626</v>
      </c>
    </row>
    <row r="70" spans="4:10" x14ac:dyDescent="0.25">
      <c r="D70" s="7" t="str">
        <f>'Produktion je Standort'!C30</f>
        <v>Spain</v>
      </c>
      <c r="E70" s="7" t="str">
        <f>'Produktion je Standort'!D30</f>
        <v>Aviles</v>
      </c>
      <c r="F70" s="43">
        <f>'Gesamtenergie PP 2019'!E31*'Energie pro Energieträger'!D$47</f>
        <v>0</v>
      </c>
      <c r="G70" s="47">
        <f>'Gesamtenergie PP 2019'!F31*'Energie pro Energieträger'!D$45</f>
        <v>371.80673460925732</v>
      </c>
      <c r="H70" s="44">
        <f>'Gesamtenergie PP 2019'!G31*'Energie pro Energieträger'!E$46</f>
        <v>4389.9300699300684</v>
      </c>
      <c r="I70" s="46">
        <f>'Gesamtenergie PP 2019'!H31*'Energie pro Energieträger'!E$48</f>
        <v>0</v>
      </c>
      <c r="J70" s="45">
        <f>'Gesamtenergie PP 2019'!I31*'Energie pro Energieträger'!E$45</f>
        <v>940.53981587287626</v>
      </c>
    </row>
    <row r="71" spans="4:10" x14ac:dyDescent="0.25">
      <c r="D71" s="7" t="str">
        <f>'Produktion je Standort'!C31</f>
        <v>Sweden</v>
      </c>
      <c r="E71" s="7" t="str">
        <f>'Produktion je Standort'!D31</f>
        <v>Lulea</v>
      </c>
      <c r="F71" s="43">
        <f>'Gesamtenergie PP 2019'!E32*'Energie pro Energieträger'!D$47</f>
        <v>0</v>
      </c>
      <c r="G71" s="47">
        <f>'Gesamtenergie PP 2019'!F32*'Energie pro Energieträger'!D$45</f>
        <v>360.06546930580708</v>
      </c>
      <c r="H71" s="44">
        <f>'Gesamtenergie PP 2019'!G32*'Energie pro Energieträger'!E$46</f>
        <v>4251.3006993006984</v>
      </c>
      <c r="I71" s="46">
        <f>'Gesamtenergie PP 2019'!H32*'Energie pro Energieträger'!E$48</f>
        <v>0</v>
      </c>
      <c r="J71" s="45">
        <f>'Gesamtenergie PP 2019'!I32*'Energie pro Energieträger'!E$45</f>
        <v>910.83855852952217</v>
      </c>
    </row>
    <row r="72" spans="4:10" x14ac:dyDescent="0.25">
      <c r="D72" s="7" t="str">
        <f>'Produktion je Standort'!C32</f>
        <v>Sweden</v>
      </c>
      <c r="E72" s="7" t="str">
        <f>'Produktion je Standort'!D32</f>
        <v>Oxeloesund</v>
      </c>
      <c r="F72" s="43">
        <f>'Gesamtenergie PP 2019'!E33*'Energie pro Energieträger'!D$47</f>
        <v>0</v>
      </c>
      <c r="G72" s="47">
        <f>'Gesamtenergie PP 2019'!F33*'Energie pro Energieträger'!D$45</f>
        <v>234.82530606900463</v>
      </c>
      <c r="H72" s="44">
        <f>'Gesamtenergie PP 2019'!G33*'Energie pro Energieträger'!E$46</f>
        <v>2772.587412587412</v>
      </c>
      <c r="I72" s="46">
        <f>'Gesamtenergie PP 2019'!H33*'Energie pro Energieträger'!E$48</f>
        <v>0</v>
      </c>
      <c r="J72" s="45">
        <f>'Gesamtenergie PP 2019'!I33*'Energie pro Energieträger'!E$45</f>
        <v>594.02514686707968</v>
      </c>
    </row>
    <row r="73" spans="4:10" x14ac:dyDescent="0.25">
      <c r="D73" s="7" t="str">
        <f>'Produktion je Standort'!C33</f>
        <v>United Kingdom</v>
      </c>
      <c r="E73" s="7" t="str">
        <f>'Produktion je Standort'!D33</f>
        <v>Port Talbot</v>
      </c>
      <c r="F73" s="43">
        <f>'Gesamtenergie PP 2019'!E34*'Energie pro Energieträger'!D$47</f>
        <v>0</v>
      </c>
      <c r="G73" s="47">
        <f>'Gesamtenergie PP 2019'!F34*'Energie pro Energieträger'!D$45</f>
        <v>592.5425223141217</v>
      </c>
      <c r="H73" s="44">
        <f>'Gesamtenergie PP 2019'!G34*'Energie pro Energieträger'!E$46</f>
        <v>6996.1622377622371</v>
      </c>
      <c r="I73" s="46">
        <f>'Gesamtenergie PP 2019'!H34*'Energie pro Energieträger'!E$48</f>
        <v>0</v>
      </c>
      <c r="J73" s="45">
        <f>'Gesamtenergie PP 2019'!I34*'Energie pro Energieträger'!E$45</f>
        <v>1498.9234539279312</v>
      </c>
    </row>
    <row r="74" spans="4:10" x14ac:dyDescent="0.25">
      <c r="D74" s="7" t="str">
        <f>'Produktion je Standort'!C34</f>
        <v>United Kingdom</v>
      </c>
      <c r="E74" s="7" t="str">
        <f>'Produktion je Standort'!D34</f>
        <v>Scunthorpe</v>
      </c>
      <c r="F74" s="43">
        <f>'Gesamtenergie PP 2019'!E35*'Energie pro Energieträger'!D$47</f>
        <v>0</v>
      </c>
      <c r="G74" s="47">
        <f>'Gesamtenergie PP 2019'!F35*'Energie pro Energieträger'!D$45</f>
        <v>438.34057132880866</v>
      </c>
      <c r="H74" s="44">
        <f>'Gesamtenergie PP 2019'!G35*'Energie pro Energieträger'!E$46</f>
        <v>5175.4965034965026</v>
      </c>
      <c r="I74" s="46">
        <f>'Gesamtenergie PP 2019'!H35*'Energie pro Energieträger'!E$48</f>
        <v>0</v>
      </c>
      <c r="J74" s="45">
        <f>'Gesamtenergie PP 2019'!I35*'Energie pro Energieträger'!E$45</f>
        <v>1108.8469408185488</v>
      </c>
    </row>
    <row r="81" spans="4:12" ht="21" x14ac:dyDescent="0.35">
      <c r="D81" s="88" t="s">
        <v>55</v>
      </c>
      <c r="E81" s="88"/>
      <c r="F81" s="88"/>
      <c r="G81" s="88"/>
      <c r="H81" s="88"/>
      <c r="I81" s="88"/>
      <c r="J81" s="88"/>
      <c r="K81" s="48"/>
      <c r="L81" s="48"/>
    </row>
    <row r="83" spans="4:12" ht="15.75" x14ac:dyDescent="0.25">
      <c r="F83" s="103" t="s">
        <v>45</v>
      </c>
      <c r="G83" s="103"/>
      <c r="H83" s="103" t="s">
        <v>42</v>
      </c>
      <c r="I83" s="103"/>
      <c r="J83" s="103"/>
    </row>
    <row r="84" spans="4:12" x14ac:dyDescent="0.25">
      <c r="D84" s="12" t="s">
        <v>49</v>
      </c>
      <c r="E84" s="12" t="s">
        <v>50</v>
      </c>
      <c r="F84" s="54" t="str">
        <f>Studienliste!$F$17</f>
        <v>ISI-05 13</v>
      </c>
      <c r="G84" s="55" t="s">
        <v>125</v>
      </c>
      <c r="H84" s="56" t="str">
        <f>Studienliste!$F$10</f>
        <v>OTTO-01 17</v>
      </c>
      <c r="I84" s="57" t="str">
        <f>Studienliste!$F$8</f>
        <v>TUD-02 20</v>
      </c>
      <c r="J84" s="58" t="str">
        <f>G84</f>
        <v>ENWI</v>
      </c>
    </row>
    <row r="85" spans="4:12" x14ac:dyDescent="0.25">
      <c r="D85" s="7" t="str">
        <f>'Produktion je Standort'!C6</f>
        <v>Austria</v>
      </c>
      <c r="E85" s="7" t="str">
        <f>'Produktion je Standort'!D6</f>
        <v>Donawitz</v>
      </c>
      <c r="F85" s="43">
        <f>'Gesamtenergie PP 2019'!E7*'Energie pro Energieträger'!D$51</f>
        <v>17276.566999999999</v>
      </c>
      <c r="G85" s="47">
        <f>'Gesamtenergie PP 2019'!F7*'Energie pro Energieträger'!D$49</f>
        <v>20458.044444444447</v>
      </c>
      <c r="H85" s="44">
        <f>'Gesamtenergie PP 2019'!G7*'Energie pro Energieträger'!E$50</f>
        <v>16903.039999999997</v>
      </c>
      <c r="I85" s="46">
        <f>'Gesamtenergie PP 2019'!H7*'Energie pro Energieträger'!E$52</f>
        <v>13152.678</v>
      </c>
      <c r="J85" s="45">
        <f>'Gesamtenergie PP 2019'!I7*'Energie pro Energieträger'!E$49</f>
        <v>11825.001222222221</v>
      </c>
    </row>
    <row r="86" spans="4:12" x14ac:dyDescent="0.25">
      <c r="D86" s="7" t="str">
        <f>'Produktion je Standort'!C7</f>
        <v>Austria</v>
      </c>
      <c r="E86" s="7" t="str">
        <f>'Produktion je Standort'!D7</f>
        <v>Linz</v>
      </c>
      <c r="F86" s="43">
        <f>'Gesamtenergie PP 2019'!E8*'Energie pro Energieträger'!D$51</f>
        <v>17276.566999999999</v>
      </c>
      <c r="G86" s="47">
        <f>'Gesamtenergie PP 2019'!F8*'Energie pro Energieträger'!D$49</f>
        <v>20458.044444444447</v>
      </c>
      <c r="H86" s="44">
        <f>'Gesamtenergie PP 2019'!G8*'Energie pro Energieträger'!E$50</f>
        <v>16903.039999999997</v>
      </c>
      <c r="I86" s="46">
        <f>'Gesamtenergie PP 2019'!H8*'Energie pro Energieträger'!E$52</f>
        <v>13152.678</v>
      </c>
      <c r="J86" s="45">
        <f>'Gesamtenergie PP 2019'!I8*'Energie pro Energieträger'!E$49</f>
        <v>11825.001222222221</v>
      </c>
    </row>
    <row r="87" spans="4:12" x14ac:dyDescent="0.25">
      <c r="D87" s="7" t="str">
        <f>'Produktion je Standort'!C8</f>
        <v>Belgium</v>
      </c>
      <c r="E87" s="7" t="str">
        <f>'Produktion je Standort'!D8</f>
        <v>Ghent</v>
      </c>
      <c r="F87" s="43">
        <f>'Gesamtenergie PP 2019'!E9*'Energie pro Energieträger'!D$51</f>
        <v>24955.55</v>
      </c>
      <c r="G87" s="47">
        <f>'Gesamtenergie PP 2019'!F9*'Energie pro Energieträger'!D$49</f>
        <v>29551.111111111117</v>
      </c>
      <c r="H87" s="44">
        <f>'Gesamtenergie PP 2019'!G9*'Energie pro Energieträger'!E$50</f>
        <v>24415.999999999996</v>
      </c>
      <c r="I87" s="46">
        <f>'Gesamtenergie PP 2019'!H9*'Energie pro Energieträger'!E$52</f>
        <v>18998.7</v>
      </c>
      <c r="J87" s="45">
        <f>'Gesamtenergie PP 2019'!I9*'Energie pro Energieträger'!E$49</f>
        <v>17080.905555555553</v>
      </c>
    </row>
    <row r="88" spans="4:12" x14ac:dyDescent="0.25">
      <c r="D88" s="7" t="str">
        <f>'Produktion je Standort'!C9</f>
        <v>Czech Republic</v>
      </c>
      <c r="E88" s="7" t="str">
        <f>'Produktion je Standort'!D9</f>
        <v>Trinec</v>
      </c>
      <c r="F88" s="43">
        <f>'Gesamtenergie PP 2019'!E10*'Energie pro Energieträger'!D$51</f>
        <v>11827.556999999999</v>
      </c>
      <c r="G88" s="47">
        <f>'Gesamtenergie PP 2019'!F10*'Energie pro Energieträger'!D$49</f>
        <v>14005.600000000002</v>
      </c>
      <c r="H88" s="44">
        <f>'Gesamtenergie PP 2019'!G10*'Energie pro Energieträger'!E$50</f>
        <v>11571.839999999998</v>
      </c>
      <c r="I88" s="46">
        <f>'Gesamtenergie PP 2019'!H10*'Energie pro Energieträger'!E$52</f>
        <v>9004.3379999999997</v>
      </c>
      <c r="J88" s="45">
        <f>'Gesamtenergie PP 2019'!I10*'Energie pro Energieträger'!E$49</f>
        <v>8095.4089999999997</v>
      </c>
    </row>
    <row r="89" spans="4:12" x14ac:dyDescent="0.25">
      <c r="D89" s="7" t="str">
        <f>'Produktion je Standort'!C10</f>
        <v>Finland</v>
      </c>
      <c r="E89" s="7" t="str">
        <f>'Produktion je Standort'!D10</f>
        <v>Raahe</v>
      </c>
      <c r="F89" s="43">
        <f>'Gesamtenergie PP 2019'!E11*'Energie pro Energieträger'!D$51</f>
        <v>11905.4</v>
      </c>
      <c r="G89" s="47">
        <f>'Gesamtenergie PP 2019'!F11*'Energie pro Energieträger'!D$49</f>
        <v>14097.777777777781</v>
      </c>
      <c r="H89" s="44">
        <f>'Gesamtenergie PP 2019'!G11*'Energie pro Energieträger'!E$50</f>
        <v>11647.999999999998</v>
      </c>
      <c r="I89" s="46">
        <f>'Gesamtenergie PP 2019'!H11*'Energie pro Energieträger'!E$52</f>
        <v>9063.6</v>
      </c>
      <c r="J89" s="45">
        <f>'Gesamtenergie PP 2019'!I11*'Energie pro Energieträger'!E$49</f>
        <v>8148.688888888888</v>
      </c>
    </row>
    <row r="90" spans="4:12" x14ac:dyDescent="0.25">
      <c r="D90" s="7" t="str">
        <f>'Produktion je Standort'!C11</f>
        <v>France</v>
      </c>
      <c r="E90" s="7" t="str">
        <f>'Produktion je Standort'!D11</f>
        <v>Fos-Sur-Mer</v>
      </c>
      <c r="F90" s="43">
        <f>'Gesamtenergie PP 2019'!E12*'Energie pro Energieträger'!D$51</f>
        <v>17171.25</v>
      </c>
      <c r="G90" s="47">
        <f>'Gesamtenergie PP 2019'!F12*'Energie pro Energieträger'!D$49</f>
        <v>20333.333333333339</v>
      </c>
      <c r="H90" s="44">
        <f>'Gesamtenergie PP 2019'!G12*'Energie pro Energieträger'!E$50</f>
        <v>16800</v>
      </c>
      <c r="I90" s="46">
        <f>'Gesamtenergie PP 2019'!H12*'Energie pro Energieträger'!E$52</f>
        <v>13072.5</v>
      </c>
      <c r="J90" s="45">
        <f>'Gesamtenergie PP 2019'!I12*'Energie pro Energieträger'!E$49</f>
        <v>11752.916666666666</v>
      </c>
    </row>
    <row r="91" spans="4:12" x14ac:dyDescent="0.25">
      <c r="D91" s="7" t="str">
        <f>'Produktion je Standort'!C12</f>
        <v>France</v>
      </c>
      <c r="E91" s="7" t="str">
        <f>'Produktion je Standort'!D12</f>
        <v>Dunkerque</v>
      </c>
      <c r="F91" s="43">
        <f>'Gesamtenergie PP 2019'!E13*'Energie pro Energieträger'!D$51</f>
        <v>31366.149999999998</v>
      </c>
      <c r="G91" s="47">
        <f>'Gesamtenergie PP 2019'!F13*'Energie pro Energieträger'!D$49</f>
        <v>37142.222222222234</v>
      </c>
      <c r="H91" s="44">
        <f>'Gesamtenergie PP 2019'!G13*'Energie pro Energieträger'!E$50</f>
        <v>30687.999999999996</v>
      </c>
      <c r="I91" s="46">
        <f>'Gesamtenergie PP 2019'!H13*'Energie pro Energieträger'!E$52</f>
        <v>23879.100000000002</v>
      </c>
      <c r="J91" s="45">
        <f>'Gesamtenergie PP 2019'!I13*'Energie pro Energieträger'!E$49</f>
        <v>21468.661111111109</v>
      </c>
    </row>
    <row r="92" spans="4:12" x14ac:dyDescent="0.25">
      <c r="D92" s="7" t="str">
        <f>'Produktion je Standort'!C13</f>
        <v>Germany</v>
      </c>
      <c r="E92" s="7" t="str">
        <f>'Produktion je Standort'!D13</f>
        <v>Bremen</v>
      </c>
      <c r="F92" s="43">
        <f>'Gesamtenergie PP 2019'!E14*'Energie pro Energieträger'!D$51</f>
        <v>15110.699999999999</v>
      </c>
      <c r="G92" s="47">
        <f>'Gesamtenergie PP 2019'!F14*'Energie pro Energieträger'!D$49</f>
        <v>17893.333333333336</v>
      </c>
      <c r="H92" s="44">
        <f>'Gesamtenergie PP 2019'!G14*'Energie pro Energieträger'!E$50</f>
        <v>14783.999999999998</v>
      </c>
      <c r="I92" s="46">
        <f>'Gesamtenergie PP 2019'!H14*'Energie pro Energieträger'!E$52</f>
        <v>11503.800000000001</v>
      </c>
      <c r="J92" s="45">
        <f>'Gesamtenergie PP 2019'!I14*'Energie pro Energieträger'!E$49</f>
        <v>10342.566666666666</v>
      </c>
    </row>
    <row r="93" spans="4:12" x14ac:dyDescent="0.25">
      <c r="D93" s="7" t="str">
        <f>'Produktion je Standort'!C14</f>
        <v>Germany</v>
      </c>
      <c r="E93" s="7" t="str">
        <f>'Produktion je Standort'!D14</f>
        <v>Voelklingen</v>
      </c>
      <c r="F93" s="43">
        <f>'Gesamtenergie PP 2019'!E15*'Energie pro Energieträger'!D$51</f>
        <v>12738.777999999998</v>
      </c>
      <c r="G93" s="47">
        <f>'Gesamtenergie PP 2019'!F15*'Energie pro Energieträger'!D$49</f>
        <v>15084.622222222226</v>
      </c>
      <c r="H93" s="44">
        <f>'Gesamtenergie PP 2019'!G15*'Energie pro Energieträger'!E$50</f>
        <v>12463.359999999999</v>
      </c>
      <c r="I93" s="46">
        <f>'Gesamtenergie PP 2019'!H15*'Energie pro Energieträger'!E$52</f>
        <v>9698.0519999999997</v>
      </c>
      <c r="J93" s="45">
        <f>'Gesamtenergie PP 2019'!I15*'Energie pro Energieträger'!E$49</f>
        <v>8719.0971111111103</v>
      </c>
    </row>
    <row r="94" spans="4:12" x14ac:dyDescent="0.25">
      <c r="D94" s="7" t="str">
        <f>'Produktion je Standort'!C15</f>
        <v>Germany</v>
      </c>
      <c r="E94" s="7" t="str">
        <f>'Produktion je Standort'!D15</f>
        <v>Eisenhuettenstadt</v>
      </c>
      <c r="F94" s="43">
        <f>'Gesamtenergie PP 2019'!E16*'Energie pro Energieträger'!D$51</f>
        <v>9844.8499999999985</v>
      </c>
      <c r="G94" s="47">
        <f>'Gesamtenergie PP 2019'!F16*'Energie pro Energieträger'!D$49</f>
        <v>11657.777777777781</v>
      </c>
      <c r="H94" s="44">
        <f>'Gesamtenergie PP 2019'!G16*'Energie pro Energieträger'!E$50</f>
        <v>9631.9999999999982</v>
      </c>
      <c r="I94" s="46">
        <f>'Gesamtenergie PP 2019'!H16*'Energie pro Energieträger'!E$52</f>
        <v>7494.9000000000005</v>
      </c>
      <c r="J94" s="45">
        <f>'Gesamtenergie PP 2019'!I16*'Energie pro Energieträger'!E$49</f>
        <v>6738.3388888888885</v>
      </c>
    </row>
    <row r="95" spans="4:12" x14ac:dyDescent="0.25">
      <c r="D95" s="7" t="str">
        <f>'Produktion je Standort'!C16</f>
        <v>Germany</v>
      </c>
      <c r="E95" s="7" t="str">
        <f>'Produktion je Standort'!D16</f>
        <v>Duisburg-Huckingen</v>
      </c>
      <c r="F95" s="43">
        <f>'Gesamtenergie PP 2019'!E17*'Energie pro Energieträger'!D$51</f>
        <v>22895</v>
      </c>
      <c r="G95" s="47">
        <f>'Gesamtenergie PP 2019'!F17*'Energie pro Energieträger'!D$49</f>
        <v>27111.111111111117</v>
      </c>
      <c r="H95" s="44">
        <f>'Gesamtenergie PP 2019'!G17*'Energie pro Energieträger'!E$50</f>
        <v>22399.999999999996</v>
      </c>
      <c r="I95" s="46">
        <f>'Gesamtenergie PP 2019'!H17*'Energie pro Energieträger'!E$52</f>
        <v>17430</v>
      </c>
      <c r="J95" s="45">
        <f>'Gesamtenergie PP 2019'!I17*'Energie pro Energieträger'!E$49</f>
        <v>15670.555555555555</v>
      </c>
    </row>
    <row r="96" spans="4:12" x14ac:dyDescent="0.25">
      <c r="D96" s="7" t="str">
        <f>'Produktion je Standort'!C17</f>
        <v>Germany</v>
      </c>
      <c r="E96" s="7" t="str">
        <f>'Produktion je Standort'!D17</f>
        <v>Duisburg-Beeckerwerth</v>
      </c>
      <c r="F96" s="43">
        <f>'Gesamtenergie PP 2019'!E18*'Energie pro Energieträger'!D$51</f>
        <v>27474</v>
      </c>
      <c r="G96" s="47">
        <f>'Gesamtenergie PP 2019'!F18*'Energie pro Energieträger'!D$49</f>
        <v>32533.333333333339</v>
      </c>
      <c r="H96" s="44">
        <f>'Gesamtenergie PP 2019'!G18*'Energie pro Energieträger'!E$50</f>
        <v>26879.999999999996</v>
      </c>
      <c r="I96" s="46">
        <f>'Gesamtenergie PP 2019'!H18*'Energie pro Energieträger'!E$52</f>
        <v>20916</v>
      </c>
      <c r="J96" s="45">
        <f>'Gesamtenergie PP 2019'!I18*'Energie pro Energieträger'!E$49</f>
        <v>18804.666666666664</v>
      </c>
    </row>
    <row r="97" spans="4:10" x14ac:dyDescent="0.25">
      <c r="D97" s="7" t="str">
        <f>'Produktion je Standort'!C18</f>
        <v>Germany</v>
      </c>
      <c r="E97" s="7" t="str">
        <f>'Produktion je Standort'!D18</f>
        <v>Salzgitter</v>
      </c>
      <c r="F97" s="43">
        <f>'Gesamtenergie PP 2019'!E19*'Energie pro Energieträger'!D$51</f>
        <v>21063.399999999998</v>
      </c>
      <c r="G97" s="47">
        <f>'Gesamtenergie PP 2019'!F19*'Energie pro Energieträger'!D$49</f>
        <v>24942.222222222226</v>
      </c>
      <c r="H97" s="44">
        <f>'Gesamtenergie PP 2019'!G19*'Energie pro Energieträger'!E$50</f>
        <v>20607.999999999996</v>
      </c>
      <c r="I97" s="46">
        <f>'Gesamtenergie PP 2019'!H19*'Energie pro Energieträger'!E$52</f>
        <v>16035.6</v>
      </c>
      <c r="J97" s="45">
        <f>'Gesamtenergie PP 2019'!I19*'Energie pro Energieträger'!E$49</f>
        <v>14416.911111111111</v>
      </c>
    </row>
    <row r="98" spans="4:10" x14ac:dyDescent="0.25">
      <c r="D98" s="7" t="str">
        <f>'Produktion je Standort'!C19</f>
        <v>Germany</v>
      </c>
      <c r="E98" s="7" t="str">
        <f>'Produktion je Standort'!D19</f>
        <v>Dillingen</v>
      </c>
      <c r="F98" s="43">
        <f>'Gesamtenergie PP 2019'!E20*'Energie pro Energieträger'!D$51</f>
        <v>10687.385999999999</v>
      </c>
      <c r="G98" s="47">
        <f>'Gesamtenergie PP 2019'!F20*'Energie pro Energieträger'!D$49</f>
        <v>12655.466666666669</v>
      </c>
      <c r="H98" s="44">
        <f>'Gesamtenergie PP 2019'!G20*'Energie pro Energieträger'!E$50</f>
        <v>10456.32</v>
      </c>
      <c r="I98" s="46">
        <f>'Gesamtenergie PP 2019'!H20*'Energie pro Energieträger'!E$52</f>
        <v>8136.3240000000005</v>
      </c>
      <c r="J98" s="45">
        <f>'Gesamtenergie PP 2019'!I20*'Energie pro Energieträger'!E$49</f>
        <v>7315.0153333333328</v>
      </c>
    </row>
    <row r="99" spans="4:10" x14ac:dyDescent="0.25">
      <c r="D99" s="7" t="str">
        <f>'Produktion je Standort'!C20</f>
        <v>Germany</v>
      </c>
      <c r="E99" s="7" t="str">
        <f>'Produktion je Standort'!D20</f>
        <v>Duisburg</v>
      </c>
      <c r="F99" s="43">
        <f>'Gesamtenergie PP 2019'!E21*'Energie pro Energieträger'!D$51</f>
        <v>5128.4799999999996</v>
      </c>
      <c r="G99" s="47">
        <f>'Gesamtenergie PP 2019'!F21*'Energie pro Energieträger'!D$49</f>
        <v>6072.8888888888905</v>
      </c>
      <c r="H99" s="44">
        <f>'Gesamtenergie PP 2019'!G21*'Energie pro Energieträger'!E$50</f>
        <v>5017.5999999999995</v>
      </c>
      <c r="I99" s="46">
        <f>'Gesamtenergie PP 2019'!H21*'Energie pro Energieträger'!E$52</f>
        <v>3904.32</v>
      </c>
      <c r="J99" s="45">
        <f>'Gesamtenergie PP 2019'!I21*'Energie pro Energieträger'!E$49</f>
        <v>3510.2044444444441</v>
      </c>
    </row>
    <row r="100" spans="4:10" x14ac:dyDescent="0.25">
      <c r="D100" s="7" t="str">
        <f>'Produktion je Standort'!C21</f>
        <v>Germany</v>
      </c>
      <c r="E100" s="7" t="str">
        <f>'Produktion je Standort'!D21</f>
        <v>Duisburg-Bruckhausen</v>
      </c>
      <c r="F100" s="43">
        <f>'Gesamtenergie PP 2019'!E22*'Energie pro Energieträger'!D$51</f>
        <v>27474</v>
      </c>
      <c r="G100" s="47">
        <f>'Gesamtenergie PP 2019'!F22*'Energie pro Energieträger'!D$49</f>
        <v>32533.333333333339</v>
      </c>
      <c r="H100" s="44">
        <f>'Gesamtenergie PP 2019'!G22*'Energie pro Energieträger'!E$50</f>
        <v>26879.999999999996</v>
      </c>
      <c r="I100" s="46">
        <f>'Gesamtenergie PP 2019'!H22*'Energie pro Energieträger'!E$52</f>
        <v>20916</v>
      </c>
      <c r="J100" s="45">
        <f>'Gesamtenergie PP 2019'!I22*'Energie pro Energieträger'!E$49</f>
        <v>18804.666666666664</v>
      </c>
    </row>
    <row r="101" spans="4:10" x14ac:dyDescent="0.25">
      <c r="D101" s="7" t="str">
        <f>'Produktion je Standort'!C22</f>
        <v>Hungaria</v>
      </c>
      <c r="E101" s="7" t="str">
        <f>'Produktion je Standort'!D22</f>
        <v>Dunauijvaros</v>
      </c>
      <c r="F101" s="43">
        <f>'Gesamtenergie PP 2019'!E23*'Energie pro Energieträger'!D$51</f>
        <v>7326.4</v>
      </c>
      <c r="G101" s="47">
        <f>'Gesamtenergie PP 2019'!F23*'Energie pro Energieträger'!D$49</f>
        <v>8675.5555555555566</v>
      </c>
      <c r="H101" s="44">
        <f>'Gesamtenergie PP 2019'!G23*'Energie pro Energieträger'!E$50</f>
        <v>7167.9999999999991</v>
      </c>
      <c r="I101" s="46">
        <f>'Gesamtenergie PP 2019'!H23*'Energie pro Energieträger'!E$52</f>
        <v>5577.6</v>
      </c>
      <c r="J101" s="45">
        <f>'Gesamtenergie PP 2019'!I23*'Energie pro Energieträger'!E$49</f>
        <v>5014.5777777777776</v>
      </c>
    </row>
    <row r="102" spans="4:10" x14ac:dyDescent="0.25">
      <c r="D102" s="7" t="str">
        <f>'Produktion je Standort'!C23</f>
        <v>Italy</v>
      </c>
      <c r="E102" s="7" t="str">
        <f>'Produktion je Standort'!D23</f>
        <v>Taranto</v>
      </c>
      <c r="F102" s="43">
        <f>'Gesamtenergie PP 2019'!E24*'Energie pro Energieträger'!D$51</f>
        <v>38921.5</v>
      </c>
      <c r="G102" s="47">
        <f>'Gesamtenergie PP 2019'!F24*'Energie pro Energieträger'!D$49</f>
        <v>46088.888888888898</v>
      </c>
      <c r="H102" s="44">
        <f>'Gesamtenergie PP 2019'!G24*'Energie pro Energieträger'!E$50</f>
        <v>38079.999999999993</v>
      </c>
      <c r="I102" s="46">
        <f>'Gesamtenergie PP 2019'!H24*'Energie pro Energieträger'!E$52</f>
        <v>29631</v>
      </c>
      <c r="J102" s="45">
        <f>'Gesamtenergie PP 2019'!I24*'Energie pro Energieträger'!E$49</f>
        <v>26639.944444444442</v>
      </c>
    </row>
    <row r="103" spans="4:10" x14ac:dyDescent="0.25">
      <c r="D103" s="7" t="str">
        <f>'Produktion je Standort'!C24</f>
        <v>Netherlands</v>
      </c>
      <c r="E103" s="7" t="str">
        <f>'Produktion je Standort'!D24</f>
        <v>Ijmuiden</v>
      </c>
      <c r="F103" s="43">
        <f>'Gesamtenergie PP 2019'!E25*'Energie pro Energieträger'!D$51</f>
        <v>31205.884999999998</v>
      </c>
      <c r="G103" s="47">
        <f>'Gesamtenergie PP 2019'!F25*'Energie pro Energieträger'!D$49</f>
        <v>36952.444444444453</v>
      </c>
      <c r="H103" s="44">
        <f>'Gesamtenergie PP 2019'!G25*'Energie pro Energieträger'!E$50</f>
        <v>30531.199999999997</v>
      </c>
      <c r="I103" s="46">
        <f>'Gesamtenergie PP 2019'!H25*'Energie pro Energieträger'!E$52</f>
        <v>23757.09</v>
      </c>
      <c r="J103" s="45">
        <f>'Gesamtenergie PP 2019'!I25*'Energie pro Energieträger'!E$49</f>
        <v>21358.967222222222</v>
      </c>
    </row>
    <row r="104" spans="4:10" x14ac:dyDescent="0.25">
      <c r="D104" s="7" t="str">
        <f>'Produktion je Standort'!C25</f>
        <v>Poland</v>
      </c>
      <c r="E104" s="7" t="str">
        <f>'Produktion je Standort'!D25</f>
        <v>Krakow</v>
      </c>
      <c r="F104" s="43">
        <f>'Gesamtenergie PP 2019'!E26*'Energie pro Energieträger'!D$51</f>
        <v>12477.775</v>
      </c>
      <c r="G104" s="47">
        <f>'Gesamtenergie PP 2019'!F26*'Energie pro Energieträger'!D$49</f>
        <v>14775.555555555558</v>
      </c>
      <c r="H104" s="44">
        <f>'Gesamtenergie PP 2019'!G26*'Energie pro Energieträger'!E$50</f>
        <v>12207.999999999998</v>
      </c>
      <c r="I104" s="46">
        <f>'Gesamtenergie PP 2019'!H26*'Energie pro Energieträger'!E$52</f>
        <v>9499.35</v>
      </c>
      <c r="J104" s="45">
        <f>'Gesamtenergie PP 2019'!I26*'Energie pro Energieträger'!E$49</f>
        <v>8540.4527777777766</v>
      </c>
    </row>
    <row r="105" spans="4:10" x14ac:dyDescent="0.25">
      <c r="D105" s="7" t="str">
        <f>'Produktion je Standort'!C26</f>
        <v>Poland</v>
      </c>
      <c r="E105" s="7" t="str">
        <f>'Produktion je Standort'!D26</f>
        <v>Dabrowa Gornicza</v>
      </c>
      <c r="F105" s="43">
        <f>'Gesamtenergie PP 2019'!E27*'Energie pro Energieträger'!D$51</f>
        <v>12477.775</v>
      </c>
      <c r="G105" s="47">
        <f>'Gesamtenergie PP 2019'!F27*'Energie pro Energieträger'!D$49</f>
        <v>14775.555555555558</v>
      </c>
      <c r="H105" s="44">
        <f>'Gesamtenergie PP 2019'!G27*'Energie pro Energieträger'!E$50</f>
        <v>12207.999999999998</v>
      </c>
      <c r="I105" s="46">
        <f>'Gesamtenergie PP 2019'!H27*'Energie pro Energieträger'!E$52</f>
        <v>9499.35</v>
      </c>
      <c r="J105" s="45">
        <f>'Gesamtenergie PP 2019'!I27*'Energie pro Energieträger'!E$49</f>
        <v>8540.4527777777766</v>
      </c>
    </row>
    <row r="106" spans="4:10" x14ac:dyDescent="0.25">
      <c r="D106" s="7" t="str">
        <f>'Produktion je Standort'!C27</f>
        <v>Romania</v>
      </c>
      <c r="E106" s="7" t="str">
        <f>'Produktion je Standort'!D27</f>
        <v>Galati</v>
      </c>
      <c r="F106" s="43">
        <f>'Gesamtenergie PP 2019'!E28*'Energie pro Energieträger'!D$51</f>
        <v>9386.9499999999989</v>
      </c>
      <c r="G106" s="47">
        <f>'Gesamtenergie PP 2019'!F28*'Energie pro Energieträger'!D$49</f>
        <v>11115.555555555558</v>
      </c>
      <c r="H106" s="44">
        <f>'Gesamtenergie PP 2019'!G28*'Energie pro Energieträger'!E$50</f>
        <v>9183.9999999999982</v>
      </c>
      <c r="I106" s="46">
        <f>'Gesamtenergie PP 2019'!H28*'Energie pro Energieträger'!E$52</f>
        <v>7146.3</v>
      </c>
      <c r="J106" s="45">
        <f>'Gesamtenergie PP 2019'!I28*'Energie pro Energieträger'!E$49</f>
        <v>6424.927777777777</v>
      </c>
    </row>
    <row r="107" spans="4:10" x14ac:dyDescent="0.25">
      <c r="D107" s="7" t="str">
        <f>'Produktion je Standort'!C28</f>
        <v>Slovakia</v>
      </c>
      <c r="E107" s="7" t="str">
        <f>'Produktion je Standort'!D28</f>
        <v>Kosice</v>
      </c>
      <c r="F107" s="43">
        <f>'Gesamtenergie PP 2019'!E29*'Energie pro Energieträger'!D$51</f>
        <v>20605.5</v>
      </c>
      <c r="G107" s="47">
        <f>'Gesamtenergie PP 2019'!F29*'Energie pro Energieträger'!D$49</f>
        <v>24400.000000000004</v>
      </c>
      <c r="H107" s="44">
        <f>'Gesamtenergie PP 2019'!G29*'Energie pro Energieträger'!E$50</f>
        <v>20159.999999999996</v>
      </c>
      <c r="I107" s="46">
        <f>'Gesamtenergie PP 2019'!H29*'Energie pro Energieträger'!E$52</f>
        <v>15687.000000000002</v>
      </c>
      <c r="J107" s="45">
        <f>'Gesamtenergie PP 2019'!I29*'Energie pro Energieträger'!E$49</f>
        <v>14103.499999999998</v>
      </c>
    </row>
    <row r="108" spans="4:10" x14ac:dyDescent="0.25">
      <c r="D108" s="7" t="str">
        <f>'Produktion je Standort'!C29</f>
        <v>Spain</v>
      </c>
      <c r="E108" s="7" t="str">
        <f>'Produktion je Standort'!D29</f>
        <v>Gijon</v>
      </c>
      <c r="F108" s="43">
        <f>'Gesamtenergie PP 2019'!E30*'Energie pro Energieträger'!D$51</f>
        <v>10875.125</v>
      </c>
      <c r="G108" s="47">
        <f>'Gesamtenergie PP 2019'!F30*'Energie pro Energieträger'!D$49</f>
        <v>12877.777777777781</v>
      </c>
      <c r="H108" s="44">
        <f>'Gesamtenergie PP 2019'!G30*'Energie pro Energieträger'!E$50</f>
        <v>10639.999999999998</v>
      </c>
      <c r="I108" s="46">
        <f>'Gesamtenergie PP 2019'!H30*'Energie pro Energieträger'!E$52</f>
        <v>8279.25</v>
      </c>
      <c r="J108" s="45">
        <f>'Gesamtenergie PP 2019'!I30*'Energie pro Energieträger'!E$49</f>
        <v>7443.5138888888887</v>
      </c>
    </row>
    <row r="109" spans="4:10" x14ac:dyDescent="0.25">
      <c r="D109" s="7" t="str">
        <f>'Produktion je Standort'!C30</f>
        <v>Spain</v>
      </c>
      <c r="E109" s="7" t="str">
        <f>'Produktion je Standort'!D30</f>
        <v>Aviles</v>
      </c>
      <c r="F109" s="43">
        <f>'Gesamtenergie PP 2019'!E31*'Energie pro Energieträger'!D$51</f>
        <v>10875.125</v>
      </c>
      <c r="G109" s="47">
        <f>'Gesamtenergie PP 2019'!F31*'Energie pro Energieträger'!D$49</f>
        <v>12877.777777777781</v>
      </c>
      <c r="H109" s="44">
        <f>'Gesamtenergie PP 2019'!G31*'Energie pro Energieträger'!E$50</f>
        <v>10639.999999999998</v>
      </c>
      <c r="I109" s="46">
        <f>'Gesamtenergie PP 2019'!H31*'Energie pro Energieträger'!E$52</f>
        <v>8279.25</v>
      </c>
      <c r="J109" s="45">
        <f>'Gesamtenergie PP 2019'!I31*'Energie pro Energieträger'!E$49</f>
        <v>7443.5138888888887</v>
      </c>
    </row>
    <row r="110" spans="4:10" x14ac:dyDescent="0.25">
      <c r="D110" s="7" t="str">
        <f>'Produktion je Standort'!C31</f>
        <v>Sweden</v>
      </c>
      <c r="E110" s="7" t="str">
        <f>'Produktion je Standort'!D31</f>
        <v>Lulea</v>
      </c>
      <c r="F110" s="43">
        <f>'Gesamtenergie PP 2019'!E32*'Energie pro Energieträger'!D$51</f>
        <v>10531.699999999999</v>
      </c>
      <c r="G110" s="47">
        <f>'Gesamtenergie PP 2019'!F32*'Energie pro Energieträger'!D$49</f>
        <v>12471.111111111113</v>
      </c>
      <c r="H110" s="44">
        <f>'Gesamtenergie PP 2019'!G32*'Energie pro Energieträger'!E$50</f>
        <v>10303.999999999998</v>
      </c>
      <c r="I110" s="46">
        <f>'Gesamtenergie PP 2019'!H32*'Energie pro Energieträger'!E$52</f>
        <v>8017.8</v>
      </c>
      <c r="J110" s="45">
        <f>'Gesamtenergie PP 2019'!I32*'Energie pro Energieträger'!E$49</f>
        <v>7208.4555555555553</v>
      </c>
    </row>
    <row r="111" spans="4:10" x14ac:dyDescent="0.25">
      <c r="D111" s="7" t="str">
        <f>'Produktion je Standort'!C32</f>
        <v>Sweden</v>
      </c>
      <c r="E111" s="7" t="str">
        <f>'Produktion je Standort'!D32</f>
        <v>Oxeloesund</v>
      </c>
      <c r="F111" s="43">
        <f>'Gesamtenergie PP 2019'!E33*'Energie pro Energieträger'!D$51</f>
        <v>6868.5</v>
      </c>
      <c r="G111" s="47">
        <f>'Gesamtenergie PP 2019'!F33*'Energie pro Energieträger'!D$49</f>
        <v>8133.3333333333348</v>
      </c>
      <c r="H111" s="44">
        <f>'Gesamtenergie PP 2019'!G33*'Energie pro Energieträger'!E$50</f>
        <v>6719.9999999999991</v>
      </c>
      <c r="I111" s="46">
        <f>'Gesamtenergie PP 2019'!H33*'Energie pro Energieträger'!E$52</f>
        <v>5229</v>
      </c>
      <c r="J111" s="45">
        <f>'Gesamtenergie PP 2019'!I33*'Energie pro Energieträger'!E$49</f>
        <v>4701.1666666666661</v>
      </c>
    </row>
    <row r="112" spans="4:10" x14ac:dyDescent="0.25">
      <c r="D112" s="7" t="str">
        <f>'Produktion je Standort'!C33</f>
        <v>United Kingdom</v>
      </c>
      <c r="E112" s="7" t="str">
        <f>'Produktion je Standort'!D33</f>
        <v>Port Talbot</v>
      </c>
      <c r="F112" s="43">
        <f>'Gesamtenergie PP 2019'!E34*'Energie pro Energieträger'!D$51</f>
        <v>17331.514999999999</v>
      </c>
      <c r="G112" s="47">
        <f>'Gesamtenergie PP 2019'!F34*'Energie pro Energieträger'!D$49</f>
        <v>20523.111111111117</v>
      </c>
      <c r="H112" s="44">
        <f>'Gesamtenergie PP 2019'!G34*'Energie pro Energieträger'!E$50</f>
        <v>16956.8</v>
      </c>
      <c r="I112" s="46">
        <f>'Gesamtenergie PP 2019'!H34*'Energie pro Energieträger'!E$52</f>
        <v>13194.51</v>
      </c>
      <c r="J112" s="45">
        <f>'Gesamtenergie PP 2019'!I34*'Energie pro Energieträger'!E$49</f>
        <v>11862.610555555555</v>
      </c>
    </row>
    <row r="113" spans="4:12" x14ac:dyDescent="0.25">
      <c r="D113" s="7" t="str">
        <f>'Produktion je Standort'!C34</f>
        <v>United Kingdom</v>
      </c>
      <c r="E113" s="7" t="str">
        <f>'Produktion je Standort'!D34</f>
        <v>Scunthorpe</v>
      </c>
      <c r="F113" s="43">
        <f>'Gesamtenergie PP 2019'!E35*'Energie pro Energieträger'!D$51</f>
        <v>12821.199999999999</v>
      </c>
      <c r="G113" s="47">
        <f>'Gesamtenergie PP 2019'!F35*'Energie pro Energieträger'!D$49</f>
        <v>15182.222222222226</v>
      </c>
      <c r="H113" s="44">
        <f>'Gesamtenergie PP 2019'!G35*'Energie pro Energieträger'!E$50</f>
        <v>12543.999999999998</v>
      </c>
      <c r="I113" s="46">
        <f>'Gesamtenergie PP 2019'!H35*'Energie pro Energieträger'!E$52</f>
        <v>9760.8000000000011</v>
      </c>
      <c r="J113" s="45">
        <f>'Gesamtenergie PP 2019'!I35*'Energie pro Energieträger'!E$49</f>
        <v>8775.5111111111109</v>
      </c>
    </row>
    <row r="118" spans="4:12" ht="21" x14ac:dyDescent="0.35">
      <c r="D118" s="88" t="s">
        <v>56</v>
      </c>
      <c r="E118" s="88"/>
      <c r="F118" s="88"/>
      <c r="G118" s="88"/>
      <c r="H118" s="88"/>
      <c r="I118" s="88"/>
      <c r="J118" s="88"/>
      <c r="K118" s="48"/>
      <c r="L118" s="48"/>
    </row>
    <row r="120" spans="4:12" ht="15.75" x14ac:dyDescent="0.25">
      <c r="F120" s="103" t="s">
        <v>45</v>
      </c>
      <c r="G120" s="103"/>
      <c r="H120" s="103" t="s">
        <v>42</v>
      </c>
      <c r="I120" s="103"/>
      <c r="J120" s="103"/>
    </row>
    <row r="121" spans="4:12" x14ac:dyDescent="0.25">
      <c r="D121" s="12" t="s">
        <v>49</v>
      </c>
      <c r="E121" s="12" t="s">
        <v>50</v>
      </c>
      <c r="F121" s="54" t="str">
        <f>Studienliste!$F$17</f>
        <v>ISI-05 13</v>
      </c>
      <c r="G121" s="55" t="s">
        <v>125</v>
      </c>
      <c r="H121" s="56" t="str">
        <f>Studienliste!$F$10</f>
        <v>OTTO-01 17</v>
      </c>
      <c r="I121" s="57" t="str">
        <f>Studienliste!$F$8</f>
        <v>TUD-02 20</v>
      </c>
      <c r="J121" s="58" t="str">
        <f>G121</f>
        <v>ENWI</v>
      </c>
    </row>
    <row r="122" spans="4:12" x14ac:dyDescent="0.25">
      <c r="D122" s="7" t="str">
        <f>'Produktion je Standort'!C6</f>
        <v>Austria</v>
      </c>
      <c r="E122" s="7" t="str">
        <f>'Produktion je Standort'!D6</f>
        <v>Donawitz</v>
      </c>
      <c r="F122" s="43">
        <f>'Gesamtenergie PP 2019'!E7*'Energie pro Energieträger'!D$55</f>
        <v>0</v>
      </c>
      <c r="G122" s="47">
        <f>'Gesamtenergie PP 2019'!F7*'Energie pro Energieträger'!D$53</f>
        <v>0</v>
      </c>
      <c r="H122" s="44">
        <f>'Gesamtenergie PP 2019'!G7*'Energie pro Energieträger'!E$54</f>
        <v>8662.5969230769206</v>
      </c>
      <c r="I122" s="46">
        <f>'Gesamtenergie PP 2019'!H7*'Energie pro Energieträger'!E$56</f>
        <v>13152.678</v>
      </c>
      <c r="J122" s="45">
        <f>'Gesamtenergie PP 2019'!I7*'Energie pro Energieträger'!E$53</f>
        <v>10017.443790196163</v>
      </c>
    </row>
    <row r="123" spans="4:12" x14ac:dyDescent="0.25">
      <c r="D123" s="7" t="str">
        <f>'Produktion je Standort'!C7</f>
        <v>Austria</v>
      </c>
      <c r="E123" s="7" t="str">
        <f>'Produktion je Standort'!D7</f>
        <v>Linz</v>
      </c>
      <c r="F123" s="43">
        <f>'Gesamtenergie PP 2019'!E8*'Energie pro Energieträger'!D$55</f>
        <v>0</v>
      </c>
      <c r="G123" s="47">
        <f>'Gesamtenergie PP 2019'!F8*'Energie pro Energieträger'!D$53</f>
        <v>0</v>
      </c>
      <c r="H123" s="44">
        <f>'Gesamtenergie PP 2019'!G8*'Energie pro Energieträger'!E$54</f>
        <v>8662.5969230769206</v>
      </c>
      <c r="I123" s="46">
        <f>'Gesamtenergie PP 2019'!H8*'Energie pro Energieträger'!E$56</f>
        <v>13152.678</v>
      </c>
      <c r="J123" s="45">
        <f>'Gesamtenergie PP 2019'!I8*'Energie pro Energieträger'!E$53</f>
        <v>10017.443790196163</v>
      </c>
    </row>
    <row r="124" spans="4:12" x14ac:dyDescent="0.25">
      <c r="D124" s="7" t="str">
        <f>'Produktion je Standort'!C8</f>
        <v>Belgium</v>
      </c>
      <c r="E124" s="7" t="str">
        <f>'Produktion je Standort'!D8</f>
        <v>Ghent</v>
      </c>
      <c r="F124" s="43">
        <f>'Gesamtenergie PP 2019'!E9*'Energie pro Energieträger'!D$55</f>
        <v>0</v>
      </c>
      <c r="G124" s="47">
        <f>'Gesamtenergie PP 2019'!F9*'Energie pro Energieträger'!D$53</f>
        <v>0</v>
      </c>
      <c r="H124" s="44">
        <f>'Gesamtenergie PP 2019'!G9*'Energie pro Energieträger'!E$54</f>
        <v>12512.895104895102</v>
      </c>
      <c r="I124" s="46">
        <f>'Gesamtenergie PP 2019'!H9*'Energie pro Energieträger'!E$56</f>
        <v>18998.7</v>
      </c>
      <c r="J124" s="45">
        <f>'Gesamtenergie PP 2019'!I9*'Energie pro Energieträger'!E$53</f>
        <v>14469.93603407609</v>
      </c>
    </row>
    <row r="125" spans="4:12" x14ac:dyDescent="0.25">
      <c r="D125" s="7" t="str">
        <f>'Produktion je Standort'!C9</f>
        <v>Czech Republic</v>
      </c>
      <c r="E125" s="7" t="str">
        <f>'Produktion je Standort'!D9</f>
        <v>Trinec</v>
      </c>
      <c r="F125" s="43">
        <f>'Gesamtenergie PP 2019'!E10*'Energie pro Energieträger'!D$55</f>
        <v>0</v>
      </c>
      <c r="G125" s="47">
        <f>'Gesamtenergie PP 2019'!F10*'Energie pro Energieträger'!D$53</f>
        <v>0</v>
      </c>
      <c r="H125" s="44">
        <f>'Gesamtenergie PP 2019'!G10*'Energie pro Energieträger'!E$54</f>
        <v>5930.4234965034957</v>
      </c>
      <c r="I125" s="46">
        <f>'Gesamtenergie PP 2019'!H10*'Energie pro Energieträger'!E$56</f>
        <v>9004.3379999999997</v>
      </c>
      <c r="J125" s="45">
        <f>'Gesamtenergie PP 2019'!I10*'Energie pro Energieträger'!E$53</f>
        <v>6857.9531699116596</v>
      </c>
    </row>
    <row r="126" spans="4:12" x14ac:dyDescent="0.25">
      <c r="D126" s="7" t="str">
        <f>'Produktion je Standort'!C10</f>
        <v>Finland</v>
      </c>
      <c r="E126" s="7" t="str">
        <f>'Produktion je Standort'!D10</f>
        <v>Raahe</v>
      </c>
      <c r="F126" s="43">
        <f>'Gesamtenergie PP 2019'!E11*'Energie pro Energieträger'!D$55</f>
        <v>0</v>
      </c>
      <c r="G126" s="47">
        <f>'Gesamtenergie PP 2019'!F11*'Energie pro Energieträger'!D$53</f>
        <v>0</v>
      </c>
      <c r="H126" s="44">
        <f>'Gesamtenergie PP 2019'!G11*'Energie pro Energieträger'!E$54</f>
        <v>5969.4545454545441</v>
      </c>
      <c r="I126" s="46">
        <f>'Gesamtenergie PP 2019'!H11*'Energie pro Energieträger'!E$56</f>
        <v>9063.6</v>
      </c>
      <c r="J126" s="45">
        <f>'Gesamtenergie PP 2019'!I11*'Energie pro Energieträger'!E$53</f>
        <v>6903.0887502014375</v>
      </c>
    </row>
    <row r="127" spans="4:12" x14ac:dyDescent="0.25">
      <c r="D127" s="7" t="str">
        <f>'Produktion je Standort'!C11</f>
        <v>France</v>
      </c>
      <c r="E127" s="7" t="str">
        <f>'Produktion je Standort'!D11</f>
        <v>Fos-Sur-Mer</v>
      </c>
      <c r="F127" s="43">
        <f>'Gesamtenergie PP 2019'!E12*'Energie pro Energieträger'!D$55</f>
        <v>0</v>
      </c>
      <c r="G127" s="47">
        <f>'Gesamtenergie PP 2019'!F12*'Energie pro Energieträger'!D$53</f>
        <v>0</v>
      </c>
      <c r="H127" s="44">
        <f>'Gesamtenergie PP 2019'!G12*'Energie pro Energieträger'!E$54</f>
        <v>8609.7902097902097</v>
      </c>
      <c r="I127" s="46">
        <f>'Gesamtenergie PP 2019'!H12*'Energie pro Energieträger'!E$56</f>
        <v>13072.5</v>
      </c>
      <c r="J127" s="45">
        <f>'Gesamtenergie PP 2019'!I12*'Energie pro Energieträger'!E$53</f>
        <v>9956.3780050982277</v>
      </c>
    </row>
    <row r="128" spans="4:12" x14ac:dyDescent="0.25">
      <c r="D128" s="7" t="str">
        <f>'Produktion je Standort'!C12</f>
        <v>France</v>
      </c>
      <c r="E128" s="7" t="str">
        <f>'Produktion je Standort'!D12</f>
        <v>Dunkerque</v>
      </c>
      <c r="F128" s="43">
        <f>'Gesamtenergie PP 2019'!E13*'Energie pro Energieträger'!D$55</f>
        <v>0</v>
      </c>
      <c r="G128" s="47">
        <f>'Gesamtenergie PP 2019'!F13*'Energie pro Energieträger'!D$53</f>
        <v>0</v>
      </c>
      <c r="H128" s="44">
        <f>'Gesamtenergie PP 2019'!G13*'Energie pro Energieträger'!E$54</f>
        <v>15727.21678321678</v>
      </c>
      <c r="I128" s="46">
        <f>'Gesamtenergie PP 2019'!H13*'Energie pro Energieträger'!E$56</f>
        <v>23879.100000000002</v>
      </c>
      <c r="J128" s="45">
        <f>'Gesamtenergie PP 2019'!I13*'Energie pro Energieträger'!E$53</f>
        <v>18186.983822646096</v>
      </c>
    </row>
    <row r="129" spans="4:10" x14ac:dyDescent="0.25">
      <c r="D129" s="7" t="str">
        <f>'Produktion je Standort'!C13</f>
        <v>Germany</v>
      </c>
      <c r="E129" s="7" t="str">
        <f>'Produktion je Standort'!D13</f>
        <v>Bremen</v>
      </c>
      <c r="F129" s="43">
        <f>'Gesamtenergie PP 2019'!E14*'Energie pro Energieträger'!D$55</f>
        <v>0</v>
      </c>
      <c r="G129" s="47">
        <f>'Gesamtenergie PP 2019'!F14*'Energie pro Energieträger'!D$53</f>
        <v>0</v>
      </c>
      <c r="H129" s="44">
        <f>'Gesamtenergie PP 2019'!G14*'Energie pro Energieträger'!E$54</f>
        <v>7576.6153846153829</v>
      </c>
      <c r="I129" s="46">
        <f>'Gesamtenergie PP 2019'!H14*'Energie pro Energieträger'!E$56</f>
        <v>11503.800000000001</v>
      </c>
      <c r="J129" s="45">
        <f>'Gesamtenergie PP 2019'!I14*'Energie pro Energieträger'!E$53</f>
        <v>8761.6126444864403</v>
      </c>
    </row>
    <row r="130" spans="4:10" x14ac:dyDescent="0.25">
      <c r="D130" s="7" t="str">
        <f>'Produktion je Standort'!C14</f>
        <v>Germany</v>
      </c>
      <c r="E130" s="7" t="str">
        <f>'Produktion je Standort'!D14</f>
        <v>Voelklingen</v>
      </c>
      <c r="F130" s="43">
        <f>'Gesamtenergie PP 2019'!E15*'Energie pro Energieträger'!D$55</f>
        <v>0</v>
      </c>
      <c r="G130" s="47">
        <f>'Gesamtenergie PP 2019'!F15*'Energie pro Energieträger'!D$53</f>
        <v>0</v>
      </c>
      <c r="H130" s="44">
        <f>'Gesamtenergie PP 2019'!G15*'Energie pro Energieträger'!E$54</f>
        <v>6387.3163636363624</v>
      </c>
      <c r="I130" s="46">
        <f>'Gesamtenergie PP 2019'!H15*'Energie pro Energieträger'!E$56</f>
        <v>9698.0519999999997</v>
      </c>
      <c r="J130" s="45">
        <f>'Gesamtenergie PP 2019'!I15*'Energie pro Energieträger'!E$53</f>
        <v>7386.3049627155387</v>
      </c>
    </row>
    <row r="131" spans="4:10" x14ac:dyDescent="0.25">
      <c r="D131" s="7" t="str">
        <f>'Produktion je Standort'!C15</f>
        <v>Germany</v>
      </c>
      <c r="E131" s="7" t="str">
        <f>'Produktion je Standort'!D15</f>
        <v>Eisenhuettenstadt</v>
      </c>
      <c r="F131" s="43">
        <f>'Gesamtenergie PP 2019'!E16*'Energie pro Energieträger'!D$55</f>
        <v>0</v>
      </c>
      <c r="G131" s="47">
        <f>'Gesamtenergie PP 2019'!F16*'Energie pro Energieträger'!D$53</f>
        <v>0</v>
      </c>
      <c r="H131" s="44">
        <f>'Gesamtenergie PP 2019'!G16*'Energie pro Energieträger'!E$54</f>
        <v>4936.2797202797192</v>
      </c>
      <c r="I131" s="46">
        <f>'Gesamtenergie PP 2019'!H16*'Energie pro Energieträger'!E$56</f>
        <v>7494.9000000000005</v>
      </c>
      <c r="J131" s="45">
        <f>'Gesamtenergie PP 2019'!I16*'Energie pro Energieträger'!E$53</f>
        <v>5708.323389589651</v>
      </c>
    </row>
    <row r="132" spans="4:10" x14ac:dyDescent="0.25">
      <c r="D132" s="7" t="str">
        <f>'Produktion je Standort'!C16</f>
        <v>Germany</v>
      </c>
      <c r="E132" s="7" t="str">
        <f>'Produktion je Standort'!D16</f>
        <v>Duisburg-Huckingen</v>
      </c>
      <c r="F132" s="43">
        <f>'Gesamtenergie PP 2019'!E17*'Energie pro Energieträger'!D$55</f>
        <v>0</v>
      </c>
      <c r="G132" s="47">
        <f>'Gesamtenergie PP 2019'!F17*'Energie pro Energieträger'!D$53</f>
        <v>0</v>
      </c>
      <c r="H132" s="44">
        <f>'Gesamtenergie PP 2019'!G17*'Energie pro Energieträger'!E$54</f>
        <v>11479.720279720277</v>
      </c>
      <c r="I132" s="46">
        <f>'Gesamtenergie PP 2019'!H17*'Energie pro Energieträger'!E$56</f>
        <v>17430</v>
      </c>
      <c r="J132" s="45">
        <f>'Gesamtenergie PP 2019'!I17*'Energie pro Energieträger'!E$53</f>
        <v>13275.170673464305</v>
      </c>
    </row>
    <row r="133" spans="4:10" x14ac:dyDescent="0.25">
      <c r="D133" s="7" t="str">
        <f>'Produktion je Standort'!C17</f>
        <v>Germany</v>
      </c>
      <c r="E133" s="7" t="str">
        <f>'Produktion je Standort'!D17</f>
        <v>Duisburg-Beeckerwerth</v>
      </c>
      <c r="F133" s="43">
        <f>'Gesamtenergie PP 2019'!E18*'Energie pro Energieträger'!D$55</f>
        <v>0</v>
      </c>
      <c r="G133" s="47">
        <f>'Gesamtenergie PP 2019'!F18*'Energie pro Energieträger'!D$53</f>
        <v>0</v>
      </c>
      <c r="H133" s="44">
        <f>'Gesamtenergie PP 2019'!G18*'Energie pro Energieträger'!E$54</f>
        <v>13775.664335664333</v>
      </c>
      <c r="I133" s="46">
        <f>'Gesamtenergie PP 2019'!H18*'Energie pro Energieträger'!E$56</f>
        <v>20916</v>
      </c>
      <c r="J133" s="45">
        <f>'Gesamtenergie PP 2019'!I18*'Energie pro Energieträger'!E$53</f>
        <v>15930.204808157163</v>
      </c>
    </row>
    <row r="134" spans="4:10" x14ac:dyDescent="0.25">
      <c r="D134" s="7" t="str">
        <f>'Produktion je Standort'!C18</f>
        <v>Germany</v>
      </c>
      <c r="E134" s="7" t="str">
        <f>'Produktion je Standort'!D18</f>
        <v>Salzgitter</v>
      </c>
      <c r="F134" s="43">
        <f>'Gesamtenergie PP 2019'!E19*'Energie pro Energieträger'!D$55</f>
        <v>0</v>
      </c>
      <c r="G134" s="47">
        <f>'Gesamtenergie PP 2019'!F19*'Energie pro Energieträger'!D$53</f>
        <v>0</v>
      </c>
      <c r="H134" s="44">
        <f>'Gesamtenergie PP 2019'!G19*'Energie pro Energieträger'!E$54</f>
        <v>10561.342657342655</v>
      </c>
      <c r="I134" s="46">
        <f>'Gesamtenergie PP 2019'!H19*'Energie pro Energieträger'!E$56</f>
        <v>16035.6</v>
      </c>
      <c r="J134" s="45">
        <f>'Gesamtenergie PP 2019'!I19*'Energie pro Energieträger'!E$53</f>
        <v>12213.157019587159</v>
      </c>
    </row>
    <row r="135" spans="4:10" x14ac:dyDescent="0.25">
      <c r="D135" s="7" t="str">
        <f>'Produktion je Standort'!C19</f>
        <v>Germany</v>
      </c>
      <c r="E135" s="7" t="str">
        <f>'Produktion je Standort'!D19</f>
        <v>Dillingen</v>
      </c>
      <c r="F135" s="43">
        <f>'Gesamtenergie PP 2019'!E20*'Energie pro Energieträger'!D$55</f>
        <v>0</v>
      </c>
      <c r="G135" s="47">
        <f>'Gesamtenergie PP 2019'!F20*'Energie pro Energieträger'!D$53</f>
        <v>0</v>
      </c>
      <c r="H135" s="44">
        <f>'Gesamtenergie PP 2019'!G20*'Energie pro Energieträger'!E$54</f>
        <v>5358.7334265734262</v>
      </c>
      <c r="I135" s="46">
        <f>'Gesamtenergie PP 2019'!H20*'Energie pro Energieträger'!E$56</f>
        <v>8136.3240000000005</v>
      </c>
      <c r="J135" s="45">
        <f>'Gesamtenergie PP 2019'!I20*'Energie pro Energieträger'!E$53</f>
        <v>6196.8496703731371</v>
      </c>
    </row>
    <row r="136" spans="4:10" x14ac:dyDescent="0.25">
      <c r="D136" s="7" t="str">
        <f>'Produktion je Standort'!C20</f>
        <v>Germany</v>
      </c>
      <c r="E136" s="7" t="str">
        <f>'Produktion je Standort'!D20</f>
        <v>Duisburg</v>
      </c>
      <c r="F136" s="43">
        <f>'Gesamtenergie PP 2019'!E21*'Energie pro Energieträger'!D$55</f>
        <v>0</v>
      </c>
      <c r="G136" s="47">
        <f>'Gesamtenergie PP 2019'!F21*'Energie pro Energieträger'!D$53</f>
        <v>0</v>
      </c>
      <c r="H136" s="44">
        <f>'Gesamtenergie PP 2019'!G21*'Energie pro Energieträger'!E$54</f>
        <v>2571.457342657342</v>
      </c>
      <c r="I136" s="46">
        <f>'Gesamtenergie PP 2019'!H21*'Energie pro Energieträger'!E$56</f>
        <v>3904.32</v>
      </c>
      <c r="J136" s="45">
        <f>'Gesamtenergie PP 2019'!I21*'Energie pro Energieträger'!E$53</f>
        <v>2973.6382308560042</v>
      </c>
    </row>
    <row r="137" spans="4:10" x14ac:dyDescent="0.25">
      <c r="D137" s="7" t="str">
        <f>'Produktion je Standort'!C21</f>
        <v>Germany</v>
      </c>
      <c r="E137" s="7" t="str">
        <f>'Produktion je Standort'!D21</f>
        <v>Duisburg-Bruckhausen</v>
      </c>
      <c r="F137" s="43">
        <f>'Gesamtenergie PP 2019'!E22*'Energie pro Energieträger'!D$55</f>
        <v>0</v>
      </c>
      <c r="G137" s="47">
        <f>'Gesamtenergie PP 2019'!F22*'Energie pro Energieträger'!D$53</f>
        <v>0</v>
      </c>
      <c r="H137" s="44">
        <f>'Gesamtenergie PP 2019'!G22*'Energie pro Energieträger'!E$54</f>
        <v>13775.664335664333</v>
      </c>
      <c r="I137" s="46">
        <f>'Gesamtenergie PP 2019'!H22*'Energie pro Energieträger'!E$56</f>
        <v>20916</v>
      </c>
      <c r="J137" s="45">
        <f>'Gesamtenergie PP 2019'!I22*'Energie pro Energieträger'!E$53</f>
        <v>15930.204808157163</v>
      </c>
    </row>
    <row r="138" spans="4:10" x14ac:dyDescent="0.25">
      <c r="D138" s="7" t="str">
        <f>'Produktion je Standort'!C22</f>
        <v>Hungaria</v>
      </c>
      <c r="E138" s="7" t="str">
        <f>'Produktion je Standort'!D22</f>
        <v>Dunauijvaros</v>
      </c>
      <c r="F138" s="43">
        <f>'Gesamtenergie PP 2019'!E23*'Energie pro Energieträger'!D$55</f>
        <v>0</v>
      </c>
      <c r="G138" s="47">
        <f>'Gesamtenergie PP 2019'!F23*'Energie pro Energieträger'!D$53</f>
        <v>0</v>
      </c>
      <c r="H138" s="44">
        <f>'Gesamtenergie PP 2019'!G23*'Energie pro Energieträger'!E$54</f>
        <v>3673.5104895104887</v>
      </c>
      <c r="I138" s="46">
        <f>'Gesamtenergie PP 2019'!H23*'Energie pro Energieträger'!E$56</f>
        <v>5577.6</v>
      </c>
      <c r="J138" s="45">
        <f>'Gesamtenergie PP 2019'!I23*'Energie pro Energieträger'!E$53</f>
        <v>4248.0546155085776</v>
      </c>
    </row>
    <row r="139" spans="4:10" x14ac:dyDescent="0.25">
      <c r="D139" s="7" t="str">
        <f>'Produktion je Standort'!C23</f>
        <v>Italy</v>
      </c>
      <c r="E139" s="7" t="str">
        <f>'Produktion je Standort'!D23</f>
        <v>Taranto</v>
      </c>
      <c r="F139" s="43">
        <f>'Gesamtenergie PP 2019'!E24*'Energie pro Energieträger'!D$55</f>
        <v>0</v>
      </c>
      <c r="G139" s="47">
        <f>'Gesamtenergie PP 2019'!F24*'Energie pro Energieträger'!D$53</f>
        <v>0</v>
      </c>
      <c r="H139" s="44">
        <f>'Gesamtenergie PP 2019'!G24*'Energie pro Energieträger'!E$54</f>
        <v>19515.524475524471</v>
      </c>
      <c r="I139" s="46">
        <f>'Gesamtenergie PP 2019'!H24*'Energie pro Energieträger'!E$56</f>
        <v>29631</v>
      </c>
      <c r="J139" s="45">
        <f>'Gesamtenergie PP 2019'!I24*'Energie pro Energieträger'!E$53</f>
        <v>22567.790144889317</v>
      </c>
    </row>
    <row r="140" spans="4:10" x14ac:dyDescent="0.25">
      <c r="D140" s="7" t="str">
        <f>'Produktion je Standort'!C24</f>
        <v>Netherlands</v>
      </c>
      <c r="E140" s="7" t="str">
        <f>'Produktion je Standort'!D24</f>
        <v>Ijmuiden</v>
      </c>
      <c r="F140" s="43">
        <f>'Gesamtenergie PP 2019'!E25*'Energie pro Energieträger'!D$55</f>
        <v>0</v>
      </c>
      <c r="G140" s="47">
        <f>'Gesamtenergie PP 2019'!F25*'Energie pro Energieträger'!D$53</f>
        <v>0</v>
      </c>
      <c r="H140" s="44">
        <f>'Gesamtenergie PP 2019'!G25*'Energie pro Energieträger'!E$54</f>
        <v>15646.858741258739</v>
      </c>
      <c r="I140" s="46">
        <f>'Gesamtenergie PP 2019'!H25*'Energie pro Energieträger'!E$56</f>
        <v>23757.09</v>
      </c>
      <c r="J140" s="45">
        <f>'Gesamtenergie PP 2019'!I25*'Energie pro Energieträger'!E$53</f>
        <v>18094.057627931848</v>
      </c>
    </row>
    <row r="141" spans="4:10" x14ac:dyDescent="0.25">
      <c r="D141" s="7" t="str">
        <f>'Produktion je Standort'!C25</f>
        <v>Poland</v>
      </c>
      <c r="E141" s="7" t="str">
        <f>'Produktion je Standort'!D25</f>
        <v>Krakow</v>
      </c>
      <c r="F141" s="43">
        <f>'Gesamtenergie PP 2019'!E26*'Energie pro Energieträger'!D$55</f>
        <v>0</v>
      </c>
      <c r="G141" s="47">
        <f>'Gesamtenergie PP 2019'!F26*'Energie pro Energieträger'!D$53</f>
        <v>0</v>
      </c>
      <c r="H141" s="44">
        <f>'Gesamtenergie PP 2019'!G26*'Energie pro Energieträger'!E$54</f>
        <v>6256.4475524475511</v>
      </c>
      <c r="I141" s="46">
        <f>'Gesamtenergie PP 2019'!H26*'Energie pro Energieträger'!E$56</f>
        <v>9499.35</v>
      </c>
      <c r="J141" s="45">
        <f>'Gesamtenergie PP 2019'!I26*'Energie pro Energieträger'!E$53</f>
        <v>7234.9680170380452</v>
      </c>
    </row>
    <row r="142" spans="4:10" x14ac:dyDescent="0.25">
      <c r="D142" s="7" t="str">
        <f>'Produktion je Standort'!C26</f>
        <v>Poland</v>
      </c>
      <c r="E142" s="7" t="str">
        <f>'Produktion je Standort'!D26</f>
        <v>Dabrowa Gornicza</v>
      </c>
      <c r="F142" s="43">
        <f>'Gesamtenergie PP 2019'!E27*'Energie pro Energieträger'!D$55</f>
        <v>0</v>
      </c>
      <c r="G142" s="47">
        <f>'Gesamtenergie PP 2019'!F27*'Energie pro Energieträger'!D$53</f>
        <v>0</v>
      </c>
      <c r="H142" s="44">
        <f>'Gesamtenergie PP 2019'!G27*'Energie pro Energieträger'!E$54</f>
        <v>6256.4475524475511</v>
      </c>
      <c r="I142" s="46">
        <f>'Gesamtenergie PP 2019'!H27*'Energie pro Energieträger'!E$56</f>
        <v>9499.35</v>
      </c>
      <c r="J142" s="45">
        <f>'Gesamtenergie PP 2019'!I27*'Energie pro Energieträger'!E$53</f>
        <v>7234.9680170380452</v>
      </c>
    </row>
    <row r="143" spans="4:10" x14ac:dyDescent="0.25">
      <c r="D143" s="7" t="str">
        <f>'Produktion je Standort'!C27</f>
        <v>Romania</v>
      </c>
      <c r="E143" s="7" t="str">
        <f>'Produktion je Standort'!D27</f>
        <v>Galati</v>
      </c>
      <c r="F143" s="43">
        <f>'Gesamtenergie PP 2019'!E28*'Energie pro Energieträger'!D$55</f>
        <v>0</v>
      </c>
      <c r="G143" s="47">
        <f>'Gesamtenergie PP 2019'!F28*'Energie pro Energieträger'!D$53</f>
        <v>0</v>
      </c>
      <c r="H143" s="44">
        <f>'Gesamtenergie PP 2019'!G28*'Energie pro Energieträger'!E$54</f>
        <v>4706.6853146853136</v>
      </c>
      <c r="I143" s="46">
        <f>'Gesamtenergie PP 2019'!H28*'Energie pro Energieträger'!E$56</f>
        <v>7146.3</v>
      </c>
      <c r="J143" s="45">
        <f>'Gesamtenergie PP 2019'!I28*'Energie pro Energieträger'!E$53</f>
        <v>5442.8199761203641</v>
      </c>
    </row>
    <row r="144" spans="4:10" x14ac:dyDescent="0.25">
      <c r="D144" s="7" t="str">
        <f>'Produktion je Standort'!C28</f>
        <v>Slovakia</v>
      </c>
      <c r="E144" s="7" t="str">
        <f>'Produktion je Standort'!D28</f>
        <v>Kosice</v>
      </c>
      <c r="F144" s="43">
        <f>'Gesamtenergie PP 2019'!E29*'Energie pro Energieträger'!D$55</f>
        <v>0</v>
      </c>
      <c r="G144" s="47">
        <f>'Gesamtenergie PP 2019'!F29*'Energie pro Energieträger'!D$53</f>
        <v>0</v>
      </c>
      <c r="H144" s="44">
        <f>'Gesamtenergie PP 2019'!G29*'Energie pro Energieträger'!E$54</f>
        <v>10331.748251748249</v>
      </c>
      <c r="I144" s="46">
        <f>'Gesamtenergie PP 2019'!H29*'Energie pro Energieträger'!E$56</f>
        <v>15687.000000000002</v>
      </c>
      <c r="J144" s="45">
        <f>'Gesamtenergie PP 2019'!I29*'Energie pro Energieträger'!E$53</f>
        <v>11947.653606117872</v>
      </c>
    </row>
    <row r="145" spans="4:10" x14ac:dyDescent="0.25">
      <c r="D145" s="7" t="str">
        <f>'Produktion je Standort'!C29</f>
        <v>Spain</v>
      </c>
      <c r="E145" s="7" t="str">
        <f>'Produktion je Standort'!D29</f>
        <v>Gijon</v>
      </c>
      <c r="F145" s="43">
        <f>'Gesamtenergie PP 2019'!E30*'Energie pro Energieträger'!D$55</f>
        <v>0</v>
      </c>
      <c r="G145" s="47">
        <f>'Gesamtenergie PP 2019'!F30*'Energie pro Energieträger'!D$53</f>
        <v>0</v>
      </c>
      <c r="H145" s="44">
        <f>'Gesamtenergie PP 2019'!G30*'Energie pro Energieträger'!E$54</f>
        <v>5452.8671328671317</v>
      </c>
      <c r="I145" s="46">
        <f>'Gesamtenergie PP 2019'!H30*'Energie pro Energieträger'!E$56</f>
        <v>8279.25</v>
      </c>
      <c r="J145" s="45">
        <f>'Gesamtenergie PP 2019'!I30*'Energie pro Energieträger'!E$53</f>
        <v>6305.7060698955447</v>
      </c>
    </row>
    <row r="146" spans="4:10" x14ac:dyDescent="0.25">
      <c r="D146" s="7" t="str">
        <f>'Produktion je Standort'!C30</f>
        <v>Spain</v>
      </c>
      <c r="E146" s="7" t="str">
        <f>'Produktion je Standort'!D30</f>
        <v>Aviles</v>
      </c>
      <c r="F146" s="43">
        <f>'Gesamtenergie PP 2019'!E31*'Energie pro Energieträger'!D$55</f>
        <v>0</v>
      </c>
      <c r="G146" s="47">
        <f>'Gesamtenergie PP 2019'!F31*'Energie pro Energieträger'!D$53</f>
        <v>0</v>
      </c>
      <c r="H146" s="44">
        <f>'Gesamtenergie PP 2019'!G31*'Energie pro Energieträger'!E$54</f>
        <v>5452.8671328671317</v>
      </c>
      <c r="I146" s="46">
        <f>'Gesamtenergie PP 2019'!H31*'Energie pro Energieträger'!E$56</f>
        <v>8279.25</v>
      </c>
      <c r="J146" s="45">
        <f>'Gesamtenergie PP 2019'!I31*'Energie pro Energieträger'!E$53</f>
        <v>6305.7060698955447</v>
      </c>
    </row>
    <row r="147" spans="4:10" x14ac:dyDescent="0.25">
      <c r="D147" s="7" t="str">
        <f>'Produktion je Standort'!C31</f>
        <v>Sweden</v>
      </c>
      <c r="E147" s="7" t="str">
        <f>'Produktion je Standort'!D31</f>
        <v>Lulea</v>
      </c>
      <c r="F147" s="43">
        <f>'Gesamtenergie PP 2019'!E32*'Energie pro Energieträger'!D$55</f>
        <v>0</v>
      </c>
      <c r="G147" s="47">
        <f>'Gesamtenergie PP 2019'!F32*'Energie pro Energieträger'!D$53</f>
        <v>0</v>
      </c>
      <c r="H147" s="44">
        <f>'Gesamtenergie PP 2019'!G32*'Energie pro Energieträger'!E$54</f>
        <v>5280.6713286713275</v>
      </c>
      <c r="I147" s="46">
        <f>'Gesamtenergie PP 2019'!H32*'Energie pro Energieträger'!E$56</f>
        <v>8017.8</v>
      </c>
      <c r="J147" s="45">
        <f>'Gesamtenergie PP 2019'!I32*'Energie pro Energieträger'!E$53</f>
        <v>6106.5785097935795</v>
      </c>
    </row>
    <row r="148" spans="4:10" x14ac:dyDescent="0.25">
      <c r="D148" s="7" t="str">
        <f>'Produktion je Standort'!C32</f>
        <v>Sweden</v>
      </c>
      <c r="E148" s="7" t="str">
        <f>'Produktion je Standort'!D32</f>
        <v>Oxeloesund</v>
      </c>
      <c r="F148" s="43">
        <f>'Gesamtenergie PP 2019'!E33*'Energie pro Energieträger'!D$55</f>
        <v>0</v>
      </c>
      <c r="G148" s="47">
        <f>'Gesamtenergie PP 2019'!F33*'Energie pro Energieträger'!D$53</f>
        <v>0</v>
      </c>
      <c r="H148" s="44">
        <f>'Gesamtenergie PP 2019'!G33*'Energie pro Energieträger'!E$54</f>
        <v>3443.9160839160832</v>
      </c>
      <c r="I148" s="46">
        <f>'Gesamtenergie PP 2019'!H33*'Energie pro Energieträger'!E$56</f>
        <v>5229</v>
      </c>
      <c r="J148" s="45">
        <f>'Gesamtenergie PP 2019'!I33*'Energie pro Energieträger'!E$53</f>
        <v>3982.5512020392907</v>
      </c>
    </row>
    <row r="149" spans="4:10" x14ac:dyDescent="0.25">
      <c r="D149" s="7" t="str">
        <f>'Produktion je Standort'!C33</f>
        <v>United Kingdom</v>
      </c>
      <c r="E149" s="7" t="str">
        <f>'Produktion je Standort'!D33</f>
        <v>Port Talbot</v>
      </c>
      <c r="F149" s="43">
        <f>'Gesamtenergie PP 2019'!E34*'Energie pro Energieträger'!D$55</f>
        <v>0</v>
      </c>
      <c r="G149" s="47">
        <f>'Gesamtenergie PP 2019'!F34*'Energie pro Energieträger'!D$53</f>
        <v>0</v>
      </c>
      <c r="H149" s="44">
        <f>'Gesamtenergie PP 2019'!G34*'Energie pro Energieträger'!E$54</f>
        <v>8690.1482517482509</v>
      </c>
      <c r="I149" s="46">
        <f>'Gesamtenergie PP 2019'!H34*'Energie pro Energieträger'!E$56</f>
        <v>13194.51</v>
      </c>
      <c r="J149" s="45">
        <f>'Gesamtenergie PP 2019'!I34*'Energie pro Energieträger'!E$53</f>
        <v>10049.304199812479</v>
      </c>
    </row>
    <row r="150" spans="4:10" x14ac:dyDescent="0.25">
      <c r="D150" s="7" t="str">
        <f>'Produktion je Standort'!C34</f>
        <v>United Kingdom</v>
      </c>
      <c r="E150" s="7" t="str">
        <f>'Produktion je Standort'!D34</f>
        <v>Scunthorpe</v>
      </c>
      <c r="F150" s="43">
        <f>'Gesamtenergie PP 2019'!E35*'Energie pro Energieträger'!D$55</f>
        <v>0</v>
      </c>
      <c r="G150" s="47">
        <f>'Gesamtenergie PP 2019'!F35*'Energie pro Energieträger'!D$53</f>
        <v>0</v>
      </c>
      <c r="H150" s="44">
        <f>'Gesamtenergie PP 2019'!G35*'Energie pro Energieträger'!E$54</f>
        <v>6428.6433566433552</v>
      </c>
      <c r="I150" s="46">
        <f>'Gesamtenergie PP 2019'!H35*'Energie pro Energieträger'!E$56</f>
        <v>9760.8000000000011</v>
      </c>
      <c r="J150" s="45">
        <f>'Gesamtenergie PP 2019'!I35*'Energie pro Energieträger'!E$53</f>
        <v>7434.0955771400104</v>
      </c>
    </row>
  </sheetData>
  <mergeCells count="12">
    <mergeCell ref="D81:J81"/>
    <mergeCell ref="F83:G83"/>
    <mergeCell ref="H83:J83"/>
    <mergeCell ref="D118:J118"/>
    <mergeCell ref="F120:G120"/>
    <mergeCell ref="H120:J120"/>
    <mergeCell ref="D5:J5"/>
    <mergeCell ref="F7:G7"/>
    <mergeCell ref="H7:J7"/>
    <mergeCell ref="D42:J42"/>
    <mergeCell ref="F44:G44"/>
    <mergeCell ref="H44:J44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109"/>
  <sheetViews>
    <sheetView workbookViewId="0">
      <selection activeCell="J95" sqref="J95"/>
    </sheetView>
  </sheetViews>
  <sheetFormatPr baseColWidth="10" defaultRowHeight="15" x14ac:dyDescent="0.25"/>
  <cols>
    <col min="3" max="3" width="21.28515625" customWidth="1"/>
    <col min="4" max="4" width="26.5703125" customWidth="1"/>
    <col min="5" max="5" width="19.5703125" customWidth="1"/>
    <col min="6" max="6" width="27" customWidth="1"/>
    <col min="7" max="7" width="25.5703125" customWidth="1"/>
    <col min="8" max="8" width="25.7109375" customWidth="1"/>
    <col min="9" max="9" width="28.42578125" customWidth="1"/>
  </cols>
  <sheetData>
    <row r="3" spans="3:9" ht="40.5" customHeight="1" x14ac:dyDescent="0.35">
      <c r="C3" s="107" t="s">
        <v>108</v>
      </c>
      <c r="D3" s="107"/>
      <c r="E3" s="107"/>
      <c r="F3" s="107"/>
      <c r="G3" s="107"/>
      <c r="H3" s="107"/>
      <c r="I3" s="107"/>
    </row>
    <row r="4" spans="3:9" ht="15.75" customHeight="1" x14ac:dyDescent="0.35">
      <c r="C4" s="52"/>
      <c r="D4" s="52"/>
      <c r="E4" s="52"/>
      <c r="F4" s="52"/>
      <c r="G4" s="52"/>
      <c r="H4" s="52"/>
      <c r="I4" s="52"/>
    </row>
    <row r="5" spans="3:9" ht="15.75" x14ac:dyDescent="0.25">
      <c r="E5" s="103" t="s">
        <v>45</v>
      </c>
      <c r="F5" s="103"/>
      <c r="G5" s="103" t="s">
        <v>42</v>
      </c>
      <c r="H5" s="103"/>
      <c r="I5" s="103"/>
    </row>
    <row r="6" spans="3:9" x14ac:dyDescent="0.25">
      <c r="C6" s="12" t="s">
        <v>49</v>
      </c>
      <c r="D6" s="41" t="s">
        <v>50</v>
      </c>
      <c r="E6" s="54" t="str">
        <f>Studienliste!$F$17</f>
        <v>ISI-05 13</v>
      </c>
      <c r="F6" s="55" t="s">
        <v>125</v>
      </c>
      <c r="G6" s="56" t="str">
        <f>Studienliste!$F$10</f>
        <v>OTTO-01 17</v>
      </c>
      <c r="H6" s="57" t="str">
        <f>Studienliste!$F$8</f>
        <v>TUD-02 20</v>
      </c>
      <c r="I6" s="58" t="str">
        <f>F6</f>
        <v>ENWI</v>
      </c>
    </row>
    <row r="7" spans="3:9" x14ac:dyDescent="0.25">
      <c r="C7" s="7" t="str">
        <f>'Produktion je Standort'!C6</f>
        <v>Austria</v>
      </c>
      <c r="D7" s="7" t="str">
        <f>'Produktion je Standort'!D6</f>
        <v>Donawitz</v>
      </c>
      <c r="E7" s="43">
        <f>Sekundäranteil!$D$7*'Gesamtenergie PP 2019'!E7</f>
        <v>7601.68948</v>
      </c>
      <c r="F7" s="47">
        <f>Sekundäranteil!$D$7*'Gesamtenergie PP 2019'!F7</f>
        <v>9001.5395555555569</v>
      </c>
      <c r="G7" s="44">
        <f>Sekundäranteil!$D$7*'Gesamtenergie PP 2019'!G7</f>
        <v>7437.3375999999989</v>
      </c>
      <c r="H7" s="46">
        <f>Sekundäranteil!$D$7*'Gesamtenergie PP 2019'!H7</f>
        <v>5787.17832</v>
      </c>
      <c r="I7" s="45">
        <f>Sekundäranteil!$D$7*'Gesamtenergie PP 2019'!I7</f>
        <v>5203.000537777777</v>
      </c>
    </row>
    <row r="8" spans="3:9" x14ac:dyDescent="0.25">
      <c r="C8" s="7" t="str">
        <f>'Produktion je Standort'!C7</f>
        <v>Austria</v>
      </c>
      <c r="D8" s="7" t="str">
        <f>'Produktion je Standort'!D7</f>
        <v>Linz</v>
      </c>
      <c r="E8" s="43">
        <f>Sekundäranteil!$D$7*'Gesamtenergie PP 2019'!E8</f>
        <v>7601.68948</v>
      </c>
      <c r="F8" s="47">
        <f>Sekundäranteil!$D$7*'Gesamtenergie PP 2019'!F8</f>
        <v>9001.5395555555569</v>
      </c>
      <c r="G8" s="44">
        <f>Sekundäranteil!$D$7*'Gesamtenergie PP 2019'!G8</f>
        <v>7437.3375999999989</v>
      </c>
      <c r="H8" s="46">
        <f>Sekundäranteil!$D$7*'Gesamtenergie PP 2019'!H8</f>
        <v>5787.17832</v>
      </c>
      <c r="I8" s="45">
        <f>Sekundäranteil!$D$7*'Gesamtenergie PP 2019'!I8</f>
        <v>5203.000537777777</v>
      </c>
    </row>
    <row r="9" spans="3:9" x14ac:dyDescent="0.25">
      <c r="C9" s="7" t="str">
        <f>'Produktion je Standort'!C8</f>
        <v>Belgium</v>
      </c>
      <c r="D9" s="7" t="str">
        <f>'Produktion je Standort'!D8</f>
        <v>Ghent</v>
      </c>
      <c r="E9" s="43">
        <f>Sekundäranteil!$D$7*'Gesamtenergie PP 2019'!E9</f>
        <v>10980.441999999999</v>
      </c>
      <c r="F9" s="47">
        <f>Sekundäranteil!$D$7*'Gesamtenergie PP 2019'!F9</f>
        <v>13002.488888888891</v>
      </c>
      <c r="G9" s="44">
        <f>Sekundäranteil!$D$7*'Gesamtenergie PP 2019'!G9</f>
        <v>10743.039999999999</v>
      </c>
      <c r="H9" s="46">
        <f>Sekundäranteil!$D$7*'Gesamtenergie PP 2019'!H9</f>
        <v>8359.4279999999999</v>
      </c>
      <c r="I9" s="45">
        <f>Sekundäranteil!$D$7*'Gesamtenergie PP 2019'!I9</f>
        <v>7515.5984444444439</v>
      </c>
    </row>
    <row r="10" spans="3:9" x14ac:dyDescent="0.25">
      <c r="C10" s="7" t="str">
        <f>'Produktion je Standort'!C9</f>
        <v>Czech Republic</v>
      </c>
      <c r="D10" s="7" t="str">
        <f>'Produktion je Standort'!D9</f>
        <v>Trinec</v>
      </c>
      <c r="E10" s="43">
        <f>Sekundäranteil!$D$7*'Gesamtenergie PP 2019'!E10</f>
        <v>5204.1250799999998</v>
      </c>
      <c r="F10" s="47">
        <f>Sekundäranteil!$D$7*'Gesamtenergie PP 2019'!F10</f>
        <v>6162.4640000000009</v>
      </c>
      <c r="G10" s="44">
        <f>Sekundäranteil!$D$7*'Gesamtenergie PP 2019'!G10</f>
        <v>5091.6095999999989</v>
      </c>
      <c r="H10" s="46">
        <f>Sekundäranteil!$D$7*'Gesamtenergie PP 2019'!H10</f>
        <v>3961.9087199999999</v>
      </c>
      <c r="I10" s="45">
        <f>Sekundäranteil!$D$7*'Gesamtenergie PP 2019'!I10</f>
        <v>3561.9799599999997</v>
      </c>
    </row>
    <row r="11" spans="3:9" x14ac:dyDescent="0.25">
      <c r="C11" s="7" t="str">
        <f>'Produktion je Standort'!C10</f>
        <v>Finland</v>
      </c>
      <c r="D11" s="7" t="str">
        <f>'Produktion je Standort'!D10</f>
        <v>Raahe</v>
      </c>
      <c r="E11" s="43">
        <f>Sekundäranteil!$D$7*'Gesamtenergie PP 2019'!E11</f>
        <v>5238.3760000000002</v>
      </c>
      <c r="F11" s="47">
        <f>Sekundäranteil!$D$7*'Gesamtenergie PP 2019'!F11</f>
        <v>6203.0222222222237</v>
      </c>
      <c r="G11" s="44">
        <f>Sekundäranteil!$D$7*'Gesamtenergie PP 2019'!G11</f>
        <v>5125.119999999999</v>
      </c>
      <c r="H11" s="46">
        <f>Sekundäranteil!$D$7*'Gesamtenergie PP 2019'!H11</f>
        <v>3987.9840000000004</v>
      </c>
      <c r="I11" s="45">
        <f>Sekundäranteil!$D$7*'Gesamtenergie PP 2019'!I11</f>
        <v>3585.4231111111108</v>
      </c>
    </row>
    <row r="12" spans="3:9" x14ac:dyDescent="0.25">
      <c r="C12" s="7" t="str">
        <f>'Produktion je Standort'!C11</f>
        <v>France</v>
      </c>
      <c r="D12" s="7" t="str">
        <f>'Produktion je Standort'!D11</f>
        <v>Fos-Sur-Mer</v>
      </c>
      <c r="E12" s="43">
        <f>Sekundäranteil!$D$7*'Gesamtenergie PP 2019'!E12</f>
        <v>7555.35</v>
      </c>
      <c r="F12" s="47">
        <f>Sekundäranteil!$D$7*'Gesamtenergie PP 2019'!F12</f>
        <v>8946.6666666666697</v>
      </c>
      <c r="G12" s="44">
        <f>Sekundäranteil!$D$7*'Gesamtenergie PP 2019'!G12</f>
        <v>7392</v>
      </c>
      <c r="H12" s="46">
        <f>Sekundäranteil!$D$7*'Gesamtenergie PP 2019'!H12</f>
        <v>5751.9</v>
      </c>
      <c r="I12" s="45">
        <f>Sekundäranteil!$D$7*'Gesamtenergie PP 2019'!I12</f>
        <v>5171.2833333333328</v>
      </c>
    </row>
    <row r="13" spans="3:9" x14ac:dyDescent="0.25">
      <c r="C13" s="7" t="str">
        <f>'Produktion je Standort'!C12</f>
        <v>France</v>
      </c>
      <c r="D13" s="7" t="str">
        <f>'Produktion je Standort'!D12</f>
        <v>Dunkerque</v>
      </c>
      <c r="E13" s="43">
        <f>Sekundäranteil!$D$7*'Gesamtenergie PP 2019'!E13</f>
        <v>13801.106</v>
      </c>
      <c r="F13" s="47">
        <f>Sekundäranteil!$D$7*'Gesamtenergie PP 2019'!F13</f>
        <v>16342.577777777782</v>
      </c>
      <c r="G13" s="44">
        <f>Sekundäranteil!$D$7*'Gesamtenergie PP 2019'!G13</f>
        <v>13502.72</v>
      </c>
      <c r="H13" s="46">
        <f>Sekundäranteil!$D$7*'Gesamtenergie PP 2019'!H13</f>
        <v>10506.804000000002</v>
      </c>
      <c r="I13" s="45">
        <f>Sekundäranteil!$D$7*'Gesamtenergie PP 2019'!I13</f>
        <v>9446.2108888888888</v>
      </c>
    </row>
    <row r="14" spans="3:9" x14ac:dyDescent="0.25">
      <c r="C14" s="7" t="str">
        <f>'Produktion je Standort'!C13</f>
        <v>Germany</v>
      </c>
      <c r="D14" s="7" t="str">
        <f>'Produktion je Standort'!D13</f>
        <v>Bremen</v>
      </c>
      <c r="E14" s="43">
        <f>Sekundäranteil!$D$7*'Gesamtenergie PP 2019'!E14</f>
        <v>6648.7079999999996</v>
      </c>
      <c r="F14" s="47">
        <f>Sekundäranteil!$D$7*'Gesamtenergie PP 2019'!F14</f>
        <v>7873.0666666666675</v>
      </c>
      <c r="G14" s="44">
        <f>Sekundäranteil!$D$7*'Gesamtenergie PP 2019'!G14</f>
        <v>6504.9599999999991</v>
      </c>
      <c r="H14" s="46">
        <f>Sekundäranteil!$D$7*'Gesamtenergie PP 2019'!H14</f>
        <v>5061.6720000000005</v>
      </c>
      <c r="I14" s="45">
        <f>Sekundäranteil!$D$7*'Gesamtenergie PP 2019'!I14</f>
        <v>4550.7293333333328</v>
      </c>
    </row>
    <row r="15" spans="3:9" x14ac:dyDescent="0.25">
      <c r="C15" s="7" t="str">
        <f>'Produktion je Standort'!C14</f>
        <v>Germany</v>
      </c>
      <c r="D15" s="7" t="str">
        <f>'Produktion je Standort'!D14</f>
        <v>Voelklingen</v>
      </c>
      <c r="E15" s="43">
        <f>Sekundäranteil!$D$7*'Gesamtenergie PP 2019'!E15</f>
        <v>5605.0623199999991</v>
      </c>
      <c r="F15" s="47">
        <f>Sekundäranteil!$D$7*'Gesamtenergie PP 2019'!F15</f>
        <v>6637.2337777777793</v>
      </c>
      <c r="G15" s="44">
        <f>Sekundäranteil!$D$7*'Gesamtenergie PP 2019'!G15</f>
        <v>5483.8783999999996</v>
      </c>
      <c r="H15" s="46">
        <f>Sekundäranteil!$D$7*'Gesamtenergie PP 2019'!H15</f>
        <v>4267.1428800000003</v>
      </c>
      <c r="I15" s="45">
        <f>Sekundäranteil!$D$7*'Gesamtenergie PP 2019'!I15</f>
        <v>3836.4027288888888</v>
      </c>
    </row>
    <row r="16" spans="3:9" x14ac:dyDescent="0.25">
      <c r="C16" s="7" t="str">
        <f>'Produktion je Standort'!C15</f>
        <v>Germany</v>
      </c>
      <c r="D16" s="7" t="str">
        <f>'Produktion je Standort'!D15</f>
        <v>Eisenhuettenstadt</v>
      </c>
      <c r="E16" s="43">
        <f>Sekundäranteil!$D$7*'Gesamtenergie PP 2019'!E16</f>
        <v>4331.7339999999995</v>
      </c>
      <c r="F16" s="47">
        <f>Sekundäranteil!$D$7*'Gesamtenergie PP 2019'!F16</f>
        <v>5129.4222222222234</v>
      </c>
      <c r="G16" s="44">
        <f>Sekundäranteil!$D$7*'Gesamtenergie PP 2019'!G16</f>
        <v>4238.079999999999</v>
      </c>
      <c r="H16" s="46">
        <f>Sekundäranteil!$D$7*'Gesamtenergie PP 2019'!H16</f>
        <v>3297.7560000000003</v>
      </c>
      <c r="I16" s="45">
        <f>Sekundäranteil!$D$7*'Gesamtenergie PP 2019'!I16</f>
        <v>2964.8691111111111</v>
      </c>
    </row>
    <row r="17" spans="3:9" x14ac:dyDescent="0.25">
      <c r="C17" s="7" t="str">
        <f>'Produktion je Standort'!C16</f>
        <v>Germany</v>
      </c>
      <c r="D17" s="7" t="str">
        <f>'Produktion je Standort'!D16</f>
        <v>Duisburg-Huckingen</v>
      </c>
      <c r="E17" s="43">
        <f>Sekundäranteil!$D$7*'Gesamtenergie PP 2019'!E17</f>
        <v>10073.799999999999</v>
      </c>
      <c r="F17" s="47">
        <f>Sekundäranteil!$D$7*'Gesamtenergie PP 2019'!F17</f>
        <v>11928.888888888892</v>
      </c>
      <c r="G17" s="44">
        <f>Sekundäranteil!$D$7*'Gesamtenergie PP 2019'!G17</f>
        <v>9855.9999999999982</v>
      </c>
      <c r="H17" s="46">
        <f>Sekundäranteil!$D$7*'Gesamtenergie PP 2019'!H17</f>
        <v>7669.2</v>
      </c>
      <c r="I17" s="45">
        <f>Sekundäranteil!$D$7*'Gesamtenergie PP 2019'!I17</f>
        <v>6895.0444444444438</v>
      </c>
    </row>
    <row r="18" spans="3:9" x14ac:dyDescent="0.25">
      <c r="C18" s="7" t="str">
        <f>'Produktion je Standort'!C17</f>
        <v>Germany</v>
      </c>
      <c r="D18" s="7" t="str">
        <f>'Produktion je Standort'!D17</f>
        <v>Duisburg-Beeckerwerth</v>
      </c>
      <c r="E18" s="43">
        <f>Sekundäranteil!$D$7*'Gesamtenergie PP 2019'!E18</f>
        <v>12088.56</v>
      </c>
      <c r="F18" s="47">
        <f>Sekundäranteil!$D$7*'Gesamtenergie PP 2019'!F18</f>
        <v>14314.66666666667</v>
      </c>
      <c r="G18" s="44">
        <f>Sekundäranteil!$D$7*'Gesamtenergie PP 2019'!G18</f>
        <v>11827.199999999999</v>
      </c>
      <c r="H18" s="46">
        <f>Sekundäranteil!$D$7*'Gesamtenergie PP 2019'!H18</f>
        <v>9203.0400000000009</v>
      </c>
      <c r="I18" s="45">
        <f>Sekundäranteil!$D$7*'Gesamtenergie PP 2019'!I18</f>
        <v>8274.0533333333315</v>
      </c>
    </row>
    <row r="19" spans="3:9" x14ac:dyDescent="0.25">
      <c r="C19" s="7" t="str">
        <f>'Produktion je Standort'!C18</f>
        <v>Germany</v>
      </c>
      <c r="D19" s="7" t="str">
        <f>'Produktion je Standort'!D18</f>
        <v>Salzgitter</v>
      </c>
      <c r="E19" s="43">
        <f>Sekundäranteil!$D$7*'Gesamtenergie PP 2019'!E19</f>
        <v>9267.8959999999988</v>
      </c>
      <c r="F19" s="47">
        <f>Sekundäranteil!$D$7*'Gesamtenergie PP 2019'!F19</f>
        <v>10974.57777777778</v>
      </c>
      <c r="G19" s="44">
        <f>Sekundäranteil!$D$7*'Gesamtenergie PP 2019'!G19</f>
        <v>9067.5199999999986</v>
      </c>
      <c r="H19" s="46">
        <f>Sekundäranteil!$D$7*'Gesamtenergie PP 2019'!H19</f>
        <v>7055.6639999999998</v>
      </c>
      <c r="I19" s="45">
        <f>Sekundäranteil!$D$7*'Gesamtenergie PP 2019'!I19</f>
        <v>6343.4408888888884</v>
      </c>
    </row>
    <row r="20" spans="3:9" x14ac:dyDescent="0.25">
      <c r="C20" s="7" t="str">
        <f>'Produktion je Standort'!C19</f>
        <v>Germany</v>
      </c>
      <c r="D20" s="7" t="str">
        <f>'Produktion je Standort'!D19</f>
        <v>Dillingen</v>
      </c>
      <c r="E20" s="43">
        <f>Sekundäranteil!$D$7*'Gesamtenergie PP 2019'!E20</f>
        <v>4702.4498399999993</v>
      </c>
      <c r="F20" s="47">
        <f>Sekundäranteil!$D$7*'Gesamtenergie PP 2019'!F20</f>
        <v>5568.4053333333341</v>
      </c>
      <c r="G20" s="44">
        <f>Sekundäranteil!$D$7*'Gesamtenergie PP 2019'!G20</f>
        <v>4600.7807999999995</v>
      </c>
      <c r="H20" s="46">
        <f>Sekundäranteil!$D$7*'Gesamtenergie PP 2019'!H20</f>
        <v>3579.9825600000004</v>
      </c>
      <c r="I20" s="45">
        <f>Sekundäranteil!$D$7*'Gesamtenergie PP 2019'!I20</f>
        <v>3218.6067466666664</v>
      </c>
    </row>
    <row r="21" spans="3:9" x14ac:dyDescent="0.25">
      <c r="C21" s="7" t="str">
        <f>'Produktion je Standort'!C20</f>
        <v>Germany</v>
      </c>
      <c r="D21" s="7" t="str">
        <f>'Produktion je Standort'!D20</f>
        <v>Duisburg</v>
      </c>
      <c r="E21" s="43">
        <f>Sekundäranteil!$D$7*'Gesamtenergie PP 2019'!E21</f>
        <v>2256.5311999999999</v>
      </c>
      <c r="F21" s="47">
        <f>Sekundäranteil!$D$7*'Gesamtenergie PP 2019'!F21</f>
        <v>2672.0711111111118</v>
      </c>
      <c r="G21" s="44">
        <f>Sekundäranteil!$D$7*'Gesamtenergie PP 2019'!G21</f>
        <v>2207.7439999999997</v>
      </c>
      <c r="H21" s="46">
        <f>Sekundäranteil!$D$7*'Gesamtenergie PP 2019'!H21</f>
        <v>1717.9008000000001</v>
      </c>
      <c r="I21" s="45">
        <f>Sekundäranteil!$D$7*'Gesamtenergie PP 2019'!I21</f>
        <v>1544.4899555555555</v>
      </c>
    </row>
    <row r="22" spans="3:9" x14ac:dyDescent="0.25">
      <c r="C22" s="7" t="str">
        <f>'Produktion je Standort'!C21</f>
        <v>Germany</v>
      </c>
      <c r="D22" s="7" t="str">
        <f>'Produktion je Standort'!D21</f>
        <v>Duisburg-Bruckhausen</v>
      </c>
      <c r="E22" s="43">
        <f>Sekundäranteil!$D$7*'Gesamtenergie PP 2019'!E22</f>
        <v>12088.56</v>
      </c>
      <c r="F22" s="47">
        <f>Sekundäranteil!$D$7*'Gesamtenergie PP 2019'!F22</f>
        <v>14314.66666666667</v>
      </c>
      <c r="G22" s="44">
        <f>Sekundäranteil!$D$7*'Gesamtenergie PP 2019'!G22</f>
        <v>11827.199999999999</v>
      </c>
      <c r="H22" s="46">
        <f>Sekundäranteil!$D$7*'Gesamtenergie PP 2019'!H22</f>
        <v>9203.0400000000009</v>
      </c>
      <c r="I22" s="45">
        <f>Sekundäranteil!$D$7*'Gesamtenergie PP 2019'!I22</f>
        <v>8274.0533333333315</v>
      </c>
    </row>
    <row r="23" spans="3:9" x14ac:dyDescent="0.25">
      <c r="C23" s="7" t="str">
        <f>'Produktion je Standort'!C22</f>
        <v>Hungaria</v>
      </c>
      <c r="D23" s="7" t="str">
        <f>'Produktion je Standort'!D22</f>
        <v>Dunauijvaros</v>
      </c>
      <c r="E23" s="43">
        <f>Sekundäranteil!$D$7*'Gesamtenergie PP 2019'!E23</f>
        <v>3223.616</v>
      </c>
      <c r="F23" s="47">
        <f>Sekundäranteil!$D$7*'Gesamtenergie PP 2019'!F23</f>
        <v>3817.244444444445</v>
      </c>
      <c r="G23" s="44">
        <f>Sekundäranteil!$D$7*'Gesamtenergie PP 2019'!G23</f>
        <v>3153.9199999999996</v>
      </c>
      <c r="H23" s="46">
        <f>Sekundäranteil!$D$7*'Gesamtenergie PP 2019'!H23</f>
        <v>2454.1440000000002</v>
      </c>
      <c r="I23" s="45">
        <f>Sekundäranteil!$D$7*'Gesamtenergie PP 2019'!I23</f>
        <v>2206.4142222222222</v>
      </c>
    </row>
    <row r="24" spans="3:9" x14ac:dyDescent="0.25">
      <c r="C24" s="7" t="str">
        <f>'Produktion je Standort'!C23</f>
        <v>Italy</v>
      </c>
      <c r="D24" s="7" t="str">
        <f>'Produktion je Standort'!D23</f>
        <v>Taranto</v>
      </c>
      <c r="E24" s="43">
        <f>Sekundäranteil!$D$7*'Gesamtenergie PP 2019'!E24</f>
        <v>17125.46</v>
      </c>
      <c r="F24" s="47">
        <f>Sekundäranteil!$D$7*'Gesamtenergie PP 2019'!F24</f>
        <v>20279.111111111117</v>
      </c>
      <c r="G24" s="44">
        <f>Sekundäranteil!$D$7*'Gesamtenergie PP 2019'!G24</f>
        <v>16755.199999999997</v>
      </c>
      <c r="H24" s="46">
        <f>Sekundäranteil!$D$7*'Gesamtenergie PP 2019'!H24</f>
        <v>13037.64</v>
      </c>
      <c r="I24" s="45">
        <f>Sekundäranteil!$D$7*'Gesamtenergie PP 2019'!I24</f>
        <v>11721.575555555555</v>
      </c>
    </row>
    <row r="25" spans="3:9" x14ac:dyDescent="0.25">
      <c r="C25" s="7" t="str">
        <f>'Produktion je Standort'!C24</f>
        <v>Netherlands</v>
      </c>
      <c r="D25" s="7" t="str">
        <f>'Produktion je Standort'!D24</f>
        <v>Ijmuiden</v>
      </c>
      <c r="E25" s="43">
        <f>Sekundäranteil!$D$7*'Gesamtenergie PP 2019'!E25</f>
        <v>13730.589399999999</v>
      </c>
      <c r="F25" s="47">
        <f>Sekundäranteil!$D$7*'Gesamtenergie PP 2019'!F25</f>
        <v>16259.075555555559</v>
      </c>
      <c r="G25" s="44">
        <f>Sekundäranteil!$D$7*'Gesamtenergie PP 2019'!G25</f>
        <v>13433.727999999999</v>
      </c>
      <c r="H25" s="46">
        <f>Sekundäranteil!$D$7*'Gesamtenergie PP 2019'!H25</f>
        <v>10453.1196</v>
      </c>
      <c r="I25" s="45">
        <f>Sekundäranteil!$D$7*'Gesamtenergie PP 2019'!I25</f>
        <v>9397.9455777777785</v>
      </c>
    </row>
    <row r="26" spans="3:9" x14ac:dyDescent="0.25">
      <c r="C26" s="7" t="str">
        <f>'Produktion je Standort'!C25</f>
        <v>Poland</v>
      </c>
      <c r="D26" s="7" t="str">
        <f>'Produktion je Standort'!D25</f>
        <v>Krakow</v>
      </c>
      <c r="E26" s="43">
        <f>Sekundäranteil!$D$7*'Gesamtenergie PP 2019'!E26</f>
        <v>5490.2209999999995</v>
      </c>
      <c r="F26" s="47">
        <f>Sekundäranteil!$D$7*'Gesamtenergie PP 2019'!F26</f>
        <v>6501.2444444444454</v>
      </c>
      <c r="G26" s="44">
        <f>Sekundäranteil!$D$7*'Gesamtenergie PP 2019'!G26</f>
        <v>5371.5199999999995</v>
      </c>
      <c r="H26" s="46">
        <f>Sekundäranteil!$D$7*'Gesamtenergie PP 2019'!H26</f>
        <v>4179.7139999999999</v>
      </c>
      <c r="I26" s="45">
        <f>Sekundäranteil!$D$7*'Gesamtenergie PP 2019'!I26</f>
        <v>3757.7992222222219</v>
      </c>
    </row>
    <row r="27" spans="3:9" x14ac:dyDescent="0.25">
      <c r="C27" s="7" t="str">
        <f>'Produktion je Standort'!C26</f>
        <v>Poland</v>
      </c>
      <c r="D27" s="7" t="str">
        <f>'Produktion je Standort'!D26</f>
        <v>Dabrowa Gornicza</v>
      </c>
      <c r="E27" s="43">
        <f>Sekundäranteil!$D$7*'Gesamtenergie PP 2019'!E27</f>
        <v>5490.2209999999995</v>
      </c>
      <c r="F27" s="47">
        <f>Sekundäranteil!$D$7*'Gesamtenergie PP 2019'!F27</f>
        <v>6501.2444444444454</v>
      </c>
      <c r="G27" s="44">
        <f>Sekundäranteil!$D$7*'Gesamtenergie PP 2019'!G27</f>
        <v>5371.5199999999995</v>
      </c>
      <c r="H27" s="46">
        <f>Sekundäranteil!$D$7*'Gesamtenergie PP 2019'!H27</f>
        <v>4179.7139999999999</v>
      </c>
      <c r="I27" s="45">
        <f>Sekundäranteil!$D$7*'Gesamtenergie PP 2019'!I27</f>
        <v>3757.7992222222219</v>
      </c>
    </row>
    <row r="28" spans="3:9" x14ac:dyDescent="0.25">
      <c r="C28" s="7" t="str">
        <f>'Produktion je Standort'!C27</f>
        <v>Romania</v>
      </c>
      <c r="D28" s="7" t="str">
        <f>'Produktion je Standort'!D27</f>
        <v>Galati</v>
      </c>
      <c r="E28" s="43">
        <f>Sekundäranteil!$D$7*'Gesamtenergie PP 2019'!E28</f>
        <v>4130.2579999999998</v>
      </c>
      <c r="F28" s="47">
        <f>Sekundäranteil!$D$7*'Gesamtenergie PP 2019'!F28</f>
        <v>4890.8444444444458</v>
      </c>
      <c r="G28" s="44">
        <f>Sekundäranteil!$D$7*'Gesamtenergie PP 2019'!G28</f>
        <v>4040.9599999999991</v>
      </c>
      <c r="H28" s="46">
        <f>Sekundäranteil!$D$7*'Gesamtenergie PP 2019'!H28</f>
        <v>3144.3720000000003</v>
      </c>
      <c r="I28" s="45">
        <f>Sekundäranteil!$D$7*'Gesamtenergie PP 2019'!I28</f>
        <v>2826.9682222222218</v>
      </c>
    </row>
    <row r="29" spans="3:9" x14ac:dyDescent="0.25">
      <c r="C29" s="7" t="str">
        <f>'Produktion je Standort'!C28</f>
        <v>Slovakia</v>
      </c>
      <c r="D29" s="7" t="str">
        <f>'Produktion je Standort'!D28</f>
        <v>Kosice</v>
      </c>
      <c r="E29" s="43">
        <f>Sekundäranteil!$D$7*'Gesamtenergie PP 2019'!E29</f>
        <v>9066.42</v>
      </c>
      <c r="F29" s="47">
        <f>Sekundäranteil!$D$7*'Gesamtenergie PP 2019'!F29</f>
        <v>10736.000000000002</v>
      </c>
      <c r="G29" s="44">
        <f>Sekundäranteil!$D$7*'Gesamtenergie PP 2019'!G29</f>
        <v>8870.3999999999978</v>
      </c>
      <c r="H29" s="46">
        <f>Sekundäranteil!$D$7*'Gesamtenergie PP 2019'!H29</f>
        <v>6902.2800000000007</v>
      </c>
      <c r="I29" s="45">
        <f>Sekundäranteil!$D$7*'Gesamtenergie PP 2019'!I29</f>
        <v>6205.5399999999991</v>
      </c>
    </row>
    <row r="30" spans="3:9" x14ac:dyDescent="0.25">
      <c r="C30" s="7" t="str">
        <f>'Produktion je Standort'!C29</f>
        <v>Spain</v>
      </c>
      <c r="D30" s="7" t="str">
        <f>'Produktion je Standort'!D29</f>
        <v>Gijon</v>
      </c>
      <c r="E30" s="43">
        <f>Sekundäranteil!$D$7*'Gesamtenergie PP 2019'!E30</f>
        <v>4785.0550000000003</v>
      </c>
      <c r="F30" s="47">
        <f>Sekundäranteil!$D$7*'Gesamtenergie PP 2019'!F30</f>
        <v>5666.2222222222235</v>
      </c>
      <c r="G30" s="44">
        <f>Sekundäranteil!$D$7*'Gesamtenergie PP 2019'!G30</f>
        <v>4681.5999999999995</v>
      </c>
      <c r="H30" s="46">
        <f>Sekundäranteil!$D$7*'Gesamtenergie PP 2019'!H30</f>
        <v>3642.87</v>
      </c>
      <c r="I30" s="45">
        <f>Sekundäranteil!$D$7*'Gesamtenergie PP 2019'!I30</f>
        <v>3275.1461111111112</v>
      </c>
    </row>
    <row r="31" spans="3:9" x14ac:dyDescent="0.25">
      <c r="C31" s="7" t="str">
        <f>'Produktion je Standort'!C30</f>
        <v>Spain</v>
      </c>
      <c r="D31" s="7" t="str">
        <f>'Produktion je Standort'!D30</f>
        <v>Aviles</v>
      </c>
      <c r="E31" s="43">
        <f>Sekundäranteil!$D$7*'Gesamtenergie PP 2019'!E31</f>
        <v>4785.0550000000003</v>
      </c>
      <c r="F31" s="47">
        <f>Sekundäranteil!$D$7*'Gesamtenergie PP 2019'!F31</f>
        <v>5666.2222222222235</v>
      </c>
      <c r="G31" s="44">
        <f>Sekundäranteil!$D$7*'Gesamtenergie PP 2019'!G31</f>
        <v>4681.5999999999995</v>
      </c>
      <c r="H31" s="46">
        <f>Sekundäranteil!$D$7*'Gesamtenergie PP 2019'!H31</f>
        <v>3642.87</v>
      </c>
      <c r="I31" s="45">
        <f>Sekundäranteil!$D$7*'Gesamtenergie PP 2019'!I31</f>
        <v>3275.1461111111112</v>
      </c>
    </row>
    <row r="32" spans="3:9" x14ac:dyDescent="0.25">
      <c r="C32" s="7" t="str">
        <f>'Produktion je Standort'!C31</f>
        <v>Sweden</v>
      </c>
      <c r="D32" s="7" t="str">
        <f>'Produktion je Standort'!D31</f>
        <v>Lulea</v>
      </c>
      <c r="E32" s="43">
        <f>Sekundäranteil!$D$7*'Gesamtenergie PP 2019'!E32</f>
        <v>4633.9479999999994</v>
      </c>
      <c r="F32" s="47">
        <f>Sekundäranteil!$D$7*'Gesamtenergie PP 2019'!F32</f>
        <v>5487.2888888888901</v>
      </c>
      <c r="G32" s="44">
        <f>Sekundäranteil!$D$7*'Gesamtenergie PP 2019'!G32</f>
        <v>4533.7599999999993</v>
      </c>
      <c r="H32" s="46">
        <f>Sekundäranteil!$D$7*'Gesamtenergie PP 2019'!H32</f>
        <v>3527.8319999999999</v>
      </c>
      <c r="I32" s="45">
        <f>Sekundäranteil!$D$7*'Gesamtenergie PP 2019'!I32</f>
        <v>3171.7204444444442</v>
      </c>
    </row>
    <row r="33" spans="3:9" x14ac:dyDescent="0.25">
      <c r="C33" s="7" t="str">
        <f>'Produktion je Standort'!C32</f>
        <v>Sweden</v>
      </c>
      <c r="D33" s="7" t="str">
        <f>'Produktion je Standort'!D32</f>
        <v>Oxeloesund</v>
      </c>
      <c r="E33" s="43">
        <f>Sekundäranteil!$D$7*'Gesamtenergie PP 2019'!E33</f>
        <v>3022.14</v>
      </c>
      <c r="F33" s="47">
        <f>Sekundäranteil!$D$7*'Gesamtenergie PP 2019'!F33</f>
        <v>3578.6666666666674</v>
      </c>
      <c r="G33" s="44">
        <f>Sekundäranteil!$D$7*'Gesamtenergie PP 2019'!G33</f>
        <v>2956.7999999999997</v>
      </c>
      <c r="H33" s="46">
        <f>Sekundäranteil!$D$7*'Gesamtenergie PP 2019'!H33</f>
        <v>2300.7600000000002</v>
      </c>
      <c r="I33" s="45">
        <f>Sekundäranteil!$D$7*'Gesamtenergie PP 2019'!I33</f>
        <v>2068.5133333333329</v>
      </c>
    </row>
    <row r="34" spans="3:9" x14ac:dyDescent="0.25">
      <c r="C34" s="7" t="str">
        <f>'Produktion je Standort'!C33</f>
        <v>United Kingdom</v>
      </c>
      <c r="D34" s="7" t="str">
        <f>'Produktion je Standort'!D33</f>
        <v>Port Talbot</v>
      </c>
      <c r="E34" s="43">
        <f>Sekundäranteil!$D$7*'Gesamtenergie PP 2019'!E34</f>
        <v>7625.8665999999994</v>
      </c>
      <c r="F34" s="47">
        <f>Sekundäranteil!$D$7*'Gesamtenergie PP 2019'!F34</f>
        <v>9030.1688888888912</v>
      </c>
      <c r="G34" s="44">
        <f>Sekundäranteil!$D$7*'Gesamtenergie PP 2019'!G34</f>
        <v>7460.9919999999993</v>
      </c>
      <c r="H34" s="46">
        <f>Sekundäranteil!$D$7*'Gesamtenergie PP 2019'!H34</f>
        <v>5805.5843999999997</v>
      </c>
      <c r="I34" s="45">
        <f>Sekundäranteil!$D$7*'Gesamtenergie PP 2019'!I34</f>
        <v>5219.5486444444441</v>
      </c>
    </row>
    <row r="35" spans="3:9" x14ac:dyDescent="0.25">
      <c r="C35" s="7" t="str">
        <f>'Produktion je Standort'!C34</f>
        <v>United Kingdom</v>
      </c>
      <c r="D35" s="7" t="str">
        <f>'Produktion je Standort'!D34</f>
        <v>Scunthorpe</v>
      </c>
      <c r="E35" s="43">
        <f>Sekundäranteil!$D$7*'Gesamtenergie PP 2019'!E35</f>
        <v>5641.3279999999995</v>
      </c>
      <c r="F35" s="47">
        <f>Sekundäranteil!$D$7*'Gesamtenergie PP 2019'!F35</f>
        <v>6680.1777777777797</v>
      </c>
      <c r="G35" s="44">
        <f>Sekundäranteil!$D$7*'Gesamtenergie PP 2019'!G35</f>
        <v>5519.36</v>
      </c>
      <c r="H35" s="46">
        <f>Sekundäranteil!$D$7*'Gesamtenergie PP 2019'!H35</f>
        <v>4294.7520000000004</v>
      </c>
      <c r="I35" s="45">
        <f>Sekundäranteil!$D$7*'Gesamtenergie PP 2019'!I35</f>
        <v>3861.2248888888889</v>
      </c>
    </row>
    <row r="38" spans="3:9" ht="42.75" customHeight="1" x14ac:dyDescent="0.35">
      <c r="C38" s="107" t="s">
        <v>109</v>
      </c>
      <c r="D38" s="107"/>
      <c r="E38" s="107"/>
      <c r="F38" s="107"/>
      <c r="G38" s="107"/>
      <c r="H38" s="107"/>
      <c r="I38" s="107"/>
    </row>
    <row r="39" spans="3:9" ht="15.75" customHeight="1" x14ac:dyDescent="0.35">
      <c r="C39" s="52"/>
      <c r="D39" s="52"/>
      <c r="E39" s="52"/>
      <c r="F39" s="52"/>
      <c r="G39" s="52"/>
      <c r="H39" s="52"/>
      <c r="I39" s="52"/>
    </row>
    <row r="40" spans="3:9" ht="15.75" x14ac:dyDescent="0.25">
      <c r="E40" s="103" t="s">
        <v>45</v>
      </c>
      <c r="F40" s="103"/>
      <c r="G40" s="103" t="s">
        <v>42</v>
      </c>
      <c r="H40" s="103"/>
      <c r="I40" s="103"/>
    </row>
    <row r="41" spans="3:9" x14ac:dyDescent="0.25">
      <c r="C41" s="12" t="s">
        <v>49</v>
      </c>
      <c r="D41" s="41" t="s">
        <v>50</v>
      </c>
      <c r="E41" s="54" t="str">
        <f>Studienliste!$F$17</f>
        <v>ISI-05 13</v>
      </c>
      <c r="F41" s="55" t="s">
        <v>125</v>
      </c>
      <c r="G41" s="56" t="str">
        <f>Studienliste!$F$10</f>
        <v>OTTO-01 17</v>
      </c>
      <c r="H41" s="57" t="str">
        <f>Studienliste!$F$8</f>
        <v>TUD-02 20</v>
      </c>
      <c r="I41" s="58" t="str">
        <f>F41</f>
        <v>ENWI</v>
      </c>
    </row>
    <row r="42" spans="3:9" x14ac:dyDescent="0.25">
      <c r="C42" s="7" t="str">
        <f>C7</f>
        <v>Austria</v>
      </c>
      <c r="D42" s="7" t="str">
        <f>D7</f>
        <v>Donawitz</v>
      </c>
      <c r="E42" s="43">
        <f>Sekundäranteil!$D$10*'Gesamtenergie PP 2019'!E7</f>
        <v>8119.9864899999993</v>
      </c>
      <c r="F42" s="47">
        <f>Sekundäranteil!$D$10*'Gesamtenergie PP 2019'!F7</f>
        <v>9615.2808888888903</v>
      </c>
      <c r="G42" s="44">
        <f>Sekundäranteil!$D$10*'Gesamtenergie PP 2019'!G7</f>
        <v>7944.4287999999979</v>
      </c>
      <c r="H42" s="46">
        <f>Sekundäranteil!$D$10*'Gesamtenergie PP 2019'!H7</f>
        <v>6181.7586599999995</v>
      </c>
      <c r="I42" s="45">
        <f>Sekundäranteil!$D$10*'Gesamtenergie PP 2019'!I7</f>
        <v>5557.7505744444434</v>
      </c>
    </row>
    <row r="43" spans="3:9" x14ac:dyDescent="0.25">
      <c r="C43" s="7" t="str">
        <f t="shared" ref="C43:D43" si="0">C8</f>
        <v>Austria</v>
      </c>
      <c r="D43" s="7" t="str">
        <f t="shared" si="0"/>
        <v>Linz</v>
      </c>
      <c r="E43" s="43">
        <f>Sekundäranteil!$D$10*'Gesamtenergie PP 2019'!E8</f>
        <v>8119.9864899999993</v>
      </c>
      <c r="F43" s="47">
        <f>Sekundäranteil!$D$10*'Gesamtenergie PP 2019'!F8</f>
        <v>9615.2808888888903</v>
      </c>
      <c r="G43" s="44">
        <f>Sekundäranteil!$D$10*'Gesamtenergie PP 2019'!G8</f>
        <v>7944.4287999999979</v>
      </c>
      <c r="H43" s="46">
        <f>Sekundäranteil!$D$10*'Gesamtenergie PP 2019'!H8</f>
        <v>6181.7586599999995</v>
      </c>
      <c r="I43" s="45">
        <f>Sekundäranteil!$D$10*'Gesamtenergie PP 2019'!I8</f>
        <v>5557.7505744444434</v>
      </c>
    </row>
    <row r="44" spans="3:9" x14ac:dyDescent="0.25">
      <c r="C44" s="7" t="str">
        <f t="shared" ref="C44:D44" si="1">C9</f>
        <v>Belgium</v>
      </c>
      <c r="D44" s="7" t="str">
        <f t="shared" si="1"/>
        <v>Ghent</v>
      </c>
      <c r="E44" s="43">
        <f>Sekundäranteil!$D$10*'Gesamtenergie PP 2019'!E9</f>
        <v>11729.108499999998</v>
      </c>
      <c r="F44" s="47">
        <f>Sekundäranteil!$D$10*'Gesamtenergie PP 2019'!F9</f>
        <v>13889.022222222224</v>
      </c>
      <c r="G44" s="44">
        <f>Sekundäranteil!$D$10*'Gesamtenergie PP 2019'!G9</f>
        <v>11475.519999999997</v>
      </c>
      <c r="H44" s="46">
        <f>Sekundäranteil!$D$10*'Gesamtenergie PP 2019'!H9</f>
        <v>8929.3889999999992</v>
      </c>
      <c r="I44" s="45">
        <f>Sekundäranteil!$D$10*'Gesamtenergie PP 2019'!I9</f>
        <v>8028.0256111111094</v>
      </c>
    </row>
    <row r="45" spans="3:9" x14ac:dyDescent="0.25">
      <c r="C45" s="7" t="str">
        <f t="shared" ref="C45:D45" si="2">C10</f>
        <v>Czech Republic</v>
      </c>
      <c r="D45" s="7" t="str">
        <f t="shared" si="2"/>
        <v>Trinec</v>
      </c>
      <c r="E45" s="43">
        <f>Sekundäranteil!$D$10*'Gesamtenergie PP 2019'!E10</f>
        <v>5558.9517899999992</v>
      </c>
      <c r="F45" s="47">
        <f>Sekundäranteil!$D$10*'Gesamtenergie PP 2019'!F10</f>
        <v>6582.6320000000005</v>
      </c>
      <c r="G45" s="44">
        <f>Sekundäranteil!$D$10*'Gesamtenergie PP 2019'!G10</f>
        <v>5438.764799999999</v>
      </c>
      <c r="H45" s="46">
        <f>Sekundäranteil!$D$10*'Gesamtenergie PP 2019'!H10</f>
        <v>4232.0388599999997</v>
      </c>
      <c r="I45" s="45">
        <f>Sekundäranteil!$D$10*'Gesamtenergie PP 2019'!I10</f>
        <v>3804.8422299999997</v>
      </c>
    </row>
    <row r="46" spans="3:9" x14ac:dyDescent="0.25">
      <c r="C46" s="7" t="str">
        <f t="shared" ref="C46:D46" si="3">C11</f>
        <v>Finland</v>
      </c>
      <c r="D46" s="7" t="str">
        <f t="shared" si="3"/>
        <v>Raahe</v>
      </c>
      <c r="E46" s="43">
        <f>Sekundäranteil!$D$10*'Gesamtenergie PP 2019'!E11</f>
        <v>5595.5379999999996</v>
      </c>
      <c r="F46" s="47">
        <f>Sekundäranteil!$D$10*'Gesamtenergie PP 2019'!F11</f>
        <v>6625.9555555555571</v>
      </c>
      <c r="G46" s="44">
        <f>Sekundäranteil!$D$10*'Gesamtenergie PP 2019'!G11</f>
        <v>5474.5599999999986</v>
      </c>
      <c r="H46" s="46">
        <f>Sekundäranteil!$D$10*'Gesamtenergie PP 2019'!H11</f>
        <v>4259.8919999999998</v>
      </c>
      <c r="I46" s="45">
        <f>Sekundäranteil!$D$10*'Gesamtenergie PP 2019'!I11</f>
        <v>3829.8837777777771</v>
      </c>
    </row>
    <row r="47" spans="3:9" x14ac:dyDescent="0.25">
      <c r="C47" s="7" t="str">
        <f t="shared" ref="C47:D47" si="4">C12</f>
        <v>France</v>
      </c>
      <c r="D47" s="7" t="str">
        <f t="shared" si="4"/>
        <v>Fos-Sur-Mer</v>
      </c>
      <c r="E47" s="43">
        <f>Sekundäranteil!$D$10*'Gesamtenergie PP 2019'!E12</f>
        <v>8070.4874999999993</v>
      </c>
      <c r="F47" s="47">
        <f>Sekundäranteil!$D$10*'Gesamtenergie PP 2019'!F12</f>
        <v>9556.6666666666697</v>
      </c>
      <c r="G47" s="44">
        <f>Sekundäranteil!$D$10*'Gesamtenergie PP 2019'!G12</f>
        <v>7896</v>
      </c>
      <c r="H47" s="46">
        <f>Sekundäranteil!$D$10*'Gesamtenergie PP 2019'!H12</f>
        <v>6144.0749999999998</v>
      </c>
      <c r="I47" s="45">
        <f>Sekundäranteil!$D$10*'Gesamtenergie PP 2019'!I12</f>
        <v>5523.8708333333325</v>
      </c>
    </row>
    <row r="48" spans="3:9" x14ac:dyDescent="0.25">
      <c r="C48" s="7" t="str">
        <f t="shared" ref="C48:D48" si="5">C13</f>
        <v>France</v>
      </c>
      <c r="D48" s="7" t="str">
        <f t="shared" si="5"/>
        <v>Dunkerque</v>
      </c>
      <c r="E48" s="43">
        <f>Sekundäranteil!$D$10*'Gesamtenergie PP 2019'!E13</f>
        <v>14742.090499999998</v>
      </c>
      <c r="F48" s="47">
        <f>Sekundäranteil!$D$10*'Gesamtenergie PP 2019'!F13</f>
        <v>17456.84444444445</v>
      </c>
      <c r="G48" s="44">
        <f>Sekundäranteil!$D$10*'Gesamtenergie PP 2019'!G13</f>
        <v>14423.359999999997</v>
      </c>
      <c r="H48" s="46">
        <f>Sekundäranteil!$D$10*'Gesamtenergie PP 2019'!H13</f>
        <v>11223.177</v>
      </c>
      <c r="I48" s="45">
        <f>Sekundäranteil!$D$10*'Gesamtenergie PP 2019'!I13</f>
        <v>10090.27072222222</v>
      </c>
    </row>
    <row r="49" spans="3:9" x14ac:dyDescent="0.25">
      <c r="C49" s="7" t="str">
        <f t="shared" ref="C49:D49" si="6">C14</f>
        <v>Germany</v>
      </c>
      <c r="D49" s="7" t="str">
        <f t="shared" si="6"/>
        <v>Bremen</v>
      </c>
      <c r="E49" s="43">
        <f>Sekundäranteil!$D$10*'Gesamtenergie PP 2019'!E14</f>
        <v>7102.0289999999986</v>
      </c>
      <c r="F49" s="47">
        <f>Sekundäranteil!$D$10*'Gesamtenergie PP 2019'!F14</f>
        <v>8409.8666666666668</v>
      </c>
      <c r="G49" s="44">
        <f>Sekundäranteil!$D$10*'Gesamtenergie PP 2019'!G14</f>
        <v>6948.4799999999987</v>
      </c>
      <c r="H49" s="46">
        <f>Sekundäranteil!$D$10*'Gesamtenergie PP 2019'!H14</f>
        <v>5406.7860000000001</v>
      </c>
      <c r="I49" s="45">
        <f>Sekundäranteil!$D$10*'Gesamtenergie PP 2019'!I14</f>
        <v>4861.0063333333328</v>
      </c>
    </row>
    <row r="50" spans="3:9" x14ac:dyDescent="0.25">
      <c r="C50" s="7" t="str">
        <f t="shared" ref="C50:D50" si="7">C15</f>
        <v>Germany</v>
      </c>
      <c r="D50" s="7" t="str">
        <f t="shared" si="7"/>
        <v>Voelklingen</v>
      </c>
      <c r="E50" s="43">
        <f>Sekundäranteil!$D$10*'Gesamtenergie PP 2019'!E15</f>
        <v>5987.2256599999992</v>
      </c>
      <c r="F50" s="47">
        <f>Sekundäranteil!$D$10*'Gesamtenergie PP 2019'!F15</f>
        <v>7089.7724444444457</v>
      </c>
      <c r="G50" s="44">
        <f>Sekundäranteil!$D$10*'Gesamtenergie PP 2019'!G15</f>
        <v>5857.779199999999</v>
      </c>
      <c r="H50" s="46">
        <f>Sekundäranteil!$D$10*'Gesamtenergie PP 2019'!H15</f>
        <v>4558.0844399999996</v>
      </c>
      <c r="I50" s="45">
        <f>Sekundäranteil!$D$10*'Gesamtenergie PP 2019'!I15</f>
        <v>4097.9756422222217</v>
      </c>
    </row>
    <row r="51" spans="3:9" x14ac:dyDescent="0.25">
      <c r="C51" s="7" t="str">
        <f t="shared" ref="C51:D51" si="8">C16</f>
        <v>Germany</v>
      </c>
      <c r="D51" s="7" t="str">
        <f t="shared" si="8"/>
        <v>Eisenhuettenstadt</v>
      </c>
      <c r="E51" s="43">
        <f>Sekundäranteil!$D$10*'Gesamtenergie PP 2019'!E16</f>
        <v>4627.0794999999989</v>
      </c>
      <c r="F51" s="47">
        <f>Sekundäranteil!$D$10*'Gesamtenergie PP 2019'!F16</f>
        <v>5479.1555555555569</v>
      </c>
      <c r="G51" s="44">
        <f>Sekundäranteil!$D$10*'Gesamtenergie PP 2019'!G16</f>
        <v>4527.0399999999991</v>
      </c>
      <c r="H51" s="46">
        <f>Sekundäranteil!$D$10*'Gesamtenergie PP 2019'!H16</f>
        <v>3522.6030000000001</v>
      </c>
      <c r="I51" s="45">
        <f>Sekundäranteil!$D$10*'Gesamtenergie PP 2019'!I16</f>
        <v>3167.0192777777775</v>
      </c>
    </row>
    <row r="52" spans="3:9" x14ac:dyDescent="0.25">
      <c r="C52" s="7" t="str">
        <f t="shared" ref="C52:D52" si="9">C17</f>
        <v>Germany</v>
      </c>
      <c r="D52" s="7" t="str">
        <f t="shared" si="9"/>
        <v>Duisburg-Huckingen</v>
      </c>
      <c r="E52" s="43">
        <f>Sekundäranteil!$D$10*'Gesamtenergie PP 2019'!E17</f>
        <v>10760.65</v>
      </c>
      <c r="F52" s="47">
        <f>Sekundäranteil!$D$10*'Gesamtenergie PP 2019'!F17</f>
        <v>12742.222222222224</v>
      </c>
      <c r="G52" s="44">
        <f>Sekundäranteil!$D$10*'Gesamtenergie PP 2019'!G17</f>
        <v>10527.999999999998</v>
      </c>
      <c r="H52" s="46">
        <f>Sekundäranteil!$D$10*'Gesamtenergie PP 2019'!H17</f>
        <v>8192.1</v>
      </c>
      <c r="I52" s="45">
        <f>Sekundäranteil!$D$10*'Gesamtenergie PP 2019'!I17</f>
        <v>7365.1611111111106</v>
      </c>
    </row>
    <row r="53" spans="3:9" x14ac:dyDescent="0.25">
      <c r="C53" s="7" t="str">
        <f t="shared" ref="C53:D53" si="10">C18</f>
        <v>Germany</v>
      </c>
      <c r="D53" s="7" t="str">
        <f t="shared" si="10"/>
        <v>Duisburg-Beeckerwerth</v>
      </c>
      <c r="E53" s="43">
        <f>Sekundäranteil!$D$10*'Gesamtenergie PP 2019'!E18</f>
        <v>12912.779999999999</v>
      </c>
      <c r="F53" s="47">
        <f>Sekundäranteil!$D$10*'Gesamtenergie PP 2019'!F18</f>
        <v>15290.666666666668</v>
      </c>
      <c r="G53" s="44">
        <f>Sekundäranteil!$D$10*'Gesamtenergie PP 2019'!G18</f>
        <v>12633.599999999997</v>
      </c>
      <c r="H53" s="46">
        <f>Sekundäranteil!$D$10*'Gesamtenergie PP 2019'!H18</f>
        <v>9830.5199999999986</v>
      </c>
      <c r="I53" s="45">
        <f>Sekundäranteil!$D$10*'Gesamtenergie PP 2019'!I18</f>
        <v>8838.1933333333309</v>
      </c>
    </row>
    <row r="54" spans="3:9" x14ac:dyDescent="0.25">
      <c r="C54" s="7" t="str">
        <f t="shared" ref="C54:D54" si="11">C19</f>
        <v>Germany</v>
      </c>
      <c r="D54" s="7" t="str">
        <f t="shared" si="11"/>
        <v>Salzgitter</v>
      </c>
      <c r="E54" s="43">
        <f>Sekundäranteil!$D$10*'Gesamtenergie PP 2019'!E19</f>
        <v>9899.7979999999989</v>
      </c>
      <c r="F54" s="47">
        <f>Sekundäranteil!$D$10*'Gesamtenergie PP 2019'!F19</f>
        <v>11722.844444444445</v>
      </c>
      <c r="G54" s="44">
        <f>Sekundäranteil!$D$10*'Gesamtenergie PP 2019'!G19</f>
        <v>9685.7599999999984</v>
      </c>
      <c r="H54" s="46">
        <f>Sekundäranteil!$D$10*'Gesamtenergie PP 2019'!H19</f>
        <v>7536.732</v>
      </c>
      <c r="I54" s="45">
        <f>Sekundäranteil!$D$10*'Gesamtenergie PP 2019'!I19</f>
        <v>6775.9482222222214</v>
      </c>
    </row>
    <row r="55" spans="3:9" x14ac:dyDescent="0.25">
      <c r="C55" s="7" t="str">
        <f t="shared" ref="C55:D55" si="12">C20</f>
        <v>Germany</v>
      </c>
      <c r="D55" s="7" t="str">
        <f t="shared" si="12"/>
        <v>Dillingen</v>
      </c>
      <c r="E55" s="43">
        <f>Sekundäranteil!$D$10*'Gesamtenergie PP 2019'!E20</f>
        <v>5023.0714199999993</v>
      </c>
      <c r="F55" s="47">
        <f>Sekundäranteil!$D$10*'Gesamtenergie PP 2019'!F20</f>
        <v>5948.0693333333338</v>
      </c>
      <c r="G55" s="44">
        <f>Sekundäranteil!$D$10*'Gesamtenergie PP 2019'!G20</f>
        <v>4914.4703999999992</v>
      </c>
      <c r="H55" s="46">
        <f>Sekundäranteil!$D$10*'Gesamtenergie PP 2019'!H20</f>
        <v>3824.0722799999999</v>
      </c>
      <c r="I55" s="45">
        <f>Sekundäranteil!$D$10*'Gesamtenergie PP 2019'!I20</f>
        <v>3438.0572066666664</v>
      </c>
    </row>
    <row r="56" spans="3:9" x14ac:dyDescent="0.25">
      <c r="C56" s="7" t="str">
        <f t="shared" ref="C56:D56" si="13">C21</f>
        <v>Germany</v>
      </c>
      <c r="D56" s="7" t="str">
        <f t="shared" si="13"/>
        <v>Duisburg</v>
      </c>
      <c r="E56" s="43">
        <f>Sekundäranteil!$D$10*'Gesamtenergie PP 2019'!E21</f>
        <v>2410.3855999999996</v>
      </c>
      <c r="F56" s="47">
        <f>Sekundäranteil!$D$10*'Gesamtenergie PP 2019'!F21</f>
        <v>2854.2577777777783</v>
      </c>
      <c r="G56" s="44">
        <f>Sekundäranteil!$D$10*'Gesamtenergie PP 2019'!G21</f>
        <v>2358.2719999999995</v>
      </c>
      <c r="H56" s="46">
        <f>Sekundäranteil!$D$10*'Gesamtenergie PP 2019'!H21</f>
        <v>1835.0303999999999</v>
      </c>
      <c r="I56" s="45">
        <f>Sekundäranteil!$D$10*'Gesamtenergie PP 2019'!I21</f>
        <v>1649.7960888888886</v>
      </c>
    </row>
    <row r="57" spans="3:9" x14ac:dyDescent="0.25">
      <c r="C57" s="7" t="str">
        <f t="shared" ref="C57:D57" si="14">C22</f>
        <v>Germany</v>
      </c>
      <c r="D57" s="7" t="str">
        <f t="shared" si="14"/>
        <v>Duisburg-Bruckhausen</v>
      </c>
      <c r="E57" s="43">
        <f>Sekundäranteil!$D$10*'Gesamtenergie PP 2019'!E22</f>
        <v>12912.779999999999</v>
      </c>
      <c r="F57" s="47">
        <f>Sekundäranteil!$D$10*'Gesamtenergie PP 2019'!F22</f>
        <v>15290.666666666668</v>
      </c>
      <c r="G57" s="44">
        <f>Sekundäranteil!$D$10*'Gesamtenergie PP 2019'!G22</f>
        <v>12633.599999999997</v>
      </c>
      <c r="H57" s="46">
        <f>Sekundäranteil!$D$10*'Gesamtenergie PP 2019'!H22</f>
        <v>9830.5199999999986</v>
      </c>
      <c r="I57" s="45">
        <f>Sekundäranteil!$D$10*'Gesamtenergie PP 2019'!I22</f>
        <v>8838.1933333333309</v>
      </c>
    </row>
    <row r="58" spans="3:9" x14ac:dyDescent="0.25">
      <c r="C58" s="7" t="str">
        <f t="shared" ref="C58:D58" si="15">C23</f>
        <v>Hungaria</v>
      </c>
      <c r="D58" s="7" t="str">
        <f t="shared" si="15"/>
        <v>Dunauijvaros</v>
      </c>
      <c r="E58" s="43">
        <f>Sekundäranteil!$D$10*'Gesamtenergie PP 2019'!E23</f>
        <v>3443.4079999999994</v>
      </c>
      <c r="F58" s="47">
        <f>Sekundäranteil!$D$10*'Gesamtenergie PP 2019'!F23</f>
        <v>4077.5111111111114</v>
      </c>
      <c r="G58" s="44">
        <f>Sekundäranteil!$D$10*'Gesamtenergie PP 2019'!G23</f>
        <v>3368.9599999999996</v>
      </c>
      <c r="H58" s="46">
        <f>Sekundäranteil!$D$10*'Gesamtenergie PP 2019'!H23</f>
        <v>2621.4720000000002</v>
      </c>
      <c r="I58" s="45">
        <f>Sekundäranteil!$D$10*'Gesamtenergie PP 2019'!I23</f>
        <v>2356.8515555555555</v>
      </c>
    </row>
    <row r="59" spans="3:9" x14ac:dyDescent="0.25">
      <c r="C59" s="7" t="str">
        <f t="shared" ref="C59:D59" si="16">C24</f>
        <v>Italy</v>
      </c>
      <c r="D59" s="7" t="str">
        <f t="shared" si="16"/>
        <v>Taranto</v>
      </c>
      <c r="E59" s="43">
        <f>Sekundäranteil!$D$10*'Gesamtenergie PP 2019'!E24</f>
        <v>18293.105</v>
      </c>
      <c r="F59" s="47">
        <f>Sekundäranteil!$D$10*'Gesamtenergie PP 2019'!F24</f>
        <v>21661.777777777781</v>
      </c>
      <c r="G59" s="44">
        <f>Sekundäranteil!$D$10*'Gesamtenergie PP 2019'!G24</f>
        <v>17897.599999999995</v>
      </c>
      <c r="H59" s="46">
        <f>Sekundäranteil!$D$10*'Gesamtenergie PP 2019'!H24</f>
        <v>13926.57</v>
      </c>
      <c r="I59" s="45">
        <f>Sekundäranteil!$D$10*'Gesamtenergie PP 2019'!I24</f>
        <v>12520.773888888887</v>
      </c>
    </row>
    <row r="60" spans="3:9" x14ac:dyDescent="0.25">
      <c r="C60" s="7" t="str">
        <f t="shared" ref="C60:D60" si="17">C25</f>
        <v>Netherlands</v>
      </c>
      <c r="D60" s="7" t="str">
        <f t="shared" si="17"/>
        <v>Ijmuiden</v>
      </c>
      <c r="E60" s="43">
        <f>Sekundäranteil!$D$10*'Gesamtenergie PP 2019'!E25</f>
        <v>14666.765949999999</v>
      </c>
      <c r="F60" s="47">
        <f>Sekundäranteil!$D$10*'Gesamtenergie PP 2019'!F25</f>
        <v>17367.648888888893</v>
      </c>
      <c r="G60" s="44">
        <f>Sekundäranteil!$D$10*'Gesamtenergie PP 2019'!G25</f>
        <v>14349.663999999997</v>
      </c>
      <c r="H60" s="46">
        <f>Sekundäranteil!$D$10*'Gesamtenergie PP 2019'!H25</f>
        <v>11165.8323</v>
      </c>
      <c r="I60" s="45">
        <f>Sekundäranteil!$D$10*'Gesamtenergie PP 2019'!I25</f>
        <v>10038.714594444444</v>
      </c>
    </row>
    <row r="61" spans="3:9" x14ac:dyDescent="0.25">
      <c r="C61" s="7" t="str">
        <f t="shared" ref="C61:D61" si="18">C26</f>
        <v>Poland</v>
      </c>
      <c r="D61" s="7" t="str">
        <f t="shared" si="18"/>
        <v>Krakow</v>
      </c>
      <c r="E61" s="43">
        <f>Sekundäranteil!$D$10*'Gesamtenergie PP 2019'!E26</f>
        <v>5864.5542499999992</v>
      </c>
      <c r="F61" s="47">
        <f>Sekundäranteil!$D$10*'Gesamtenergie PP 2019'!F26</f>
        <v>6944.5111111111119</v>
      </c>
      <c r="G61" s="44">
        <f>Sekundäranteil!$D$10*'Gesamtenergie PP 2019'!G26</f>
        <v>5737.7599999999984</v>
      </c>
      <c r="H61" s="46">
        <f>Sekundäranteil!$D$10*'Gesamtenergie PP 2019'!H26</f>
        <v>4464.6944999999996</v>
      </c>
      <c r="I61" s="45">
        <f>Sekundäranteil!$D$10*'Gesamtenergie PP 2019'!I26</f>
        <v>4014.0128055555547</v>
      </c>
    </row>
    <row r="62" spans="3:9" x14ac:dyDescent="0.25">
      <c r="C62" s="7" t="str">
        <f t="shared" ref="C62:D62" si="19">C27</f>
        <v>Poland</v>
      </c>
      <c r="D62" s="7" t="str">
        <f t="shared" si="19"/>
        <v>Dabrowa Gornicza</v>
      </c>
      <c r="E62" s="43">
        <f>Sekundäranteil!$D$10*'Gesamtenergie PP 2019'!E27</f>
        <v>5864.5542499999992</v>
      </c>
      <c r="F62" s="47">
        <f>Sekundäranteil!$D$10*'Gesamtenergie PP 2019'!F27</f>
        <v>6944.5111111111119</v>
      </c>
      <c r="G62" s="44">
        <f>Sekundäranteil!$D$10*'Gesamtenergie PP 2019'!G27</f>
        <v>5737.7599999999984</v>
      </c>
      <c r="H62" s="46">
        <f>Sekundäranteil!$D$10*'Gesamtenergie PP 2019'!H27</f>
        <v>4464.6944999999996</v>
      </c>
      <c r="I62" s="45">
        <f>Sekundäranteil!$D$10*'Gesamtenergie PP 2019'!I27</f>
        <v>4014.0128055555547</v>
      </c>
    </row>
    <row r="63" spans="3:9" x14ac:dyDescent="0.25">
      <c r="C63" s="7" t="str">
        <f t="shared" ref="C63:D63" si="20">C28</f>
        <v>Romania</v>
      </c>
      <c r="D63" s="7" t="str">
        <f t="shared" si="20"/>
        <v>Galati</v>
      </c>
      <c r="E63" s="43">
        <f>Sekundäranteil!$D$10*'Gesamtenergie PP 2019'!E28</f>
        <v>4411.8664999999992</v>
      </c>
      <c r="F63" s="47">
        <f>Sekundäranteil!$D$10*'Gesamtenergie PP 2019'!F28</f>
        <v>5224.311111111112</v>
      </c>
      <c r="G63" s="44">
        <f>Sekundäranteil!$D$10*'Gesamtenergie PP 2019'!G28</f>
        <v>4316.4799999999987</v>
      </c>
      <c r="H63" s="46">
        <f>Sekundäranteil!$D$10*'Gesamtenergie PP 2019'!H28</f>
        <v>3358.761</v>
      </c>
      <c r="I63" s="45">
        <f>Sekundäranteil!$D$10*'Gesamtenergie PP 2019'!I28</f>
        <v>3019.7160555555552</v>
      </c>
    </row>
    <row r="64" spans="3:9" x14ac:dyDescent="0.25">
      <c r="C64" s="7" t="str">
        <f t="shared" ref="C64:D64" si="21">C29</f>
        <v>Slovakia</v>
      </c>
      <c r="D64" s="7" t="str">
        <f t="shared" si="21"/>
        <v>Kosice</v>
      </c>
      <c r="E64" s="43">
        <f>Sekundäranteil!$D$10*'Gesamtenergie PP 2019'!E29</f>
        <v>9684.5849999999991</v>
      </c>
      <c r="F64" s="47">
        <f>Sekundäranteil!$D$10*'Gesamtenergie PP 2019'!F29</f>
        <v>11468.000000000002</v>
      </c>
      <c r="G64" s="44">
        <f>Sekundäranteil!$D$10*'Gesamtenergie PP 2019'!G29</f>
        <v>9475.1999999999971</v>
      </c>
      <c r="H64" s="46">
        <f>Sekundäranteil!$D$10*'Gesamtenergie PP 2019'!H29</f>
        <v>7372.89</v>
      </c>
      <c r="I64" s="45">
        <f>Sekundäranteil!$D$10*'Gesamtenergie PP 2019'!I29</f>
        <v>6628.6449999999986</v>
      </c>
    </row>
    <row r="65" spans="3:9" x14ac:dyDescent="0.25">
      <c r="C65" s="7" t="str">
        <f t="shared" ref="C65:D65" si="22">C30</f>
        <v>Spain</v>
      </c>
      <c r="D65" s="7" t="str">
        <f t="shared" si="22"/>
        <v>Gijon</v>
      </c>
      <c r="E65" s="43">
        <f>Sekundäranteil!$D$10*'Gesamtenergie PP 2019'!E30</f>
        <v>5111.3087500000001</v>
      </c>
      <c r="F65" s="47">
        <f>Sekundäranteil!$D$10*'Gesamtenergie PP 2019'!F30</f>
        <v>6052.5555555555566</v>
      </c>
      <c r="G65" s="44">
        <f>Sekundäranteil!$D$10*'Gesamtenergie PP 2019'!G30</f>
        <v>5000.7999999999993</v>
      </c>
      <c r="H65" s="46">
        <f>Sekundäranteil!$D$10*'Gesamtenergie PP 2019'!H30</f>
        <v>3891.2474999999999</v>
      </c>
      <c r="I65" s="45">
        <f>Sekundäranteil!$D$10*'Gesamtenergie PP 2019'!I30</f>
        <v>3498.4515277777773</v>
      </c>
    </row>
    <row r="66" spans="3:9" x14ac:dyDescent="0.25">
      <c r="C66" s="7" t="str">
        <f t="shared" ref="C66:D66" si="23">C31</f>
        <v>Spain</v>
      </c>
      <c r="D66" s="7" t="str">
        <f t="shared" si="23"/>
        <v>Aviles</v>
      </c>
      <c r="E66" s="43">
        <f>Sekundäranteil!$D$10*'Gesamtenergie PP 2019'!E31</f>
        <v>5111.3087500000001</v>
      </c>
      <c r="F66" s="47">
        <f>Sekundäranteil!$D$10*'Gesamtenergie PP 2019'!F31</f>
        <v>6052.5555555555566</v>
      </c>
      <c r="G66" s="44">
        <f>Sekundäranteil!$D$10*'Gesamtenergie PP 2019'!G31</f>
        <v>5000.7999999999993</v>
      </c>
      <c r="H66" s="46">
        <f>Sekundäranteil!$D$10*'Gesamtenergie PP 2019'!H31</f>
        <v>3891.2474999999999</v>
      </c>
      <c r="I66" s="45">
        <f>Sekundäranteil!$D$10*'Gesamtenergie PP 2019'!I31</f>
        <v>3498.4515277777773</v>
      </c>
    </row>
    <row r="67" spans="3:9" x14ac:dyDescent="0.25">
      <c r="C67" s="7" t="str">
        <f t="shared" ref="C67:D67" si="24">C32</f>
        <v>Sweden</v>
      </c>
      <c r="D67" s="7" t="str">
        <f t="shared" si="24"/>
        <v>Lulea</v>
      </c>
      <c r="E67" s="43">
        <f>Sekundäranteil!$D$10*'Gesamtenergie PP 2019'!E32</f>
        <v>4949.8989999999994</v>
      </c>
      <c r="F67" s="47">
        <f>Sekundäranteil!$D$10*'Gesamtenergie PP 2019'!F32</f>
        <v>5861.4222222222224</v>
      </c>
      <c r="G67" s="44">
        <f>Sekundäranteil!$D$10*'Gesamtenergie PP 2019'!G32</f>
        <v>4842.8799999999992</v>
      </c>
      <c r="H67" s="46">
        <f>Sekundäranteil!$D$10*'Gesamtenergie PP 2019'!H32</f>
        <v>3768.366</v>
      </c>
      <c r="I67" s="45">
        <f>Sekundäranteil!$D$10*'Gesamtenergie PP 2019'!I32</f>
        <v>3387.9741111111107</v>
      </c>
    </row>
    <row r="68" spans="3:9" x14ac:dyDescent="0.25">
      <c r="C68" s="7" t="str">
        <f t="shared" ref="C68:D68" si="25">C33</f>
        <v>Sweden</v>
      </c>
      <c r="D68" s="7" t="str">
        <f t="shared" si="25"/>
        <v>Oxeloesund</v>
      </c>
      <c r="E68" s="43">
        <f>Sekundäranteil!$D$10*'Gesamtenergie PP 2019'!E33</f>
        <v>3228.1949999999997</v>
      </c>
      <c r="F68" s="47">
        <f>Sekundäranteil!$D$10*'Gesamtenergie PP 2019'!F33</f>
        <v>3822.666666666667</v>
      </c>
      <c r="G68" s="44">
        <f>Sekundäranteil!$D$10*'Gesamtenergie PP 2019'!G33</f>
        <v>3158.3999999999992</v>
      </c>
      <c r="H68" s="46">
        <f>Sekundäranteil!$D$10*'Gesamtenergie PP 2019'!H33</f>
        <v>2457.6299999999997</v>
      </c>
      <c r="I68" s="45">
        <f>Sekundäranteil!$D$10*'Gesamtenergie PP 2019'!I33</f>
        <v>2209.5483333333327</v>
      </c>
    </row>
    <row r="69" spans="3:9" x14ac:dyDescent="0.25">
      <c r="C69" s="7" t="str">
        <f t="shared" ref="C69:D69" si="26">C34</f>
        <v>United Kingdom</v>
      </c>
      <c r="D69" s="7" t="str">
        <f t="shared" si="26"/>
        <v>Port Talbot</v>
      </c>
      <c r="E69" s="43">
        <f>Sekundäranteil!$D$10*'Gesamtenergie PP 2019'!E34</f>
        <v>8145.8120499999995</v>
      </c>
      <c r="F69" s="47">
        <f>Sekundäranteil!$D$10*'Gesamtenergie PP 2019'!F34</f>
        <v>9645.8622222222239</v>
      </c>
      <c r="G69" s="44">
        <f>Sekundäranteil!$D$10*'Gesamtenergie PP 2019'!G34</f>
        <v>7969.695999999999</v>
      </c>
      <c r="H69" s="46">
        <f>Sekundäranteil!$D$10*'Gesamtenergie PP 2019'!H34</f>
        <v>6201.4196999999995</v>
      </c>
      <c r="I69" s="45">
        <f>Sekundäranteil!$D$10*'Gesamtenergie PP 2019'!I34</f>
        <v>5575.4269611111104</v>
      </c>
    </row>
    <row r="70" spans="3:9" x14ac:dyDescent="0.25">
      <c r="C70" s="7" t="str">
        <f t="shared" ref="C70:D70" si="27">C35</f>
        <v>United Kingdom</v>
      </c>
      <c r="D70" s="7" t="str">
        <f t="shared" si="27"/>
        <v>Scunthorpe</v>
      </c>
      <c r="E70" s="43">
        <f>Sekundäranteil!$D$10*'Gesamtenergie PP 2019'!E35</f>
        <v>6025.963999999999</v>
      </c>
      <c r="F70" s="47">
        <f>Sekundäranteil!$D$10*'Gesamtenergie PP 2019'!F35</f>
        <v>7135.644444444446</v>
      </c>
      <c r="G70" s="44">
        <f>Sekundäranteil!$D$10*'Gesamtenergie PP 2019'!G35</f>
        <v>5895.6799999999985</v>
      </c>
      <c r="H70" s="46">
        <f>Sekundäranteil!$D$10*'Gesamtenergie PP 2019'!H35</f>
        <v>4587.576</v>
      </c>
      <c r="I70" s="45">
        <f>Sekundäranteil!$D$10*'Gesamtenergie PP 2019'!I35</f>
        <v>4124.4902222222217</v>
      </c>
    </row>
    <row r="73" spans="3:9" ht="42" customHeight="1" x14ac:dyDescent="0.35">
      <c r="C73" s="107" t="s">
        <v>110</v>
      </c>
      <c r="D73" s="107"/>
      <c r="E73" s="107"/>
      <c r="F73" s="107"/>
      <c r="G73" s="107"/>
      <c r="H73" s="107"/>
      <c r="I73" s="107"/>
    </row>
    <row r="74" spans="3:9" ht="15.75" customHeight="1" x14ac:dyDescent="0.35">
      <c r="C74" s="52"/>
      <c r="D74" s="52"/>
      <c r="E74" s="52"/>
      <c r="F74" s="52"/>
      <c r="G74" s="52"/>
      <c r="H74" s="52"/>
      <c r="I74" s="52"/>
    </row>
    <row r="75" spans="3:9" ht="15.75" x14ac:dyDescent="0.25">
      <c r="E75" s="103" t="s">
        <v>45</v>
      </c>
      <c r="F75" s="103"/>
      <c r="G75" s="103" t="s">
        <v>42</v>
      </c>
      <c r="H75" s="103"/>
      <c r="I75" s="103"/>
    </row>
    <row r="76" spans="3:9" x14ac:dyDescent="0.25">
      <c r="C76" s="12" t="s">
        <v>49</v>
      </c>
      <c r="D76" s="41" t="s">
        <v>50</v>
      </c>
      <c r="E76" s="54" t="str">
        <f>Studienliste!$F$17</f>
        <v>ISI-05 13</v>
      </c>
      <c r="F76" s="55" t="s">
        <v>125</v>
      </c>
      <c r="G76" s="56" t="str">
        <f>Studienliste!$F$10</f>
        <v>OTTO-01 17</v>
      </c>
      <c r="H76" s="57" t="str">
        <f>Studienliste!$F$8</f>
        <v>TUD-02 20</v>
      </c>
      <c r="I76" s="58" t="str">
        <f>F76</f>
        <v>ENWI</v>
      </c>
    </row>
    <row r="77" spans="3:9" x14ac:dyDescent="0.25">
      <c r="C77" s="7" t="str">
        <f>C42</f>
        <v>Austria</v>
      </c>
      <c r="D77" s="7" t="str">
        <f>D42</f>
        <v>Donawitz</v>
      </c>
      <c r="E77" s="43">
        <f>Sekundäranteil!$D$9*'Gesamtenergie PP 2019'!E7</f>
        <v>8638.2834999999995</v>
      </c>
      <c r="F77" s="47">
        <f>Sekundäranteil!$D$9*'Gesamtenergie PP 2019'!F7</f>
        <v>10229.022222222224</v>
      </c>
      <c r="G77" s="44">
        <f>Sekundäranteil!$D$9*'Gesamtenergie PP 2019'!G7</f>
        <v>8451.5199999999986</v>
      </c>
      <c r="H77" s="46">
        <f>Sekundäranteil!$D$9*'Gesamtenergie PP 2019'!H7</f>
        <v>6576.3389999999999</v>
      </c>
      <c r="I77" s="45">
        <f>Sekundäranteil!$D$9*'Gesamtenergie PP 2019'!I7</f>
        <v>5912.5006111111106</v>
      </c>
    </row>
    <row r="78" spans="3:9" x14ac:dyDescent="0.25">
      <c r="C78" s="7" t="str">
        <f t="shared" ref="C78:D78" si="28">C43</f>
        <v>Austria</v>
      </c>
      <c r="D78" s="7" t="str">
        <f t="shared" si="28"/>
        <v>Linz</v>
      </c>
      <c r="E78" s="43">
        <f>Sekundäranteil!$D$9*'Gesamtenergie PP 2019'!E8</f>
        <v>8638.2834999999995</v>
      </c>
      <c r="F78" s="47">
        <f>Sekundäranteil!$D$9*'Gesamtenergie PP 2019'!F8</f>
        <v>10229.022222222224</v>
      </c>
      <c r="G78" s="44">
        <f>Sekundäranteil!$D$9*'Gesamtenergie PP 2019'!G8</f>
        <v>8451.5199999999986</v>
      </c>
      <c r="H78" s="46">
        <f>Sekundäranteil!$D$9*'Gesamtenergie PP 2019'!H8</f>
        <v>6576.3389999999999</v>
      </c>
      <c r="I78" s="45">
        <f>Sekundäranteil!$D$9*'Gesamtenergie PP 2019'!I8</f>
        <v>5912.5006111111106</v>
      </c>
    </row>
    <row r="79" spans="3:9" x14ac:dyDescent="0.25">
      <c r="C79" s="7" t="str">
        <f t="shared" ref="C79:D79" si="29">C44</f>
        <v>Belgium</v>
      </c>
      <c r="D79" s="7" t="str">
        <f t="shared" si="29"/>
        <v>Ghent</v>
      </c>
      <c r="E79" s="43">
        <f>Sekundäranteil!$D$9*'Gesamtenergie PP 2019'!E9</f>
        <v>12477.775</v>
      </c>
      <c r="F79" s="47">
        <f>Sekundäranteil!$D$9*'Gesamtenergie PP 2019'!F9</f>
        <v>14775.555555555558</v>
      </c>
      <c r="G79" s="44">
        <f>Sekundäranteil!$D$9*'Gesamtenergie PP 2019'!G9</f>
        <v>12207.999999999998</v>
      </c>
      <c r="H79" s="46">
        <f>Sekundäranteil!$D$9*'Gesamtenergie PP 2019'!H9</f>
        <v>9499.35</v>
      </c>
      <c r="I79" s="45">
        <f>Sekundäranteil!$D$9*'Gesamtenergie PP 2019'!I9</f>
        <v>8540.4527777777766</v>
      </c>
    </row>
    <row r="80" spans="3:9" x14ac:dyDescent="0.25">
      <c r="C80" s="7" t="str">
        <f t="shared" ref="C80:D80" si="30">C45</f>
        <v>Czech Republic</v>
      </c>
      <c r="D80" s="7" t="str">
        <f t="shared" si="30"/>
        <v>Trinec</v>
      </c>
      <c r="E80" s="43">
        <f>Sekundäranteil!$D$9*'Gesamtenergie PP 2019'!E10</f>
        <v>5913.7784999999994</v>
      </c>
      <c r="F80" s="47">
        <f>Sekundäranteil!$D$9*'Gesamtenergie PP 2019'!F10</f>
        <v>7002.8000000000011</v>
      </c>
      <c r="G80" s="44">
        <f>Sekundäranteil!$D$9*'Gesamtenergie PP 2019'!G10</f>
        <v>5785.9199999999992</v>
      </c>
      <c r="H80" s="46">
        <f>Sekundäranteil!$D$9*'Gesamtenergie PP 2019'!H10</f>
        <v>4502.1689999999999</v>
      </c>
      <c r="I80" s="45">
        <f>Sekundäranteil!$D$9*'Gesamtenergie PP 2019'!I10</f>
        <v>4047.7044999999998</v>
      </c>
    </row>
    <row r="81" spans="3:9" x14ac:dyDescent="0.25">
      <c r="C81" s="7" t="str">
        <f t="shared" ref="C81:D81" si="31">C46</f>
        <v>Finland</v>
      </c>
      <c r="D81" s="7" t="str">
        <f t="shared" si="31"/>
        <v>Raahe</v>
      </c>
      <c r="E81" s="43">
        <f>Sekundäranteil!$D$9*'Gesamtenergie PP 2019'!E11</f>
        <v>5952.7</v>
      </c>
      <c r="F81" s="47">
        <f>Sekundäranteil!$D$9*'Gesamtenergie PP 2019'!F11</f>
        <v>7048.8888888888905</v>
      </c>
      <c r="G81" s="44">
        <f>Sekundäranteil!$D$9*'Gesamtenergie PP 2019'!G11</f>
        <v>5823.9999999999991</v>
      </c>
      <c r="H81" s="46">
        <f>Sekundäranteil!$D$9*'Gesamtenergie PP 2019'!H11</f>
        <v>4531.8</v>
      </c>
      <c r="I81" s="45">
        <f>Sekundäranteil!$D$9*'Gesamtenergie PP 2019'!I11</f>
        <v>4074.344444444444</v>
      </c>
    </row>
    <row r="82" spans="3:9" x14ac:dyDescent="0.25">
      <c r="C82" s="7" t="str">
        <f t="shared" ref="C82:D82" si="32">C47</f>
        <v>France</v>
      </c>
      <c r="D82" s="7" t="str">
        <f t="shared" si="32"/>
        <v>Fos-Sur-Mer</v>
      </c>
      <c r="E82" s="43">
        <f>Sekundäranteil!$D$9*'Gesamtenergie PP 2019'!E12</f>
        <v>8585.625</v>
      </c>
      <c r="F82" s="47">
        <f>Sekundäranteil!$D$9*'Gesamtenergie PP 2019'!F12</f>
        <v>10166.66666666667</v>
      </c>
      <c r="G82" s="44">
        <f>Sekundäranteil!$D$9*'Gesamtenergie PP 2019'!G12</f>
        <v>8400</v>
      </c>
      <c r="H82" s="46">
        <f>Sekundäranteil!$D$9*'Gesamtenergie PP 2019'!H12</f>
        <v>6536.25</v>
      </c>
      <c r="I82" s="45">
        <f>Sekundäranteil!$D$9*'Gesamtenergie PP 2019'!I12</f>
        <v>5876.458333333333</v>
      </c>
    </row>
    <row r="83" spans="3:9" x14ac:dyDescent="0.25">
      <c r="C83" s="7" t="str">
        <f t="shared" ref="C83:D83" si="33">C48</f>
        <v>France</v>
      </c>
      <c r="D83" s="7" t="str">
        <f t="shared" si="33"/>
        <v>Dunkerque</v>
      </c>
      <c r="E83" s="43">
        <f>Sekundäranteil!$D$9*'Gesamtenergie PP 2019'!E13</f>
        <v>15683.074999999999</v>
      </c>
      <c r="F83" s="47">
        <f>Sekundäranteil!$D$9*'Gesamtenergie PP 2019'!F13</f>
        <v>18571.111111111117</v>
      </c>
      <c r="G83" s="44">
        <f>Sekundäranteil!$D$9*'Gesamtenergie PP 2019'!G13</f>
        <v>15343.999999999998</v>
      </c>
      <c r="H83" s="46">
        <f>Sekundäranteil!$D$9*'Gesamtenergie PP 2019'!H13</f>
        <v>11939.550000000001</v>
      </c>
      <c r="I83" s="45">
        <f>Sekundäranteil!$D$9*'Gesamtenergie PP 2019'!I13</f>
        <v>10734.330555555554</v>
      </c>
    </row>
    <row r="84" spans="3:9" x14ac:dyDescent="0.25">
      <c r="C84" s="7" t="str">
        <f t="shared" ref="C84:D84" si="34">C49</f>
        <v>Germany</v>
      </c>
      <c r="D84" s="7" t="str">
        <f t="shared" si="34"/>
        <v>Bremen</v>
      </c>
      <c r="E84" s="43">
        <f>Sekundäranteil!$D$9*'Gesamtenergie PP 2019'!E14</f>
        <v>7555.3499999999995</v>
      </c>
      <c r="F84" s="47">
        <f>Sekundäranteil!$D$9*'Gesamtenergie PP 2019'!F14</f>
        <v>8946.6666666666679</v>
      </c>
      <c r="G84" s="44">
        <f>Sekundäranteil!$D$9*'Gesamtenergie PP 2019'!G14</f>
        <v>7391.9999999999991</v>
      </c>
      <c r="H84" s="46">
        <f>Sekundäranteil!$D$9*'Gesamtenergie PP 2019'!H14</f>
        <v>5751.9000000000005</v>
      </c>
      <c r="I84" s="45">
        <f>Sekundäranteil!$D$9*'Gesamtenergie PP 2019'!I14</f>
        <v>5171.2833333333328</v>
      </c>
    </row>
    <row r="85" spans="3:9" x14ac:dyDescent="0.25">
      <c r="C85" s="7" t="str">
        <f t="shared" ref="C85:D85" si="35">C50</f>
        <v>Germany</v>
      </c>
      <c r="D85" s="7" t="str">
        <f t="shared" si="35"/>
        <v>Voelklingen</v>
      </c>
      <c r="E85" s="43">
        <f>Sekundäranteil!$D$9*'Gesamtenergie PP 2019'!E15</f>
        <v>6369.3889999999992</v>
      </c>
      <c r="F85" s="47">
        <f>Sekundäranteil!$D$9*'Gesamtenergie PP 2019'!F15</f>
        <v>7542.311111111113</v>
      </c>
      <c r="G85" s="44">
        <f>Sekundäranteil!$D$9*'Gesamtenergie PP 2019'!G15</f>
        <v>6231.6799999999994</v>
      </c>
      <c r="H85" s="46">
        <f>Sekundäranteil!$D$9*'Gesamtenergie PP 2019'!H15</f>
        <v>4849.0259999999998</v>
      </c>
      <c r="I85" s="45">
        <f>Sekundäranteil!$D$9*'Gesamtenergie PP 2019'!I15</f>
        <v>4359.5485555555551</v>
      </c>
    </row>
    <row r="86" spans="3:9" x14ac:dyDescent="0.25">
      <c r="C86" s="7" t="str">
        <f t="shared" ref="C86:D86" si="36">C51</f>
        <v>Germany</v>
      </c>
      <c r="D86" s="7" t="str">
        <f t="shared" si="36"/>
        <v>Eisenhuettenstadt</v>
      </c>
      <c r="E86" s="43">
        <f>Sekundäranteil!$D$9*'Gesamtenergie PP 2019'!E16</f>
        <v>4922.4249999999993</v>
      </c>
      <c r="F86" s="47">
        <f>Sekundäranteil!$D$9*'Gesamtenergie PP 2019'!F16</f>
        <v>5828.8888888888905</v>
      </c>
      <c r="G86" s="44">
        <f>Sekundäranteil!$D$9*'Gesamtenergie PP 2019'!G16</f>
        <v>4815.9999999999991</v>
      </c>
      <c r="H86" s="46">
        <f>Sekundäranteil!$D$9*'Gesamtenergie PP 2019'!H16</f>
        <v>3747.4500000000003</v>
      </c>
      <c r="I86" s="45">
        <f>Sekundäranteil!$D$9*'Gesamtenergie PP 2019'!I16</f>
        <v>3369.1694444444443</v>
      </c>
    </row>
    <row r="87" spans="3:9" x14ac:dyDescent="0.25">
      <c r="C87" s="7" t="str">
        <f t="shared" ref="C87:D87" si="37">C52</f>
        <v>Germany</v>
      </c>
      <c r="D87" s="7" t="str">
        <f t="shared" si="37"/>
        <v>Duisburg-Huckingen</v>
      </c>
      <c r="E87" s="43">
        <f>Sekundäranteil!$D$9*'Gesamtenergie PP 2019'!E17</f>
        <v>11447.5</v>
      </c>
      <c r="F87" s="47">
        <f>Sekundäranteil!$D$9*'Gesamtenergie PP 2019'!F17</f>
        <v>13555.555555555558</v>
      </c>
      <c r="G87" s="44">
        <f>Sekundäranteil!$D$9*'Gesamtenergie PP 2019'!G17</f>
        <v>11199.999999999998</v>
      </c>
      <c r="H87" s="46">
        <f>Sekundäranteil!$D$9*'Gesamtenergie PP 2019'!H17</f>
        <v>8715</v>
      </c>
      <c r="I87" s="45">
        <f>Sekundäranteil!$D$9*'Gesamtenergie PP 2019'!I17</f>
        <v>7835.2777777777774</v>
      </c>
    </row>
    <row r="88" spans="3:9" x14ac:dyDescent="0.25">
      <c r="C88" s="7" t="str">
        <f t="shared" ref="C88:D88" si="38">C53</f>
        <v>Germany</v>
      </c>
      <c r="D88" s="7" t="str">
        <f t="shared" si="38"/>
        <v>Duisburg-Beeckerwerth</v>
      </c>
      <c r="E88" s="43">
        <f>Sekundäranteil!$D$9*'Gesamtenergie PP 2019'!E18</f>
        <v>13737</v>
      </c>
      <c r="F88" s="47">
        <f>Sekundäranteil!$D$9*'Gesamtenergie PP 2019'!F18</f>
        <v>16266.66666666667</v>
      </c>
      <c r="G88" s="44">
        <f>Sekundäranteil!$D$9*'Gesamtenergie PP 2019'!G18</f>
        <v>13439.999999999998</v>
      </c>
      <c r="H88" s="46">
        <f>Sekundäranteil!$D$9*'Gesamtenergie PP 2019'!H18</f>
        <v>10458</v>
      </c>
      <c r="I88" s="45">
        <f>Sekundäranteil!$D$9*'Gesamtenergie PP 2019'!I18</f>
        <v>9402.3333333333321</v>
      </c>
    </row>
    <row r="89" spans="3:9" x14ac:dyDescent="0.25">
      <c r="C89" s="7" t="str">
        <f t="shared" ref="C89:D89" si="39">C54</f>
        <v>Germany</v>
      </c>
      <c r="D89" s="7" t="str">
        <f t="shared" si="39"/>
        <v>Salzgitter</v>
      </c>
      <c r="E89" s="43">
        <f>Sekundäranteil!$D$9*'Gesamtenergie PP 2019'!E19</f>
        <v>10531.699999999999</v>
      </c>
      <c r="F89" s="47">
        <f>Sekundäranteil!$D$9*'Gesamtenergie PP 2019'!F19</f>
        <v>12471.111111111113</v>
      </c>
      <c r="G89" s="44">
        <f>Sekundäranteil!$D$9*'Gesamtenergie PP 2019'!G19</f>
        <v>10303.999999999998</v>
      </c>
      <c r="H89" s="46">
        <f>Sekundäranteil!$D$9*'Gesamtenergie PP 2019'!H19</f>
        <v>8017.8</v>
      </c>
      <c r="I89" s="45">
        <f>Sekundäranteil!$D$9*'Gesamtenergie PP 2019'!I19</f>
        <v>7208.4555555555553</v>
      </c>
    </row>
    <row r="90" spans="3:9" x14ac:dyDescent="0.25">
      <c r="C90" s="7" t="str">
        <f t="shared" ref="C90:D90" si="40">C55</f>
        <v>Germany</v>
      </c>
      <c r="D90" s="7" t="str">
        <f t="shared" si="40"/>
        <v>Dillingen</v>
      </c>
      <c r="E90" s="43">
        <f>Sekundäranteil!$D$9*'Gesamtenergie PP 2019'!E20</f>
        <v>5343.6929999999993</v>
      </c>
      <c r="F90" s="47">
        <f>Sekundäranteil!$D$9*'Gesamtenergie PP 2019'!F20</f>
        <v>6327.7333333333345</v>
      </c>
      <c r="G90" s="44">
        <f>Sekundäranteil!$D$9*'Gesamtenergie PP 2019'!G20</f>
        <v>5228.16</v>
      </c>
      <c r="H90" s="46">
        <f>Sekundäranteil!$D$9*'Gesamtenergie PP 2019'!H20</f>
        <v>4068.1620000000003</v>
      </c>
      <c r="I90" s="45">
        <f>Sekundäranteil!$D$9*'Gesamtenergie PP 2019'!I20</f>
        <v>3657.5076666666664</v>
      </c>
    </row>
    <row r="91" spans="3:9" x14ac:dyDescent="0.25">
      <c r="C91" s="7" t="str">
        <f t="shared" ref="C91:D91" si="41">C56</f>
        <v>Germany</v>
      </c>
      <c r="D91" s="7" t="str">
        <f t="shared" si="41"/>
        <v>Duisburg</v>
      </c>
      <c r="E91" s="43">
        <f>Sekundäranteil!$D$9*'Gesamtenergie PP 2019'!E21</f>
        <v>2564.2399999999998</v>
      </c>
      <c r="F91" s="47">
        <f>Sekundäranteil!$D$9*'Gesamtenergie PP 2019'!F21</f>
        <v>3036.4444444444453</v>
      </c>
      <c r="G91" s="44">
        <f>Sekundäranteil!$D$9*'Gesamtenergie PP 2019'!G21</f>
        <v>2508.7999999999997</v>
      </c>
      <c r="H91" s="46">
        <f>Sekundäranteil!$D$9*'Gesamtenergie PP 2019'!H21</f>
        <v>1952.16</v>
      </c>
      <c r="I91" s="45">
        <f>Sekundäranteil!$D$9*'Gesamtenergie PP 2019'!I21</f>
        <v>1755.1022222222221</v>
      </c>
    </row>
    <row r="92" spans="3:9" x14ac:dyDescent="0.25">
      <c r="C92" s="7" t="str">
        <f t="shared" ref="C92:D92" si="42">C57</f>
        <v>Germany</v>
      </c>
      <c r="D92" s="7" t="str">
        <f t="shared" si="42"/>
        <v>Duisburg-Bruckhausen</v>
      </c>
      <c r="E92" s="43">
        <f>Sekundäranteil!$D$9*'Gesamtenergie PP 2019'!E22</f>
        <v>13737</v>
      </c>
      <c r="F92" s="47">
        <f>Sekundäranteil!$D$9*'Gesamtenergie PP 2019'!F22</f>
        <v>16266.66666666667</v>
      </c>
      <c r="G92" s="44">
        <f>Sekundäranteil!$D$9*'Gesamtenergie PP 2019'!G22</f>
        <v>13439.999999999998</v>
      </c>
      <c r="H92" s="46">
        <f>Sekundäranteil!$D$9*'Gesamtenergie PP 2019'!H22</f>
        <v>10458</v>
      </c>
      <c r="I92" s="45">
        <f>Sekundäranteil!$D$9*'Gesamtenergie PP 2019'!I22</f>
        <v>9402.3333333333321</v>
      </c>
    </row>
    <row r="93" spans="3:9" x14ac:dyDescent="0.25">
      <c r="C93" s="7" t="str">
        <f t="shared" ref="C93:D93" si="43">C58</f>
        <v>Hungaria</v>
      </c>
      <c r="D93" s="7" t="str">
        <f t="shared" si="43"/>
        <v>Dunauijvaros</v>
      </c>
      <c r="E93" s="43">
        <f>Sekundäranteil!$D$9*'Gesamtenergie PP 2019'!E23</f>
        <v>3663.2</v>
      </c>
      <c r="F93" s="47">
        <f>Sekundäranteil!$D$9*'Gesamtenergie PP 2019'!F23</f>
        <v>4337.7777777777783</v>
      </c>
      <c r="G93" s="44">
        <f>Sekundäranteil!$D$9*'Gesamtenergie PP 2019'!G23</f>
        <v>3583.9999999999995</v>
      </c>
      <c r="H93" s="46">
        <f>Sekundäranteil!$D$9*'Gesamtenergie PP 2019'!H23</f>
        <v>2788.8</v>
      </c>
      <c r="I93" s="45">
        <f>Sekundäranteil!$D$9*'Gesamtenergie PP 2019'!I23</f>
        <v>2507.2888888888888</v>
      </c>
    </row>
    <row r="94" spans="3:9" x14ac:dyDescent="0.25">
      <c r="C94" s="7" t="str">
        <f t="shared" ref="C94:D94" si="44">C59</f>
        <v>Italy</v>
      </c>
      <c r="D94" s="7" t="str">
        <f t="shared" si="44"/>
        <v>Taranto</v>
      </c>
      <c r="E94" s="43">
        <f>Sekundäranteil!$D$9*'Gesamtenergie PP 2019'!E24</f>
        <v>19460.75</v>
      </c>
      <c r="F94" s="47">
        <f>Sekundäranteil!$D$9*'Gesamtenergie PP 2019'!F24</f>
        <v>23044.444444444449</v>
      </c>
      <c r="G94" s="44">
        <f>Sekundäranteil!$D$9*'Gesamtenergie PP 2019'!G24</f>
        <v>19039.999999999996</v>
      </c>
      <c r="H94" s="46">
        <f>Sekundäranteil!$D$9*'Gesamtenergie PP 2019'!H24</f>
        <v>14815.5</v>
      </c>
      <c r="I94" s="45">
        <f>Sekundäranteil!$D$9*'Gesamtenergie PP 2019'!I24</f>
        <v>13319.972222222221</v>
      </c>
    </row>
    <row r="95" spans="3:9" x14ac:dyDescent="0.25">
      <c r="C95" s="7" t="str">
        <f t="shared" ref="C95:D95" si="45">C60</f>
        <v>Netherlands</v>
      </c>
      <c r="D95" s="7" t="str">
        <f t="shared" si="45"/>
        <v>Ijmuiden</v>
      </c>
      <c r="E95" s="43">
        <f>Sekundäranteil!$D$9*'Gesamtenergie PP 2019'!E25</f>
        <v>15602.942499999999</v>
      </c>
      <c r="F95" s="47">
        <f>Sekundäranteil!$D$9*'Gesamtenergie PP 2019'!F25</f>
        <v>18476.222222222226</v>
      </c>
      <c r="G95" s="44">
        <f>Sekundäranteil!$D$9*'Gesamtenergie PP 2019'!G25</f>
        <v>15265.599999999999</v>
      </c>
      <c r="H95" s="46">
        <f>Sekundäranteil!$D$9*'Gesamtenergie PP 2019'!H25</f>
        <v>11878.545</v>
      </c>
      <c r="I95" s="45">
        <f>Sekundäranteil!$D$9*'Gesamtenergie PP 2019'!I25</f>
        <v>10679.483611111111</v>
      </c>
    </row>
    <row r="96" spans="3:9" x14ac:dyDescent="0.25">
      <c r="C96" s="7" t="str">
        <f t="shared" ref="C96:D96" si="46">C61</f>
        <v>Poland</v>
      </c>
      <c r="D96" s="7" t="str">
        <f t="shared" si="46"/>
        <v>Krakow</v>
      </c>
      <c r="E96" s="43">
        <f>Sekundäranteil!$D$9*'Gesamtenergie PP 2019'!E26</f>
        <v>6238.8874999999998</v>
      </c>
      <c r="F96" s="47">
        <f>Sekundäranteil!$D$9*'Gesamtenergie PP 2019'!F26</f>
        <v>7387.7777777777792</v>
      </c>
      <c r="G96" s="44">
        <f>Sekundäranteil!$D$9*'Gesamtenergie PP 2019'!G26</f>
        <v>6103.9999999999991</v>
      </c>
      <c r="H96" s="46">
        <f>Sekundäranteil!$D$9*'Gesamtenergie PP 2019'!H26</f>
        <v>4749.6750000000002</v>
      </c>
      <c r="I96" s="45">
        <f>Sekundäranteil!$D$9*'Gesamtenergie PP 2019'!I26</f>
        <v>4270.2263888888883</v>
      </c>
    </row>
    <row r="97" spans="3:9" x14ac:dyDescent="0.25">
      <c r="C97" s="7" t="str">
        <f t="shared" ref="C97:D97" si="47">C62</f>
        <v>Poland</v>
      </c>
      <c r="D97" s="7" t="str">
        <f t="shared" si="47"/>
        <v>Dabrowa Gornicza</v>
      </c>
      <c r="E97" s="43">
        <f>Sekundäranteil!$D$9*'Gesamtenergie PP 2019'!E27</f>
        <v>6238.8874999999998</v>
      </c>
      <c r="F97" s="47">
        <f>Sekundäranteil!$D$9*'Gesamtenergie PP 2019'!F27</f>
        <v>7387.7777777777792</v>
      </c>
      <c r="G97" s="44">
        <f>Sekundäranteil!$D$9*'Gesamtenergie PP 2019'!G27</f>
        <v>6103.9999999999991</v>
      </c>
      <c r="H97" s="46">
        <f>Sekundäranteil!$D$9*'Gesamtenergie PP 2019'!H27</f>
        <v>4749.6750000000002</v>
      </c>
      <c r="I97" s="45">
        <f>Sekundäranteil!$D$9*'Gesamtenergie PP 2019'!I27</f>
        <v>4270.2263888888883</v>
      </c>
    </row>
    <row r="98" spans="3:9" x14ac:dyDescent="0.25">
      <c r="C98" s="7" t="str">
        <f t="shared" ref="C98:D98" si="48">C63</f>
        <v>Romania</v>
      </c>
      <c r="D98" s="7" t="str">
        <f t="shared" si="48"/>
        <v>Galati</v>
      </c>
      <c r="E98" s="43">
        <f>Sekundäranteil!$D$9*'Gesamtenergie PP 2019'!E28</f>
        <v>4693.4749999999995</v>
      </c>
      <c r="F98" s="47">
        <f>Sekundäranteil!$D$9*'Gesamtenergie PP 2019'!F28</f>
        <v>5557.7777777777792</v>
      </c>
      <c r="G98" s="44">
        <f>Sekundäranteil!$D$9*'Gesamtenergie PP 2019'!G28</f>
        <v>4591.9999999999991</v>
      </c>
      <c r="H98" s="46">
        <f>Sekundäranteil!$D$9*'Gesamtenergie PP 2019'!H28</f>
        <v>3573.15</v>
      </c>
      <c r="I98" s="45">
        <f>Sekundäranteil!$D$9*'Gesamtenergie PP 2019'!I28</f>
        <v>3212.4638888888885</v>
      </c>
    </row>
    <row r="99" spans="3:9" x14ac:dyDescent="0.25">
      <c r="C99" s="7" t="str">
        <f t="shared" ref="C99:D99" si="49">C64</f>
        <v>Slovakia</v>
      </c>
      <c r="D99" s="7" t="str">
        <f t="shared" si="49"/>
        <v>Kosice</v>
      </c>
      <c r="E99" s="43">
        <f>Sekundäranteil!$D$9*'Gesamtenergie PP 2019'!E29</f>
        <v>10302.75</v>
      </c>
      <c r="F99" s="47">
        <f>Sekundäranteil!$D$9*'Gesamtenergie PP 2019'!F29</f>
        <v>12200.000000000002</v>
      </c>
      <c r="G99" s="44">
        <f>Sekundäranteil!$D$9*'Gesamtenergie PP 2019'!G29</f>
        <v>10079.999999999998</v>
      </c>
      <c r="H99" s="46">
        <f>Sekundäranteil!$D$9*'Gesamtenergie PP 2019'!H29</f>
        <v>7843.5000000000009</v>
      </c>
      <c r="I99" s="45">
        <f>Sekundäranteil!$D$9*'Gesamtenergie PP 2019'!I29</f>
        <v>7051.7499999999991</v>
      </c>
    </row>
    <row r="100" spans="3:9" x14ac:dyDescent="0.25">
      <c r="C100" s="7" t="str">
        <f t="shared" ref="C100:D100" si="50">C65</f>
        <v>Spain</v>
      </c>
      <c r="D100" s="7" t="str">
        <f t="shared" si="50"/>
        <v>Gijon</v>
      </c>
      <c r="E100" s="43">
        <f>Sekundäranteil!$D$9*'Gesamtenergie PP 2019'!E30</f>
        <v>5437.5625</v>
      </c>
      <c r="F100" s="47">
        <f>Sekundäranteil!$D$9*'Gesamtenergie PP 2019'!F30</f>
        <v>6438.8888888888905</v>
      </c>
      <c r="G100" s="44">
        <f>Sekundäranteil!$D$9*'Gesamtenergie PP 2019'!G30</f>
        <v>5319.9999999999991</v>
      </c>
      <c r="H100" s="46">
        <f>Sekundäranteil!$D$9*'Gesamtenergie PP 2019'!H30</f>
        <v>4139.625</v>
      </c>
      <c r="I100" s="45">
        <f>Sekundäranteil!$D$9*'Gesamtenergie PP 2019'!I30</f>
        <v>3721.7569444444443</v>
      </c>
    </row>
    <row r="101" spans="3:9" x14ac:dyDescent="0.25">
      <c r="C101" s="7" t="str">
        <f t="shared" ref="C101:D101" si="51">C66</f>
        <v>Spain</v>
      </c>
      <c r="D101" s="7" t="str">
        <f t="shared" si="51"/>
        <v>Aviles</v>
      </c>
      <c r="E101" s="43">
        <f>Sekundäranteil!$D$9*'Gesamtenergie PP 2019'!E31</f>
        <v>5437.5625</v>
      </c>
      <c r="F101" s="47">
        <f>Sekundäranteil!$D$9*'Gesamtenergie PP 2019'!F31</f>
        <v>6438.8888888888905</v>
      </c>
      <c r="G101" s="44">
        <f>Sekundäranteil!$D$9*'Gesamtenergie PP 2019'!G31</f>
        <v>5319.9999999999991</v>
      </c>
      <c r="H101" s="46">
        <f>Sekundäranteil!$D$9*'Gesamtenergie PP 2019'!H31</f>
        <v>4139.625</v>
      </c>
      <c r="I101" s="45">
        <f>Sekundäranteil!$D$9*'Gesamtenergie PP 2019'!I31</f>
        <v>3721.7569444444443</v>
      </c>
    </row>
    <row r="102" spans="3:9" x14ac:dyDescent="0.25">
      <c r="C102" s="7" t="str">
        <f t="shared" ref="C102:D102" si="52">C67</f>
        <v>Sweden</v>
      </c>
      <c r="D102" s="7" t="str">
        <f t="shared" si="52"/>
        <v>Lulea</v>
      </c>
      <c r="E102" s="43">
        <f>Sekundäranteil!$D$9*'Gesamtenergie PP 2019'!E32</f>
        <v>5265.8499999999995</v>
      </c>
      <c r="F102" s="47">
        <f>Sekundäranteil!$D$9*'Gesamtenergie PP 2019'!F32</f>
        <v>6235.5555555555566</v>
      </c>
      <c r="G102" s="44">
        <f>Sekundäranteil!$D$9*'Gesamtenergie PP 2019'!G32</f>
        <v>5151.9999999999991</v>
      </c>
      <c r="H102" s="46">
        <f>Sekundäranteil!$D$9*'Gesamtenergie PP 2019'!H32</f>
        <v>4008.9</v>
      </c>
      <c r="I102" s="45">
        <f>Sekundäranteil!$D$9*'Gesamtenergie PP 2019'!I32</f>
        <v>3604.2277777777776</v>
      </c>
    </row>
    <row r="103" spans="3:9" x14ac:dyDescent="0.25">
      <c r="C103" s="7" t="str">
        <f t="shared" ref="C103:D103" si="53">C68</f>
        <v>Sweden</v>
      </c>
      <c r="D103" s="7" t="str">
        <f t="shared" si="53"/>
        <v>Oxeloesund</v>
      </c>
      <c r="E103" s="43">
        <f>Sekundäranteil!$D$9*'Gesamtenergie PP 2019'!E33</f>
        <v>3434.25</v>
      </c>
      <c r="F103" s="47">
        <f>Sekundäranteil!$D$9*'Gesamtenergie PP 2019'!F33</f>
        <v>4066.6666666666674</v>
      </c>
      <c r="G103" s="44">
        <f>Sekundäranteil!$D$9*'Gesamtenergie PP 2019'!G33</f>
        <v>3359.9999999999995</v>
      </c>
      <c r="H103" s="46">
        <f>Sekundäranteil!$D$9*'Gesamtenergie PP 2019'!H33</f>
        <v>2614.5</v>
      </c>
      <c r="I103" s="45">
        <f>Sekundäranteil!$D$9*'Gesamtenergie PP 2019'!I33</f>
        <v>2350.583333333333</v>
      </c>
    </row>
    <row r="104" spans="3:9" x14ac:dyDescent="0.25">
      <c r="C104" s="7" t="str">
        <f t="shared" ref="C104:D104" si="54">C69</f>
        <v>United Kingdom</v>
      </c>
      <c r="D104" s="7" t="str">
        <f t="shared" si="54"/>
        <v>Port Talbot</v>
      </c>
      <c r="E104" s="43">
        <f>Sekundäranteil!$D$9*'Gesamtenergie PP 2019'!E34</f>
        <v>8665.7574999999997</v>
      </c>
      <c r="F104" s="47">
        <f>Sekundäranteil!$D$9*'Gesamtenergie PP 2019'!F34</f>
        <v>10261.555555555558</v>
      </c>
      <c r="G104" s="44">
        <f>Sekundäranteil!$D$9*'Gesamtenergie PP 2019'!G34</f>
        <v>8478.4</v>
      </c>
      <c r="H104" s="46">
        <f>Sekundäranteil!$D$9*'Gesamtenergie PP 2019'!H34</f>
        <v>6597.2550000000001</v>
      </c>
      <c r="I104" s="45">
        <f>Sekundäranteil!$D$9*'Gesamtenergie PP 2019'!I34</f>
        <v>5931.3052777777775</v>
      </c>
    </row>
    <row r="105" spans="3:9" x14ac:dyDescent="0.25">
      <c r="C105" s="7" t="str">
        <f t="shared" ref="C105:D105" si="55">C70</f>
        <v>United Kingdom</v>
      </c>
      <c r="D105" s="7" t="str">
        <f t="shared" si="55"/>
        <v>Scunthorpe</v>
      </c>
      <c r="E105" s="43">
        <f>Sekundäranteil!$D$9*'Gesamtenergie PP 2019'!E35</f>
        <v>6410.5999999999995</v>
      </c>
      <c r="F105" s="47">
        <f>Sekundäranteil!$D$9*'Gesamtenergie PP 2019'!F35</f>
        <v>7591.1111111111131</v>
      </c>
      <c r="G105" s="44">
        <f>Sekundäranteil!$D$9*'Gesamtenergie PP 2019'!G35</f>
        <v>6271.9999999999991</v>
      </c>
      <c r="H105" s="46">
        <f>Sekundäranteil!$D$9*'Gesamtenergie PP 2019'!H35</f>
        <v>4880.4000000000005</v>
      </c>
      <c r="I105" s="45">
        <f>Sekundäranteil!$D$9*'Gesamtenergie PP 2019'!I35</f>
        <v>4387.7555555555555</v>
      </c>
    </row>
    <row r="109" spans="3:9" ht="15.75" x14ac:dyDescent="0.25">
      <c r="C109" s="51"/>
    </row>
  </sheetData>
  <mergeCells count="9">
    <mergeCell ref="E75:F75"/>
    <mergeCell ref="G75:I75"/>
    <mergeCell ref="C3:I3"/>
    <mergeCell ref="C38:I38"/>
    <mergeCell ref="C73:I73"/>
    <mergeCell ref="E5:F5"/>
    <mergeCell ref="G5:I5"/>
    <mergeCell ref="E40:F40"/>
    <mergeCell ref="G40:I40"/>
  </mergeCells>
  <pageMargins left="0.7" right="0.7" top="0.78740157499999996" bottom="0.78740157499999996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106"/>
  <sheetViews>
    <sheetView topLeftCell="A4" workbookViewId="0">
      <selection activeCell="I7" sqref="I7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0.42578125" bestFit="1" customWidth="1"/>
    <col min="8" max="8" width="19.140625" bestFit="1" customWidth="1"/>
    <col min="9" max="9" width="24.5703125" bestFit="1" customWidth="1"/>
  </cols>
  <sheetData>
    <row r="3" spans="3:9" ht="42.75" customHeight="1" x14ac:dyDescent="0.35">
      <c r="C3" s="93" t="s">
        <v>105</v>
      </c>
      <c r="D3" s="93"/>
      <c r="E3" s="93"/>
      <c r="F3" s="93"/>
      <c r="G3" s="93"/>
      <c r="H3" s="93"/>
      <c r="I3" s="93"/>
    </row>
    <row r="5" spans="3:9" ht="15.75" x14ac:dyDescent="0.25">
      <c r="E5" s="103" t="s">
        <v>45</v>
      </c>
      <c r="F5" s="103"/>
      <c r="G5" s="103" t="s">
        <v>42</v>
      </c>
      <c r="H5" s="103"/>
      <c r="I5" s="103"/>
    </row>
    <row r="6" spans="3:9" x14ac:dyDescent="0.25">
      <c r="C6" s="12" t="s">
        <v>49</v>
      </c>
      <c r="D6" s="12" t="s">
        <v>50</v>
      </c>
      <c r="E6" s="54" t="str">
        <f>Studienliste!$F$17</f>
        <v>ISI-05 13</v>
      </c>
      <c r="F6" s="55" t="s">
        <v>125</v>
      </c>
      <c r="G6" s="56" t="str">
        <f>Studienliste!$F$10</f>
        <v>OTTO-01 17</v>
      </c>
      <c r="H6" s="57" t="str">
        <f>Studienliste!$F$8</f>
        <v>TUD-02 20</v>
      </c>
      <c r="I6" s="58" t="str">
        <f>F6</f>
        <v>ENWI</v>
      </c>
    </row>
    <row r="7" spans="3:9" x14ac:dyDescent="0.25">
      <c r="C7" s="7" t="str">
        <f>'Produktion je Standort'!C6</f>
        <v>Austria</v>
      </c>
      <c r="D7" s="7" t="str">
        <f>'Produktion je Standort'!D6</f>
        <v>Donawitz</v>
      </c>
      <c r="E7" s="43" t="e">
        <f>'Verbrauch je Träger PP 2019'!F120-'Energiebedarf Sek.Stahl 2050'!E7-('Verbrauch je Träger PP 2019'!F120-'Energiebedarf Sek.stahl 2019'!E6)</f>
        <v>#REF!</v>
      </c>
      <c r="F7" s="47" t="e">
        <f>'Verbrauch je Träger PP 2019'!G120-'Energiebedarf Sek.Stahl 2050'!F7-('Verbrauch je Träger PP 2019'!G120-'Energiebedarf Sek.stahl 2019'!F6)</f>
        <v>#REF!</v>
      </c>
      <c r="G7" s="44" t="e">
        <f>'Verbrauch je Träger PP 2019'!H120-'Energiebedarf Sek.Stahl 2050'!G7-('Verbrauch je Träger PP 2019'!H120-'Energiebedarf Sek.stahl 2019'!G6)</f>
        <v>#REF!</v>
      </c>
      <c r="H7" s="46" t="e">
        <f>'Verbrauch je Träger PP 2019'!I120-'Energiebedarf Sek.Stahl 2050'!H7-('Verbrauch je Träger PP 2019'!I120-'Energiebedarf Sek.stahl 2019'!H6)</f>
        <v>#REF!</v>
      </c>
      <c r="I7" s="45" t="e">
        <f>'Verbrauch je Träger PP 2019'!J120-'Energiebedarf Sek.Stahl 2050'!I7-('Verbrauch je Träger PP 2019'!J120-'Energiebedarf Sek.stahl 2019'!I6)</f>
        <v>#REF!</v>
      </c>
    </row>
    <row r="8" spans="3:9" x14ac:dyDescent="0.25">
      <c r="C8" s="7" t="str">
        <f>'Produktion je Standort'!C7</f>
        <v>Austria</v>
      </c>
      <c r="D8" s="7" t="str">
        <f>'Produktion je Standort'!D7</f>
        <v>Linz</v>
      </c>
      <c r="E8" s="43" t="e">
        <f>'Verbrauch je Träger PP 2019'!F121-'Energiebedarf Sek.Stahl 2050'!E8-('Verbrauch je Träger PP 2019'!F121-'Energiebedarf Sek.stahl 2019'!E7)</f>
        <v>#REF!</v>
      </c>
      <c r="F8" s="47" t="e">
        <f>'Verbrauch je Träger PP 2019'!G121-'Energiebedarf Sek.Stahl 2050'!F8-('Verbrauch je Träger PP 2019'!G121-'Energiebedarf Sek.stahl 2019'!F7)</f>
        <v>#REF!</v>
      </c>
      <c r="G8" s="44" t="e">
        <f>'Verbrauch je Träger PP 2019'!H121-'Energiebedarf Sek.Stahl 2050'!G8-('Verbrauch je Träger PP 2019'!H121-'Energiebedarf Sek.stahl 2019'!G7)</f>
        <v>#REF!</v>
      </c>
      <c r="H8" s="46" t="e">
        <f>'Verbrauch je Träger PP 2019'!I121-'Energiebedarf Sek.Stahl 2050'!H8-('Verbrauch je Träger PP 2019'!I121-'Energiebedarf Sek.stahl 2019'!H7)</f>
        <v>#REF!</v>
      </c>
      <c r="I8" s="45" t="e">
        <f>'Verbrauch je Träger PP 2019'!J121-'Energiebedarf Sek.Stahl 2050'!I8-('Verbrauch je Träger PP 2019'!J121-'Energiebedarf Sek.stahl 2019'!I7)</f>
        <v>#REF!</v>
      </c>
    </row>
    <row r="9" spans="3:9" x14ac:dyDescent="0.25">
      <c r="C9" s="7" t="str">
        <f>'Produktion je Standort'!C8</f>
        <v>Belgium</v>
      </c>
      <c r="D9" s="7" t="str">
        <f>'Produktion je Standort'!D8</f>
        <v>Ghent</v>
      </c>
      <c r="E9" s="43" t="e">
        <f>'Verbrauch je Träger PP 2019'!F122-'Energiebedarf Sek.Stahl 2050'!E9-('Verbrauch je Träger PP 2019'!F122-'Energiebedarf Sek.stahl 2019'!E8)</f>
        <v>#REF!</v>
      </c>
      <c r="F9" s="47" t="e">
        <f>'Verbrauch je Träger PP 2019'!G122-'Energiebedarf Sek.Stahl 2050'!F9-('Verbrauch je Träger PP 2019'!G122-'Energiebedarf Sek.stahl 2019'!F8)</f>
        <v>#REF!</v>
      </c>
      <c r="G9" s="44" t="e">
        <f>'Verbrauch je Träger PP 2019'!H122-'Energiebedarf Sek.Stahl 2050'!G9-('Verbrauch je Träger PP 2019'!H122-'Energiebedarf Sek.stahl 2019'!G8)</f>
        <v>#REF!</v>
      </c>
      <c r="H9" s="46" t="e">
        <f>'Verbrauch je Träger PP 2019'!I122-'Energiebedarf Sek.Stahl 2050'!H9-('Verbrauch je Träger PP 2019'!I122-'Energiebedarf Sek.stahl 2019'!H8)</f>
        <v>#REF!</v>
      </c>
      <c r="I9" s="45" t="e">
        <f>'Verbrauch je Träger PP 2019'!J122-'Energiebedarf Sek.Stahl 2050'!I9-('Verbrauch je Träger PP 2019'!J122-'Energiebedarf Sek.stahl 2019'!I8)</f>
        <v>#REF!</v>
      </c>
    </row>
    <row r="10" spans="3:9" x14ac:dyDescent="0.25">
      <c r="C10" s="7" t="str">
        <f>'Produktion je Standort'!C9</f>
        <v>Czech Republic</v>
      </c>
      <c r="D10" s="7" t="str">
        <f>'Produktion je Standort'!D9</f>
        <v>Trinec</v>
      </c>
      <c r="E10" s="43" t="e">
        <f>'Verbrauch je Träger PP 2019'!F123-'Energiebedarf Sek.Stahl 2050'!E10-('Verbrauch je Träger PP 2019'!F123-'Energiebedarf Sek.stahl 2019'!E9)</f>
        <v>#REF!</v>
      </c>
      <c r="F10" s="47" t="e">
        <f>'Verbrauch je Träger PP 2019'!G123-'Energiebedarf Sek.Stahl 2050'!F10-('Verbrauch je Träger PP 2019'!G123-'Energiebedarf Sek.stahl 2019'!F9)</f>
        <v>#REF!</v>
      </c>
      <c r="G10" s="44" t="e">
        <f>'Verbrauch je Träger PP 2019'!H123-'Energiebedarf Sek.Stahl 2050'!G10-('Verbrauch je Träger PP 2019'!H123-'Energiebedarf Sek.stahl 2019'!G9)</f>
        <v>#REF!</v>
      </c>
      <c r="H10" s="46" t="e">
        <f>'Verbrauch je Träger PP 2019'!I123-'Energiebedarf Sek.Stahl 2050'!H10-('Verbrauch je Träger PP 2019'!I123-'Energiebedarf Sek.stahl 2019'!H9)</f>
        <v>#REF!</v>
      </c>
      <c r="I10" s="45" t="e">
        <f>'Verbrauch je Träger PP 2019'!J123-'Energiebedarf Sek.Stahl 2050'!I10-('Verbrauch je Träger PP 2019'!J123-'Energiebedarf Sek.stahl 2019'!I9)</f>
        <v>#REF!</v>
      </c>
    </row>
    <row r="11" spans="3:9" x14ac:dyDescent="0.25">
      <c r="C11" s="7" t="str">
        <f>'Produktion je Standort'!C10</f>
        <v>Finland</v>
      </c>
      <c r="D11" s="7" t="str">
        <f>'Produktion je Standort'!D10</f>
        <v>Raahe</v>
      </c>
      <c r="E11" s="43" t="e">
        <f>'Verbrauch je Träger PP 2019'!F124-'Energiebedarf Sek.Stahl 2050'!E11-('Verbrauch je Träger PP 2019'!F124-'Energiebedarf Sek.stahl 2019'!E10)</f>
        <v>#REF!</v>
      </c>
      <c r="F11" s="47" t="e">
        <f>'Verbrauch je Träger PP 2019'!G124-'Energiebedarf Sek.Stahl 2050'!F11-('Verbrauch je Träger PP 2019'!G124-'Energiebedarf Sek.stahl 2019'!F10)</f>
        <v>#REF!</v>
      </c>
      <c r="G11" s="44" t="e">
        <f>'Verbrauch je Träger PP 2019'!H124-'Energiebedarf Sek.Stahl 2050'!G11-('Verbrauch je Träger PP 2019'!H124-'Energiebedarf Sek.stahl 2019'!G10)</f>
        <v>#REF!</v>
      </c>
      <c r="H11" s="46" t="e">
        <f>'Verbrauch je Träger PP 2019'!I124-'Energiebedarf Sek.Stahl 2050'!H11-('Verbrauch je Träger PP 2019'!I124-'Energiebedarf Sek.stahl 2019'!H10)</f>
        <v>#REF!</v>
      </c>
      <c r="I11" s="45" t="e">
        <f>'Verbrauch je Träger PP 2019'!J124-'Energiebedarf Sek.Stahl 2050'!I11-('Verbrauch je Träger PP 2019'!J124-'Energiebedarf Sek.stahl 2019'!I10)</f>
        <v>#REF!</v>
      </c>
    </row>
    <row r="12" spans="3:9" x14ac:dyDescent="0.25">
      <c r="C12" s="7" t="str">
        <f>'Produktion je Standort'!C11</f>
        <v>France</v>
      </c>
      <c r="D12" s="7" t="str">
        <f>'Produktion je Standort'!D11</f>
        <v>Fos-Sur-Mer</v>
      </c>
      <c r="E12" s="43" t="e">
        <f>'Verbrauch je Träger PP 2019'!F125-'Energiebedarf Sek.Stahl 2050'!E12-('Verbrauch je Träger PP 2019'!F125-'Energiebedarf Sek.stahl 2019'!E11)</f>
        <v>#REF!</v>
      </c>
      <c r="F12" s="47" t="e">
        <f>'Verbrauch je Träger PP 2019'!G125-'Energiebedarf Sek.Stahl 2050'!F12-('Verbrauch je Träger PP 2019'!G125-'Energiebedarf Sek.stahl 2019'!F11)</f>
        <v>#REF!</v>
      </c>
      <c r="G12" s="44" t="e">
        <f>'Verbrauch je Träger PP 2019'!H125-'Energiebedarf Sek.Stahl 2050'!G12-('Verbrauch je Träger PP 2019'!H125-'Energiebedarf Sek.stahl 2019'!G11)</f>
        <v>#REF!</v>
      </c>
      <c r="H12" s="46" t="e">
        <f>'Verbrauch je Träger PP 2019'!I125-'Energiebedarf Sek.Stahl 2050'!H12-('Verbrauch je Träger PP 2019'!I125-'Energiebedarf Sek.stahl 2019'!H11)</f>
        <v>#REF!</v>
      </c>
      <c r="I12" s="45" t="e">
        <f>'Verbrauch je Träger PP 2019'!J125-'Energiebedarf Sek.Stahl 2050'!I12-('Verbrauch je Träger PP 2019'!J125-'Energiebedarf Sek.stahl 2019'!I11)</f>
        <v>#REF!</v>
      </c>
    </row>
    <row r="13" spans="3:9" x14ac:dyDescent="0.25">
      <c r="C13" s="7" t="str">
        <f>'Produktion je Standort'!C12</f>
        <v>France</v>
      </c>
      <c r="D13" s="7" t="str">
        <f>'Produktion je Standort'!D12</f>
        <v>Dunkerque</v>
      </c>
      <c r="E13" s="43" t="e">
        <f>'Verbrauch je Träger PP 2019'!F126-'Energiebedarf Sek.Stahl 2050'!E13-('Verbrauch je Träger PP 2019'!F126-'Energiebedarf Sek.stahl 2019'!E12)</f>
        <v>#REF!</v>
      </c>
      <c r="F13" s="47" t="e">
        <f>'Verbrauch je Träger PP 2019'!G126-'Energiebedarf Sek.Stahl 2050'!F13-('Verbrauch je Träger PP 2019'!G126-'Energiebedarf Sek.stahl 2019'!F12)</f>
        <v>#REF!</v>
      </c>
      <c r="G13" s="44" t="e">
        <f>'Verbrauch je Träger PP 2019'!H126-'Energiebedarf Sek.Stahl 2050'!G13-('Verbrauch je Träger PP 2019'!H126-'Energiebedarf Sek.stahl 2019'!G12)</f>
        <v>#REF!</v>
      </c>
      <c r="H13" s="46" t="e">
        <f>'Verbrauch je Träger PP 2019'!I126-'Energiebedarf Sek.Stahl 2050'!H13-('Verbrauch je Träger PP 2019'!I126-'Energiebedarf Sek.stahl 2019'!H12)</f>
        <v>#REF!</v>
      </c>
      <c r="I13" s="45" t="e">
        <f>'Verbrauch je Träger PP 2019'!J126-'Energiebedarf Sek.Stahl 2050'!I13-('Verbrauch je Träger PP 2019'!J126-'Energiebedarf Sek.stahl 2019'!I12)</f>
        <v>#REF!</v>
      </c>
    </row>
    <row r="14" spans="3:9" x14ac:dyDescent="0.25">
      <c r="C14" s="7" t="str">
        <f>'Produktion je Standort'!C13</f>
        <v>Germany</v>
      </c>
      <c r="D14" s="7" t="str">
        <f>'Produktion je Standort'!D13</f>
        <v>Bremen</v>
      </c>
      <c r="E14" s="43" t="e">
        <f>'Verbrauch je Träger PP 2019'!F127-'Energiebedarf Sek.Stahl 2050'!E14-('Verbrauch je Träger PP 2019'!F127-'Energiebedarf Sek.stahl 2019'!E13)</f>
        <v>#REF!</v>
      </c>
      <c r="F14" s="47" t="e">
        <f>'Verbrauch je Träger PP 2019'!G127-'Energiebedarf Sek.Stahl 2050'!F14-('Verbrauch je Träger PP 2019'!G127-'Energiebedarf Sek.stahl 2019'!F13)</f>
        <v>#REF!</v>
      </c>
      <c r="G14" s="44" t="e">
        <f>'Verbrauch je Träger PP 2019'!H127-'Energiebedarf Sek.Stahl 2050'!G14-('Verbrauch je Träger PP 2019'!H127-'Energiebedarf Sek.stahl 2019'!G13)</f>
        <v>#REF!</v>
      </c>
      <c r="H14" s="46" t="e">
        <f>'Verbrauch je Träger PP 2019'!I127-'Energiebedarf Sek.Stahl 2050'!H14-('Verbrauch je Träger PP 2019'!I127-'Energiebedarf Sek.stahl 2019'!H13)</f>
        <v>#REF!</v>
      </c>
      <c r="I14" s="45" t="e">
        <f>'Verbrauch je Träger PP 2019'!J127-'Energiebedarf Sek.Stahl 2050'!I14-('Verbrauch je Träger PP 2019'!J127-'Energiebedarf Sek.stahl 2019'!I13)</f>
        <v>#REF!</v>
      </c>
    </row>
    <row r="15" spans="3:9" x14ac:dyDescent="0.25">
      <c r="C15" s="7" t="str">
        <f>'Produktion je Standort'!C14</f>
        <v>Germany</v>
      </c>
      <c r="D15" s="7" t="str">
        <f>'Produktion je Standort'!D14</f>
        <v>Voelklingen</v>
      </c>
      <c r="E15" s="43" t="e">
        <f>'Verbrauch je Träger PP 2019'!F128-'Energiebedarf Sek.Stahl 2050'!E15-('Verbrauch je Träger PP 2019'!F128-'Energiebedarf Sek.stahl 2019'!E14)</f>
        <v>#REF!</v>
      </c>
      <c r="F15" s="47" t="e">
        <f>'Verbrauch je Träger PP 2019'!G128-'Energiebedarf Sek.Stahl 2050'!F15-('Verbrauch je Träger PP 2019'!G128-'Energiebedarf Sek.stahl 2019'!F14)</f>
        <v>#REF!</v>
      </c>
      <c r="G15" s="44" t="e">
        <f>'Verbrauch je Träger PP 2019'!H128-'Energiebedarf Sek.Stahl 2050'!G15-('Verbrauch je Träger PP 2019'!H128-'Energiebedarf Sek.stahl 2019'!G14)</f>
        <v>#REF!</v>
      </c>
      <c r="H15" s="46" t="e">
        <f>'Verbrauch je Träger PP 2019'!I128-'Energiebedarf Sek.Stahl 2050'!H15-('Verbrauch je Träger PP 2019'!I128-'Energiebedarf Sek.stahl 2019'!H14)</f>
        <v>#REF!</v>
      </c>
      <c r="I15" s="45" t="e">
        <f>'Verbrauch je Träger PP 2019'!J128-'Energiebedarf Sek.Stahl 2050'!I15-('Verbrauch je Träger PP 2019'!J128-'Energiebedarf Sek.stahl 2019'!I14)</f>
        <v>#REF!</v>
      </c>
    </row>
    <row r="16" spans="3:9" x14ac:dyDescent="0.25">
      <c r="C16" s="7" t="str">
        <f>'Produktion je Standort'!C15</f>
        <v>Germany</v>
      </c>
      <c r="D16" s="7" t="str">
        <f>'Produktion je Standort'!D15</f>
        <v>Eisenhuettenstadt</v>
      </c>
      <c r="E16" s="43" t="e">
        <f>'Verbrauch je Träger PP 2019'!F129-'Energiebedarf Sek.Stahl 2050'!E16-('Verbrauch je Träger PP 2019'!F129-'Energiebedarf Sek.stahl 2019'!E15)</f>
        <v>#REF!</v>
      </c>
      <c r="F16" s="47" t="e">
        <f>'Verbrauch je Träger PP 2019'!G129-'Energiebedarf Sek.Stahl 2050'!F16-('Verbrauch je Träger PP 2019'!G129-'Energiebedarf Sek.stahl 2019'!F15)</f>
        <v>#REF!</v>
      </c>
      <c r="G16" s="44" t="e">
        <f>'Verbrauch je Träger PP 2019'!H129-'Energiebedarf Sek.Stahl 2050'!G16-('Verbrauch je Träger PP 2019'!H129-'Energiebedarf Sek.stahl 2019'!G15)</f>
        <v>#REF!</v>
      </c>
      <c r="H16" s="46" t="e">
        <f>'Verbrauch je Träger PP 2019'!I129-'Energiebedarf Sek.Stahl 2050'!H16-('Verbrauch je Träger PP 2019'!I129-'Energiebedarf Sek.stahl 2019'!H15)</f>
        <v>#REF!</v>
      </c>
      <c r="I16" s="45" t="e">
        <f>'Verbrauch je Träger PP 2019'!J129-'Energiebedarf Sek.Stahl 2050'!I16-('Verbrauch je Träger PP 2019'!J129-'Energiebedarf Sek.stahl 2019'!I15)</f>
        <v>#REF!</v>
      </c>
    </row>
    <row r="17" spans="3:9" x14ac:dyDescent="0.25">
      <c r="C17" s="7" t="str">
        <f>'Produktion je Standort'!C16</f>
        <v>Germany</v>
      </c>
      <c r="D17" s="7" t="str">
        <f>'Produktion je Standort'!D16</f>
        <v>Duisburg-Huckingen</v>
      </c>
      <c r="E17" s="43" t="e">
        <f>'Verbrauch je Träger PP 2019'!F130-'Energiebedarf Sek.Stahl 2050'!E17-('Verbrauch je Träger PP 2019'!F130-'Energiebedarf Sek.stahl 2019'!E16)</f>
        <v>#REF!</v>
      </c>
      <c r="F17" s="47" t="e">
        <f>'Verbrauch je Träger PP 2019'!G130-'Energiebedarf Sek.Stahl 2050'!F17-('Verbrauch je Träger PP 2019'!G130-'Energiebedarf Sek.stahl 2019'!F16)</f>
        <v>#REF!</v>
      </c>
      <c r="G17" s="44" t="e">
        <f>'Verbrauch je Träger PP 2019'!H130-'Energiebedarf Sek.Stahl 2050'!G17-('Verbrauch je Träger PP 2019'!H130-'Energiebedarf Sek.stahl 2019'!G16)</f>
        <v>#REF!</v>
      </c>
      <c r="H17" s="46" t="e">
        <f>'Verbrauch je Träger PP 2019'!I130-'Energiebedarf Sek.Stahl 2050'!H17-('Verbrauch je Träger PP 2019'!I130-'Energiebedarf Sek.stahl 2019'!H16)</f>
        <v>#REF!</v>
      </c>
      <c r="I17" s="45" t="e">
        <f>'Verbrauch je Träger PP 2019'!J130-'Energiebedarf Sek.Stahl 2050'!I17-('Verbrauch je Träger PP 2019'!J130-'Energiebedarf Sek.stahl 2019'!I16)</f>
        <v>#REF!</v>
      </c>
    </row>
    <row r="18" spans="3:9" x14ac:dyDescent="0.25">
      <c r="C18" s="7" t="str">
        <f>'Produktion je Standort'!C17</f>
        <v>Germany</v>
      </c>
      <c r="D18" s="7" t="str">
        <f>'Produktion je Standort'!D17</f>
        <v>Duisburg-Beeckerwerth</v>
      </c>
      <c r="E18" s="43" t="e">
        <f>'Verbrauch je Träger PP 2019'!F131-'Energiebedarf Sek.Stahl 2050'!E18-('Verbrauch je Träger PP 2019'!F131-'Energiebedarf Sek.stahl 2019'!E17)</f>
        <v>#REF!</v>
      </c>
      <c r="F18" s="47" t="e">
        <f>'Verbrauch je Träger PP 2019'!G131-'Energiebedarf Sek.Stahl 2050'!F18-('Verbrauch je Träger PP 2019'!G131-'Energiebedarf Sek.stahl 2019'!F17)</f>
        <v>#REF!</v>
      </c>
      <c r="G18" s="44" t="e">
        <f>'Verbrauch je Träger PP 2019'!H131-'Energiebedarf Sek.Stahl 2050'!G18-('Verbrauch je Träger PP 2019'!H131-'Energiebedarf Sek.stahl 2019'!G17)</f>
        <v>#REF!</v>
      </c>
      <c r="H18" s="46" t="e">
        <f>'Verbrauch je Träger PP 2019'!I131-'Energiebedarf Sek.Stahl 2050'!H18-('Verbrauch je Träger PP 2019'!I131-'Energiebedarf Sek.stahl 2019'!H17)</f>
        <v>#REF!</v>
      </c>
      <c r="I18" s="45" t="e">
        <f>'Verbrauch je Träger PP 2019'!J131-'Energiebedarf Sek.Stahl 2050'!I18-('Verbrauch je Träger PP 2019'!J131-'Energiebedarf Sek.stahl 2019'!I17)</f>
        <v>#REF!</v>
      </c>
    </row>
    <row r="19" spans="3:9" x14ac:dyDescent="0.25">
      <c r="C19" s="7" t="str">
        <f>'Produktion je Standort'!C18</f>
        <v>Germany</v>
      </c>
      <c r="D19" s="7" t="str">
        <f>'Produktion je Standort'!D18</f>
        <v>Salzgitter</v>
      </c>
      <c r="E19" s="43" t="e">
        <f>'Verbrauch je Träger PP 2019'!F132-'Energiebedarf Sek.Stahl 2050'!E19-('Verbrauch je Träger PP 2019'!F132-'Energiebedarf Sek.stahl 2019'!E18)</f>
        <v>#REF!</v>
      </c>
      <c r="F19" s="47" t="e">
        <f>'Verbrauch je Träger PP 2019'!G132-'Energiebedarf Sek.Stahl 2050'!F19-('Verbrauch je Träger PP 2019'!G132-'Energiebedarf Sek.stahl 2019'!F18)</f>
        <v>#REF!</v>
      </c>
      <c r="G19" s="44" t="e">
        <f>'Verbrauch je Träger PP 2019'!H132-'Energiebedarf Sek.Stahl 2050'!G19-('Verbrauch je Träger PP 2019'!H132-'Energiebedarf Sek.stahl 2019'!G18)</f>
        <v>#REF!</v>
      </c>
      <c r="H19" s="46" t="e">
        <f>'Verbrauch je Träger PP 2019'!I132-'Energiebedarf Sek.Stahl 2050'!H19-('Verbrauch je Träger PP 2019'!I132-'Energiebedarf Sek.stahl 2019'!H18)</f>
        <v>#REF!</v>
      </c>
      <c r="I19" s="45" t="e">
        <f>'Verbrauch je Träger PP 2019'!J132-'Energiebedarf Sek.Stahl 2050'!I19-('Verbrauch je Träger PP 2019'!J132-'Energiebedarf Sek.stahl 2019'!I18)</f>
        <v>#REF!</v>
      </c>
    </row>
    <row r="20" spans="3:9" x14ac:dyDescent="0.25">
      <c r="C20" s="7" t="str">
        <f>'Produktion je Standort'!C19</f>
        <v>Germany</v>
      </c>
      <c r="D20" s="7" t="str">
        <f>'Produktion je Standort'!D19</f>
        <v>Dillingen</v>
      </c>
      <c r="E20" s="43" t="e">
        <f>'Verbrauch je Träger PP 2019'!F133-'Energiebedarf Sek.Stahl 2050'!E20-('Verbrauch je Träger PP 2019'!F133-'Energiebedarf Sek.stahl 2019'!E19)</f>
        <v>#REF!</v>
      </c>
      <c r="F20" s="47" t="e">
        <f>'Verbrauch je Träger PP 2019'!G133-'Energiebedarf Sek.Stahl 2050'!F20-('Verbrauch je Träger PP 2019'!G133-'Energiebedarf Sek.stahl 2019'!F19)</f>
        <v>#REF!</v>
      </c>
      <c r="G20" s="44" t="e">
        <f>'Verbrauch je Träger PP 2019'!H133-'Energiebedarf Sek.Stahl 2050'!G20-('Verbrauch je Träger PP 2019'!H133-'Energiebedarf Sek.stahl 2019'!G19)</f>
        <v>#REF!</v>
      </c>
      <c r="H20" s="46" t="e">
        <f>'Verbrauch je Träger PP 2019'!I133-'Energiebedarf Sek.Stahl 2050'!H20-('Verbrauch je Träger PP 2019'!I133-'Energiebedarf Sek.stahl 2019'!H19)</f>
        <v>#REF!</v>
      </c>
      <c r="I20" s="45" t="e">
        <f>'Verbrauch je Träger PP 2019'!J133-'Energiebedarf Sek.Stahl 2050'!I20-('Verbrauch je Träger PP 2019'!J133-'Energiebedarf Sek.stahl 2019'!I19)</f>
        <v>#REF!</v>
      </c>
    </row>
    <row r="21" spans="3:9" x14ac:dyDescent="0.25">
      <c r="C21" s="7" t="str">
        <f>'Produktion je Standort'!C20</f>
        <v>Germany</v>
      </c>
      <c r="D21" s="7" t="str">
        <f>'Produktion je Standort'!D20</f>
        <v>Duisburg</v>
      </c>
      <c r="E21" s="43" t="e">
        <f>'Verbrauch je Träger PP 2019'!F134-'Energiebedarf Sek.Stahl 2050'!E21-('Verbrauch je Träger PP 2019'!F134-'Energiebedarf Sek.stahl 2019'!E20)</f>
        <v>#REF!</v>
      </c>
      <c r="F21" s="47" t="e">
        <f>'Verbrauch je Träger PP 2019'!G134-'Energiebedarf Sek.Stahl 2050'!F21-('Verbrauch je Träger PP 2019'!G134-'Energiebedarf Sek.stahl 2019'!F20)</f>
        <v>#REF!</v>
      </c>
      <c r="G21" s="44" t="e">
        <f>'Verbrauch je Träger PP 2019'!H134-'Energiebedarf Sek.Stahl 2050'!G21-('Verbrauch je Träger PP 2019'!H134-'Energiebedarf Sek.stahl 2019'!G20)</f>
        <v>#REF!</v>
      </c>
      <c r="H21" s="46" t="e">
        <f>'Verbrauch je Träger PP 2019'!I134-'Energiebedarf Sek.Stahl 2050'!H21-('Verbrauch je Träger PP 2019'!I134-'Energiebedarf Sek.stahl 2019'!H20)</f>
        <v>#REF!</v>
      </c>
      <c r="I21" s="45" t="e">
        <f>'Verbrauch je Träger PP 2019'!J134-'Energiebedarf Sek.Stahl 2050'!I21-('Verbrauch je Träger PP 2019'!J134-'Energiebedarf Sek.stahl 2019'!I20)</f>
        <v>#REF!</v>
      </c>
    </row>
    <row r="22" spans="3:9" x14ac:dyDescent="0.25">
      <c r="C22" s="7" t="str">
        <f>'Produktion je Standort'!C21</f>
        <v>Germany</v>
      </c>
      <c r="D22" s="7" t="str">
        <f>'Produktion je Standort'!D21</f>
        <v>Duisburg-Bruckhausen</v>
      </c>
      <c r="E22" s="43" t="e">
        <f>'Verbrauch je Träger PP 2019'!F135-'Energiebedarf Sek.Stahl 2050'!E22-('Verbrauch je Träger PP 2019'!F135-'Energiebedarf Sek.stahl 2019'!E21)</f>
        <v>#REF!</v>
      </c>
      <c r="F22" s="47" t="e">
        <f>'Verbrauch je Träger PP 2019'!G135-'Energiebedarf Sek.Stahl 2050'!F22-('Verbrauch je Träger PP 2019'!G135-'Energiebedarf Sek.stahl 2019'!F21)</f>
        <v>#REF!</v>
      </c>
      <c r="G22" s="44" t="e">
        <f>'Verbrauch je Träger PP 2019'!H135-'Energiebedarf Sek.Stahl 2050'!G22-('Verbrauch je Träger PP 2019'!H135-'Energiebedarf Sek.stahl 2019'!G21)</f>
        <v>#REF!</v>
      </c>
      <c r="H22" s="46" t="e">
        <f>'Verbrauch je Träger PP 2019'!I135-'Energiebedarf Sek.Stahl 2050'!H22-('Verbrauch je Träger PP 2019'!I135-'Energiebedarf Sek.stahl 2019'!H21)</f>
        <v>#REF!</v>
      </c>
      <c r="I22" s="45" t="e">
        <f>'Verbrauch je Träger PP 2019'!J135-'Energiebedarf Sek.Stahl 2050'!I22-('Verbrauch je Träger PP 2019'!J135-'Energiebedarf Sek.stahl 2019'!I21)</f>
        <v>#REF!</v>
      </c>
    </row>
    <row r="23" spans="3:9" x14ac:dyDescent="0.25">
      <c r="C23" s="7" t="str">
        <f>'Produktion je Standort'!C22</f>
        <v>Hungaria</v>
      </c>
      <c r="D23" s="7" t="str">
        <f>'Produktion je Standort'!D22</f>
        <v>Dunauijvaros</v>
      </c>
      <c r="E23" s="43" t="e">
        <f>'Verbrauch je Träger PP 2019'!F136-'Energiebedarf Sek.Stahl 2050'!E23-('Verbrauch je Träger PP 2019'!F136-'Energiebedarf Sek.stahl 2019'!E22)</f>
        <v>#REF!</v>
      </c>
      <c r="F23" s="47" t="e">
        <f>'Verbrauch je Träger PP 2019'!G136-'Energiebedarf Sek.Stahl 2050'!F23-('Verbrauch je Träger PP 2019'!G136-'Energiebedarf Sek.stahl 2019'!F22)</f>
        <v>#REF!</v>
      </c>
      <c r="G23" s="44" t="e">
        <f>'Verbrauch je Träger PP 2019'!H136-'Energiebedarf Sek.Stahl 2050'!G23-('Verbrauch je Träger PP 2019'!H136-'Energiebedarf Sek.stahl 2019'!G22)</f>
        <v>#REF!</v>
      </c>
      <c r="H23" s="46" t="e">
        <f>'Verbrauch je Träger PP 2019'!I136-'Energiebedarf Sek.Stahl 2050'!H23-('Verbrauch je Träger PP 2019'!I136-'Energiebedarf Sek.stahl 2019'!H22)</f>
        <v>#REF!</v>
      </c>
      <c r="I23" s="45" t="e">
        <f>'Verbrauch je Träger PP 2019'!J136-'Energiebedarf Sek.Stahl 2050'!I23-('Verbrauch je Träger PP 2019'!J136-'Energiebedarf Sek.stahl 2019'!I22)</f>
        <v>#REF!</v>
      </c>
    </row>
    <row r="24" spans="3:9" x14ac:dyDescent="0.25">
      <c r="C24" s="7" t="str">
        <f>'Produktion je Standort'!C23</f>
        <v>Italy</v>
      </c>
      <c r="D24" s="7" t="str">
        <f>'Produktion je Standort'!D23</f>
        <v>Taranto</v>
      </c>
      <c r="E24" s="43" t="e">
        <f>'Verbrauch je Träger PP 2019'!F137-'Energiebedarf Sek.Stahl 2050'!E24-('Verbrauch je Träger PP 2019'!F137-'Energiebedarf Sek.stahl 2019'!E23)</f>
        <v>#REF!</v>
      </c>
      <c r="F24" s="47" t="e">
        <f>'Verbrauch je Träger PP 2019'!G137-'Energiebedarf Sek.Stahl 2050'!F24-('Verbrauch je Träger PP 2019'!G137-'Energiebedarf Sek.stahl 2019'!F23)</f>
        <v>#REF!</v>
      </c>
      <c r="G24" s="44" t="e">
        <f>'Verbrauch je Träger PP 2019'!H137-'Energiebedarf Sek.Stahl 2050'!G24-('Verbrauch je Träger PP 2019'!H137-'Energiebedarf Sek.stahl 2019'!G23)</f>
        <v>#REF!</v>
      </c>
      <c r="H24" s="46" t="e">
        <f>'Verbrauch je Träger PP 2019'!I137-'Energiebedarf Sek.Stahl 2050'!H24-('Verbrauch je Träger PP 2019'!I137-'Energiebedarf Sek.stahl 2019'!H23)</f>
        <v>#REF!</v>
      </c>
      <c r="I24" s="45" t="e">
        <f>'Verbrauch je Träger PP 2019'!J137-'Energiebedarf Sek.Stahl 2050'!I24-('Verbrauch je Träger PP 2019'!J137-'Energiebedarf Sek.stahl 2019'!I23)</f>
        <v>#REF!</v>
      </c>
    </row>
    <row r="25" spans="3:9" x14ac:dyDescent="0.25">
      <c r="C25" s="7" t="str">
        <f>'Produktion je Standort'!C24</f>
        <v>Netherlands</v>
      </c>
      <c r="D25" s="7" t="str">
        <f>'Produktion je Standort'!D24</f>
        <v>Ijmuiden</v>
      </c>
      <c r="E25" s="43" t="e">
        <f>'Verbrauch je Träger PP 2019'!F138-'Energiebedarf Sek.Stahl 2050'!E25-('Verbrauch je Träger PP 2019'!F138-'Energiebedarf Sek.stahl 2019'!E24)</f>
        <v>#REF!</v>
      </c>
      <c r="F25" s="47" t="e">
        <f>'Verbrauch je Träger PP 2019'!G138-'Energiebedarf Sek.Stahl 2050'!F25-('Verbrauch je Träger PP 2019'!G138-'Energiebedarf Sek.stahl 2019'!F24)</f>
        <v>#REF!</v>
      </c>
      <c r="G25" s="44" t="e">
        <f>'Verbrauch je Träger PP 2019'!H138-'Energiebedarf Sek.Stahl 2050'!G25-('Verbrauch je Träger PP 2019'!H138-'Energiebedarf Sek.stahl 2019'!G24)</f>
        <v>#REF!</v>
      </c>
      <c r="H25" s="46" t="e">
        <f>'Verbrauch je Träger PP 2019'!I138-'Energiebedarf Sek.Stahl 2050'!H25-('Verbrauch je Träger PP 2019'!I138-'Energiebedarf Sek.stahl 2019'!H24)</f>
        <v>#REF!</v>
      </c>
      <c r="I25" s="45" t="e">
        <f>'Verbrauch je Träger PP 2019'!J138-'Energiebedarf Sek.Stahl 2050'!I25-('Verbrauch je Träger PP 2019'!J138-'Energiebedarf Sek.stahl 2019'!I24)</f>
        <v>#REF!</v>
      </c>
    </row>
    <row r="26" spans="3:9" x14ac:dyDescent="0.25">
      <c r="C26" s="7" t="str">
        <f>'Produktion je Standort'!C25</f>
        <v>Poland</v>
      </c>
      <c r="D26" s="7" t="str">
        <f>'Produktion je Standort'!D25</f>
        <v>Krakow</v>
      </c>
      <c r="E26" s="43" t="e">
        <f>'Verbrauch je Träger PP 2019'!F139-'Energiebedarf Sek.Stahl 2050'!E26-('Verbrauch je Träger PP 2019'!F139-'Energiebedarf Sek.stahl 2019'!E25)</f>
        <v>#REF!</v>
      </c>
      <c r="F26" s="47" t="e">
        <f>'Verbrauch je Träger PP 2019'!G139-'Energiebedarf Sek.Stahl 2050'!F26-('Verbrauch je Träger PP 2019'!G139-'Energiebedarf Sek.stahl 2019'!F25)</f>
        <v>#REF!</v>
      </c>
      <c r="G26" s="44" t="e">
        <f>'Verbrauch je Träger PP 2019'!H139-'Energiebedarf Sek.Stahl 2050'!G26-('Verbrauch je Träger PP 2019'!H139-'Energiebedarf Sek.stahl 2019'!G25)</f>
        <v>#REF!</v>
      </c>
      <c r="H26" s="46" t="e">
        <f>'Verbrauch je Träger PP 2019'!I139-'Energiebedarf Sek.Stahl 2050'!H26-('Verbrauch je Träger PP 2019'!I139-'Energiebedarf Sek.stahl 2019'!H25)</f>
        <v>#REF!</v>
      </c>
      <c r="I26" s="45" t="e">
        <f>'Verbrauch je Träger PP 2019'!J139-'Energiebedarf Sek.Stahl 2050'!I26-('Verbrauch je Träger PP 2019'!J139-'Energiebedarf Sek.stahl 2019'!I25)</f>
        <v>#REF!</v>
      </c>
    </row>
    <row r="27" spans="3:9" x14ac:dyDescent="0.25">
      <c r="C27" s="7" t="str">
        <f>'Produktion je Standort'!C26</f>
        <v>Poland</v>
      </c>
      <c r="D27" s="7" t="str">
        <f>'Produktion je Standort'!D26</f>
        <v>Dabrowa Gornicza</v>
      </c>
      <c r="E27" s="43" t="e">
        <f>'Verbrauch je Träger PP 2019'!F140-'Energiebedarf Sek.Stahl 2050'!E27-('Verbrauch je Träger PP 2019'!F140-'Energiebedarf Sek.stahl 2019'!E26)</f>
        <v>#REF!</v>
      </c>
      <c r="F27" s="47" t="e">
        <f>'Verbrauch je Träger PP 2019'!G140-'Energiebedarf Sek.Stahl 2050'!F27-('Verbrauch je Träger PP 2019'!G140-'Energiebedarf Sek.stahl 2019'!F26)</f>
        <v>#REF!</v>
      </c>
      <c r="G27" s="44" t="e">
        <f>'Verbrauch je Träger PP 2019'!H140-'Energiebedarf Sek.Stahl 2050'!G27-('Verbrauch je Träger PP 2019'!H140-'Energiebedarf Sek.stahl 2019'!G26)</f>
        <v>#REF!</v>
      </c>
      <c r="H27" s="46" t="e">
        <f>'Verbrauch je Träger PP 2019'!I140-'Energiebedarf Sek.Stahl 2050'!H27-('Verbrauch je Träger PP 2019'!I140-'Energiebedarf Sek.stahl 2019'!H26)</f>
        <v>#REF!</v>
      </c>
      <c r="I27" s="45" t="e">
        <f>'Verbrauch je Träger PP 2019'!J140-'Energiebedarf Sek.Stahl 2050'!I27-('Verbrauch je Träger PP 2019'!J140-'Energiebedarf Sek.stahl 2019'!I26)</f>
        <v>#REF!</v>
      </c>
    </row>
    <row r="28" spans="3:9" x14ac:dyDescent="0.25">
      <c r="C28" s="7" t="str">
        <f>'Produktion je Standort'!C27</f>
        <v>Romania</v>
      </c>
      <c r="D28" s="7" t="str">
        <f>'Produktion je Standort'!D27</f>
        <v>Galati</v>
      </c>
      <c r="E28" s="43" t="e">
        <f>'Verbrauch je Träger PP 2019'!F141-'Energiebedarf Sek.Stahl 2050'!E28-('Verbrauch je Träger PP 2019'!F141-'Energiebedarf Sek.stahl 2019'!E27)</f>
        <v>#REF!</v>
      </c>
      <c r="F28" s="47" t="e">
        <f>'Verbrauch je Träger PP 2019'!G141-'Energiebedarf Sek.Stahl 2050'!F28-('Verbrauch je Träger PP 2019'!G141-'Energiebedarf Sek.stahl 2019'!F27)</f>
        <v>#REF!</v>
      </c>
      <c r="G28" s="44" t="e">
        <f>'Verbrauch je Träger PP 2019'!H141-'Energiebedarf Sek.Stahl 2050'!G28-('Verbrauch je Träger PP 2019'!H141-'Energiebedarf Sek.stahl 2019'!G27)</f>
        <v>#REF!</v>
      </c>
      <c r="H28" s="46" t="e">
        <f>'Verbrauch je Träger PP 2019'!I141-'Energiebedarf Sek.Stahl 2050'!H28-('Verbrauch je Träger PP 2019'!I141-'Energiebedarf Sek.stahl 2019'!H27)</f>
        <v>#REF!</v>
      </c>
      <c r="I28" s="45" t="e">
        <f>'Verbrauch je Träger PP 2019'!J141-'Energiebedarf Sek.Stahl 2050'!I28-('Verbrauch je Träger PP 2019'!J141-'Energiebedarf Sek.stahl 2019'!I27)</f>
        <v>#REF!</v>
      </c>
    </row>
    <row r="29" spans="3:9" x14ac:dyDescent="0.25">
      <c r="C29" s="7" t="str">
        <f>'Produktion je Standort'!C28</f>
        <v>Slovakia</v>
      </c>
      <c r="D29" s="7" t="str">
        <f>'Produktion je Standort'!D28</f>
        <v>Kosice</v>
      </c>
      <c r="E29" s="43" t="e">
        <f>'Verbrauch je Träger PP 2019'!F142-'Energiebedarf Sek.Stahl 2050'!E29-('Verbrauch je Träger PP 2019'!F142-'Energiebedarf Sek.stahl 2019'!E28)</f>
        <v>#REF!</v>
      </c>
      <c r="F29" s="47" t="e">
        <f>'Verbrauch je Träger PP 2019'!G142-'Energiebedarf Sek.Stahl 2050'!F29-('Verbrauch je Träger PP 2019'!G142-'Energiebedarf Sek.stahl 2019'!F28)</f>
        <v>#REF!</v>
      </c>
      <c r="G29" s="44" t="e">
        <f>'Verbrauch je Träger PP 2019'!H142-'Energiebedarf Sek.Stahl 2050'!G29-('Verbrauch je Träger PP 2019'!H142-'Energiebedarf Sek.stahl 2019'!G28)</f>
        <v>#REF!</v>
      </c>
      <c r="H29" s="46" t="e">
        <f>'Verbrauch je Träger PP 2019'!I142-'Energiebedarf Sek.Stahl 2050'!H29-('Verbrauch je Träger PP 2019'!I142-'Energiebedarf Sek.stahl 2019'!H28)</f>
        <v>#REF!</v>
      </c>
      <c r="I29" s="45" t="e">
        <f>'Verbrauch je Träger PP 2019'!J142-'Energiebedarf Sek.Stahl 2050'!I29-('Verbrauch je Träger PP 2019'!J142-'Energiebedarf Sek.stahl 2019'!I28)</f>
        <v>#REF!</v>
      </c>
    </row>
    <row r="30" spans="3:9" x14ac:dyDescent="0.25">
      <c r="C30" s="7" t="str">
        <f>'Produktion je Standort'!C29</f>
        <v>Spain</v>
      </c>
      <c r="D30" s="7" t="str">
        <f>'Produktion je Standort'!D29</f>
        <v>Gijon</v>
      </c>
      <c r="E30" s="43" t="e">
        <f>'Verbrauch je Träger PP 2019'!F143-'Energiebedarf Sek.Stahl 2050'!E30-('Verbrauch je Träger PP 2019'!F143-'Energiebedarf Sek.stahl 2019'!E29)</f>
        <v>#REF!</v>
      </c>
      <c r="F30" s="47" t="e">
        <f>'Verbrauch je Träger PP 2019'!G143-'Energiebedarf Sek.Stahl 2050'!F30-('Verbrauch je Träger PP 2019'!G143-'Energiebedarf Sek.stahl 2019'!F29)</f>
        <v>#REF!</v>
      </c>
      <c r="G30" s="44" t="e">
        <f>'Verbrauch je Träger PP 2019'!H143-'Energiebedarf Sek.Stahl 2050'!G30-('Verbrauch je Träger PP 2019'!H143-'Energiebedarf Sek.stahl 2019'!G29)</f>
        <v>#REF!</v>
      </c>
      <c r="H30" s="46" t="e">
        <f>'Verbrauch je Träger PP 2019'!I143-'Energiebedarf Sek.Stahl 2050'!H30-('Verbrauch je Träger PP 2019'!I143-'Energiebedarf Sek.stahl 2019'!H29)</f>
        <v>#REF!</v>
      </c>
      <c r="I30" s="45" t="e">
        <f>'Verbrauch je Träger PP 2019'!J143-'Energiebedarf Sek.Stahl 2050'!I30-('Verbrauch je Träger PP 2019'!J143-'Energiebedarf Sek.stahl 2019'!I29)</f>
        <v>#REF!</v>
      </c>
    </row>
    <row r="31" spans="3:9" x14ac:dyDescent="0.25">
      <c r="C31" s="7" t="str">
        <f>'Produktion je Standort'!C30</f>
        <v>Spain</v>
      </c>
      <c r="D31" s="7" t="str">
        <f>'Produktion je Standort'!D30</f>
        <v>Aviles</v>
      </c>
      <c r="E31" s="43" t="e">
        <f>'Verbrauch je Träger PP 2019'!F144-'Energiebedarf Sek.Stahl 2050'!E31-('Verbrauch je Träger PP 2019'!F144-'Energiebedarf Sek.stahl 2019'!E30)</f>
        <v>#REF!</v>
      </c>
      <c r="F31" s="47" t="e">
        <f>'Verbrauch je Träger PP 2019'!G144-'Energiebedarf Sek.Stahl 2050'!F31-('Verbrauch je Träger PP 2019'!G144-'Energiebedarf Sek.stahl 2019'!F30)</f>
        <v>#REF!</v>
      </c>
      <c r="G31" s="44" t="e">
        <f>'Verbrauch je Träger PP 2019'!H144-'Energiebedarf Sek.Stahl 2050'!G31-('Verbrauch je Träger PP 2019'!H144-'Energiebedarf Sek.stahl 2019'!G30)</f>
        <v>#REF!</v>
      </c>
      <c r="H31" s="46" t="e">
        <f>'Verbrauch je Träger PP 2019'!I144-'Energiebedarf Sek.Stahl 2050'!H31-('Verbrauch je Träger PP 2019'!I144-'Energiebedarf Sek.stahl 2019'!H30)</f>
        <v>#REF!</v>
      </c>
      <c r="I31" s="45" t="e">
        <f>'Verbrauch je Träger PP 2019'!J144-'Energiebedarf Sek.Stahl 2050'!I31-('Verbrauch je Träger PP 2019'!J144-'Energiebedarf Sek.stahl 2019'!I30)</f>
        <v>#REF!</v>
      </c>
    </row>
    <row r="32" spans="3:9" x14ac:dyDescent="0.25">
      <c r="C32" s="7" t="str">
        <f>'Produktion je Standort'!C31</f>
        <v>Sweden</v>
      </c>
      <c r="D32" s="7" t="str">
        <f>'Produktion je Standort'!D31</f>
        <v>Lulea</v>
      </c>
      <c r="E32" s="43" t="e">
        <f>'Verbrauch je Träger PP 2019'!F145-'Energiebedarf Sek.Stahl 2050'!E32-('Verbrauch je Träger PP 2019'!F145-'Energiebedarf Sek.stahl 2019'!E31)</f>
        <v>#REF!</v>
      </c>
      <c r="F32" s="47" t="e">
        <f>'Verbrauch je Träger PP 2019'!G145-'Energiebedarf Sek.Stahl 2050'!F32-('Verbrauch je Träger PP 2019'!G145-'Energiebedarf Sek.stahl 2019'!F31)</f>
        <v>#REF!</v>
      </c>
      <c r="G32" s="44" t="e">
        <f>'Verbrauch je Träger PP 2019'!H145-'Energiebedarf Sek.Stahl 2050'!G32-('Verbrauch je Träger PP 2019'!H145-'Energiebedarf Sek.stahl 2019'!G31)</f>
        <v>#REF!</v>
      </c>
      <c r="H32" s="46" t="e">
        <f>'Verbrauch je Träger PP 2019'!I145-'Energiebedarf Sek.Stahl 2050'!H32-('Verbrauch je Träger PP 2019'!I145-'Energiebedarf Sek.stahl 2019'!H31)</f>
        <v>#REF!</v>
      </c>
      <c r="I32" s="45" t="e">
        <f>'Verbrauch je Träger PP 2019'!J145-'Energiebedarf Sek.Stahl 2050'!I32-('Verbrauch je Träger PP 2019'!J145-'Energiebedarf Sek.stahl 2019'!I31)</f>
        <v>#REF!</v>
      </c>
    </row>
    <row r="33" spans="3:9" x14ac:dyDescent="0.25">
      <c r="C33" s="7" t="str">
        <f>'Produktion je Standort'!C32</f>
        <v>Sweden</v>
      </c>
      <c r="D33" s="7" t="str">
        <f>'Produktion je Standort'!D32</f>
        <v>Oxeloesund</v>
      </c>
      <c r="E33" s="43" t="e">
        <f>'Verbrauch je Träger PP 2019'!F146-'Energiebedarf Sek.Stahl 2050'!E33-('Verbrauch je Träger PP 2019'!F146-'Energiebedarf Sek.stahl 2019'!E32)</f>
        <v>#REF!</v>
      </c>
      <c r="F33" s="47" t="e">
        <f>'Verbrauch je Träger PP 2019'!G146-'Energiebedarf Sek.Stahl 2050'!F33-('Verbrauch je Träger PP 2019'!G146-'Energiebedarf Sek.stahl 2019'!F32)</f>
        <v>#REF!</v>
      </c>
      <c r="G33" s="44" t="e">
        <f>'Verbrauch je Träger PP 2019'!H146-'Energiebedarf Sek.Stahl 2050'!G33-('Verbrauch je Träger PP 2019'!H146-'Energiebedarf Sek.stahl 2019'!G32)</f>
        <v>#REF!</v>
      </c>
      <c r="H33" s="46" t="e">
        <f>'Verbrauch je Träger PP 2019'!I146-'Energiebedarf Sek.Stahl 2050'!H33-('Verbrauch je Träger PP 2019'!I146-'Energiebedarf Sek.stahl 2019'!H32)</f>
        <v>#REF!</v>
      </c>
      <c r="I33" s="45" t="e">
        <f>'Verbrauch je Träger PP 2019'!J146-'Energiebedarf Sek.Stahl 2050'!I33-('Verbrauch je Träger PP 2019'!J146-'Energiebedarf Sek.stahl 2019'!I32)</f>
        <v>#REF!</v>
      </c>
    </row>
    <row r="34" spans="3:9" x14ac:dyDescent="0.25">
      <c r="C34" s="7" t="str">
        <f>'Produktion je Standort'!C33</f>
        <v>United Kingdom</v>
      </c>
      <c r="D34" s="7" t="str">
        <f>'Produktion je Standort'!D33</f>
        <v>Port Talbot</v>
      </c>
      <c r="E34" s="43" t="e">
        <f>'Verbrauch je Träger PP 2019'!F147-'Energiebedarf Sek.Stahl 2050'!E34-('Verbrauch je Träger PP 2019'!F147-'Energiebedarf Sek.stahl 2019'!E33)</f>
        <v>#REF!</v>
      </c>
      <c r="F34" s="47" t="e">
        <f>'Verbrauch je Träger PP 2019'!G147-'Energiebedarf Sek.Stahl 2050'!F34-('Verbrauch je Träger PP 2019'!G147-'Energiebedarf Sek.stahl 2019'!F33)</f>
        <v>#REF!</v>
      </c>
      <c r="G34" s="44" t="e">
        <f>'Verbrauch je Träger PP 2019'!H147-'Energiebedarf Sek.Stahl 2050'!G34-('Verbrauch je Träger PP 2019'!H147-'Energiebedarf Sek.stahl 2019'!G33)</f>
        <v>#REF!</v>
      </c>
      <c r="H34" s="46" t="e">
        <f>'Verbrauch je Träger PP 2019'!I147-'Energiebedarf Sek.Stahl 2050'!H34-('Verbrauch je Träger PP 2019'!I147-'Energiebedarf Sek.stahl 2019'!H33)</f>
        <v>#REF!</v>
      </c>
      <c r="I34" s="45" t="e">
        <f>'Verbrauch je Träger PP 2019'!J147-'Energiebedarf Sek.Stahl 2050'!I34-('Verbrauch je Träger PP 2019'!J147-'Energiebedarf Sek.stahl 2019'!I33)</f>
        <v>#REF!</v>
      </c>
    </row>
    <row r="35" spans="3:9" x14ac:dyDescent="0.25">
      <c r="C35" s="7" t="str">
        <f>'Produktion je Standort'!C34</f>
        <v>United Kingdom</v>
      </c>
      <c r="D35" s="7" t="str">
        <f>'Produktion je Standort'!D34</f>
        <v>Scunthorpe</v>
      </c>
      <c r="E35" s="43" t="e">
        <f>'Verbrauch je Träger PP 2019'!F148-'Energiebedarf Sek.Stahl 2050'!E35-('Verbrauch je Träger PP 2019'!F148-'Energiebedarf Sek.stahl 2019'!E34)</f>
        <v>#REF!</v>
      </c>
      <c r="F35" s="47" t="e">
        <f>'Verbrauch je Träger PP 2019'!G148-'Energiebedarf Sek.Stahl 2050'!F35-('Verbrauch je Träger PP 2019'!G148-'Energiebedarf Sek.stahl 2019'!F34)</f>
        <v>#REF!</v>
      </c>
      <c r="G35" s="44" t="e">
        <f>'Verbrauch je Träger PP 2019'!H148-'Energiebedarf Sek.Stahl 2050'!G35-('Verbrauch je Träger PP 2019'!H148-'Energiebedarf Sek.stahl 2019'!G34)</f>
        <v>#REF!</v>
      </c>
      <c r="H35" s="46" t="e">
        <f>'Verbrauch je Träger PP 2019'!I148-'Energiebedarf Sek.Stahl 2050'!H35-('Verbrauch je Träger PP 2019'!I148-'Energiebedarf Sek.stahl 2019'!H34)</f>
        <v>#REF!</v>
      </c>
      <c r="I35" s="45" t="e">
        <f>'Verbrauch je Träger PP 2019'!J148-'Energiebedarf Sek.Stahl 2050'!I35-('Verbrauch je Träger PP 2019'!J148-'Energiebedarf Sek.stahl 2019'!I34)</f>
        <v>#REF!</v>
      </c>
    </row>
    <row r="37" spans="3:9" x14ac:dyDescent="0.25">
      <c r="G37" t="s">
        <v>102</v>
      </c>
    </row>
    <row r="39" spans="3:9" ht="41.25" customHeight="1" x14ac:dyDescent="0.35">
      <c r="C39" s="93" t="s">
        <v>106</v>
      </c>
      <c r="D39" s="93"/>
      <c r="E39" s="93"/>
      <c r="F39" s="93"/>
      <c r="G39" s="93"/>
      <c r="H39" s="93"/>
      <c r="I39" s="93"/>
    </row>
    <row r="41" spans="3:9" ht="15.75" x14ac:dyDescent="0.25">
      <c r="E41" s="103" t="s">
        <v>45</v>
      </c>
      <c r="F41" s="103"/>
      <c r="G41" s="103" t="s">
        <v>42</v>
      </c>
      <c r="H41" s="103"/>
      <c r="I41" s="103"/>
    </row>
    <row r="42" spans="3:9" x14ac:dyDescent="0.25">
      <c r="C42" s="12" t="s">
        <v>49</v>
      </c>
      <c r="D42" s="12" t="s">
        <v>50</v>
      </c>
      <c r="E42" s="54" t="str">
        <f>Studienliste!$F$17</f>
        <v>ISI-05 13</v>
      </c>
      <c r="F42" s="55" t="s">
        <v>125</v>
      </c>
      <c r="G42" s="56" t="str">
        <f>Studienliste!$F$10</f>
        <v>OTTO-01 17</v>
      </c>
      <c r="H42" s="57" t="str">
        <f>Studienliste!$F$8</f>
        <v>TUD-02 20</v>
      </c>
      <c r="I42" s="58" t="str">
        <f>F42</f>
        <v>ENWI</v>
      </c>
    </row>
    <row r="43" spans="3:9" x14ac:dyDescent="0.25">
      <c r="C43" s="7" t="str">
        <f t="shared" ref="C43:D58" si="0">C78</f>
        <v>Austria</v>
      </c>
      <c r="D43" s="7" t="str">
        <f t="shared" si="0"/>
        <v>Donawitz</v>
      </c>
      <c r="E43" s="43" t="e">
        <f>'Verbrauch je Träger PP 2019'!F120-'Energiebedarf Sek.Stahl 2050'!E42-('Verbrauch je Träger PP 2019'!F120-'Energiebedarf Sek.stahl 2019'!E6)</f>
        <v>#REF!</v>
      </c>
      <c r="F43" s="47" t="e">
        <f>'Verbrauch je Träger PP 2019'!G120-'Energiebedarf Sek.Stahl 2050'!F42-('Verbrauch je Träger PP 2019'!G120-'Energiebedarf Sek.stahl 2019'!F6)</f>
        <v>#REF!</v>
      </c>
      <c r="G43" s="44" t="e">
        <f>'Verbrauch je Träger PP 2019'!H120-'Energiebedarf Sek.Stahl 2050'!G42-('Verbrauch je Träger PP 2019'!H120-'Energiebedarf Sek.stahl 2019'!G6)</f>
        <v>#REF!</v>
      </c>
      <c r="H43" s="46" t="e">
        <f>'Verbrauch je Träger PP 2019'!I120-'Energiebedarf Sek.Stahl 2050'!H42-('Verbrauch je Träger PP 2019'!I120-'Energiebedarf Sek.stahl 2019'!H6)</f>
        <v>#REF!</v>
      </c>
      <c r="I43" s="45" t="e">
        <f>'Verbrauch je Träger PP 2019'!J120-'Energiebedarf Sek.Stahl 2050'!I42-('Verbrauch je Träger PP 2019'!J120-'Energiebedarf Sek.stahl 2019'!I6)</f>
        <v>#REF!</v>
      </c>
    </row>
    <row r="44" spans="3:9" x14ac:dyDescent="0.25">
      <c r="C44" s="7" t="str">
        <f t="shared" si="0"/>
        <v>Austria</v>
      </c>
      <c r="D44" s="7" t="str">
        <f t="shared" si="0"/>
        <v>Linz</v>
      </c>
      <c r="E44" s="43" t="e">
        <f>'Verbrauch je Träger PP 2019'!F121-'Energiebedarf Sek.Stahl 2050'!E43-('Verbrauch je Träger PP 2019'!F121-'Energiebedarf Sek.stahl 2019'!E7)</f>
        <v>#REF!</v>
      </c>
      <c r="F44" s="47" t="e">
        <f>'Verbrauch je Träger PP 2019'!G121-'Energiebedarf Sek.Stahl 2050'!F43-('Verbrauch je Träger PP 2019'!G121-'Energiebedarf Sek.stahl 2019'!F7)</f>
        <v>#REF!</v>
      </c>
      <c r="G44" s="44" t="e">
        <f>'Verbrauch je Träger PP 2019'!H121-'Energiebedarf Sek.Stahl 2050'!G43-('Verbrauch je Träger PP 2019'!H121-'Energiebedarf Sek.stahl 2019'!G7)</f>
        <v>#REF!</v>
      </c>
      <c r="H44" s="46" t="e">
        <f>'Verbrauch je Träger PP 2019'!I121-'Energiebedarf Sek.Stahl 2050'!H43-('Verbrauch je Träger PP 2019'!I121-'Energiebedarf Sek.stahl 2019'!H7)</f>
        <v>#REF!</v>
      </c>
      <c r="I44" s="45" t="e">
        <f>'Verbrauch je Träger PP 2019'!J121-'Energiebedarf Sek.Stahl 2050'!I43-('Verbrauch je Träger PP 2019'!J121-'Energiebedarf Sek.stahl 2019'!I7)</f>
        <v>#REF!</v>
      </c>
    </row>
    <row r="45" spans="3:9" x14ac:dyDescent="0.25">
      <c r="C45" s="7" t="str">
        <f t="shared" si="0"/>
        <v>Belgium</v>
      </c>
      <c r="D45" s="7" t="str">
        <f t="shared" si="0"/>
        <v>Ghent</v>
      </c>
      <c r="E45" s="43" t="e">
        <f>'Verbrauch je Träger PP 2019'!F122-'Energiebedarf Sek.Stahl 2050'!E44-('Verbrauch je Träger PP 2019'!F122-'Energiebedarf Sek.stahl 2019'!E8)</f>
        <v>#REF!</v>
      </c>
      <c r="F45" s="47" t="e">
        <f>'Verbrauch je Träger PP 2019'!G122-'Energiebedarf Sek.Stahl 2050'!F44-('Verbrauch je Träger PP 2019'!G122-'Energiebedarf Sek.stahl 2019'!F8)</f>
        <v>#REF!</v>
      </c>
      <c r="G45" s="44" t="e">
        <f>'Verbrauch je Träger PP 2019'!H122-'Energiebedarf Sek.Stahl 2050'!G44-('Verbrauch je Träger PP 2019'!H122-'Energiebedarf Sek.stahl 2019'!G8)</f>
        <v>#REF!</v>
      </c>
      <c r="H45" s="46" t="e">
        <f>'Verbrauch je Träger PP 2019'!I122-'Energiebedarf Sek.Stahl 2050'!H44-('Verbrauch je Träger PP 2019'!I122-'Energiebedarf Sek.stahl 2019'!H8)</f>
        <v>#REF!</v>
      </c>
      <c r="I45" s="45" t="e">
        <f>'Verbrauch je Träger PP 2019'!J122-'Energiebedarf Sek.Stahl 2050'!I44-('Verbrauch je Träger PP 2019'!J122-'Energiebedarf Sek.stahl 2019'!I8)</f>
        <v>#REF!</v>
      </c>
    </row>
    <row r="46" spans="3:9" x14ac:dyDescent="0.25">
      <c r="C46" s="7" t="str">
        <f t="shared" si="0"/>
        <v>Czech Republic</v>
      </c>
      <c r="D46" s="7" t="str">
        <f t="shared" si="0"/>
        <v>Trinec</v>
      </c>
      <c r="E46" s="43" t="e">
        <f>'Verbrauch je Träger PP 2019'!F123-'Energiebedarf Sek.Stahl 2050'!E45-('Verbrauch je Träger PP 2019'!F123-'Energiebedarf Sek.stahl 2019'!E9)</f>
        <v>#REF!</v>
      </c>
      <c r="F46" s="47" t="e">
        <f>'Verbrauch je Träger PP 2019'!G123-'Energiebedarf Sek.Stahl 2050'!F45-('Verbrauch je Träger PP 2019'!G123-'Energiebedarf Sek.stahl 2019'!F9)</f>
        <v>#REF!</v>
      </c>
      <c r="G46" s="44" t="e">
        <f>'Verbrauch je Träger PP 2019'!H123-'Energiebedarf Sek.Stahl 2050'!G45-('Verbrauch je Träger PP 2019'!H123-'Energiebedarf Sek.stahl 2019'!G9)</f>
        <v>#REF!</v>
      </c>
      <c r="H46" s="46" t="e">
        <f>'Verbrauch je Träger PP 2019'!I123-'Energiebedarf Sek.Stahl 2050'!H45-('Verbrauch je Träger PP 2019'!I123-'Energiebedarf Sek.stahl 2019'!H9)</f>
        <v>#REF!</v>
      </c>
      <c r="I46" s="45" t="e">
        <f>'Verbrauch je Träger PP 2019'!J123-'Energiebedarf Sek.Stahl 2050'!I45-('Verbrauch je Träger PP 2019'!J123-'Energiebedarf Sek.stahl 2019'!I9)</f>
        <v>#REF!</v>
      </c>
    </row>
    <row r="47" spans="3:9" x14ac:dyDescent="0.25">
      <c r="C47" s="7" t="str">
        <f t="shared" si="0"/>
        <v>Finland</v>
      </c>
      <c r="D47" s="7" t="str">
        <f t="shared" si="0"/>
        <v>Raahe</v>
      </c>
      <c r="E47" s="43" t="e">
        <f>'Verbrauch je Träger PP 2019'!F124-'Energiebedarf Sek.Stahl 2050'!E46-('Verbrauch je Träger PP 2019'!F124-'Energiebedarf Sek.stahl 2019'!E10)</f>
        <v>#REF!</v>
      </c>
      <c r="F47" s="47" t="e">
        <f>'Verbrauch je Träger PP 2019'!G124-'Energiebedarf Sek.Stahl 2050'!F46-('Verbrauch je Träger PP 2019'!G124-'Energiebedarf Sek.stahl 2019'!F10)</f>
        <v>#REF!</v>
      </c>
      <c r="G47" s="44" t="e">
        <f>'Verbrauch je Träger PP 2019'!H124-'Energiebedarf Sek.Stahl 2050'!G46-('Verbrauch je Träger PP 2019'!H124-'Energiebedarf Sek.stahl 2019'!G10)</f>
        <v>#REF!</v>
      </c>
      <c r="H47" s="46" t="e">
        <f>'Verbrauch je Träger PP 2019'!I124-'Energiebedarf Sek.Stahl 2050'!H46-('Verbrauch je Träger PP 2019'!I124-'Energiebedarf Sek.stahl 2019'!H10)</f>
        <v>#REF!</v>
      </c>
      <c r="I47" s="45" t="e">
        <f>'Verbrauch je Träger PP 2019'!J124-'Energiebedarf Sek.Stahl 2050'!I46-('Verbrauch je Träger PP 2019'!J124-'Energiebedarf Sek.stahl 2019'!I10)</f>
        <v>#REF!</v>
      </c>
    </row>
    <row r="48" spans="3:9" x14ac:dyDescent="0.25">
      <c r="C48" s="7" t="str">
        <f t="shared" si="0"/>
        <v>France</v>
      </c>
      <c r="D48" s="7" t="str">
        <f t="shared" si="0"/>
        <v>Fos-Sur-Mer</v>
      </c>
      <c r="E48" s="43" t="e">
        <f>'Verbrauch je Träger PP 2019'!F125-'Energiebedarf Sek.Stahl 2050'!E47-('Verbrauch je Träger PP 2019'!F125-'Energiebedarf Sek.stahl 2019'!E11)</f>
        <v>#REF!</v>
      </c>
      <c r="F48" s="47" t="e">
        <f>'Verbrauch je Träger PP 2019'!G125-'Energiebedarf Sek.Stahl 2050'!F47-('Verbrauch je Träger PP 2019'!G125-'Energiebedarf Sek.stahl 2019'!F11)</f>
        <v>#REF!</v>
      </c>
      <c r="G48" s="44" t="e">
        <f>'Verbrauch je Träger PP 2019'!H125-'Energiebedarf Sek.Stahl 2050'!G47-('Verbrauch je Träger PP 2019'!H125-'Energiebedarf Sek.stahl 2019'!G11)</f>
        <v>#REF!</v>
      </c>
      <c r="H48" s="46" t="e">
        <f>'Verbrauch je Träger PP 2019'!I125-'Energiebedarf Sek.Stahl 2050'!H47-('Verbrauch je Träger PP 2019'!I125-'Energiebedarf Sek.stahl 2019'!H11)</f>
        <v>#REF!</v>
      </c>
      <c r="I48" s="45" t="e">
        <f>'Verbrauch je Träger PP 2019'!J125-'Energiebedarf Sek.Stahl 2050'!I47-('Verbrauch je Träger PP 2019'!J125-'Energiebedarf Sek.stahl 2019'!I11)</f>
        <v>#REF!</v>
      </c>
    </row>
    <row r="49" spans="3:9" x14ac:dyDescent="0.25">
      <c r="C49" s="7" t="str">
        <f t="shared" si="0"/>
        <v>France</v>
      </c>
      <c r="D49" s="7" t="str">
        <f t="shared" si="0"/>
        <v>Dunkerque</v>
      </c>
      <c r="E49" s="43" t="e">
        <f>'Verbrauch je Träger PP 2019'!F126-'Energiebedarf Sek.Stahl 2050'!E48-('Verbrauch je Träger PP 2019'!F126-'Energiebedarf Sek.stahl 2019'!E12)</f>
        <v>#REF!</v>
      </c>
      <c r="F49" s="47" t="e">
        <f>'Verbrauch je Träger PP 2019'!G126-'Energiebedarf Sek.Stahl 2050'!F48-('Verbrauch je Träger PP 2019'!G126-'Energiebedarf Sek.stahl 2019'!F12)</f>
        <v>#REF!</v>
      </c>
      <c r="G49" s="44" t="e">
        <f>'Verbrauch je Träger PP 2019'!H126-'Energiebedarf Sek.Stahl 2050'!G48-('Verbrauch je Träger PP 2019'!H126-'Energiebedarf Sek.stahl 2019'!G12)</f>
        <v>#REF!</v>
      </c>
      <c r="H49" s="46" t="e">
        <f>'Verbrauch je Träger PP 2019'!I126-'Energiebedarf Sek.Stahl 2050'!H48-('Verbrauch je Träger PP 2019'!I126-'Energiebedarf Sek.stahl 2019'!H12)</f>
        <v>#REF!</v>
      </c>
      <c r="I49" s="45" t="e">
        <f>'Verbrauch je Träger PP 2019'!J126-'Energiebedarf Sek.Stahl 2050'!I48-('Verbrauch je Träger PP 2019'!J126-'Energiebedarf Sek.stahl 2019'!I12)</f>
        <v>#REF!</v>
      </c>
    </row>
    <row r="50" spans="3:9" x14ac:dyDescent="0.25">
      <c r="C50" s="7" t="str">
        <f t="shared" si="0"/>
        <v>Germany</v>
      </c>
      <c r="D50" s="7" t="str">
        <f t="shared" si="0"/>
        <v>Bremen</v>
      </c>
      <c r="E50" s="43" t="e">
        <f>'Verbrauch je Träger PP 2019'!F127-'Energiebedarf Sek.Stahl 2050'!E49-('Verbrauch je Träger PP 2019'!F127-'Energiebedarf Sek.stahl 2019'!E13)</f>
        <v>#REF!</v>
      </c>
      <c r="F50" s="47" t="e">
        <f>'Verbrauch je Träger PP 2019'!G127-'Energiebedarf Sek.Stahl 2050'!F49-('Verbrauch je Träger PP 2019'!G127-'Energiebedarf Sek.stahl 2019'!F13)</f>
        <v>#REF!</v>
      </c>
      <c r="G50" s="44" t="e">
        <f>'Verbrauch je Träger PP 2019'!H127-'Energiebedarf Sek.Stahl 2050'!G49-('Verbrauch je Träger PP 2019'!H127-'Energiebedarf Sek.stahl 2019'!G13)</f>
        <v>#REF!</v>
      </c>
      <c r="H50" s="46" t="e">
        <f>'Verbrauch je Träger PP 2019'!I127-'Energiebedarf Sek.Stahl 2050'!H49-('Verbrauch je Träger PP 2019'!I127-'Energiebedarf Sek.stahl 2019'!H13)</f>
        <v>#REF!</v>
      </c>
      <c r="I50" s="45" t="e">
        <f>'Verbrauch je Träger PP 2019'!J127-'Energiebedarf Sek.Stahl 2050'!I49-('Verbrauch je Träger PP 2019'!J127-'Energiebedarf Sek.stahl 2019'!I13)</f>
        <v>#REF!</v>
      </c>
    </row>
    <row r="51" spans="3:9" x14ac:dyDescent="0.25">
      <c r="C51" s="7" t="str">
        <f t="shared" si="0"/>
        <v>Germany</v>
      </c>
      <c r="D51" s="7" t="str">
        <f t="shared" si="0"/>
        <v>Voelklingen</v>
      </c>
      <c r="E51" s="43" t="e">
        <f>'Verbrauch je Träger PP 2019'!F128-'Energiebedarf Sek.Stahl 2050'!E50-('Verbrauch je Träger PP 2019'!F128-'Energiebedarf Sek.stahl 2019'!E14)</f>
        <v>#REF!</v>
      </c>
      <c r="F51" s="47" t="e">
        <f>'Verbrauch je Träger PP 2019'!G128-'Energiebedarf Sek.Stahl 2050'!F50-('Verbrauch je Träger PP 2019'!G128-'Energiebedarf Sek.stahl 2019'!F14)</f>
        <v>#REF!</v>
      </c>
      <c r="G51" s="44" t="e">
        <f>'Verbrauch je Träger PP 2019'!H128-'Energiebedarf Sek.Stahl 2050'!G50-('Verbrauch je Träger PP 2019'!H128-'Energiebedarf Sek.stahl 2019'!G14)</f>
        <v>#REF!</v>
      </c>
      <c r="H51" s="46" t="e">
        <f>'Verbrauch je Träger PP 2019'!I128-'Energiebedarf Sek.Stahl 2050'!H50-('Verbrauch je Träger PP 2019'!I128-'Energiebedarf Sek.stahl 2019'!H14)</f>
        <v>#REF!</v>
      </c>
      <c r="I51" s="45" t="e">
        <f>'Verbrauch je Träger PP 2019'!J128-'Energiebedarf Sek.Stahl 2050'!I50-('Verbrauch je Träger PP 2019'!J128-'Energiebedarf Sek.stahl 2019'!I14)</f>
        <v>#REF!</v>
      </c>
    </row>
    <row r="52" spans="3:9" x14ac:dyDescent="0.25">
      <c r="C52" s="7" t="str">
        <f t="shared" si="0"/>
        <v>Germany</v>
      </c>
      <c r="D52" s="7" t="str">
        <f t="shared" si="0"/>
        <v>Eisenhuettenstadt</v>
      </c>
      <c r="E52" s="43" t="e">
        <f>'Verbrauch je Träger PP 2019'!F129-'Energiebedarf Sek.Stahl 2050'!E51-('Verbrauch je Träger PP 2019'!F129-'Energiebedarf Sek.stahl 2019'!E15)</f>
        <v>#REF!</v>
      </c>
      <c r="F52" s="47" t="e">
        <f>'Verbrauch je Träger PP 2019'!G129-'Energiebedarf Sek.Stahl 2050'!F51-('Verbrauch je Träger PP 2019'!G129-'Energiebedarf Sek.stahl 2019'!F15)</f>
        <v>#REF!</v>
      </c>
      <c r="G52" s="44" t="e">
        <f>'Verbrauch je Träger PP 2019'!H129-'Energiebedarf Sek.Stahl 2050'!G51-('Verbrauch je Träger PP 2019'!H129-'Energiebedarf Sek.stahl 2019'!G15)</f>
        <v>#REF!</v>
      </c>
      <c r="H52" s="46" t="e">
        <f>'Verbrauch je Träger PP 2019'!I129-'Energiebedarf Sek.Stahl 2050'!H51-('Verbrauch je Träger PP 2019'!I129-'Energiebedarf Sek.stahl 2019'!H15)</f>
        <v>#REF!</v>
      </c>
      <c r="I52" s="45" t="e">
        <f>'Verbrauch je Träger PP 2019'!J129-'Energiebedarf Sek.Stahl 2050'!I51-('Verbrauch je Träger PP 2019'!J129-'Energiebedarf Sek.stahl 2019'!I15)</f>
        <v>#REF!</v>
      </c>
    </row>
    <row r="53" spans="3:9" x14ac:dyDescent="0.25">
      <c r="C53" s="7" t="str">
        <f t="shared" si="0"/>
        <v>Germany</v>
      </c>
      <c r="D53" s="7" t="str">
        <f t="shared" si="0"/>
        <v>Duisburg-Huckingen</v>
      </c>
      <c r="E53" s="43" t="e">
        <f>'Verbrauch je Träger PP 2019'!F130-'Energiebedarf Sek.Stahl 2050'!E52-('Verbrauch je Träger PP 2019'!F130-'Energiebedarf Sek.stahl 2019'!E16)</f>
        <v>#REF!</v>
      </c>
      <c r="F53" s="47" t="e">
        <f>'Verbrauch je Träger PP 2019'!G130-'Energiebedarf Sek.Stahl 2050'!F52-('Verbrauch je Träger PP 2019'!G130-'Energiebedarf Sek.stahl 2019'!F16)</f>
        <v>#REF!</v>
      </c>
      <c r="G53" s="44" t="e">
        <f>'Verbrauch je Träger PP 2019'!H130-'Energiebedarf Sek.Stahl 2050'!G52-('Verbrauch je Träger PP 2019'!H130-'Energiebedarf Sek.stahl 2019'!G16)</f>
        <v>#REF!</v>
      </c>
      <c r="H53" s="46" t="e">
        <f>'Verbrauch je Träger PP 2019'!I130-'Energiebedarf Sek.Stahl 2050'!H52-('Verbrauch je Träger PP 2019'!I130-'Energiebedarf Sek.stahl 2019'!H16)</f>
        <v>#REF!</v>
      </c>
      <c r="I53" s="45" t="e">
        <f>'Verbrauch je Träger PP 2019'!J130-'Energiebedarf Sek.Stahl 2050'!I52-('Verbrauch je Träger PP 2019'!J130-'Energiebedarf Sek.stahl 2019'!I16)</f>
        <v>#REF!</v>
      </c>
    </row>
    <row r="54" spans="3:9" x14ac:dyDescent="0.25">
      <c r="C54" s="7" t="str">
        <f t="shared" si="0"/>
        <v>Germany</v>
      </c>
      <c r="D54" s="7" t="str">
        <f t="shared" si="0"/>
        <v>Duisburg-Beeckerwerth</v>
      </c>
      <c r="E54" s="43" t="e">
        <f>'Verbrauch je Träger PP 2019'!F131-'Energiebedarf Sek.Stahl 2050'!E53-('Verbrauch je Träger PP 2019'!F131-'Energiebedarf Sek.stahl 2019'!E17)</f>
        <v>#REF!</v>
      </c>
      <c r="F54" s="47" t="e">
        <f>'Verbrauch je Träger PP 2019'!G131-'Energiebedarf Sek.Stahl 2050'!F53-('Verbrauch je Träger PP 2019'!G131-'Energiebedarf Sek.stahl 2019'!F17)</f>
        <v>#REF!</v>
      </c>
      <c r="G54" s="44" t="e">
        <f>'Verbrauch je Träger PP 2019'!H131-'Energiebedarf Sek.Stahl 2050'!G53-('Verbrauch je Träger PP 2019'!H131-'Energiebedarf Sek.stahl 2019'!G17)</f>
        <v>#REF!</v>
      </c>
      <c r="H54" s="46" t="e">
        <f>'Verbrauch je Träger PP 2019'!I131-'Energiebedarf Sek.Stahl 2050'!H53-('Verbrauch je Träger PP 2019'!I131-'Energiebedarf Sek.stahl 2019'!H17)</f>
        <v>#REF!</v>
      </c>
      <c r="I54" s="45" t="e">
        <f>'Verbrauch je Träger PP 2019'!J131-'Energiebedarf Sek.Stahl 2050'!I53-('Verbrauch je Träger PP 2019'!J131-'Energiebedarf Sek.stahl 2019'!I17)</f>
        <v>#REF!</v>
      </c>
    </row>
    <row r="55" spans="3:9" x14ac:dyDescent="0.25">
      <c r="C55" s="7" t="str">
        <f t="shared" si="0"/>
        <v>Germany</v>
      </c>
      <c r="D55" s="7" t="str">
        <f t="shared" si="0"/>
        <v>Salzgitter</v>
      </c>
      <c r="E55" s="43" t="e">
        <f>'Verbrauch je Träger PP 2019'!F132-'Energiebedarf Sek.Stahl 2050'!E54-('Verbrauch je Träger PP 2019'!F132-'Energiebedarf Sek.stahl 2019'!E18)</f>
        <v>#REF!</v>
      </c>
      <c r="F55" s="47" t="e">
        <f>'Verbrauch je Träger PP 2019'!G132-'Energiebedarf Sek.Stahl 2050'!F54-('Verbrauch je Träger PP 2019'!G132-'Energiebedarf Sek.stahl 2019'!F18)</f>
        <v>#REF!</v>
      </c>
      <c r="G55" s="44" t="e">
        <f>'Verbrauch je Träger PP 2019'!H132-'Energiebedarf Sek.Stahl 2050'!G54-('Verbrauch je Träger PP 2019'!H132-'Energiebedarf Sek.stahl 2019'!G18)</f>
        <v>#REF!</v>
      </c>
      <c r="H55" s="46" t="e">
        <f>'Verbrauch je Träger PP 2019'!I132-'Energiebedarf Sek.Stahl 2050'!H54-('Verbrauch je Träger PP 2019'!I132-'Energiebedarf Sek.stahl 2019'!H18)</f>
        <v>#REF!</v>
      </c>
      <c r="I55" s="45" t="e">
        <f>'Verbrauch je Träger PP 2019'!J132-'Energiebedarf Sek.Stahl 2050'!I54-('Verbrauch je Träger PP 2019'!J132-'Energiebedarf Sek.stahl 2019'!I18)</f>
        <v>#REF!</v>
      </c>
    </row>
    <row r="56" spans="3:9" x14ac:dyDescent="0.25">
      <c r="C56" s="7" t="str">
        <f t="shared" si="0"/>
        <v>Germany</v>
      </c>
      <c r="D56" s="7" t="str">
        <f t="shared" si="0"/>
        <v>Dillingen</v>
      </c>
      <c r="E56" s="43" t="e">
        <f>'Verbrauch je Träger PP 2019'!F133-'Energiebedarf Sek.Stahl 2050'!E55-('Verbrauch je Träger PP 2019'!F133-'Energiebedarf Sek.stahl 2019'!E19)</f>
        <v>#REF!</v>
      </c>
      <c r="F56" s="47" t="e">
        <f>'Verbrauch je Träger PP 2019'!G133-'Energiebedarf Sek.Stahl 2050'!F55-('Verbrauch je Träger PP 2019'!G133-'Energiebedarf Sek.stahl 2019'!F19)</f>
        <v>#REF!</v>
      </c>
      <c r="G56" s="44" t="e">
        <f>'Verbrauch je Träger PP 2019'!H133-'Energiebedarf Sek.Stahl 2050'!G55-('Verbrauch je Träger PP 2019'!H133-'Energiebedarf Sek.stahl 2019'!G19)</f>
        <v>#REF!</v>
      </c>
      <c r="H56" s="46" t="e">
        <f>'Verbrauch je Träger PP 2019'!I133-'Energiebedarf Sek.Stahl 2050'!H55-('Verbrauch je Träger PP 2019'!I133-'Energiebedarf Sek.stahl 2019'!H19)</f>
        <v>#REF!</v>
      </c>
      <c r="I56" s="45" t="e">
        <f>'Verbrauch je Träger PP 2019'!J133-'Energiebedarf Sek.Stahl 2050'!I55-('Verbrauch je Träger PP 2019'!J133-'Energiebedarf Sek.stahl 2019'!I19)</f>
        <v>#REF!</v>
      </c>
    </row>
    <row r="57" spans="3:9" x14ac:dyDescent="0.25">
      <c r="C57" s="7" t="str">
        <f t="shared" si="0"/>
        <v>Germany</v>
      </c>
      <c r="D57" s="7" t="str">
        <f t="shared" si="0"/>
        <v>Duisburg</v>
      </c>
      <c r="E57" s="43" t="e">
        <f>'Verbrauch je Träger PP 2019'!F134-'Energiebedarf Sek.Stahl 2050'!E56-('Verbrauch je Träger PP 2019'!F134-'Energiebedarf Sek.stahl 2019'!E20)</f>
        <v>#REF!</v>
      </c>
      <c r="F57" s="47" t="e">
        <f>'Verbrauch je Träger PP 2019'!G134-'Energiebedarf Sek.Stahl 2050'!F56-('Verbrauch je Träger PP 2019'!G134-'Energiebedarf Sek.stahl 2019'!F20)</f>
        <v>#REF!</v>
      </c>
      <c r="G57" s="44" t="e">
        <f>'Verbrauch je Träger PP 2019'!H134-'Energiebedarf Sek.Stahl 2050'!G56-('Verbrauch je Träger PP 2019'!H134-'Energiebedarf Sek.stahl 2019'!G20)</f>
        <v>#REF!</v>
      </c>
      <c r="H57" s="46" t="e">
        <f>'Verbrauch je Träger PP 2019'!I134-'Energiebedarf Sek.Stahl 2050'!H56-('Verbrauch je Träger PP 2019'!I134-'Energiebedarf Sek.stahl 2019'!H20)</f>
        <v>#REF!</v>
      </c>
      <c r="I57" s="45" t="e">
        <f>'Verbrauch je Träger PP 2019'!J134-'Energiebedarf Sek.Stahl 2050'!I56-('Verbrauch je Träger PP 2019'!J134-'Energiebedarf Sek.stahl 2019'!I20)</f>
        <v>#REF!</v>
      </c>
    </row>
    <row r="58" spans="3:9" x14ac:dyDescent="0.25">
      <c r="C58" s="7" t="str">
        <f t="shared" si="0"/>
        <v>Germany</v>
      </c>
      <c r="D58" s="7" t="str">
        <f t="shared" si="0"/>
        <v>Duisburg-Bruckhausen</v>
      </c>
      <c r="E58" s="43" t="e">
        <f>'Verbrauch je Träger PP 2019'!F135-'Energiebedarf Sek.Stahl 2050'!E57-('Verbrauch je Träger PP 2019'!F135-'Energiebedarf Sek.stahl 2019'!E21)</f>
        <v>#REF!</v>
      </c>
      <c r="F58" s="47" t="e">
        <f>'Verbrauch je Träger PP 2019'!G135-'Energiebedarf Sek.Stahl 2050'!F57-('Verbrauch je Träger PP 2019'!G135-'Energiebedarf Sek.stahl 2019'!F21)</f>
        <v>#REF!</v>
      </c>
      <c r="G58" s="44" t="e">
        <f>'Verbrauch je Träger PP 2019'!H135-'Energiebedarf Sek.Stahl 2050'!G57-('Verbrauch je Träger PP 2019'!H135-'Energiebedarf Sek.stahl 2019'!G21)</f>
        <v>#REF!</v>
      </c>
      <c r="H58" s="46" t="e">
        <f>'Verbrauch je Träger PP 2019'!I135-'Energiebedarf Sek.Stahl 2050'!H57-('Verbrauch je Träger PP 2019'!I135-'Energiebedarf Sek.stahl 2019'!H21)</f>
        <v>#REF!</v>
      </c>
      <c r="I58" s="45" t="e">
        <f>'Verbrauch je Träger PP 2019'!J135-'Energiebedarf Sek.Stahl 2050'!I57-('Verbrauch je Träger PP 2019'!J135-'Energiebedarf Sek.stahl 2019'!I21)</f>
        <v>#REF!</v>
      </c>
    </row>
    <row r="59" spans="3:9" x14ac:dyDescent="0.25">
      <c r="C59" s="7" t="str">
        <f t="shared" ref="C59:D71" si="1">C94</f>
        <v>Hungaria</v>
      </c>
      <c r="D59" s="7" t="str">
        <f t="shared" si="1"/>
        <v>Dunauijvaros</v>
      </c>
      <c r="E59" s="43" t="e">
        <f>'Verbrauch je Träger PP 2019'!F136-'Energiebedarf Sek.Stahl 2050'!E58-('Verbrauch je Träger PP 2019'!F136-'Energiebedarf Sek.stahl 2019'!E22)</f>
        <v>#REF!</v>
      </c>
      <c r="F59" s="47" t="e">
        <f>'Verbrauch je Träger PP 2019'!G136-'Energiebedarf Sek.Stahl 2050'!F58-('Verbrauch je Träger PP 2019'!G136-'Energiebedarf Sek.stahl 2019'!F22)</f>
        <v>#REF!</v>
      </c>
      <c r="G59" s="44" t="e">
        <f>'Verbrauch je Träger PP 2019'!H136-'Energiebedarf Sek.Stahl 2050'!G58-('Verbrauch je Träger PP 2019'!H136-'Energiebedarf Sek.stahl 2019'!G22)</f>
        <v>#REF!</v>
      </c>
      <c r="H59" s="46" t="e">
        <f>'Verbrauch je Träger PP 2019'!I136-'Energiebedarf Sek.Stahl 2050'!H58-('Verbrauch je Träger PP 2019'!I136-'Energiebedarf Sek.stahl 2019'!H22)</f>
        <v>#REF!</v>
      </c>
      <c r="I59" s="45" t="e">
        <f>'Verbrauch je Träger PP 2019'!J136-'Energiebedarf Sek.Stahl 2050'!I58-('Verbrauch je Träger PP 2019'!J136-'Energiebedarf Sek.stahl 2019'!I22)</f>
        <v>#REF!</v>
      </c>
    </row>
    <row r="60" spans="3:9" x14ac:dyDescent="0.25">
      <c r="C60" s="7" t="str">
        <f t="shared" si="1"/>
        <v>Italy</v>
      </c>
      <c r="D60" s="7" t="str">
        <f t="shared" si="1"/>
        <v>Taranto</v>
      </c>
      <c r="E60" s="43" t="e">
        <f>'Verbrauch je Träger PP 2019'!F137-'Energiebedarf Sek.Stahl 2050'!E59-('Verbrauch je Träger PP 2019'!F137-'Energiebedarf Sek.stahl 2019'!E23)</f>
        <v>#REF!</v>
      </c>
      <c r="F60" s="47" t="e">
        <f>'Verbrauch je Träger PP 2019'!G137-'Energiebedarf Sek.Stahl 2050'!F59-('Verbrauch je Träger PP 2019'!G137-'Energiebedarf Sek.stahl 2019'!F23)</f>
        <v>#REF!</v>
      </c>
      <c r="G60" s="44" t="e">
        <f>'Verbrauch je Träger PP 2019'!H137-'Energiebedarf Sek.Stahl 2050'!G59-('Verbrauch je Träger PP 2019'!H137-'Energiebedarf Sek.stahl 2019'!G23)</f>
        <v>#REF!</v>
      </c>
      <c r="H60" s="46" t="e">
        <f>'Verbrauch je Träger PP 2019'!I137-'Energiebedarf Sek.Stahl 2050'!H59-('Verbrauch je Träger PP 2019'!I137-'Energiebedarf Sek.stahl 2019'!H23)</f>
        <v>#REF!</v>
      </c>
      <c r="I60" s="45" t="e">
        <f>'Verbrauch je Träger PP 2019'!J137-'Energiebedarf Sek.Stahl 2050'!I59-('Verbrauch je Träger PP 2019'!J137-'Energiebedarf Sek.stahl 2019'!I23)</f>
        <v>#REF!</v>
      </c>
    </row>
    <row r="61" spans="3:9" x14ac:dyDescent="0.25">
      <c r="C61" s="7" t="str">
        <f t="shared" si="1"/>
        <v>Netherlands</v>
      </c>
      <c r="D61" s="7" t="str">
        <f t="shared" si="1"/>
        <v>Ijmuiden</v>
      </c>
      <c r="E61" s="43" t="e">
        <f>'Verbrauch je Träger PP 2019'!F138-'Energiebedarf Sek.Stahl 2050'!E60-('Verbrauch je Träger PP 2019'!F138-'Energiebedarf Sek.stahl 2019'!E24)</f>
        <v>#REF!</v>
      </c>
      <c r="F61" s="47" t="e">
        <f>'Verbrauch je Träger PP 2019'!G138-'Energiebedarf Sek.Stahl 2050'!F60-('Verbrauch je Träger PP 2019'!G138-'Energiebedarf Sek.stahl 2019'!F24)</f>
        <v>#REF!</v>
      </c>
      <c r="G61" s="44" t="e">
        <f>'Verbrauch je Träger PP 2019'!H138-'Energiebedarf Sek.Stahl 2050'!G60-('Verbrauch je Träger PP 2019'!H138-'Energiebedarf Sek.stahl 2019'!G24)</f>
        <v>#REF!</v>
      </c>
      <c r="H61" s="46" t="e">
        <f>'Verbrauch je Träger PP 2019'!I138-'Energiebedarf Sek.Stahl 2050'!H60-('Verbrauch je Träger PP 2019'!I138-'Energiebedarf Sek.stahl 2019'!H24)</f>
        <v>#REF!</v>
      </c>
      <c r="I61" s="45" t="e">
        <f>'Verbrauch je Träger PP 2019'!J138-'Energiebedarf Sek.Stahl 2050'!I60-('Verbrauch je Träger PP 2019'!J138-'Energiebedarf Sek.stahl 2019'!I24)</f>
        <v>#REF!</v>
      </c>
    </row>
    <row r="62" spans="3:9" x14ac:dyDescent="0.25">
      <c r="C62" s="7" t="str">
        <f t="shared" si="1"/>
        <v>Poland</v>
      </c>
      <c r="D62" s="7" t="str">
        <f t="shared" si="1"/>
        <v>Krakow</v>
      </c>
      <c r="E62" s="43" t="e">
        <f>'Verbrauch je Träger PP 2019'!F139-'Energiebedarf Sek.Stahl 2050'!E61-('Verbrauch je Träger PP 2019'!F139-'Energiebedarf Sek.stahl 2019'!E25)</f>
        <v>#REF!</v>
      </c>
      <c r="F62" s="47" t="e">
        <f>'Verbrauch je Träger PP 2019'!G139-'Energiebedarf Sek.Stahl 2050'!F61-('Verbrauch je Träger PP 2019'!G139-'Energiebedarf Sek.stahl 2019'!F25)</f>
        <v>#REF!</v>
      </c>
      <c r="G62" s="44" t="e">
        <f>'Verbrauch je Träger PP 2019'!H139-'Energiebedarf Sek.Stahl 2050'!G61-('Verbrauch je Träger PP 2019'!H139-'Energiebedarf Sek.stahl 2019'!G25)</f>
        <v>#REF!</v>
      </c>
      <c r="H62" s="46" t="e">
        <f>'Verbrauch je Träger PP 2019'!I139-'Energiebedarf Sek.Stahl 2050'!H61-('Verbrauch je Träger PP 2019'!I139-'Energiebedarf Sek.stahl 2019'!H25)</f>
        <v>#REF!</v>
      </c>
      <c r="I62" s="45" t="e">
        <f>'Verbrauch je Träger PP 2019'!J139-'Energiebedarf Sek.Stahl 2050'!I61-('Verbrauch je Träger PP 2019'!J139-'Energiebedarf Sek.stahl 2019'!I25)</f>
        <v>#REF!</v>
      </c>
    </row>
    <row r="63" spans="3:9" x14ac:dyDescent="0.25">
      <c r="C63" s="7" t="str">
        <f t="shared" si="1"/>
        <v>Poland</v>
      </c>
      <c r="D63" s="7" t="str">
        <f t="shared" si="1"/>
        <v>Dabrowa Gornicza</v>
      </c>
      <c r="E63" s="43" t="e">
        <f>'Verbrauch je Träger PP 2019'!F140-'Energiebedarf Sek.Stahl 2050'!E62-('Verbrauch je Träger PP 2019'!F140-'Energiebedarf Sek.stahl 2019'!E26)</f>
        <v>#REF!</v>
      </c>
      <c r="F63" s="47" t="e">
        <f>'Verbrauch je Träger PP 2019'!G140-'Energiebedarf Sek.Stahl 2050'!F62-('Verbrauch je Träger PP 2019'!G140-'Energiebedarf Sek.stahl 2019'!F26)</f>
        <v>#REF!</v>
      </c>
      <c r="G63" s="44" t="e">
        <f>'Verbrauch je Träger PP 2019'!H140-'Energiebedarf Sek.Stahl 2050'!G62-('Verbrauch je Träger PP 2019'!H140-'Energiebedarf Sek.stahl 2019'!G26)</f>
        <v>#REF!</v>
      </c>
      <c r="H63" s="46" t="e">
        <f>'Verbrauch je Träger PP 2019'!I140-'Energiebedarf Sek.Stahl 2050'!H62-('Verbrauch je Träger PP 2019'!I140-'Energiebedarf Sek.stahl 2019'!H26)</f>
        <v>#REF!</v>
      </c>
      <c r="I63" s="45" t="e">
        <f>'Verbrauch je Träger PP 2019'!J140-'Energiebedarf Sek.Stahl 2050'!I62-('Verbrauch je Träger PP 2019'!J140-'Energiebedarf Sek.stahl 2019'!I26)</f>
        <v>#REF!</v>
      </c>
    </row>
    <row r="64" spans="3:9" x14ac:dyDescent="0.25">
      <c r="C64" s="7" t="str">
        <f t="shared" si="1"/>
        <v>Romania</v>
      </c>
      <c r="D64" s="7" t="str">
        <f t="shared" si="1"/>
        <v>Galati</v>
      </c>
      <c r="E64" s="43" t="e">
        <f>'Verbrauch je Träger PP 2019'!F141-'Energiebedarf Sek.Stahl 2050'!E63-('Verbrauch je Träger PP 2019'!F141-'Energiebedarf Sek.stahl 2019'!E27)</f>
        <v>#REF!</v>
      </c>
      <c r="F64" s="47" t="e">
        <f>'Verbrauch je Träger PP 2019'!G141-'Energiebedarf Sek.Stahl 2050'!F63-('Verbrauch je Träger PP 2019'!G141-'Energiebedarf Sek.stahl 2019'!F27)</f>
        <v>#REF!</v>
      </c>
      <c r="G64" s="44" t="e">
        <f>'Verbrauch je Träger PP 2019'!H141-'Energiebedarf Sek.Stahl 2050'!G63-('Verbrauch je Träger PP 2019'!H141-'Energiebedarf Sek.stahl 2019'!G27)</f>
        <v>#REF!</v>
      </c>
      <c r="H64" s="46" t="e">
        <f>'Verbrauch je Träger PP 2019'!I141-'Energiebedarf Sek.Stahl 2050'!H63-('Verbrauch je Träger PP 2019'!I141-'Energiebedarf Sek.stahl 2019'!H27)</f>
        <v>#REF!</v>
      </c>
      <c r="I64" s="45" t="e">
        <f>'Verbrauch je Träger PP 2019'!J141-'Energiebedarf Sek.Stahl 2050'!I63-('Verbrauch je Träger PP 2019'!J141-'Energiebedarf Sek.stahl 2019'!I27)</f>
        <v>#REF!</v>
      </c>
    </row>
    <row r="65" spans="3:9" x14ac:dyDescent="0.25">
      <c r="C65" s="7" t="str">
        <f t="shared" si="1"/>
        <v>Slovakia</v>
      </c>
      <c r="D65" s="7" t="str">
        <f t="shared" si="1"/>
        <v>Kosice</v>
      </c>
      <c r="E65" s="43" t="e">
        <f>'Verbrauch je Träger PP 2019'!F142-'Energiebedarf Sek.Stahl 2050'!E64-('Verbrauch je Träger PP 2019'!F142-'Energiebedarf Sek.stahl 2019'!E28)</f>
        <v>#REF!</v>
      </c>
      <c r="F65" s="47" t="e">
        <f>'Verbrauch je Träger PP 2019'!G142-'Energiebedarf Sek.Stahl 2050'!F64-('Verbrauch je Träger PP 2019'!G142-'Energiebedarf Sek.stahl 2019'!F28)</f>
        <v>#REF!</v>
      </c>
      <c r="G65" s="44" t="e">
        <f>'Verbrauch je Träger PP 2019'!H142-'Energiebedarf Sek.Stahl 2050'!G64-('Verbrauch je Träger PP 2019'!H142-'Energiebedarf Sek.stahl 2019'!G28)</f>
        <v>#REF!</v>
      </c>
      <c r="H65" s="46" t="e">
        <f>'Verbrauch je Träger PP 2019'!I142-'Energiebedarf Sek.Stahl 2050'!H64-('Verbrauch je Träger PP 2019'!I142-'Energiebedarf Sek.stahl 2019'!H28)</f>
        <v>#REF!</v>
      </c>
      <c r="I65" s="45" t="e">
        <f>'Verbrauch je Träger PP 2019'!J142-'Energiebedarf Sek.Stahl 2050'!I64-('Verbrauch je Träger PP 2019'!J142-'Energiebedarf Sek.stahl 2019'!I28)</f>
        <v>#REF!</v>
      </c>
    </row>
    <row r="66" spans="3:9" x14ac:dyDescent="0.25">
      <c r="C66" s="7" t="str">
        <f t="shared" si="1"/>
        <v>Spain</v>
      </c>
      <c r="D66" s="7" t="str">
        <f t="shared" si="1"/>
        <v>Gijon</v>
      </c>
      <c r="E66" s="43" t="e">
        <f>'Verbrauch je Träger PP 2019'!F143-'Energiebedarf Sek.Stahl 2050'!E65-('Verbrauch je Träger PP 2019'!F143-'Energiebedarf Sek.stahl 2019'!E29)</f>
        <v>#REF!</v>
      </c>
      <c r="F66" s="47" t="e">
        <f>'Verbrauch je Träger PP 2019'!G143-'Energiebedarf Sek.Stahl 2050'!F65-('Verbrauch je Träger PP 2019'!G143-'Energiebedarf Sek.stahl 2019'!F29)</f>
        <v>#REF!</v>
      </c>
      <c r="G66" s="44" t="e">
        <f>'Verbrauch je Träger PP 2019'!H143-'Energiebedarf Sek.Stahl 2050'!G65-('Verbrauch je Träger PP 2019'!H143-'Energiebedarf Sek.stahl 2019'!G29)</f>
        <v>#REF!</v>
      </c>
      <c r="H66" s="46" t="e">
        <f>'Verbrauch je Träger PP 2019'!I143-'Energiebedarf Sek.Stahl 2050'!H65-('Verbrauch je Träger PP 2019'!I143-'Energiebedarf Sek.stahl 2019'!H29)</f>
        <v>#REF!</v>
      </c>
      <c r="I66" s="45" t="e">
        <f>'Verbrauch je Träger PP 2019'!J143-'Energiebedarf Sek.Stahl 2050'!I65-('Verbrauch je Träger PP 2019'!J143-'Energiebedarf Sek.stahl 2019'!I29)</f>
        <v>#REF!</v>
      </c>
    </row>
    <row r="67" spans="3:9" x14ac:dyDescent="0.25">
      <c r="C67" s="7" t="str">
        <f t="shared" si="1"/>
        <v>Spain</v>
      </c>
      <c r="D67" s="7" t="str">
        <f t="shared" si="1"/>
        <v>Aviles</v>
      </c>
      <c r="E67" s="43" t="e">
        <f>'Verbrauch je Träger PP 2019'!F144-'Energiebedarf Sek.Stahl 2050'!E66-('Verbrauch je Träger PP 2019'!F144-'Energiebedarf Sek.stahl 2019'!E30)</f>
        <v>#REF!</v>
      </c>
      <c r="F67" s="47" t="e">
        <f>'Verbrauch je Träger PP 2019'!G144-'Energiebedarf Sek.Stahl 2050'!F66-('Verbrauch je Träger PP 2019'!G144-'Energiebedarf Sek.stahl 2019'!F30)</f>
        <v>#REF!</v>
      </c>
      <c r="G67" s="44" t="e">
        <f>'Verbrauch je Träger PP 2019'!H144-'Energiebedarf Sek.Stahl 2050'!G66-('Verbrauch je Träger PP 2019'!H144-'Energiebedarf Sek.stahl 2019'!G30)</f>
        <v>#REF!</v>
      </c>
      <c r="H67" s="46" t="e">
        <f>'Verbrauch je Träger PP 2019'!I144-'Energiebedarf Sek.Stahl 2050'!H66-('Verbrauch je Träger PP 2019'!I144-'Energiebedarf Sek.stahl 2019'!H30)</f>
        <v>#REF!</v>
      </c>
      <c r="I67" s="45" t="e">
        <f>'Verbrauch je Träger PP 2019'!J144-'Energiebedarf Sek.Stahl 2050'!I66-('Verbrauch je Träger PP 2019'!J144-'Energiebedarf Sek.stahl 2019'!I30)</f>
        <v>#REF!</v>
      </c>
    </row>
    <row r="68" spans="3:9" x14ac:dyDescent="0.25">
      <c r="C68" s="7" t="str">
        <f t="shared" si="1"/>
        <v>Sweden</v>
      </c>
      <c r="D68" s="7" t="str">
        <f t="shared" si="1"/>
        <v>Lulea</v>
      </c>
      <c r="E68" s="43" t="e">
        <f>'Verbrauch je Träger PP 2019'!F145-'Energiebedarf Sek.Stahl 2050'!E67-('Verbrauch je Träger PP 2019'!F145-'Energiebedarf Sek.stahl 2019'!E31)</f>
        <v>#REF!</v>
      </c>
      <c r="F68" s="47" t="e">
        <f>'Verbrauch je Träger PP 2019'!G145-'Energiebedarf Sek.Stahl 2050'!F67-('Verbrauch je Träger PP 2019'!G145-'Energiebedarf Sek.stahl 2019'!F31)</f>
        <v>#REF!</v>
      </c>
      <c r="G68" s="44" t="e">
        <f>'Verbrauch je Träger PP 2019'!H145-'Energiebedarf Sek.Stahl 2050'!G67-('Verbrauch je Träger PP 2019'!H145-'Energiebedarf Sek.stahl 2019'!G31)</f>
        <v>#REF!</v>
      </c>
      <c r="H68" s="46" t="e">
        <f>'Verbrauch je Träger PP 2019'!I145-'Energiebedarf Sek.Stahl 2050'!H67-('Verbrauch je Träger PP 2019'!I145-'Energiebedarf Sek.stahl 2019'!H31)</f>
        <v>#REF!</v>
      </c>
      <c r="I68" s="45" t="e">
        <f>'Verbrauch je Träger PP 2019'!J145-'Energiebedarf Sek.Stahl 2050'!I67-('Verbrauch je Träger PP 2019'!J145-'Energiebedarf Sek.stahl 2019'!I31)</f>
        <v>#REF!</v>
      </c>
    </row>
    <row r="69" spans="3:9" x14ac:dyDescent="0.25">
      <c r="C69" s="7" t="str">
        <f t="shared" si="1"/>
        <v>Sweden</v>
      </c>
      <c r="D69" s="7" t="str">
        <f t="shared" si="1"/>
        <v>Oxeloesund</v>
      </c>
      <c r="E69" s="43" t="e">
        <f>'Verbrauch je Träger PP 2019'!F146-'Energiebedarf Sek.Stahl 2050'!E68-('Verbrauch je Träger PP 2019'!F146-'Energiebedarf Sek.stahl 2019'!E32)</f>
        <v>#REF!</v>
      </c>
      <c r="F69" s="47" t="e">
        <f>'Verbrauch je Träger PP 2019'!G146-'Energiebedarf Sek.Stahl 2050'!F68-('Verbrauch je Träger PP 2019'!G146-'Energiebedarf Sek.stahl 2019'!F32)</f>
        <v>#REF!</v>
      </c>
      <c r="G69" s="44" t="e">
        <f>'Verbrauch je Träger PP 2019'!H146-'Energiebedarf Sek.Stahl 2050'!G68-('Verbrauch je Träger PP 2019'!H146-'Energiebedarf Sek.stahl 2019'!G32)</f>
        <v>#REF!</v>
      </c>
      <c r="H69" s="46" t="e">
        <f>'Verbrauch je Träger PP 2019'!I146-'Energiebedarf Sek.Stahl 2050'!H68-('Verbrauch je Träger PP 2019'!I146-'Energiebedarf Sek.stahl 2019'!H32)</f>
        <v>#REF!</v>
      </c>
      <c r="I69" s="45" t="e">
        <f>'Verbrauch je Träger PP 2019'!J146-'Energiebedarf Sek.Stahl 2050'!I68-('Verbrauch je Träger PP 2019'!J146-'Energiebedarf Sek.stahl 2019'!I32)</f>
        <v>#REF!</v>
      </c>
    </row>
    <row r="70" spans="3:9" x14ac:dyDescent="0.25">
      <c r="C70" s="7" t="str">
        <f t="shared" si="1"/>
        <v>United Kingdom</v>
      </c>
      <c r="D70" s="7" t="str">
        <f t="shared" si="1"/>
        <v>Port Talbot</v>
      </c>
      <c r="E70" s="43" t="e">
        <f>'Verbrauch je Träger PP 2019'!F147-'Energiebedarf Sek.Stahl 2050'!E69-('Verbrauch je Träger PP 2019'!F147-'Energiebedarf Sek.stahl 2019'!E33)</f>
        <v>#REF!</v>
      </c>
      <c r="F70" s="47" t="e">
        <f>'Verbrauch je Träger PP 2019'!G147-'Energiebedarf Sek.Stahl 2050'!F69-('Verbrauch je Träger PP 2019'!G147-'Energiebedarf Sek.stahl 2019'!F33)</f>
        <v>#REF!</v>
      </c>
      <c r="G70" s="44" t="e">
        <f>'Verbrauch je Träger PP 2019'!H147-'Energiebedarf Sek.Stahl 2050'!G69-('Verbrauch je Träger PP 2019'!H147-'Energiebedarf Sek.stahl 2019'!G33)</f>
        <v>#REF!</v>
      </c>
      <c r="H70" s="46" t="e">
        <f>'Verbrauch je Träger PP 2019'!I147-'Energiebedarf Sek.Stahl 2050'!H69-('Verbrauch je Träger PP 2019'!I147-'Energiebedarf Sek.stahl 2019'!H33)</f>
        <v>#REF!</v>
      </c>
      <c r="I70" s="45" t="e">
        <f>'Verbrauch je Träger PP 2019'!J147-'Energiebedarf Sek.Stahl 2050'!I69-('Verbrauch je Träger PP 2019'!J147-'Energiebedarf Sek.stahl 2019'!I33)</f>
        <v>#REF!</v>
      </c>
    </row>
    <row r="71" spans="3:9" x14ac:dyDescent="0.25">
      <c r="C71" s="7" t="str">
        <f t="shared" si="1"/>
        <v>United Kingdom</v>
      </c>
      <c r="D71" s="7" t="str">
        <f t="shared" si="1"/>
        <v>Scunthorpe</v>
      </c>
      <c r="E71" s="43" t="e">
        <f>'Verbrauch je Träger PP 2019'!F148-'Energiebedarf Sek.Stahl 2050'!E70-('Verbrauch je Träger PP 2019'!F148-'Energiebedarf Sek.stahl 2019'!E34)</f>
        <v>#REF!</v>
      </c>
      <c r="F71" s="47" t="e">
        <f>'Verbrauch je Träger PP 2019'!G148-'Energiebedarf Sek.Stahl 2050'!F70-('Verbrauch je Träger PP 2019'!G148-'Energiebedarf Sek.stahl 2019'!F34)</f>
        <v>#REF!</v>
      </c>
      <c r="G71" s="44" t="e">
        <f>'Verbrauch je Träger PP 2019'!H148-'Energiebedarf Sek.Stahl 2050'!G70-('Verbrauch je Träger PP 2019'!H148-'Energiebedarf Sek.stahl 2019'!G34)</f>
        <v>#REF!</v>
      </c>
      <c r="H71" s="46" t="e">
        <f>'Verbrauch je Träger PP 2019'!I148-'Energiebedarf Sek.Stahl 2050'!H70-('Verbrauch je Träger PP 2019'!I148-'Energiebedarf Sek.stahl 2019'!H34)</f>
        <v>#REF!</v>
      </c>
      <c r="I71" s="45" t="e">
        <f>'Verbrauch je Träger PP 2019'!J148-'Energiebedarf Sek.Stahl 2050'!I70-('Verbrauch je Träger PP 2019'!J148-'Energiebedarf Sek.stahl 2019'!I34)</f>
        <v>#REF!</v>
      </c>
    </row>
    <row r="74" spans="3:9" ht="42.75" customHeight="1" x14ac:dyDescent="0.35">
      <c r="C74" s="93" t="s">
        <v>107</v>
      </c>
      <c r="D74" s="93"/>
      <c r="E74" s="93"/>
      <c r="F74" s="93"/>
      <c r="G74" s="93"/>
      <c r="H74" s="93"/>
      <c r="I74" s="93"/>
    </row>
    <row r="76" spans="3:9" ht="15.75" x14ac:dyDescent="0.25">
      <c r="E76" s="103" t="s">
        <v>45</v>
      </c>
      <c r="F76" s="103"/>
      <c r="G76" s="103" t="s">
        <v>42</v>
      </c>
      <c r="H76" s="103"/>
      <c r="I76" s="103"/>
    </row>
    <row r="77" spans="3:9" x14ac:dyDescent="0.25">
      <c r="C77" s="12" t="s">
        <v>49</v>
      </c>
      <c r="D77" s="12" t="s">
        <v>50</v>
      </c>
      <c r="E77" s="54" t="str">
        <f>Studienliste!$F$17</f>
        <v>ISI-05 13</v>
      </c>
      <c r="F77" s="55" t="s">
        <v>125</v>
      </c>
      <c r="G77" s="56" t="str">
        <f>Studienliste!$F$10</f>
        <v>OTTO-01 17</v>
      </c>
      <c r="H77" s="57" t="str">
        <f>Studienliste!$F$8</f>
        <v>TUD-02 20</v>
      </c>
      <c r="I77" s="58" t="str">
        <f>F77</f>
        <v>ENWI</v>
      </c>
    </row>
    <row r="78" spans="3:9" x14ac:dyDescent="0.25">
      <c r="C78" s="7" t="str">
        <f t="shared" ref="C78:D93" si="2">C7</f>
        <v>Austria</v>
      </c>
      <c r="D78" s="7" t="str">
        <f t="shared" si="2"/>
        <v>Donawitz</v>
      </c>
      <c r="E78" s="43" t="e">
        <f>'Verbrauch je Träger PP 2019'!F120-'Energiebedarf Sek.Stahl 2050'!E77-('Verbrauch je Träger PP 2019'!F120-'Energiebedarf Sek.stahl 2019'!E6)</f>
        <v>#REF!</v>
      </c>
      <c r="F78" s="47" t="e">
        <f>'Verbrauch je Träger PP 2019'!G120-'Energiebedarf Sek.Stahl 2050'!F77-('Verbrauch je Träger PP 2019'!G120-'Energiebedarf Sek.stahl 2019'!F6)</f>
        <v>#REF!</v>
      </c>
      <c r="G78" s="44" t="e">
        <f>'Verbrauch je Träger PP 2019'!H120-'Energiebedarf Sek.Stahl 2050'!G77-('Verbrauch je Träger PP 2019'!H120-'Energiebedarf Sek.stahl 2019'!G6)</f>
        <v>#REF!</v>
      </c>
      <c r="H78" s="46" t="e">
        <f>'Verbrauch je Träger PP 2019'!I120-'Energiebedarf Sek.Stahl 2050'!H77-('Verbrauch je Träger PP 2019'!I120-'Energiebedarf Sek.stahl 2019'!H6)</f>
        <v>#REF!</v>
      </c>
      <c r="I78" s="45" t="e">
        <f>'Verbrauch je Träger PP 2019'!J120-'Energiebedarf Sek.Stahl 2050'!I77-('Verbrauch je Träger PP 2019'!J120-'Energiebedarf Sek.stahl 2019'!I6)</f>
        <v>#REF!</v>
      </c>
    </row>
    <row r="79" spans="3:9" x14ac:dyDescent="0.25">
      <c r="C79" s="7" t="str">
        <f t="shared" si="2"/>
        <v>Austria</v>
      </c>
      <c r="D79" s="7" t="str">
        <f t="shared" si="2"/>
        <v>Linz</v>
      </c>
      <c r="E79" s="43" t="e">
        <f>'Verbrauch je Träger PP 2019'!F121-'Energiebedarf Sek.Stahl 2050'!E78-('Verbrauch je Träger PP 2019'!F121-'Energiebedarf Sek.stahl 2019'!E7)</f>
        <v>#REF!</v>
      </c>
      <c r="F79" s="47" t="e">
        <f>'Verbrauch je Träger PP 2019'!G121-'Energiebedarf Sek.Stahl 2050'!F78-('Verbrauch je Träger PP 2019'!G121-'Energiebedarf Sek.stahl 2019'!F7)</f>
        <v>#REF!</v>
      </c>
      <c r="G79" s="44" t="e">
        <f>'Verbrauch je Träger PP 2019'!H121-'Energiebedarf Sek.Stahl 2050'!G78-('Verbrauch je Träger PP 2019'!H121-'Energiebedarf Sek.stahl 2019'!G7)</f>
        <v>#REF!</v>
      </c>
      <c r="H79" s="46" t="e">
        <f>'Verbrauch je Träger PP 2019'!I121-'Energiebedarf Sek.Stahl 2050'!H78-('Verbrauch je Träger PP 2019'!I121-'Energiebedarf Sek.stahl 2019'!H7)</f>
        <v>#REF!</v>
      </c>
      <c r="I79" s="45" t="e">
        <f>'Verbrauch je Träger PP 2019'!J121-'Energiebedarf Sek.Stahl 2050'!I78-('Verbrauch je Träger PP 2019'!J121-'Energiebedarf Sek.stahl 2019'!I7)</f>
        <v>#REF!</v>
      </c>
    </row>
    <row r="80" spans="3:9" x14ac:dyDescent="0.25">
      <c r="C80" s="7" t="str">
        <f t="shared" si="2"/>
        <v>Belgium</v>
      </c>
      <c r="D80" s="7" t="str">
        <f t="shared" si="2"/>
        <v>Ghent</v>
      </c>
      <c r="E80" s="43" t="e">
        <f>'Verbrauch je Träger PP 2019'!F122-'Energiebedarf Sek.Stahl 2050'!E79-('Verbrauch je Träger PP 2019'!F122-'Energiebedarf Sek.stahl 2019'!E8)</f>
        <v>#REF!</v>
      </c>
      <c r="F80" s="47" t="e">
        <f>'Verbrauch je Träger PP 2019'!G122-'Energiebedarf Sek.Stahl 2050'!F79-('Verbrauch je Träger PP 2019'!G122-'Energiebedarf Sek.stahl 2019'!F8)</f>
        <v>#REF!</v>
      </c>
      <c r="G80" s="44" t="e">
        <f>'Verbrauch je Träger PP 2019'!H122-'Energiebedarf Sek.Stahl 2050'!G79-('Verbrauch je Träger PP 2019'!H122-'Energiebedarf Sek.stahl 2019'!G8)</f>
        <v>#REF!</v>
      </c>
      <c r="H80" s="46" t="e">
        <f>'Verbrauch je Träger PP 2019'!I122-'Energiebedarf Sek.Stahl 2050'!H79-('Verbrauch je Träger PP 2019'!I122-'Energiebedarf Sek.stahl 2019'!H8)</f>
        <v>#REF!</v>
      </c>
      <c r="I80" s="45" t="e">
        <f>'Verbrauch je Träger PP 2019'!J122-'Energiebedarf Sek.Stahl 2050'!I79-('Verbrauch je Träger PP 2019'!J122-'Energiebedarf Sek.stahl 2019'!I8)</f>
        <v>#REF!</v>
      </c>
    </row>
    <row r="81" spans="3:9" x14ac:dyDescent="0.25">
      <c r="C81" s="7" t="str">
        <f t="shared" si="2"/>
        <v>Czech Republic</v>
      </c>
      <c r="D81" s="7" t="str">
        <f t="shared" si="2"/>
        <v>Trinec</v>
      </c>
      <c r="E81" s="43" t="e">
        <f>'Verbrauch je Träger PP 2019'!F123-'Energiebedarf Sek.Stahl 2050'!E80-('Verbrauch je Träger PP 2019'!F123-'Energiebedarf Sek.stahl 2019'!E9)</f>
        <v>#REF!</v>
      </c>
      <c r="F81" s="47" t="e">
        <f>'Verbrauch je Träger PP 2019'!G123-'Energiebedarf Sek.Stahl 2050'!F80-('Verbrauch je Träger PP 2019'!G123-'Energiebedarf Sek.stahl 2019'!F9)</f>
        <v>#REF!</v>
      </c>
      <c r="G81" s="44" t="e">
        <f>'Verbrauch je Träger PP 2019'!H123-'Energiebedarf Sek.Stahl 2050'!G80-('Verbrauch je Träger PP 2019'!H123-'Energiebedarf Sek.stahl 2019'!G9)</f>
        <v>#REF!</v>
      </c>
      <c r="H81" s="46" t="e">
        <f>'Verbrauch je Träger PP 2019'!I123-'Energiebedarf Sek.Stahl 2050'!H80-('Verbrauch je Träger PP 2019'!I123-'Energiebedarf Sek.stahl 2019'!H9)</f>
        <v>#REF!</v>
      </c>
      <c r="I81" s="45" t="e">
        <f>'Verbrauch je Träger PP 2019'!J123-'Energiebedarf Sek.Stahl 2050'!I80-('Verbrauch je Träger PP 2019'!J123-'Energiebedarf Sek.stahl 2019'!I9)</f>
        <v>#REF!</v>
      </c>
    </row>
    <row r="82" spans="3:9" x14ac:dyDescent="0.25">
      <c r="C82" s="7" t="str">
        <f t="shared" si="2"/>
        <v>Finland</v>
      </c>
      <c r="D82" s="7" t="str">
        <f t="shared" si="2"/>
        <v>Raahe</v>
      </c>
      <c r="E82" s="43" t="e">
        <f>'Verbrauch je Träger PP 2019'!F124-'Energiebedarf Sek.Stahl 2050'!E81-('Verbrauch je Träger PP 2019'!F124-'Energiebedarf Sek.stahl 2019'!E10)</f>
        <v>#REF!</v>
      </c>
      <c r="F82" s="47" t="e">
        <f>'Verbrauch je Träger PP 2019'!G124-'Energiebedarf Sek.Stahl 2050'!F81-('Verbrauch je Träger PP 2019'!G124-'Energiebedarf Sek.stahl 2019'!F10)</f>
        <v>#REF!</v>
      </c>
      <c r="G82" s="44" t="e">
        <f>'Verbrauch je Träger PP 2019'!H124-'Energiebedarf Sek.Stahl 2050'!G81-('Verbrauch je Träger PP 2019'!H124-'Energiebedarf Sek.stahl 2019'!G10)</f>
        <v>#REF!</v>
      </c>
      <c r="H82" s="46" t="e">
        <f>'Verbrauch je Träger PP 2019'!I124-'Energiebedarf Sek.Stahl 2050'!H81-('Verbrauch je Träger PP 2019'!I124-'Energiebedarf Sek.stahl 2019'!H10)</f>
        <v>#REF!</v>
      </c>
      <c r="I82" s="45" t="e">
        <f>'Verbrauch je Träger PP 2019'!J124-'Energiebedarf Sek.Stahl 2050'!I81-('Verbrauch je Träger PP 2019'!J124-'Energiebedarf Sek.stahl 2019'!I10)</f>
        <v>#REF!</v>
      </c>
    </row>
    <row r="83" spans="3:9" x14ac:dyDescent="0.25">
      <c r="C83" s="7" t="str">
        <f t="shared" si="2"/>
        <v>France</v>
      </c>
      <c r="D83" s="7" t="str">
        <f t="shared" si="2"/>
        <v>Fos-Sur-Mer</v>
      </c>
      <c r="E83" s="43" t="e">
        <f>'Verbrauch je Träger PP 2019'!F125-'Energiebedarf Sek.Stahl 2050'!E82-('Verbrauch je Träger PP 2019'!F125-'Energiebedarf Sek.stahl 2019'!E11)</f>
        <v>#REF!</v>
      </c>
      <c r="F83" s="47" t="e">
        <f>'Verbrauch je Träger PP 2019'!G125-'Energiebedarf Sek.Stahl 2050'!F82-('Verbrauch je Träger PP 2019'!G125-'Energiebedarf Sek.stahl 2019'!F11)</f>
        <v>#REF!</v>
      </c>
      <c r="G83" s="44" t="e">
        <f>'Verbrauch je Träger PP 2019'!H125-'Energiebedarf Sek.Stahl 2050'!G82-('Verbrauch je Träger PP 2019'!H125-'Energiebedarf Sek.stahl 2019'!G11)</f>
        <v>#REF!</v>
      </c>
      <c r="H83" s="46" t="e">
        <f>'Verbrauch je Träger PP 2019'!I125-'Energiebedarf Sek.Stahl 2050'!H82-('Verbrauch je Träger PP 2019'!I125-'Energiebedarf Sek.stahl 2019'!H11)</f>
        <v>#REF!</v>
      </c>
      <c r="I83" s="45" t="e">
        <f>'Verbrauch je Träger PP 2019'!J125-'Energiebedarf Sek.Stahl 2050'!I82-('Verbrauch je Träger PP 2019'!J125-'Energiebedarf Sek.stahl 2019'!I11)</f>
        <v>#REF!</v>
      </c>
    </row>
    <row r="84" spans="3:9" x14ac:dyDescent="0.25">
      <c r="C84" s="7" t="str">
        <f t="shared" si="2"/>
        <v>France</v>
      </c>
      <c r="D84" s="7" t="str">
        <f t="shared" si="2"/>
        <v>Dunkerque</v>
      </c>
      <c r="E84" s="43" t="e">
        <f>'Verbrauch je Träger PP 2019'!F126-'Energiebedarf Sek.Stahl 2050'!E83-('Verbrauch je Träger PP 2019'!F126-'Energiebedarf Sek.stahl 2019'!E12)</f>
        <v>#REF!</v>
      </c>
      <c r="F84" s="47" t="e">
        <f>'Verbrauch je Träger PP 2019'!G126-'Energiebedarf Sek.Stahl 2050'!F83-('Verbrauch je Träger PP 2019'!G126-'Energiebedarf Sek.stahl 2019'!F12)</f>
        <v>#REF!</v>
      </c>
      <c r="G84" s="44" t="e">
        <f>'Verbrauch je Träger PP 2019'!H126-'Energiebedarf Sek.Stahl 2050'!G83-('Verbrauch je Träger PP 2019'!H126-'Energiebedarf Sek.stahl 2019'!G12)</f>
        <v>#REF!</v>
      </c>
      <c r="H84" s="46" t="e">
        <f>'Verbrauch je Träger PP 2019'!I126-'Energiebedarf Sek.Stahl 2050'!H83-('Verbrauch je Träger PP 2019'!I126-'Energiebedarf Sek.stahl 2019'!H12)</f>
        <v>#REF!</v>
      </c>
      <c r="I84" s="45" t="e">
        <f>'Verbrauch je Träger PP 2019'!J126-'Energiebedarf Sek.Stahl 2050'!I83-('Verbrauch je Träger PP 2019'!J126-'Energiebedarf Sek.stahl 2019'!I12)</f>
        <v>#REF!</v>
      </c>
    </row>
    <row r="85" spans="3:9" x14ac:dyDescent="0.25">
      <c r="C85" s="7" t="str">
        <f t="shared" si="2"/>
        <v>Germany</v>
      </c>
      <c r="D85" s="7" t="str">
        <f t="shared" si="2"/>
        <v>Bremen</v>
      </c>
      <c r="E85" s="43" t="e">
        <f>'Verbrauch je Träger PP 2019'!F127-'Energiebedarf Sek.Stahl 2050'!E84-('Verbrauch je Träger PP 2019'!F127-'Energiebedarf Sek.stahl 2019'!E13)</f>
        <v>#REF!</v>
      </c>
      <c r="F85" s="47" t="e">
        <f>'Verbrauch je Träger PP 2019'!G127-'Energiebedarf Sek.Stahl 2050'!F84-('Verbrauch je Träger PP 2019'!G127-'Energiebedarf Sek.stahl 2019'!F13)</f>
        <v>#REF!</v>
      </c>
      <c r="G85" s="44" t="e">
        <f>'Verbrauch je Träger PP 2019'!H127-'Energiebedarf Sek.Stahl 2050'!G84-('Verbrauch je Träger PP 2019'!H127-'Energiebedarf Sek.stahl 2019'!G13)</f>
        <v>#REF!</v>
      </c>
      <c r="H85" s="46" t="e">
        <f>'Verbrauch je Träger PP 2019'!I127-'Energiebedarf Sek.Stahl 2050'!H84-('Verbrauch je Träger PP 2019'!I127-'Energiebedarf Sek.stahl 2019'!H13)</f>
        <v>#REF!</v>
      </c>
      <c r="I85" s="45" t="e">
        <f>'Verbrauch je Träger PP 2019'!J127-'Energiebedarf Sek.Stahl 2050'!I84-('Verbrauch je Träger PP 2019'!J127-'Energiebedarf Sek.stahl 2019'!I13)</f>
        <v>#REF!</v>
      </c>
    </row>
    <row r="86" spans="3:9" x14ac:dyDescent="0.25">
      <c r="C86" s="7" t="str">
        <f t="shared" si="2"/>
        <v>Germany</v>
      </c>
      <c r="D86" s="7" t="str">
        <f t="shared" si="2"/>
        <v>Voelklingen</v>
      </c>
      <c r="E86" s="43" t="e">
        <f>'Verbrauch je Träger PP 2019'!F128-'Energiebedarf Sek.Stahl 2050'!E85-('Verbrauch je Träger PP 2019'!F128-'Energiebedarf Sek.stahl 2019'!E14)</f>
        <v>#REF!</v>
      </c>
      <c r="F86" s="47" t="e">
        <f>'Verbrauch je Träger PP 2019'!G128-'Energiebedarf Sek.Stahl 2050'!F85-('Verbrauch je Träger PP 2019'!G128-'Energiebedarf Sek.stahl 2019'!F14)</f>
        <v>#REF!</v>
      </c>
      <c r="G86" s="44" t="e">
        <f>'Verbrauch je Träger PP 2019'!H128-'Energiebedarf Sek.Stahl 2050'!G85-('Verbrauch je Träger PP 2019'!H128-'Energiebedarf Sek.stahl 2019'!G14)</f>
        <v>#REF!</v>
      </c>
      <c r="H86" s="46" t="e">
        <f>'Verbrauch je Träger PP 2019'!I128-'Energiebedarf Sek.Stahl 2050'!H85-('Verbrauch je Träger PP 2019'!I128-'Energiebedarf Sek.stahl 2019'!H14)</f>
        <v>#REF!</v>
      </c>
      <c r="I86" s="45" t="e">
        <f>'Verbrauch je Träger PP 2019'!J128-'Energiebedarf Sek.Stahl 2050'!I85-('Verbrauch je Träger PP 2019'!J128-'Energiebedarf Sek.stahl 2019'!I14)</f>
        <v>#REF!</v>
      </c>
    </row>
    <row r="87" spans="3:9" x14ac:dyDescent="0.25">
      <c r="C87" s="7" t="str">
        <f t="shared" si="2"/>
        <v>Germany</v>
      </c>
      <c r="D87" s="7" t="str">
        <f t="shared" si="2"/>
        <v>Eisenhuettenstadt</v>
      </c>
      <c r="E87" s="43" t="e">
        <f>'Verbrauch je Träger PP 2019'!F129-'Energiebedarf Sek.Stahl 2050'!E86-('Verbrauch je Träger PP 2019'!F129-'Energiebedarf Sek.stahl 2019'!E15)</f>
        <v>#REF!</v>
      </c>
      <c r="F87" s="47" t="e">
        <f>'Verbrauch je Träger PP 2019'!G129-'Energiebedarf Sek.Stahl 2050'!F86-('Verbrauch je Träger PP 2019'!G129-'Energiebedarf Sek.stahl 2019'!F15)</f>
        <v>#REF!</v>
      </c>
      <c r="G87" s="44" t="e">
        <f>'Verbrauch je Träger PP 2019'!H129-'Energiebedarf Sek.Stahl 2050'!G86-('Verbrauch je Träger PP 2019'!H129-'Energiebedarf Sek.stahl 2019'!G15)</f>
        <v>#REF!</v>
      </c>
      <c r="H87" s="46" t="e">
        <f>'Verbrauch je Träger PP 2019'!I129-'Energiebedarf Sek.Stahl 2050'!H86-('Verbrauch je Träger PP 2019'!I129-'Energiebedarf Sek.stahl 2019'!H15)</f>
        <v>#REF!</v>
      </c>
      <c r="I87" s="45" t="e">
        <f>'Verbrauch je Träger PP 2019'!J129-'Energiebedarf Sek.Stahl 2050'!I86-('Verbrauch je Träger PP 2019'!J129-'Energiebedarf Sek.stahl 2019'!I15)</f>
        <v>#REF!</v>
      </c>
    </row>
    <row r="88" spans="3:9" x14ac:dyDescent="0.25">
      <c r="C88" s="7" t="str">
        <f t="shared" si="2"/>
        <v>Germany</v>
      </c>
      <c r="D88" s="7" t="str">
        <f t="shared" si="2"/>
        <v>Duisburg-Huckingen</v>
      </c>
      <c r="E88" s="43" t="e">
        <f>'Verbrauch je Träger PP 2019'!F130-'Energiebedarf Sek.Stahl 2050'!E87-('Verbrauch je Träger PP 2019'!F130-'Energiebedarf Sek.stahl 2019'!E16)</f>
        <v>#REF!</v>
      </c>
      <c r="F88" s="47" t="e">
        <f>'Verbrauch je Träger PP 2019'!G130-'Energiebedarf Sek.Stahl 2050'!F87-('Verbrauch je Träger PP 2019'!G130-'Energiebedarf Sek.stahl 2019'!F16)</f>
        <v>#REF!</v>
      </c>
      <c r="G88" s="44" t="e">
        <f>'Verbrauch je Träger PP 2019'!H130-'Energiebedarf Sek.Stahl 2050'!G87-('Verbrauch je Träger PP 2019'!H130-'Energiebedarf Sek.stahl 2019'!G16)</f>
        <v>#REF!</v>
      </c>
      <c r="H88" s="46" t="e">
        <f>'Verbrauch je Träger PP 2019'!I130-'Energiebedarf Sek.Stahl 2050'!H87-('Verbrauch je Träger PP 2019'!I130-'Energiebedarf Sek.stahl 2019'!H16)</f>
        <v>#REF!</v>
      </c>
      <c r="I88" s="45" t="e">
        <f>'Verbrauch je Träger PP 2019'!J130-'Energiebedarf Sek.Stahl 2050'!I87-('Verbrauch je Träger PP 2019'!J130-'Energiebedarf Sek.stahl 2019'!I16)</f>
        <v>#REF!</v>
      </c>
    </row>
    <row r="89" spans="3:9" x14ac:dyDescent="0.25">
      <c r="C89" s="7" t="str">
        <f t="shared" si="2"/>
        <v>Germany</v>
      </c>
      <c r="D89" s="7" t="str">
        <f t="shared" si="2"/>
        <v>Duisburg-Beeckerwerth</v>
      </c>
      <c r="E89" s="43" t="e">
        <f>'Verbrauch je Träger PP 2019'!F131-'Energiebedarf Sek.Stahl 2050'!E88-('Verbrauch je Träger PP 2019'!F131-'Energiebedarf Sek.stahl 2019'!E17)</f>
        <v>#REF!</v>
      </c>
      <c r="F89" s="47" t="e">
        <f>'Verbrauch je Träger PP 2019'!G131-'Energiebedarf Sek.Stahl 2050'!F88-('Verbrauch je Träger PP 2019'!G131-'Energiebedarf Sek.stahl 2019'!F17)</f>
        <v>#REF!</v>
      </c>
      <c r="G89" s="44" t="e">
        <f>'Verbrauch je Träger PP 2019'!H131-'Energiebedarf Sek.Stahl 2050'!G88-('Verbrauch je Träger PP 2019'!H131-'Energiebedarf Sek.stahl 2019'!G17)</f>
        <v>#REF!</v>
      </c>
      <c r="H89" s="46" t="e">
        <f>'Verbrauch je Träger PP 2019'!I131-'Energiebedarf Sek.Stahl 2050'!H88-('Verbrauch je Träger PP 2019'!I131-'Energiebedarf Sek.stahl 2019'!H17)</f>
        <v>#REF!</v>
      </c>
      <c r="I89" s="45" t="e">
        <f>'Verbrauch je Träger PP 2019'!J131-'Energiebedarf Sek.Stahl 2050'!I88-('Verbrauch je Träger PP 2019'!J131-'Energiebedarf Sek.stahl 2019'!I17)</f>
        <v>#REF!</v>
      </c>
    </row>
    <row r="90" spans="3:9" x14ac:dyDescent="0.25">
      <c r="C90" s="7" t="str">
        <f t="shared" si="2"/>
        <v>Germany</v>
      </c>
      <c r="D90" s="7" t="str">
        <f t="shared" si="2"/>
        <v>Salzgitter</v>
      </c>
      <c r="E90" s="43" t="e">
        <f>'Verbrauch je Träger PP 2019'!F132-'Energiebedarf Sek.Stahl 2050'!E89-('Verbrauch je Träger PP 2019'!F132-'Energiebedarf Sek.stahl 2019'!E18)</f>
        <v>#REF!</v>
      </c>
      <c r="F90" s="47" t="e">
        <f>'Verbrauch je Träger PP 2019'!G132-'Energiebedarf Sek.Stahl 2050'!F89-('Verbrauch je Träger PP 2019'!G132-'Energiebedarf Sek.stahl 2019'!F18)</f>
        <v>#REF!</v>
      </c>
      <c r="G90" s="44" t="e">
        <f>'Verbrauch je Träger PP 2019'!H132-'Energiebedarf Sek.Stahl 2050'!G89-('Verbrauch je Träger PP 2019'!H132-'Energiebedarf Sek.stahl 2019'!G18)</f>
        <v>#REF!</v>
      </c>
      <c r="H90" s="46" t="e">
        <f>'Verbrauch je Träger PP 2019'!I132-'Energiebedarf Sek.Stahl 2050'!H89-('Verbrauch je Träger PP 2019'!I132-'Energiebedarf Sek.stahl 2019'!H18)</f>
        <v>#REF!</v>
      </c>
      <c r="I90" s="45" t="e">
        <f>'Verbrauch je Träger PP 2019'!J132-'Energiebedarf Sek.Stahl 2050'!I89-('Verbrauch je Träger PP 2019'!J132-'Energiebedarf Sek.stahl 2019'!I18)</f>
        <v>#REF!</v>
      </c>
    </row>
    <row r="91" spans="3:9" x14ac:dyDescent="0.25">
      <c r="C91" s="7" t="str">
        <f t="shared" si="2"/>
        <v>Germany</v>
      </c>
      <c r="D91" s="7" t="str">
        <f t="shared" si="2"/>
        <v>Dillingen</v>
      </c>
      <c r="E91" s="43" t="e">
        <f>'Verbrauch je Träger PP 2019'!F133-'Energiebedarf Sek.Stahl 2050'!E90-('Verbrauch je Träger PP 2019'!F133-'Energiebedarf Sek.stahl 2019'!E19)</f>
        <v>#REF!</v>
      </c>
      <c r="F91" s="47" t="e">
        <f>'Verbrauch je Träger PP 2019'!G133-'Energiebedarf Sek.Stahl 2050'!F90-('Verbrauch je Träger PP 2019'!G133-'Energiebedarf Sek.stahl 2019'!F19)</f>
        <v>#REF!</v>
      </c>
      <c r="G91" s="44" t="e">
        <f>'Verbrauch je Träger PP 2019'!H133-'Energiebedarf Sek.Stahl 2050'!G90-('Verbrauch je Träger PP 2019'!H133-'Energiebedarf Sek.stahl 2019'!G19)</f>
        <v>#REF!</v>
      </c>
      <c r="H91" s="46" t="e">
        <f>'Verbrauch je Träger PP 2019'!I133-'Energiebedarf Sek.Stahl 2050'!H90-('Verbrauch je Träger PP 2019'!I133-'Energiebedarf Sek.stahl 2019'!H19)</f>
        <v>#REF!</v>
      </c>
      <c r="I91" s="45" t="e">
        <f>'Verbrauch je Träger PP 2019'!J133-'Energiebedarf Sek.Stahl 2050'!I90-('Verbrauch je Träger PP 2019'!J133-'Energiebedarf Sek.stahl 2019'!I19)</f>
        <v>#REF!</v>
      </c>
    </row>
    <row r="92" spans="3:9" x14ac:dyDescent="0.25">
      <c r="C92" s="7" t="str">
        <f t="shared" si="2"/>
        <v>Germany</v>
      </c>
      <c r="D92" s="7" t="str">
        <f t="shared" si="2"/>
        <v>Duisburg</v>
      </c>
      <c r="E92" s="43" t="e">
        <f>'Verbrauch je Träger PP 2019'!F134-'Energiebedarf Sek.Stahl 2050'!E91-('Verbrauch je Träger PP 2019'!F134-'Energiebedarf Sek.stahl 2019'!E20)</f>
        <v>#REF!</v>
      </c>
      <c r="F92" s="47" t="e">
        <f>'Verbrauch je Träger PP 2019'!G134-'Energiebedarf Sek.Stahl 2050'!F91-('Verbrauch je Träger PP 2019'!G134-'Energiebedarf Sek.stahl 2019'!F20)</f>
        <v>#REF!</v>
      </c>
      <c r="G92" s="44" t="e">
        <f>'Verbrauch je Träger PP 2019'!H134-'Energiebedarf Sek.Stahl 2050'!G91-('Verbrauch je Träger PP 2019'!H134-'Energiebedarf Sek.stahl 2019'!G20)</f>
        <v>#REF!</v>
      </c>
      <c r="H92" s="46" t="e">
        <f>'Verbrauch je Träger PP 2019'!I134-'Energiebedarf Sek.Stahl 2050'!H91-('Verbrauch je Träger PP 2019'!I134-'Energiebedarf Sek.stahl 2019'!H20)</f>
        <v>#REF!</v>
      </c>
      <c r="I92" s="45" t="e">
        <f>'Verbrauch je Träger PP 2019'!J134-'Energiebedarf Sek.Stahl 2050'!I91-('Verbrauch je Träger PP 2019'!J134-'Energiebedarf Sek.stahl 2019'!I20)</f>
        <v>#REF!</v>
      </c>
    </row>
    <row r="93" spans="3:9" x14ac:dyDescent="0.25">
      <c r="C93" s="7" t="str">
        <f t="shared" si="2"/>
        <v>Germany</v>
      </c>
      <c r="D93" s="7" t="str">
        <f t="shared" si="2"/>
        <v>Duisburg-Bruckhausen</v>
      </c>
      <c r="E93" s="43" t="e">
        <f>'Verbrauch je Träger PP 2019'!F135-'Energiebedarf Sek.Stahl 2050'!E92-('Verbrauch je Träger PP 2019'!F135-'Energiebedarf Sek.stahl 2019'!E21)</f>
        <v>#REF!</v>
      </c>
      <c r="F93" s="47" t="e">
        <f>'Verbrauch je Träger PP 2019'!G135-'Energiebedarf Sek.Stahl 2050'!F92-('Verbrauch je Träger PP 2019'!G135-'Energiebedarf Sek.stahl 2019'!F21)</f>
        <v>#REF!</v>
      </c>
      <c r="G93" s="44" t="e">
        <f>'Verbrauch je Träger PP 2019'!H135-'Energiebedarf Sek.Stahl 2050'!G92-('Verbrauch je Träger PP 2019'!H135-'Energiebedarf Sek.stahl 2019'!G21)</f>
        <v>#REF!</v>
      </c>
      <c r="H93" s="46" t="e">
        <f>'Verbrauch je Träger PP 2019'!I135-'Energiebedarf Sek.Stahl 2050'!H92-('Verbrauch je Träger PP 2019'!I135-'Energiebedarf Sek.stahl 2019'!H21)</f>
        <v>#REF!</v>
      </c>
      <c r="I93" s="45" t="e">
        <f>'Verbrauch je Träger PP 2019'!J135-'Energiebedarf Sek.Stahl 2050'!I92-('Verbrauch je Träger PP 2019'!J135-'Energiebedarf Sek.stahl 2019'!I21)</f>
        <v>#REF!</v>
      </c>
    </row>
    <row r="94" spans="3:9" x14ac:dyDescent="0.25">
      <c r="C94" s="7" t="str">
        <f t="shared" ref="C94:D106" si="3">C23</f>
        <v>Hungaria</v>
      </c>
      <c r="D94" s="7" t="str">
        <f t="shared" si="3"/>
        <v>Dunauijvaros</v>
      </c>
      <c r="E94" s="43" t="e">
        <f>'Verbrauch je Träger PP 2019'!F136-'Energiebedarf Sek.Stahl 2050'!E93-('Verbrauch je Träger PP 2019'!F136-'Energiebedarf Sek.stahl 2019'!E22)</f>
        <v>#REF!</v>
      </c>
      <c r="F94" s="47" t="e">
        <f>'Verbrauch je Träger PP 2019'!G136-'Energiebedarf Sek.Stahl 2050'!F93-('Verbrauch je Träger PP 2019'!G136-'Energiebedarf Sek.stahl 2019'!F22)</f>
        <v>#REF!</v>
      </c>
      <c r="G94" s="44" t="e">
        <f>'Verbrauch je Träger PP 2019'!H136-'Energiebedarf Sek.Stahl 2050'!G93-('Verbrauch je Träger PP 2019'!H136-'Energiebedarf Sek.stahl 2019'!G22)</f>
        <v>#REF!</v>
      </c>
      <c r="H94" s="46" t="e">
        <f>'Verbrauch je Träger PP 2019'!I136-'Energiebedarf Sek.Stahl 2050'!H93-('Verbrauch je Träger PP 2019'!I136-'Energiebedarf Sek.stahl 2019'!H22)</f>
        <v>#REF!</v>
      </c>
      <c r="I94" s="45" t="e">
        <f>'Verbrauch je Träger PP 2019'!J136-'Energiebedarf Sek.Stahl 2050'!I93-('Verbrauch je Träger PP 2019'!J136-'Energiebedarf Sek.stahl 2019'!I22)</f>
        <v>#REF!</v>
      </c>
    </row>
    <row r="95" spans="3:9" x14ac:dyDescent="0.25">
      <c r="C95" s="7" t="str">
        <f t="shared" si="3"/>
        <v>Italy</v>
      </c>
      <c r="D95" s="7" t="str">
        <f t="shared" si="3"/>
        <v>Taranto</v>
      </c>
      <c r="E95" s="43" t="e">
        <f>'Verbrauch je Träger PP 2019'!F137-'Energiebedarf Sek.Stahl 2050'!E94-('Verbrauch je Träger PP 2019'!F137-'Energiebedarf Sek.stahl 2019'!E23)</f>
        <v>#REF!</v>
      </c>
      <c r="F95" s="47" t="e">
        <f>'Verbrauch je Träger PP 2019'!G137-'Energiebedarf Sek.Stahl 2050'!F94-('Verbrauch je Träger PP 2019'!G137-'Energiebedarf Sek.stahl 2019'!F23)</f>
        <v>#REF!</v>
      </c>
      <c r="G95" s="44" t="e">
        <f>'Verbrauch je Träger PP 2019'!H137-'Energiebedarf Sek.Stahl 2050'!G94-('Verbrauch je Träger PP 2019'!H137-'Energiebedarf Sek.stahl 2019'!G23)</f>
        <v>#REF!</v>
      </c>
      <c r="H95" s="46" t="e">
        <f>'Verbrauch je Träger PP 2019'!I137-'Energiebedarf Sek.Stahl 2050'!H94-('Verbrauch je Träger PP 2019'!I137-'Energiebedarf Sek.stahl 2019'!H23)</f>
        <v>#REF!</v>
      </c>
      <c r="I95" s="45" t="e">
        <f>'Verbrauch je Träger PP 2019'!J137-'Energiebedarf Sek.Stahl 2050'!I94-('Verbrauch je Träger PP 2019'!J137-'Energiebedarf Sek.stahl 2019'!I23)</f>
        <v>#REF!</v>
      </c>
    </row>
    <row r="96" spans="3:9" x14ac:dyDescent="0.25">
      <c r="C96" s="7" t="str">
        <f t="shared" si="3"/>
        <v>Netherlands</v>
      </c>
      <c r="D96" s="7" t="str">
        <f t="shared" si="3"/>
        <v>Ijmuiden</v>
      </c>
      <c r="E96" s="43" t="e">
        <f>'Verbrauch je Träger PP 2019'!F138-'Energiebedarf Sek.Stahl 2050'!E95-('Verbrauch je Träger PP 2019'!F138-'Energiebedarf Sek.stahl 2019'!E24)</f>
        <v>#REF!</v>
      </c>
      <c r="F96" s="47" t="e">
        <f>'Verbrauch je Träger PP 2019'!G138-'Energiebedarf Sek.Stahl 2050'!F95-('Verbrauch je Träger PP 2019'!G138-'Energiebedarf Sek.stahl 2019'!F24)</f>
        <v>#REF!</v>
      </c>
      <c r="G96" s="44" t="e">
        <f>'Verbrauch je Träger PP 2019'!H138-'Energiebedarf Sek.Stahl 2050'!G95-('Verbrauch je Träger PP 2019'!H138-'Energiebedarf Sek.stahl 2019'!G24)</f>
        <v>#REF!</v>
      </c>
      <c r="H96" s="46" t="e">
        <f>'Verbrauch je Träger PP 2019'!I138-'Energiebedarf Sek.Stahl 2050'!H95-('Verbrauch je Träger PP 2019'!I138-'Energiebedarf Sek.stahl 2019'!H24)</f>
        <v>#REF!</v>
      </c>
      <c r="I96" s="45" t="e">
        <f>'Verbrauch je Träger PP 2019'!J138-'Energiebedarf Sek.Stahl 2050'!I95-('Verbrauch je Träger PP 2019'!J138-'Energiebedarf Sek.stahl 2019'!I24)</f>
        <v>#REF!</v>
      </c>
    </row>
    <row r="97" spans="3:9" x14ac:dyDescent="0.25">
      <c r="C97" s="7" t="str">
        <f t="shared" si="3"/>
        <v>Poland</v>
      </c>
      <c r="D97" s="7" t="str">
        <f t="shared" si="3"/>
        <v>Krakow</v>
      </c>
      <c r="E97" s="43" t="e">
        <f>'Verbrauch je Träger PP 2019'!F139-'Energiebedarf Sek.Stahl 2050'!E96-('Verbrauch je Träger PP 2019'!F139-'Energiebedarf Sek.stahl 2019'!E25)</f>
        <v>#REF!</v>
      </c>
      <c r="F97" s="47" t="e">
        <f>'Verbrauch je Träger PP 2019'!G139-'Energiebedarf Sek.Stahl 2050'!F96-('Verbrauch je Träger PP 2019'!G139-'Energiebedarf Sek.stahl 2019'!F25)</f>
        <v>#REF!</v>
      </c>
      <c r="G97" s="44" t="e">
        <f>'Verbrauch je Träger PP 2019'!H139-'Energiebedarf Sek.Stahl 2050'!G96-('Verbrauch je Träger PP 2019'!H139-'Energiebedarf Sek.stahl 2019'!G25)</f>
        <v>#REF!</v>
      </c>
      <c r="H97" s="46" t="e">
        <f>'Verbrauch je Träger PP 2019'!I139-'Energiebedarf Sek.Stahl 2050'!H96-('Verbrauch je Träger PP 2019'!I139-'Energiebedarf Sek.stahl 2019'!H25)</f>
        <v>#REF!</v>
      </c>
      <c r="I97" s="45" t="e">
        <f>'Verbrauch je Träger PP 2019'!J139-'Energiebedarf Sek.Stahl 2050'!I96-('Verbrauch je Träger PP 2019'!J139-'Energiebedarf Sek.stahl 2019'!I25)</f>
        <v>#REF!</v>
      </c>
    </row>
    <row r="98" spans="3:9" x14ac:dyDescent="0.25">
      <c r="C98" s="7" t="str">
        <f t="shared" si="3"/>
        <v>Poland</v>
      </c>
      <c r="D98" s="7" t="str">
        <f t="shared" si="3"/>
        <v>Dabrowa Gornicza</v>
      </c>
      <c r="E98" s="43" t="e">
        <f>'Verbrauch je Träger PP 2019'!F140-'Energiebedarf Sek.Stahl 2050'!E97-('Verbrauch je Träger PP 2019'!F140-'Energiebedarf Sek.stahl 2019'!E26)</f>
        <v>#REF!</v>
      </c>
      <c r="F98" s="47" t="e">
        <f>'Verbrauch je Träger PP 2019'!G140-'Energiebedarf Sek.Stahl 2050'!F97-('Verbrauch je Träger PP 2019'!G140-'Energiebedarf Sek.stahl 2019'!F26)</f>
        <v>#REF!</v>
      </c>
      <c r="G98" s="44" t="e">
        <f>'Verbrauch je Träger PP 2019'!H140-'Energiebedarf Sek.Stahl 2050'!G97-('Verbrauch je Träger PP 2019'!H140-'Energiebedarf Sek.stahl 2019'!G26)</f>
        <v>#REF!</v>
      </c>
      <c r="H98" s="46" t="e">
        <f>'Verbrauch je Träger PP 2019'!I140-'Energiebedarf Sek.Stahl 2050'!H97-('Verbrauch je Träger PP 2019'!I140-'Energiebedarf Sek.stahl 2019'!H26)</f>
        <v>#REF!</v>
      </c>
      <c r="I98" s="45" t="e">
        <f>'Verbrauch je Träger PP 2019'!J140-'Energiebedarf Sek.Stahl 2050'!I97-('Verbrauch je Träger PP 2019'!J140-'Energiebedarf Sek.stahl 2019'!I26)</f>
        <v>#REF!</v>
      </c>
    </row>
    <row r="99" spans="3:9" x14ac:dyDescent="0.25">
      <c r="C99" s="7" t="str">
        <f t="shared" si="3"/>
        <v>Romania</v>
      </c>
      <c r="D99" s="7" t="str">
        <f t="shared" si="3"/>
        <v>Galati</v>
      </c>
      <c r="E99" s="43" t="e">
        <f>'Verbrauch je Träger PP 2019'!F141-'Energiebedarf Sek.Stahl 2050'!E98-('Verbrauch je Träger PP 2019'!F141-'Energiebedarf Sek.stahl 2019'!E27)</f>
        <v>#REF!</v>
      </c>
      <c r="F99" s="47" t="e">
        <f>'Verbrauch je Träger PP 2019'!G141-'Energiebedarf Sek.Stahl 2050'!F98-('Verbrauch je Träger PP 2019'!G141-'Energiebedarf Sek.stahl 2019'!F27)</f>
        <v>#REF!</v>
      </c>
      <c r="G99" s="44" t="e">
        <f>'Verbrauch je Träger PP 2019'!H141-'Energiebedarf Sek.Stahl 2050'!G98-('Verbrauch je Träger PP 2019'!H141-'Energiebedarf Sek.stahl 2019'!G27)</f>
        <v>#REF!</v>
      </c>
      <c r="H99" s="46" t="e">
        <f>'Verbrauch je Träger PP 2019'!I141-'Energiebedarf Sek.Stahl 2050'!H98-('Verbrauch je Träger PP 2019'!I141-'Energiebedarf Sek.stahl 2019'!H27)</f>
        <v>#REF!</v>
      </c>
      <c r="I99" s="45" t="e">
        <f>'Verbrauch je Träger PP 2019'!J141-'Energiebedarf Sek.Stahl 2050'!I98-('Verbrauch je Träger PP 2019'!J141-'Energiebedarf Sek.stahl 2019'!I27)</f>
        <v>#REF!</v>
      </c>
    </row>
    <row r="100" spans="3:9" x14ac:dyDescent="0.25">
      <c r="C100" s="7" t="str">
        <f t="shared" si="3"/>
        <v>Slovakia</v>
      </c>
      <c r="D100" s="7" t="str">
        <f t="shared" si="3"/>
        <v>Kosice</v>
      </c>
      <c r="E100" s="43" t="e">
        <f>'Verbrauch je Träger PP 2019'!F142-'Energiebedarf Sek.Stahl 2050'!E99-('Verbrauch je Träger PP 2019'!F142-'Energiebedarf Sek.stahl 2019'!E28)</f>
        <v>#REF!</v>
      </c>
      <c r="F100" s="47" t="e">
        <f>'Verbrauch je Träger PP 2019'!G142-'Energiebedarf Sek.Stahl 2050'!F99-('Verbrauch je Träger PP 2019'!G142-'Energiebedarf Sek.stahl 2019'!F28)</f>
        <v>#REF!</v>
      </c>
      <c r="G100" s="44" t="e">
        <f>'Verbrauch je Träger PP 2019'!H142-'Energiebedarf Sek.Stahl 2050'!G99-('Verbrauch je Träger PP 2019'!H142-'Energiebedarf Sek.stahl 2019'!G28)</f>
        <v>#REF!</v>
      </c>
      <c r="H100" s="46" t="e">
        <f>'Verbrauch je Träger PP 2019'!I142-'Energiebedarf Sek.Stahl 2050'!H99-('Verbrauch je Träger PP 2019'!I142-'Energiebedarf Sek.stahl 2019'!H28)</f>
        <v>#REF!</v>
      </c>
      <c r="I100" s="45" t="e">
        <f>'Verbrauch je Träger PP 2019'!J142-'Energiebedarf Sek.Stahl 2050'!I99-('Verbrauch je Träger PP 2019'!J142-'Energiebedarf Sek.stahl 2019'!I28)</f>
        <v>#REF!</v>
      </c>
    </row>
    <row r="101" spans="3:9" x14ac:dyDescent="0.25">
      <c r="C101" s="7" t="str">
        <f t="shared" si="3"/>
        <v>Spain</v>
      </c>
      <c r="D101" s="7" t="str">
        <f t="shared" si="3"/>
        <v>Gijon</v>
      </c>
      <c r="E101" s="43" t="e">
        <f>'Verbrauch je Träger PP 2019'!F143-'Energiebedarf Sek.Stahl 2050'!E100-('Verbrauch je Träger PP 2019'!F143-'Energiebedarf Sek.stahl 2019'!E29)</f>
        <v>#REF!</v>
      </c>
      <c r="F101" s="47" t="e">
        <f>'Verbrauch je Träger PP 2019'!G143-'Energiebedarf Sek.Stahl 2050'!F100-('Verbrauch je Träger PP 2019'!G143-'Energiebedarf Sek.stahl 2019'!F29)</f>
        <v>#REF!</v>
      </c>
      <c r="G101" s="44" t="e">
        <f>'Verbrauch je Träger PP 2019'!H143-'Energiebedarf Sek.Stahl 2050'!G100-('Verbrauch je Träger PP 2019'!H143-'Energiebedarf Sek.stahl 2019'!G29)</f>
        <v>#REF!</v>
      </c>
      <c r="H101" s="46" t="e">
        <f>'Verbrauch je Träger PP 2019'!I143-'Energiebedarf Sek.Stahl 2050'!H100-('Verbrauch je Träger PP 2019'!I143-'Energiebedarf Sek.stahl 2019'!H29)</f>
        <v>#REF!</v>
      </c>
      <c r="I101" s="45" t="e">
        <f>'Verbrauch je Träger PP 2019'!J143-'Energiebedarf Sek.Stahl 2050'!I100-('Verbrauch je Träger PP 2019'!J143-'Energiebedarf Sek.stahl 2019'!I29)</f>
        <v>#REF!</v>
      </c>
    </row>
    <row r="102" spans="3:9" x14ac:dyDescent="0.25">
      <c r="C102" s="7" t="str">
        <f t="shared" si="3"/>
        <v>Spain</v>
      </c>
      <c r="D102" s="7" t="str">
        <f t="shared" si="3"/>
        <v>Aviles</v>
      </c>
      <c r="E102" s="43" t="e">
        <f>'Verbrauch je Träger PP 2019'!F144-'Energiebedarf Sek.Stahl 2050'!E101-('Verbrauch je Träger PP 2019'!F144-'Energiebedarf Sek.stahl 2019'!E30)</f>
        <v>#REF!</v>
      </c>
      <c r="F102" s="47" t="e">
        <f>'Verbrauch je Träger PP 2019'!G144-'Energiebedarf Sek.Stahl 2050'!F101-('Verbrauch je Träger PP 2019'!G144-'Energiebedarf Sek.stahl 2019'!F30)</f>
        <v>#REF!</v>
      </c>
      <c r="G102" s="44" t="e">
        <f>'Verbrauch je Träger PP 2019'!H144-'Energiebedarf Sek.Stahl 2050'!G101-('Verbrauch je Träger PP 2019'!H144-'Energiebedarf Sek.stahl 2019'!G30)</f>
        <v>#REF!</v>
      </c>
      <c r="H102" s="46" t="e">
        <f>'Verbrauch je Träger PP 2019'!I144-'Energiebedarf Sek.Stahl 2050'!H101-('Verbrauch je Träger PP 2019'!I144-'Energiebedarf Sek.stahl 2019'!H30)</f>
        <v>#REF!</v>
      </c>
      <c r="I102" s="45" t="e">
        <f>'Verbrauch je Träger PP 2019'!J144-'Energiebedarf Sek.Stahl 2050'!I101-('Verbrauch je Träger PP 2019'!J144-'Energiebedarf Sek.stahl 2019'!I30)</f>
        <v>#REF!</v>
      </c>
    </row>
    <row r="103" spans="3:9" x14ac:dyDescent="0.25">
      <c r="C103" s="7" t="str">
        <f t="shared" si="3"/>
        <v>Sweden</v>
      </c>
      <c r="D103" s="7" t="str">
        <f t="shared" si="3"/>
        <v>Lulea</v>
      </c>
      <c r="E103" s="43" t="e">
        <f>'Verbrauch je Träger PP 2019'!F145-'Energiebedarf Sek.Stahl 2050'!E102-('Verbrauch je Träger PP 2019'!F145-'Energiebedarf Sek.stahl 2019'!E31)</f>
        <v>#REF!</v>
      </c>
      <c r="F103" s="47" t="e">
        <f>'Verbrauch je Träger PP 2019'!G145-'Energiebedarf Sek.Stahl 2050'!F102-('Verbrauch je Träger PP 2019'!G145-'Energiebedarf Sek.stahl 2019'!F31)</f>
        <v>#REF!</v>
      </c>
      <c r="G103" s="44" t="e">
        <f>'Verbrauch je Träger PP 2019'!H145-'Energiebedarf Sek.Stahl 2050'!G102-('Verbrauch je Träger PP 2019'!H145-'Energiebedarf Sek.stahl 2019'!G31)</f>
        <v>#REF!</v>
      </c>
      <c r="H103" s="46" t="e">
        <f>'Verbrauch je Träger PP 2019'!I145-'Energiebedarf Sek.Stahl 2050'!H102-('Verbrauch je Träger PP 2019'!I145-'Energiebedarf Sek.stahl 2019'!H31)</f>
        <v>#REF!</v>
      </c>
      <c r="I103" s="45" t="e">
        <f>'Verbrauch je Träger PP 2019'!J145-'Energiebedarf Sek.Stahl 2050'!I102-('Verbrauch je Träger PP 2019'!J145-'Energiebedarf Sek.stahl 2019'!I31)</f>
        <v>#REF!</v>
      </c>
    </row>
    <row r="104" spans="3:9" x14ac:dyDescent="0.25">
      <c r="C104" s="7" t="str">
        <f t="shared" si="3"/>
        <v>Sweden</v>
      </c>
      <c r="D104" s="7" t="str">
        <f t="shared" si="3"/>
        <v>Oxeloesund</v>
      </c>
      <c r="E104" s="43" t="e">
        <f>'Verbrauch je Träger PP 2019'!F146-'Energiebedarf Sek.Stahl 2050'!E103-('Verbrauch je Träger PP 2019'!F146-'Energiebedarf Sek.stahl 2019'!E32)</f>
        <v>#REF!</v>
      </c>
      <c r="F104" s="47" t="e">
        <f>'Verbrauch je Träger PP 2019'!G146-'Energiebedarf Sek.Stahl 2050'!F103-('Verbrauch je Träger PP 2019'!G146-'Energiebedarf Sek.stahl 2019'!F32)</f>
        <v>#REF!</v>
      </c>
      <c r="G104" s="44" t="e">
        <f>'Verbrauch je Träger PP 2019'!H146-'Energiebedarf Sek.Stahl 2050'!G103-('Verbrauch je Träger PP 2019'!H146-'Energiebedarf Sek.stahl 2019'!G32)</f>
        <v>#REF!</v>
      </c>
      <c r="H104" s="46" t="e">
        <f>'Verbrauch je Träger PP 2019'!I146-'Energiebedarf Sek.Stahl 2050'!H103-('Verbrauch je Träger PP 2019'!I146-'Energiebedarf Sek.stahl 2019'!H32)</f>
        <v>#REF!</v>
      </c>
      <c r="I104" s="45" t="e">
        <f>'Verbrauch je Träger PP 2019'!J146-'Energiebedarf Sek.Stahl 2050'!I103-('Verbrauch je Träger PP 2019'!J146-'Energiebedarf Sek.stahl 2019'!I32)</f>
        <v>#REF!</v>
      </c>
    </row>
    <row r="105" spans="3:9" x14ac:dyDescent="0.25">
      <c r="C105" s="7" t="str">
        <f t="shared" si="3"/>
        <v>United Kingdom</v>
      </c>
      <c r="D105" s="7" t="str">
        <f t="shared" si="3"/>
        <v>Port Talbot</v>
      </c>
      <c r="E105" s="43" t="e">
        <f>'Verbrauch je Träger PP 2019'!F147-'Energiebedarf Sek.Stahl 2050'!E104-('Verbrauch je Träger PP 2019'!F147-'Energiebedarf Sek.stahl 2019'!E33)</f>
        <v>#REF!</v>
      </c>
      <c r="F105" s="47" t="e">
        <f>'Verbrauch je Träger PP 2019'!G147-'Energiebedarf Sek.Stahl 2050'!F104-('Verbrauch je Träger PP 2019'!G147-'Energiebedarf Sek.stahl 2019'!F33)</f>
        <v>#REF!</v>
      </c>
      <c r="G105" s="44" t="e">
        <f>'Verbrauch je Träger PP 2019'!H147-'Energiebedarf Sek.Stahl 2050'!G104-('Verbrauch je Träger PP 2019'!H147-'Energiebedarf Sek.stahl 2019'!G33)</f>
        <v>#REF!</v>
      </c>
      <c r="H105" s="46" t="e">
        <f>'Verbrauch je Träger PP 2019'!I147-'Energiebedarf Sek.Stahl 2050'!H104-('Verbrauch je Träger PP 2019'!I147-'Energiebedarf Sek.stahl 2019'!H33)</f>
        <v>#REF!</v>
      </c>
      <c r="I105" s="45" t="e">
        <f>'Verbrauch je Träger PP 2019'!J147-'Energiebedarf Sek.Stahl 2050'!I104-('Verbrauch je Träger PP 2019'!J147-'Energiebedarf Sek.stahl 2019'!I33)</f>
        <v>#REF!</v>
      </c>
    </row>
    <row r="106" spans="3:9" x14ac:dyDescent="0.25">
      <c r="C106" s="7" t="str">
        <f t="shared" si="3"/>
        <v>United Kingdom</v>
      </c>
      <c r="D106" s="7" t="str">
        <f t="shared" si="3"/>
        <v>Scunthorpe</v>
      </c>
      <c r="E106" s="43" t="e">
        <f>'Verbrauch je Träger PP 2019'!F148-'Energiebedarf Sek.Stahl 2050'!E105-('Verbrauch je Träger PP 2019'!F148-'Energiebedarf Sek.stahl 2019'!E34)</f>
        <v>#REF!</v>
      </c>
      <c r="F106" s="47" t="e">
        <f>'Verbrauch je Träger PP 2019'!G148-'Energiebedarf Sek.Stahl 2050'!F105-('Verbrauch je Träger PP 2019'!G148-'Energiebedarf Sek.stahl 2019'!F34)</f>
        <v>#REF!</v>
      </c>
      <c r="G106" s="44" t="e">
        <f>'Verbrauch je Träger PP 2019'!H148-'Energiebedarf Sek.Stahl 2050'!G105-('Verbrauch je Träger PP 2019'!H148-'Energiebedarf Sek.stahl 2019'!G34)</f>
        <v>#REF!</v>
      </c>
      <c r="H106" s="46" t="e">
        <f>'Verbrauch je Träger PP 2019'!I148-'Energiebedarf Sek.Stahl 2050'!H105-('Verbrauch je Träger PP 2019'!I148-'Energiebedarf Sek.stahl 2019'!H34)</f>
        <v>#REF!</v>
      </c>
      <c r="I106" s="45" t="e">
        <f>'Verbrauch je Träger PP 2019'!J148-'Energiebedarf Sek.Stahl 2050'!I105-('Verbrauch je Träger PP 2019'!J148-'Energiebedarf Sek.stahl 2019'!I34)</f>
        <v>#REF!</v>
      </c>
    </row>
  </sheetData>
  <mergeCells count="9">
    <mergeCell ref="E76:F76"/>
    <mergeCell ref="G76:I76"/>
    <mergeCell ref="C3:I3"/>
    <mergeCell ref="C39:I39"/>
    <mergeCell ref="C74:I74"/>
    <mergeCell ref="E5:F5"/>
    <mergeCell ref="G5:I5"/>
    <mergeCell ref="E41:F41"/>
    <mergeCell ref="G41:I4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3:I36"/>
  <sheetViews>
    <sheetView zoomScale="80" zoomScaleNormal="80" workbookViewId="0">
      <selection activeCell="J5" sqref="J5"/>
    </sheetView>
  </sheetViews>
  <sheetFormatPr baseColWidth="10" defaultRowHeight="15" x14ac:dyDescent="0.25"/>
  <cols>
    <col min="2" max="2" width="20.28515625" customWidth="1"/>
    <col min="3" max="3" width="26.7109375" customWidth="1"/>
    <col min="4" max="5" width="25.7109375" customWidth="1"/>
    <col min="6" max="6" width="23.85546875" customWidth="1"/>
    <col min="7" max="7" width="31.5703125" style="27" customWidth="1"/>
    <col min="8" max="8" width="27.140625" style="64" customWidth="1"/>
    <col min="9" max="9" width="24.7109375" customWidth="1"/>
  </cols>
  <sheetData>
    <row r="3" spans="2:9" s="1" customFormat="1" ht="21" x14ac:dyDescent="0.35">
      <c r="B3" s="33"/>
      <c r="C3" s="88" t="s">
        <v>103</v>
      </c>
      <c r="D3" s="88"/>
      <c r="E3" s="88"/>
      <c r="F3" s="88"/>
      <c r="G3" s="66"/>
      <c r="H3" s="76"/>
    </row>
    <row r="4" spans="2:9" x14ac:dyDescent="0.25">
      <c r="B4" s="23"/>
    </row>
    <row r="5" spans="2:9" s="1" customFormat="1" x14ac:dyDescent="0.25">
      <c r="B5" s="33"/>
      <c r="C5" s="12" t="s">
        <v>49</v>
      </c>
      <c r="D5" s="12" t="s">
        <v>57</v>
      </c>
      <c r="E5" s="26" t="s">
        <v>170</v>
      </c>
      <c r="F5" s="26" t="s">
        <v>171</v>
      </c>
      <c r="G5" s="18" t="s">
        <v>134</v>
      </c>
      <c r="H5" s="77" t="s">
        <v>172</v>
      </c>
      <c r="I5" s="26" t="s">
        <v>186</v>
      </c>
    </row>
    <row r="6" spans="2:9" x14ac:dyDescent="0.25">
      <c r="B6" s="23"/>
      <c r="C6" s="7" t="s">
        <v>58</v>
      </c>
      <c r="D6" s="7" t="s">
        <v>73</v>
      </c>
      <c r="E6" s="21">
        <v>3773</v>
      </c>
      <c r="F6" s="21">
        <v>0</v>
      </c>
      <c r="G6" s="68">
        <f>IF(E6=0,F6/E$36,E6/E$36)</f>
        <v>3.5555764971964381E-2</v>
      </c>
      <c r="H6" s="21">
        <f>IF(E6=0,F6+F6*Sekundäranteil!H$13,E6+E6*Sekundäranteil!H$13)</f>
        <v>2222.5060399636695</v>
      </c>
      <c r="I6" s="21">
        <f>IF(E6=0,F6-H6,E6-H6)</f>
        <v>1550.4939600363305</v>
      </c>
    </row>
    <row r="7" spans="2:9" x14ac:dyDescent="0.25">
      <c r="B7" s="23"/>
      <c r="C7" s="7" t="s">
        <v>58</v>
      </c>
      <c r="D7" s="7" t="s">
        <v>74</v>
      </c>
      <c r="E7" s="21">
        <v>3773</v>
      </c>
      <c r="F7" s="21">
        <v>0</v>
      </c>
      <c r="G7" s="68">
        <f t="shared" ref="G7:G34" si="0">IF(E7=0,F7/E$36,E7/E$36)</f>
        <v>3.5555764971964381E-2</v>
      </c>
      <c r="H7" s="21">
        <f>IF(E7=0,F7+F7*Sekundäranteil!H$13,E7+E7*Sekundäranteil!H$13)</f>
        <v>2222.5060399636695</v>
      </c>
      <c r="I7" s="21">
        <f t="shared" ref="I7:I34" si="1">IF(E7=0,F7-H7,E7-H7)</f>
        <v>1550.4939600363305</v>
      </c>
    </row>
    <row r="8" spans="2:9" x14ac:dyDescent="0.25">
      <c r="B8" s="23"/>
      <c r="C8" s="7" t="s">
        <v>59</v>
      </c>
      <c r="D8" s="7" t="s">
        <v>75</v>
      </c>
      <c r="E8" s="21">
        <v>5450</v>
      </c>
      <c r="F8" s="21">
        <v>0</v>
      </c>
      <c r="G8" s="68">
        <f t="shared" si="0"/>
        <v>5.1359374263770435E-2</v>
      </c>
      <c r="H8" s="21">
        <f>IF(E8=0,F8+F8*Sekundäranteil!H$13,E8+E8*Sekundäranteil!H$13)</f>
        <v>3210.3519527702092</v>
      </c>
      <c r="I8" s="21">
        <f t="shared" si="1"/>
        <v>2239.6480472297908</v>
      </c>
    </row>
    <row r="9" spans="2:9" x14ac:dyDescent="0.25">
      <c r="B9" s="23"/>
      <c r="C9" s="7" t="s">
        <v>60</v>
      </c>
      <c r="D9" s="7" t="s">
        <v>76</v>
      </c>
      <c r="E9" s="21">
        <v>2583</v>
      </c>
      <c r="F9" s="21">
        <v>0</v>
      </c>
      <c r="G9" s="68">
        <f t="shared" si="0"/>
        <v>2.434151627950808E-2</v>
      </c>
      <c r="H9" s="21">
        <f>IF(E9=0,F9+F9*Sekundäranteil!H$13,E9+E9*Sekundäranteil!H$13)</f>
        <v>1521.5301089918257</v>
      </c>
      <c r="I9" s="21">
        <f t="shared" si="1"/>
        <v>1061.4698910081743</v>
      </c>
    </row>
    <row r="10" spans="2:9" x14ac:dyDescent="0.25">
      <c r="B10" s="23"/>
      <c r="C10" s="7" t="s">
        <v>61</v>
      </c>
      <c r="D10" s="7" t="s">
        <v>77</v>
      </c>
      <c r="E10" s="21">
        <v>0</v>
      </c>
      <c r="F10" s="21">
        <v>2600</v>
      </c>
      <c r="G10" s="68">
        <f t="shared" si="0"/>
        <v>2.4501719832257456E-2</v>
      </c>
      <c r="H10" s="21">
        <f>IF(E10=0,F10+F10*Sekundäranteil!H$13,E10+E10*Sekundäranteil!H$13)</f>
        <v>1531.5440508628521</v>
      </c>
      <c r="I10" s="21">
        <f t="shared" si="1"/>
        <v>1068.4559491371479</v>
      </c>
    </row>
    <row r="11" spans="2:9" x14ac:dyDescent="0.25">
      <c r="B11" s="23"/>
      <c r="C11" s="7" t="s">
        <v>62</v>
      </c>
      <c r="D11" s="7" t="s">
        <v>78</v>
      </c>
      <c r="E11" s="21">
        <v>3750</v>
      </c>
      <c r="F11" s="21">
        <v>0</v>
      </c>
      <c r="G11" s="68">
        <f t="shared" si="0"/>
        <v>3.533901898883287E-2</v>
      </c>
      <c r="H11" s="21">
        <f>IF(E11=0,F11+F11*Sekundäranteil!H$13,E11+E11*Sekundäranteil!H$13)</f>
        <v>2208.9577656675751</v>
      </c>
      <c r="I11" s="21">
        <f t="shared" si="1"/>
        <v>1541.0422343324249</v>
      </c>
    </row>
    <row r="12" spans="2:9" x14ac:dyDescent="0.25">
      <c r="B12" s="23"/>
      <c r="C12" s="7" t="s">
        <v>62</v>
      </c>
      <c r="D12" s="7" t="s">
        <v>79</v>
      </c>
      <c r="E12" s="21">
        <v>6850</v>
      </c>
      <c r="F12" s="21">
        <v>0</v>
      </c>
      <c r="G12" s="68">
        <f t="shared" si="0"/>
        <v>6.4552608019601374E-2</v>
      </c>
      <c r="H12" s="21">
        <f>IF(E12=0,F12+F12*Sekundäranteil!H$13,E12+E12*Sekundäranteil!H$13)</f>
        <v>4035.0295186194371</v>
      </c>
      <c r="I12" s="21">
        <f t="shared" si="1"/>
        <v>2814.9704813805629</v>
      </c>
    </row>
    <row r="13" spans="2:9" x14ac:dyDescent="0.25">
      <c r="B13" s="23"/>
      <c r="C13" s="7" t="s">
        <v>63</v>
      </c>
      <c r="D13" s="7" t="s">
        <v>80</v>
      </c>
      <c r="E13" s="21">
        <v>3300</v>
      </c>
      <c r="F13" s="21">
        <v>3600</v>
      </c>
      <c r="G13" s="68">
        <f t="shared" si="0"/>
        <v>3.1098336710172925E-2</v>
      </c>
      <c r="H13" s="21">
        <f>IF(E13=0,F13+F13*Sekundäranteil!H$13,E13+E13*Sekundäranteil!H$13)</f>
        <v>1943.8828337874661</v>
      </c>
      <c r="I13" s="21">
        <f t="shared" si="1"/>
        <v>1356.1171662125339</v>
      </c>
    </row>
    <row r="14" spans="2:9" x14ac:dyDescent="0.25">
      <c r="B14" s="23"/>
      <c r="C14" s="7" t="s">
        <v>63</v>
      </c>
      <c r="D14" s="7" t="s">
        <v>81</v>
      </c>
      <c r="E14" s="21">
        <v>2782</v>
      </c>
      <c r="F14" s="21">
        <v>0</v>
      </c>
      <c r="G14" s="68">
        <f t="shared" si="0"/>
        <v>2.6216840220515479E-2</v>
      </c>
      <c r="H14" s="21">
        <f>IF(E14=0,F14+F14*Sekundäranteil!H$13,E14+E14*Sekundäranteil!H$13)</f>
        <v>1638.7521344232518</v>
      </c>
      <c r="I14" s="21">
        <f t="shared" si="1"/>
        <v>1143.2478655767482</v>
      </c>
    </row>
    <row r="15" spans="2:9" x14ac:dyDescent="0.25">
      <c r="B15" s="23"/>
      <c r="C15" s="7" t="s">
        <v>63</v>
      </c>
      <c r="D15" s="7" t="s">
        <v>82</v>
      </c>
      <c r="E15" s="21">
        <v>2150</v>
      </c>
      <c r="F15" s="21">
        <v>0</v>
      </c>
      <c r="G15" s="68">
        <f t="shared" si="0"/>
        <v>2.0261037553597511E-2</v>
      </c>
      <c r="H15" s="21">
        <f>IF(E15=0,F15+F15*Sekundäranteil!H$13,E15+E15*Sekundäranteil!H$13)</f>
        <v>1266.4691189827431</v>
      </c>
      <c r="I15" s="21">
        <f t="shared" si="1"/>
        <v>883.53088101725689</v>
      </c>
    </row>
    <row r="16" spans="2:9" x14ac:dyDescent="0.25">
      <c r="B16" s="23"/>
      <c r="C16" s="7" t="s">
        <v>63</v>
      </c>
      <c r="D16" s="7" t="s">
        <v>83</v>
      </c>
      <c r="E16" s="21">
        <v>0</v>
      </c>
      <c r="F16" s="21">
        <v>5000</v>
      </c>
      <c r="G16" s="68">
        <f t="shared" si="0"/>
        <v>4.711869198511049E-2</v>
      </c>
      <c r="H16" s="21">
        <f>IF(E16=0,F16+F16*Sekundäranteil!H$13,E16+E16*Sekundäranteil!H$13)</f>
        <v>2945.2770208901002</v>
      </c>
      <c r="I16" s="21">
        <f t="shared" si="1"/>
        <v>2054.7229791098998</v>
      </c>
    </row>
    <row r="17" spans="2:9" x14ac:dyDescent="0.25">
      <c r="B17" s="23"/>
      <c r="C17" s="7" t="s">
        <v>63</v>
      </c>
      <c r="D17" s="7" t="s">
        <v>84</v>
      </c>
      <c r="E17" s="21">
        <v>6000</v>
      </c>
      <c r="F17" s="21">
        <v>0</v>
      </c>
      <c r="G17" s="68">
        <f t="shared" si="0"/>
        <v>5.6542430382132594E-2</v>
      </c>
      <c r="H17" s="21">
        <f>IF(E17=0,F17+F17*Sekundäranteil!H$13,E17+E17*Sekundäranteil!H$13)</f>
        <v>3534.3324250681203</v>
      </c>
      <c r="I17" s="21">
        <f t="shared" si="1"/>
        <v>2465.6675749318797</v>
      </c>
    </row>
    <row r="18" spans="2:9" x14ac:dyDescent="0.25">
      <c r="B18" s="23"/>
      <c r="C18" s="7" t="s">
        <v>63</v>
      </c>
      <c r="D18" s="7" t="s">
        <v>85</v>
      </c>
      <c r="E18" s="21">
        <v>4600</v>
      </c>
      <c r="F18" s="21">
        <v>4700</v>
      </c>
      <c r="G18" s="68">
        <f t="shared" si="0"/>
        <v>4.3349196626301656E-2</v>
      </c>
      <c r="H18" s="21">
        <f>IF(E18=0,F18+F18*Sekundäranteil!H$13,E18+E18*Sekundäranteil!H$13)</f>
        <v>2709.6548592188919</v>
      </c>
      <c r="I18" s="21">
        <f t="shared" si="1"/>
        <v>1890.3451407811081</v>
      </c>
    </row>
    <row r="19" spans="2:9" x14ac:dyDescent="0.25">
      <c r="B19" s="23"/>
      <c r="C19" s="7" t="s">
        <v>63</v>
      </c>
      <c r="D19" s="7" t="s">
        <v>86</v>
      </c>
      <c r="E19" s="21">
        <v>2334</v>
      </c>
      <c r="F19" s="21">
        <v>0</v>
      </c>
      <c r="G19" s="68">
        <f t="shared" si="0"/>
        <v>2.1995005418649578E-2</v>
      </c>
      <c r="H19" s="21">
        <f>IF(E19=0,F19+F19*Sekundäranteil!H$13,E19+E19*Sekundäranteil!H$13)</f>
        <v>1374.8553133514988</v>
      </c>
      <c r="I19" s="21">
        <f t="shared" si="1"/>
        <v>959.14468664850119</v>
      </c>
    </row>
    <row r="20" spans="2:9" x14ac:dyDescent="0.25">
      <c r="B20" s="23"/>
      <c r="C20" s="7" t="s">
        <v>63</v>
      </c>
      <c r="D20" s="7" t="s">
        <v>87</v>
      </c>
      <c r="E20" s="21">
        <v>1120</v>
      </c>
      <c r="F20" s="21">
        <v>0</v>
      </c>
      <c r="G20" s="68">
        <f t="shared" si="0"/>
        <v>1.055458700466475E-2</v>
      </c>
      <c r="H20" s="21">
        <f>IF(E20=0,F20+F20*Sekundäranteil!H$13,E20+E20*Sekundäranteil!H$13)</f>
        <v>659.74205267938248</v>
      </c>
      <c r="I20" s="21">
        <f t="shared" si="1"/>
        <v>460.25794732061752</v>
      </c>
    </row>
    <row r="21" spans="2:9" x14ac:dyDescent="0.25">
      <c r="B21" s="23"/>
      <c r="C21" s="7" t="s">
        <v>63</v>
      </c>
      <c r="D21" s="7" t="s">
        <v>88</v>
      </c>
      <c r="E21" s="21">
        <v>6000</v>
      </c>
      <c r="F21" s="21">
        <v>0</v>
      </c>
      <c r="G21" s="68">
        <f t="shared" si="0"/>
        <v>5.6542430382132594E-2</v>
      </c>
      <c r="H21" s="21">
        <f>IF(E21=0,F21+F21*Sekundäranteil!H$13,E21+E21*Sekundäranteil!H$13)</f>
        <v>3534.3324250681203</v>
      </c>
      <c r="I21" s="21">
        <f t="shared" si="1"/>
        <v>2465.6675749318797</v>
      </c>
    </row>
    <row r="22" spans="2:9" x14ac:dyDescent="0.25">
      <c r="B22" s="23"/>
      <c r="C22" s="7" t="s">
        <v>64</v>
      </c>
      <c r="D22" s="7" t="s">
        <v>101</v>
      </c>
      <c r="E22" s="21">
        <v>0</v>
      </c>
      <c r="F22" s="21">
        <v>1600</v>
      </c>
      <c r="G22" s="68">
        <f t="shared" si="0"/>
        <v>1.5077981435235357E-2</v>
      </c>
      <c r="H22" s="21">
        <f>IF(E22=0,F22+F22*Sekundäranteil!H$13,E22+E22*Sekundäranteil!H$13)</f>
        <v>942.48864668483202</v>
      </c>
      <c r="I22" s="21">
        <f t="shared" si="1"/>
        <v>657.51135331516798</v>
      </c>
    </row>
    <row r="23" spans="2:9" x14ac:dyDescent="0.25">
      <c r="B23" s="23"/>
      <c r="C23" s="7" t="s">
        <v>65</v>
      </c>
      <c r="D23" s="7" t="s">
        <v>89</v>
      </c>
      <c r="E23" s="21">
        <v>8500</v>
      </c>
      <c r="F23" s="21">
        <v>10000</v>
      </c>
      <c r="G23" s="68">
        <f t="shared" si="0"/>
        <v>8.0101776374687836E-2</v>
      </c>
      <c r="H23" s="21">
        <f>IF(E23=0,F23+F23*Sekundäranteil!H$13,E23+E23*Sekundäranteil!H$13)</f>
        <v>5006.9709355131708</v>
      </c>
      <c r="I23" s="21">
        <f t="shared" si="1"/>
        <v>3493.0290644868292</v>
      </c>
    </row>
    <row r="24" spans="2:9" x14ac:dyDescent="0.25">
      <c r="B24" s="23"/>
      <c r="C24" s="7" t="s">
        <v>66</v>
      </c>
      <c r="D24" s="7" t="s">
        <v>90</v>
      </c>
      <c r="E24" s="21">
        <v>6815</v>
      </c>
      <c r="F24" s="21">
        <v>0</v>
      </c>
      <c r="G24" s="68">
        <f t="shared" si="0"/>
        <v>6.4222777175705598E-2</v>
      </c>
      <c r="H24" s="21">
        <f>IF(E24=0,F24+F24*Sekundäranteil!H$13,E24+E24*Sekundäranteil!H$13)</f>
        <v>4014.4125794732067</v>
      </c>
      <c r="I24" s="21">
        <f t="shared" si="1"/>
        <v>2800.5874205267933</v>
      </c>
    </row>
    <row r="25" spans="2:9" x14ac:dyDescent="0.25">
      <c r="B25" s="23"/>
      <c r="C25" s="7" t="s">
        <v>67</v>
      </c>
      <c r="D25" s="7" t="s">
        <v>91</v>
      </c>
      <c r="E25" s="21">
        <v>2725</v>
      </c>
      <c r="F25" s="21">
        <v>0</v>
      </c>
      <c r="G25" s="68">
        <f t="shared" si="0"/>
        <v>2.5679687131885218E-2</v>
      </c>
      <c r="H25" s="21">
        <f>IF(E25=0,F25+F25*Sekundäranteil!H$13,E25+E25*Sekundäranteil!H$13)</f>
        <v>1605.1759763851046</v>
      </c>
      <c r="I25" s="21">
        <f t="shared" si="1"/>
        <v>1119.8240236148954</v>
      </c>
    </row>
    <row r="26" spans="2:9" x14ac:dyDescent="0.25">
      <c r="B26" s="23"/>
      <c r="C26" s="7" t="s">
        <v>67</v>
      </c>
      <c r="D26" s="7" t="s">
        <v>92</v>
      </c>
      <c r="E26" s="21">
        <v>2725</v>
      </c>
      <c r="F26" s="21">
        <v>0</v>
      </c>
      <c r="G26" s="68">
        <f t="shared" si="0"/>
        <v>2.5679687131885218E-2</v>
      </c>
      <c r="H26" s="21">
        <f>IF(E26=0,F26+F26*Sekundäranteil!H$13,E26+E26*Sekundäranteil!H$13)</f>
        <v>1605.1759763851046</v>
      </c>
      <c r="I26" s="21">
        <f t="shared" si="1"/>
        <v>1119.8240236148954</v>
      </c>
    </row>
    <row r="27" spans="2:9" x14ac:dyDescent="0.25">
      <c r="B27" s="23"/>
      <c r="C27" s="7" t="s">
        <v>68</v>
      </c>
      <c r="D27" s="7" t="s">
        <v>93</v>
      </c>
      <c r="E27" s="21">
        <v>2050</v>
      </c>
      <c r="F27" s="21">
        <v>0</v>
      </c>
      <c r="G27" s="68">
        <f t="shared" si="0"/>
        <v>1.9318663713895304E-2</v>
      </c>
      <c r="H27" s="21">
        <f>IF(E27=0,F27+F27*Sekundäranteil!H$13,E27+E27*Sekundäranteil!H$13)</f>
        <v>1207.5635785649411</v>
      </c>
      <c r="I27" s="21">
        <f t="shared" si="1"/>
        <v>842.43642143505895</v>
      </c>
    </row>
    <row r="28" spans="2:9" x14ac:dyDescent="0.25">
      <c r="B28" s="23"/>
      <c r="C28" s="7" t="s">
        <v>69</v>
      </c>
      <c r="D28" s="7" t="s">
        <v>94</v>
      </c>
      <c r="E28" s="21">
        <v>0</v>
      </c>
      <c r="F28" s="21">
        <v>4500</v>
      </c>
      <c r="G28" s="68">
        <f t="shared" si="0"/>
        <v>4.2406822786599442E-2</v>
      </c>
      <c r="H28" s="21">
        <f>IF(E28=0,F28+F28*Sekundäranteil!H$13,E28+E28*Sekundäranteil!H$13)</f>
        <v>2650.7493188010903</v>
      </c>
      <c r="I28" s="21">
        <f t="shared" si="1"/>
        <v>1849.2506811989097</v>
      </c>
    </row>
    <row r="29" spans="2:9" x14ac:dyDescent="0.25">
      <c r="B29" s="23"/>
      <c r="C29" s="7" t="s">
        <v>70</v>
      </c>
      <c r="D29" s="7" t="s">
        <v>95</v>
      </c>
      <c r="E29" s="21">
        <v>2375</v>
      </c>
      <c r="F29" s="21">
        <v>0</v>
      </c>
      <c r="G29" s="68">
        <f t="shared" si="0"/>
        <v>2.2381378692927483E-2</v>
      </c>
      <c r="H29" s="21">
        <f>IF(E29=0,F29+F29*Sekundäranteil!H$13,E29+E29*Sekundäranteil!H$13)</f>
        <v>1399.0065849227976</v>
      </c>
      <c r="I29" s="21">
        <f t="shared" si="1"/>
        <v>975.99341507720237</v>
      </c>
    </row>
    <row r="30" spans="2:9" x14ac:dyDescent="0.25">
      <c r="B30" s="23"/>
      <c r="C30" s="7" t="s">
        <v>70</v>
      </c>
      <c r="D30" s="7" t="s">
        <v>96</v>
      </c>
      <c r="E30" s="21">
        <v>2375</v>
      </c>
      <c r="F30" s="21">
        <v>0</v>
      </c>
      <c r="G30" s="68">
        <f t="shared" si="0"/>
        <v>2.2381378692927483E-2</v>
      </c>
      <c r="H30" s="21">
        <f>IF(E30=0,F30+F30*Sekundäranteil!H$13,E30+E30*Sekundäranteil!H$13)</f>
        <v>1399.0065849227976</v>
      </c>
      <c r="I30" s="21">
        <f t="shared" si="1"/>
        <v>975.99341507720237</v>
      </c>
    </row>
    <row r="31" spans="2:9" x14ac:dyDescent="0.25">
      <c r="B31" s="23"/>
      <c r="C31" s="7" t="s">
        <v>71</v>
      </c>
      <c r="D31" s="7" t="s">
        <v>97</v>
      </c>
      <c r="E31" s="21">
        <v>0</v>
      </c>
      <c r="F31" s="21">
        <v>2300</v>
      </c>
      <c r="G31" s="68">
        <f t="shared" si="0"/>
        <v>2.1674598313150828E-2</v>
      </c>
      <c r="H31" s="21">
        <f>IF(E31=0,F31+F31*Sekundäranteil!H$13,E31+E31*Sekundäranteil!H$13)</f>
        <v>1354.827429609446</v>
      </c>
      <c r="I31" s="21">
        <f t="shared" si="1"/>
        <v>945.17257039055403</v>
      </c>
    </row>
    <row r="32" spans="2:9" x14ac:dyDescent="0.25">
      <c r="C32" s="7" t="s">
        <v>71</v>
      </c>
      <c r="D32" s="7" t="s">
        <v>98</v>
      </c>
      <c r="E32" s="21">
        <v>0</v>
      </c>
      <c r="F32" s="21">
        <v>1500</v>
      </c>
      <c r="G32" s="68">
        <f t="shared" si="0"/>
        <v>1.4135607595533149E-2</v>
      </c>
      <c r="H32" s="21">
        <f>IF(E32=0,F32+F32*Sekundäranteil!H$13,E32+E32*Sekundäranteil!H$13)</f>
        <v>883.58310626703008</v>
      </c>
      <c r="I32" s="21">
        <f t="shared" si="1"/>
        <v>616.41689373296992</v>
      </c>
    </row>
    <row r="33" spans="3:9" x14ac:dyDescent="0.25">
      <c r="C33" s="7" t="s">
        <v>72</v>
      </c>
      <c r="D33" s="7" t="s">
        <v>99</v>
      </c>
      <c r="E33" s="21">
        <v>3785</v>
      </c>
      <c r="F33" s="21">
        <v>0</v>
      </c>
      <c r="G33" s="68">
        <f t="shared" si="0"/>
        <v>3.5668849832728645E-2</v>
      </c>
      <c r="H33" s="21">
        <f>IF(E33=0,F33+F33*Sekundäranteil!H$13,E33+E33*Sekundäranteil!H$13)</f>
        <v>2229.574704813806</v>
      </c>
      <c r="I33" s="21">
        <f t="shared" si="1"/>
        <v>1555.425295186194</v>
      </c>
    </row>
    <row r="34" spans="3:9" x14ac:dyDescent="0.25">
      <c r="C34" s="7" t="s">
        <v>72</v>
      </c>
      <c r="D34" s="7" t="s">
        <v>100</v>
      </c>
      <c r="E34" s="21">
        <v>2800</v>
      </c>
      <c r="F34" s="21">
        <v>0</v>
      </c>
      <c r="G34" s="68">
        <f t="shared" si="0"/>
        <v>2.6386467511661876E-2</v>
      </c>
      <c r="H34" s="21">
        <f>IF(E34=0,F34+F34*Sekundäranteil!H$13,E34+E34*Sekundäranteil!H$13)</f>
        <v>1649.355131698456</v>
      </c>
      <c r="I34" s="21">
        <f t="shared" si="1"/>
        <v>1150.644868301544</v>
      </c>
    </row>
    <row r="35" spans="3:9" ht="15.75" thickBot="1" x14ac:dyDescent="0.3">
      <c r="I35" s="64"/>
    </row>
    <row r="36" spans="3:9" ht="15.75" thickBot="1" x14ac:dyDescent="0.3">
      <c r="C36" s="89" t="s">
        <v>26</v>
      </c>
      <c r="D36" s="90"/>
      <c r="E36" s="91">
        <f>SUM(E6:E34,F10,F16,F22,F28,F31,F32)</f>
        <v>106115</v>
      </c>
      <c r="F36" s="92"/>
      <c r="G36" s="67">
        <f>SUM(G6:G34)</f>
        <v>0.99999999999999967</v>
      </c>
      <c r="H36" s="67">
        <f>SUM(H6:H34)</f>
        <v>62507.614214350615</v>
      </c>
      <c r="I36" s="67">
        <f>SUM(I6:I34)</f>
        <v>43607.385785649385</v>
      </c>
    </row>
  </sheetData>
  <mergeCells count="3">
    <mergeCell ref="C3:F3"/>
    <mergeCell ref="C36:D36"/>
    <mergeCell ref="E36:F36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D6:L14"/>
  <sheetViews>
    <sheetView zoomScale="90" zoomScaleNormal="90" workbookViewId="0">
      <selection activeCell="G12" sqref="G12"/>
    </sheetView>
  </sheetViews>
  <sheetFormatPr baseColWidth="10" defaultRowHeight="15" x14ac:dyDescent="0.25"/>
  <cols>
    <col min="4" max="4" width="18.140625" customWidth="1"/>
    <col min="5" max="5" width="21" customWidth="1"/>
    <col min="6" max="6" width="16" customWidth="1"/>
    <col min="7" max="7" width="20.85546875" customWidth="1"/>
    <col min="8" max="8" width="15.7109375" customWidth="1"/>
    <col min="12" max="12" width="15.140625" customWidth="1"/>
    <col min="14" max="14" width="16" customWidth="1"/>
  </cols>
  <sheetData>
    <row r="6" spans="4:12" ht="39.75" customHeight="1" x14ac:dyDescent="0.35">
      <c r="D6" s="93" t="s">
        <v>123</v>
      </c>
      <c r="E6" s="93"/>
      <c r="F6" s="93"/>
      <c r="G6" s="93"/>
      <c r="H6" s="93"/>
    </row>
    <row r="8" spans="4:12" ht="15.75" x14ac:dyDescent="0.25">
      <c r="E8" s="94" t="s">
        <v>135</v>
      </c>
      <c r="F8" s="94"/>
      <c r="G8" s="94" t="s">
        <v>42</v>
      </c>
      <c r="H8" s="94"/>
    </row>
    <row r="9" spans="4:12" x14ac:dyDescent="0.25">
      <c r="E9" s="12" t="s">
        <v>27</v>
      </c>
      <c r="F9" s="12" t="s">
        <v>28</v>
      </c>
      <c r="G9" s="12" t="s">
        <v>27</v>
      </c>
      <c r="H9" s="12" t="s">
        <v>28</v>
      </c>
      <c r="I9" s="23"/>
      <c r="J9" s="23"/>
      <c r="K9" s="25"/>
      <c r="L9" s="23"/>
    </row>
    <row r="10" spans="4:12" x14ac:dyDescent="0.25">
      <c r="D10" s="16" t="str">
        <f>Studienliste!F8</f>
        <v>TUD-02 20</v>
      </c>
      <c r="E10" s="21" t="s">
        <v>25</v>
      </c>
      <c r="F10" s="21" t="s">
        <v>25</v>
      </c>
      <c r="G10" s="46">
        <v>2.3210000000000002</v>
      </c>
      <c r="H10" s="46">
        <v>1.165</v>
      </c>
      <c r="I10" s="23"/>
      <c r="J10" s="23"/>
      <c r="K10" s="23"/>
      <c r="L10" s="23"/>
    </row>
    <row r="11" spans="4:12" x14ac:dyDescent="0.25">
      <c r="D11" s="16" t="str">
        <f>Studienliste!F10</f>
        <v>OTTO-01 17</v>
      </c>
      <c r="E11" s="21" t="s">
        <v>25</v>
      </c>
      <c r="F11" s="21" t="s">
        <v>25</v>
      </c>
      <c r="G11" s="44">
        <v>3.78</v>
      </c>
      <c r="H11" s="44">
        <v>0.7</v>
      </c>
      <c r="I11" s="23"/>
      <c r="J11" s="23"/>
      <c r="K11" s="23"/>
      <c r="L11" s="23"/>
    </row>
    <row r="12" spans="4:12" x14ac:dyDescent="0.25">
      <c r="D12" s="16" t="str">
        <f>Studienliste!F17</f>
        <v>ISI-05 13</v>
      </c>
      <c r="E12" s="43">
        <v>4.5</v>
      </c>
      <c r="F12" s="43">
        <v>7.9000000000000001E-2</v>
      </c>
      <c r="G12" s="21">
        <f>'Energie pro Energieträger'!E22+'Energie pro Energieträger'!E10+'Energie pro Energieträger'!E26</f>
        <v>4.1669999999999998</v>
      </c>
      <c r="H12" s="21">
        <f>'Energie pro Energieträger'!E18</f>
        <v>0.63900000000000001</v>
      </c>
      <c r="I12" s="23"/>
      <c r="J12" s="23"/>
      <c r="K12" s="23"/>
      <c r="L12" s="23"/>
    </row>
    <row r="13" spans="4:12" x14ac:dyDescent="0.25">
      <c r="D13" s="36" t="s">
        <v>125</v>
      </c>
      <c r="E13" s="47">
        <f>'Energie pro Energieträger'!D8+'Energie pro Energieträger'!D12</f>
        <v>4.9942222222222235</v>
      </c>
      <c r="F13" s="47">
        <f>'Energie pro Energieträger'!D16</f>
        <v>0.42799999999999999</v>
      </c>
      <c r="G13" s="45">
        <f>'Energie pro Energieträger'!E8+'Energie pro Energieträger'!E12+'Energie pro Energieträger'!E20</f>
        <v>2.528111111111111</v>
      </c>
      <c r="H13" s="45">
        <f>'Energie pro Energieträger'!E16</f>
        <v>0.60599999999999998</v>
      </c>
      <c r="I13" s="23"/>
      <c r="J13" s="23"/>
      <c r="K13" s="23"/>
      <c r="L13" s="23"/>
    </row>
    <row r="14" spans="4:12" x14ac:dyDescent="0.25">
      <c r="I14" s="23"/>
      <c r="J14" s="23"/>
      <c r="K14" s="23"/>
      <c r="L14" s="23"/>
    </row>
  </sheetData>
  <mergeCells count="3">
    <mergeCell ref="D6:H6"/>
    <mergeCell ref="E8:F8"/>
    <mergeCell ref="G8:H8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4:H65"/>
  <sheetViews>
    <sheetView zoomScale="70" zoomScaleNormal="70" workbookViewId="0">
      <selection activeCell="G38" sqref="G38"/>
    </sheetView>
  </sheetViews>
  <sheetFormatPr baseColWidth="10" defaultRowHeight="15" x14ac:dyDescent="0.25"/>
  <cols>
    <col min="2" max="2" width="24.140625" style="1" customWidth="1"/>
    <col min="3" max="3" width="24.140625" customWidth="1"/>
    <col min="4" max="4" width="24.28515625" customWidth="1"/>
    <col min="5" max="5" width="21" customWidth="1"/>
    <col min="6" max="6" width="20.7109375" customWidth="1"/>
    <col min="7" max="7" width="18.85546875" customWidth="1"/>
  </cols>
  <sheetData>
    <row r="4" spans="2:7" ht="21" x14ac:dyDescent="0.35">
      <c r="B4" s="88" t="s">
        <v>48</v>
      </c>
      <c r="C4" s="88"/>
      <c r="D4" s="88"/>
      <c r="E4" s="88"/>
      <c r="F4" s="88"/>
      <c r="G4" s="48"/>
    </row>
    <row r="7" spans="2:7" s="1" customFormat="1" x14ac:dyDescent="0.25">
      <c r="D7" s="26" t="s">
        <v>45</v>
      </c>
      <c r="E7" s="26" t="s">
        <v>46</v>
      </c>
      <c r="F7" s="26" t="s">
        <v>47</v>
      </c>
    </row>
    <row r="8" spans="2:7" x14ac:dyDescent="0.25">
      <c r="B8" s="98" t="s">
        <v>51</v>
      </c>
      <c r="C8" s="49" t="str">
        <f>'spezifische Verbräuche'!$D$13</f>
        <v>ENWI</v>
      </c>
      <c r="D8" s="50">
        <f>(13.2+4.83-0.58)/3.6</f>
        <v>4.8472222222222232</v>
      </c>
      <c r="E8" s="50">
        <v>6.7000000000000004E-2</v>
      </c>
      <c r="F8" s="50">
        <f>0.24/3.6</f>
        <v>6.6666666666666666E-2</v>
      </c>
    </row>
    <row r="9" spans="2:7" x14ac:dyDescent="0.25">
      <c r="B9" s="99"/>
      <c r="C9" s="29" t="str">
        <f>Studienliste!$F$10</f>
        <v>OTTO-01 17</v>
      </c>
      <c r="D9" s="40" t="s">
        <v>25</v>
      </c>
      <c r="E9" s="38">
        <v>0</v>
      </c>
      <c r="F9" s="40" t="s">
        <v>25</v>
      </c>
    </row>
    <row r="10" spans="2:7" x14ac:dyDescent="0.25">
      <c r="B10" s="99"/>
      <c r="C10" s="28" t="str">
        <f>Studienliste!F$17</f>
        <v>ISI-05 13</v>
      </c>
      <c r="D10" s="37">
        <v>4.5</v>
      </c>
      <c r="E10" s="37">
        <v>0</v>
      </c>
      <c r="F10" s="37">
        <v>0</v>
      </c>
    </row>
    <row r="11" spans="2:7" x14ac:dyDescent="0.25">
      <c r="B11" s="100"/>
      <c r="C11" s="31" t="str">
        <f>Studienliste!F$8</f>
        <v>TUD-02 20</v>
      </c>
      <c r="D11" s="39" t="s">
        <v>25</v>
      </c>
      <c r="E11" s="39">
        <v>0</v>
      </c>
      <c r="F11" s="39">
        <v>0</v>
      </c>
    </row>
    <row r="12" spans="2:7" x14ac:dyDescent="0.25">
      <c r="B12" s="95" t="s">
        <v>24</v>
      </c>
      <c r="C12" s="49" t="str">
        <f>'spezifische Verbräuche'!$D$13</f>
        <v>ENWI</v>
      </c>
      <c r="D12" s="50">
        <v>0.14699999999999999</v>
      </c>
      <c r="E12" s="50">
        <f>1.15/3.6</f>
        <v>0.31944444444444442</v>
      </c>
      <c r="F12" s="50">
        <f>10.42/3.6</f>
        <v>2.8944444444444444</v>
      </c>
    </row>
    <row r="13" spans="2:7" x14ac:dyDescent="0.25">
      <c r="B13" s="96"/>
      <c r="C13" s="29" t="str">
        <f>Studienliste!$F$10</f>
        <v>OTTO-01 17</v>
      </c>
      <c r="D13" s="40" t="s">
        <v>25</v>
      </c>
      <c r="E13" s="38">
        <f>3.78*0.413</f>
        <v>1.5611399999999998</v>
      </c>
      <c r="F13" s="40" t="s">
        <v>25</v>
      </c>
    </row>
    <row r="14" spans="2:7" x14ac:dyDescent="0.25">
      <c r="B14" s="96"/>
      <c r="C14" s="28" t="str">
        <f>Studienliste!F$17</f>
        <v>ISI-05 13</v>
      </c>
      <c r="D14" s="37">
        <v>0</v>
      </c>
      <c r="E14" s="37">
        <v>0</v>
      </c>
      <c r="F14" s="37"/>
    </row>
    <row r="15" spans="2:7" x14ac:dyDescent="0.25">
      <c r="B15" s="97"/>
      <c r="C15" s="31" t="str">
        <f>Studienliste!F$8</f>
        <v>TUD-02 20</v>
      </c>
      <c r="D15" s="39" t="s">
        <v>25</v>
      </c>
      <c r="E15" s="39">
        <v>0</v>
      </c>
      <c r="F15" s="39">
        <v>3.306</v>
      </c>
    </row>
    <row r="16" spans="2:7" x14ac:dyDescent="0.25">
      <c r="B16" s="95" t="s">
        <v>23</v>
      </c>
      <c r="C16" s="49" t="str">
        <f>'spezifische Verbräuche'!$D$13</f>
        <v>ENWI</v>
      </c>
      <c r="D16" s="50">
        <v>0.42799999999999999</v>
      </c>
      <c r="E16" s="50">
        <v>0.60599999999999998</v>
      </c>
      <c r="F16" s="50">
        <v>0.85</v>
      </c>
    </row>
    <row r="17" spans="2:8" x14ac:dyDescent="0.25">
      <c r="B17" s="96"/>
      <c r="C17" s="29" t="str">
        <f>Studienliste!$F$10</f>
        <v>OTTO-01 17</v>
      </c>
      <c r="D17" s="40" t="s">
        <v>25</v>
      </c>
      <c r="E17" s="38">
        <v>0.7</v>
      </c>
      <c r="F17" s="40" t="s">
        <v>25</v>
      </c>
    </row>
    <row r="18" spans="2:8" x14ac:dyDescent="0.25">
      <c r="B18" s="96"/>
      <c r="C18" s="28" t="str">
        <f>Studienliste!F$17</f>
        <v>ISI-05 13</v>
      </c>
      <c r="D18" s="37">
        <v>7.9000000000000001E-2</v>
      </c>
      <c r="E18" s="37">
        <v>0.63900000000000001</v>
      </c>
      <c r="F18" s="37"/>
    </row>
    <row r="19" spans="2:8" x14ac:dyDescent="0.25">
      <c r="B19" s="97"/>
      <c r="C19" s="31" t="str">
        <f>Studienliste!F$8</f>
        <v>TUD-02 20</v>
      </c>
      <c r="D19" s="39" t="s">
        <v>25</v>
      </c>
      <c r="E19" s="39">
        <v>1.165</v>
      </c>
      <c r="F19" s="39">
        <v>0.83299999999999996</v>
      </c>
    </row>
    <row r="20" spans="2:8" x14ac:dyDescent="0.25">
      <c r="B20" s="95" t="s">
        <v>22</v>
      </c>
      <c r="C20" s="49" t="str">
        <f>'spezifische Verbräuche'!$D$13</f>
        <v>ENWI</v>
      </c>
      <c r="D20" s="50">
        <v>0</v>
      </c>
      <c r="E20" s="50">
        <f>7.71/3.6</f>
        <v>2.1416666666666666</v>
      </c>
      <c r="F20" s="50">
        <v>0</v>
      </c>
    </row>
    <row r="21" spans="2:8" x14ac:dyDescent="0.25">
      <c r="B21" s="96"/>
      <c r="C21" s="29" t="str">
        <f>Studienliste!$F$10</f>
        <v>OTTO-01 17</v>
      </c>
      <c r="D21" s="40" t="s">
        <v>25</v>
      </c>
      <c r="E21" s="38">
        <f>3.78*0.513</f>
        <v>1.9391399999999999</v>
      </c>
      <c r="F21" s="40" t="s">
        <v>25</v>
      </c>
      <c r="H21" s="32"/>
    </row>
    <row r="22" spans="2:8" x14ac:dyDescent="0.25">
      <c r="B22" s="96"/>
      <c r="C22" s="28" t="str">
        <f>Studienliste!F$17</f>
        <v>ISI-05 13</v>
      </c>
      <c r="D22" s="37">
        <v>0</v>
      </c>
      <c r="E22" s="37">
        <v>4.1669999999999998</v>
      </c>
      <c r="F22" s="37"/>
      <c r="H22" s="32"/>
    </row>
    <row r="23" spans="2:8" x14ac:dyDescent="0.25">
      <c r="B23" s="97"/>
      <c r="C23" s="31" t="str">
        <f>Studienliste!F$8</f>
        <v>TUD-02 20</v>
      </c>
      <c r="D23" s="42" t="s">
        <v>25</v>
      </c>
      <c r="E23" s="39">
        <v>2.3210000000000002</v>
      </c>
      <c r="F23" s="39">
        <v>0</v>
      </c>
    </row>
    <row r="24" spans="2:8" x14ac:dyDescent="0.25">
      <c r="B24" s="95" t="s">
        <v>126</v>
      </c>
      <c r="C24" s="49" t="str">
        <f>'spezifische Verbräuche'!$D$13</f>
        <v>ENWI</v>
      </c>
      <c r="D24" s="50">
        <f>0.35/3.6</f>
        <v>9.722222222222221E-2</v>
      </c>
      <c r="E24" s="50">
        <v>0</v>
      </c>
      <c r="F24" s="50">
        <v>0</v>
      </c>
    </row>
    <row r="25" spans="2:8" x14ac:dyDescent="0.25">
      <c r="B25" s="96"/>
      <c r="C25" s="29" t="str">
        <f>Studienliste!$F$10</f>
        <v>OTTO-01 17</v>
      </c>
      <c r="D25" s="40" t="s">
        <v>25</v>
      </c>
      <c r="E25" s="38">
        <f>3.78*0.075</f>
        <v>0.28349999999999997</v>
      </c>
      <c r="F25" s="40" t="s">
        <v>25</v>
      </c>
    </row>
    <row r="26" spans="2:8" x14ac:dyDescent="0.25">
      <c r="B26" s="96"/>
      <c r="C26" s="28" t="str">
        <f>Studienliste!F$17</f>
        <v>ISI-05 13</v>
      </c>
      <c r="D26" s="37">
        <v>0</v>
      </c>
      <c r="E26" s="37">
        <v>0</v>
      </c>
      <c r="F26" s="37">
        <v>0</v>
      </c>
    </row>
    <row r="27" spans="2:8" x14ac:dyDescent="0.25">
      <c r="B27" s="97"/>
      <c r="C27" s="31" t="str">
        <f>Studienliste!F$8</f>
        <v>TUD-02 20</v>
      </c>
      <c r="D27" s="42" t="s">
        <v>25</v>
      </c>
      <c r="E27" s="39">
        <v>0</v>
      </c>
      <c r="F27" s="39">
        <v>0</v>
      </c>
    </row>
    <row r="28" spans="2:8" x14ac:dyDescent="0.25">
      <c r="D28" s="27"/>
      <c r="E28" s="27"/>
      <c r="F28" s="27"/>
    </row>
    <row r="29" spans="2:8" x14ac:dyDescent="0.25">
      <c r="B29" s="95" t="s">
        <v>26</v>
      </c>
      <c r="C29" s="49" t="str">
        <f>'spezifische Verbräuche'!$D$13</f>
        <v>ENWI</v>
      </c>
      <c r="D29" s="50">
        <f>D8+D12+D16+D20+D24</f>
        <v>5.5194444444444457</v>
      </c>
      <c r="E29" s="50">
        <f>E8+E12+E16+E20+E24</f>
        <v>3.1341111111111113</v>
      </c>
      <c r="F29" s="50">
        <f>F8+F12+F16+F20+F24</f>
        <v>3.8111111111111113</v>
      </c>
    </row>
    <row r="30" spans="2:8" x14ac:dyDescent="0.25">
      <c r="B30" s="96"/>
      <c r="C30" s="30" t="str">
        <f>Studienliste!$F$10</f>
        <v>OTTO-01 17</v>
      </c>
      <c r="D30" s="40" t="s">
        <v>25</v>
      </c>
      <c r="E30" s="38">
        <f>E9+E13+E17+E21+E25</f>
        <v>4.4837799999999994</v>
      </c>
      <c r="F30" s="38" t="s">
        <v>25</v>
      </c>
    </row>
    <row r="31" spans="2:8" x14ac:dyDescent="0.25">
      <c r="B31" s="96"/>
      <c r="C31" s="28" t="str">
        <f>Studienliste!F$17</f>
        <v>ISI-05 13</v>
      </c>
      <c r="D31" s="37">
        <f>D10+D18+D14+D22+D26</f>
        <v>4.5789999999999997</v>
      </c>
      <c r="E31" s="37">
        <f>E14+E18+E10+E26+E22</f>
        <v>4.806</v>
      </c>
      <c r="F31" s="37"/>
    </row>
    <row r="32" spans="2:8" x14ac:dyDescent="0.25">
      <c r="B32" s="97"/>
      <c r="C32" s="31" t="str">
        <f>Studienliste!F$8</f>
        <v>TUD-02 20</v>
      </c>
      <c r="D32" s="39" t="s">
        <v>25</v>
      </c>
      <c r="E32" s="39">
        <f>E11+E15+E19+E23+E27</f>
        <v>3.4860000000000002</v>
      </c>
      <c r="F32" s="39">
        <f>F11+F15+F19+F23+F27</f>
        <v>4.1390000000000002</v>
      </c>
    </row>
    <row r="37" spans="2:7" ht="21" x14ac:dyDescent="0.35">
      <c r="B37" s="88" t="s">
        <v>124</v>
      </c>
      <c r="C37" s="88"/>
      <c r="D37" s="88"/>
      <c r="E37" s="88"/>
      <c r="F37" s="88"/>
      <c r="G37" s="48"/>
    </row>
    <row r="40" spans="2:7" x14ac:dyDescent="0.25">
      <c r="C40" s="1"/>
      <c r="D40" s="26" t="s">
        <v>45</v>
      </c>
      <c r="E40" s="26" t="s">
        <v>46</v>
      </c>
      <c r="F40" s="26" t="s">
        <v>47</v>
      </c>
    </row>
    <row r="41" spans="2:7" x14ac:dyDescent="0.25">
      <c r="B41" s="95" t="s">
        <v>44</v>
      </c>
      <c r="C41" s="49" t="str">
        <f>'spezifische Verbräuche'!$D$13</f>
        <v>ENWI</v>
      </c>
      <c r="D41" s="50">
        <f>D8/(D$8+D$12+D$20+D$24)</f>
        <v>0.95203282194531125</v>
      </c>
      <c r="E41" s="50">
        <f>E8/(E$8+E$12+E$20+E$24)</f>
        <v>2.6501999736298514E-2</v>
      </c>
      <c r="F41" s="50">
        <f>F8/(F$8+F$12+F$20+F$24)</f>
        <v>2.2514071294559099E-2</v>
      </c>
    </row>
    <row r="42" spans="2:7" x14ac:dyDescent="0.25">
      <c r="B42" s="96"/>
      <c r="C42" s="29" t="str">
        <f>Studienliste!$F$10</f>
        <v>OTTO-01 17</v>
      </c>
      <c r="D42" s="38" t="str">
        <f>IF(ISTEXT(D9),"k.A.",D9/(D$9+D$13+D$21+D$25))</f>
        <v>k.A.</v>
      </c>
      <c r="E42" s="38">
        <f>E9/(E$9+E$13+E$21+E$25)</f>
        <v>0</v>
      </c>
      <c r="F42" s="38" t="str">
        <f>IF(ISTEXT(F9),"k.A.",F9/(F$9+F$13+F$21+F$25))</f>
        <v>k.A.</v>
      </c>
    </row>
    <row r="43" spans="2:7" x14ac:dyDescent="0.25">
      <c r="B43" s="96"/>
      <c r="C43" s="28" t="str">
        <f>C$31</f>
        <v>ISI-05 13</v>
      </c>
      <c r="D43" s="37">
        <f>D10/(D$10+D$14+D$22+D$26)</f>
        <v>1</v>
      </c>
      <c r="E43" s="37">
        <f>E10/(E$10+E$14+E$22+E$26)</f>
        <v>0</v>
      </c>
      <c r="F43" s="37" t="e">
        <f>F10/(F$10+F$14+F$22+F$26)</f>
        <v>#DIV/0!</v>
      </c>
    </row>
    <row r="44" spans="2:7" x14ac:dyDescent="0.25">
      <c r="B44" s="97"/>
      <c r="C44" s="31" t="str">
        <f>Studienliste!F$8</f>
        <v>TUD-02 20</v>
      </c>
      <c r="D44" s="39" t="str">
        <f>IF(ISTEXT(D11),"k.A.",D11/(D$11+D$15+D$23+D$27))</f>
        <v>k.A.</v>
      </c>
      <c r="E44" s="39">
        <f>E11/(E$11+E$15+E$23+E$27)</f>
        <v>0</v>
      </c>
      <c r="F44" s="39">
        <f>F11/(F$11+F$15+F$23+F$27)</f>
        <v>0</v>
      </c>
    </row>
    <row r="45" spans="2:7" x14ac:dyDescent="0.25">
      <c r="B45" s="95" t="s">
        <v>24</v>
      </c>
      <c r="C45" s="49" t="str">
        <f>'spezifische Verbräuche'!$D$13</f>
        <v>ENWI</v>
      </c>
      <c r="D45" s="50">
        <f>D12/(D$8+D$12+D$20+D$24)</f>
        <v>2.8871963860943185E-2</v>
      </c>
      <c r="E45" s="50">
        <f>E12/(E$8+E$12+E$20+E$24)</f>
        <v>0.12635696391684612</v>
      </c>
      <c r="F45" s="50">
        <f>F12/(F$8+F$12+F$20+F$24)</f>
        <v>0.97748592870544082</v>
      </c>
    </row>
    <row r="46" spans="2:7" x14ac:dyDescent="0.25">
      <c r="B46" s="96"/>
      <c r="C46" s="29" t="str">
        <f>Studienliste!$F$10</f>
        <v>OTTO-01 17</v>
      </c>
      <c r="D46" s="38" t="str">
        <f>IF(ISTEXT(D13),"k.A.",D13/(D$9+D$13+D$21+D$25))</f>
        <v>k.A.</v>
      </c>
      <c r="E46" s="38">
        <f>E13/(E$9+E$13+E$21+E$25)</f>
        <v>0.41258741258741255</v>
      </c>
      <c r="F46" s="38" t="str">
        <f>IF(ISTEXT(F13),"k.A.",F13/(F$9+F$13+F$21+F$25))</f>
        <v>k.A.</v>
      </c>
    </row>
    <row r="47" spans="2:7" x14ac:dyDescent="0.25">
      <c r="B47" s="96"/>
      <c r="C47" s="28" t="str">
        <f>C$31</f>
        <v>ISI-05 13</v>
      </c>
      <c r="D47" s="37">
        <f>D14/(D$10+D$14+D$22+D$26)</f>
        <v>0</v>
      </c>
      <c r="E47" s="37">
        <f>E14/(E$10+E$14+E$22+E$26)</f>
        <v>0</v>
      </c>
      <c r="F47" s="37" t="e">
        <f>F14/(F$10+F$14+F$22+F$26)</f>
        <v>#DIV/0!</v>
      </c>
    </row>
    <row r="48" spans="2:7" x14ac:dyDescent="0.25">
      <c r="B48" s="97"/>
      <c r="C48" s="31" t="str">
        <f>Studienliste!F$8</f>
        <v>TUD-02 20</v>
      </c>
      <c r="D48" s="39" t="str">
        <f>IF(ISTEXT(D15),"k.A.",D15/(D$11+D$15+D$23+D$27))</f>
        <v>k.A.</v>
      </c>
      <c r="E48" s="39">
        <f>E15/(E$11+E$15+E$23+E$27)</f>
        <v>0</v>
      </c>
      <c r="F48" s="39">
        <f>F15/(F$11+F$15+F$23+F$27)</f>
        <v>1</v>
      </c>
    </row>
    <row r="49" spans="2:6" x14ac:dyDescent="0.25">
      <c r="B49" s="95" t="s">
        <v>23</v>
      </c>
      <c r="C49" s="49" t="str">
        <f>'spezifische Verbräuche'!$D$13</f>
        <v>ENWI</v>
      </c>
      <c r="D49" s="50">
        <v>1</v>
      </c>
      <c r="E49" s="50">
        <v>1</v>
      </c>
      <c r="F49" s="50">
        <v>1</v>
      </c>
    </row>
    <row r="50" spans="2:6" x14ac:dyDescent="0.25">
      <c r="B50" s="96"/>
      <c r="C50" s="29" t="str">
        <f>Studienliste!$F$10</f>
        <v>OTTO-01 17</v>
      </c>
      <c r="D50" s="38">
        <v>1</v>
      </c>
      <c r="E50" s="38">
        <v>1</v>
      </c>
      <c r="F50" s="38">
        <v>1</v>
      </c>
    </row>
    <row r="51" spans="2:6" x14ac:dyDescent="0.25">
      <c r="B51" s="96"/>
      <c r="C51" s="28" t="str">
        <f>C$31</f>
        <v>ISI-05 13</v>
      </c>
      <c r="D51" s="37">
        <v>1</v>
      </c>
      <c r="E51" s="37">
        <v>1</v>
      </c>
      <c r="F51" s="37">
        <v>1</v>
      </c>
    </row>
    <row r="52" spans="2:6" x14ac:dyDescent="0.25">
      <c r="B52" s="97"/>
      <c r="C52" s="31" t="str">
        <f>Studienliste!F$8</f>
        <v>TUD-02 20</v>
      </c>
      <c r="D52" s="39">
        <v>1</v>
      </c>
      <c r="E52" s="39">
        <v>1</v>
      </c>
      <c r="F52" s="39">
        <v>1</v>
      </c>
    </row>
    <row r="53" spans="2:6" x14ac:dyDescent="0.25">
      <c r="B53" s="95" t="s">
        <v>22</v>
      </c>
      <c r="C53" s="49" t="str">
        <f>'spezifische Verbräuche'!$D$13</f>
        <v>ENWI</v>
      </c>
      <c r="D53" s="50">
        <f>D20/(D$8+D$12+D$20+D$24)</f>
        <v>0</v>
      </c>
      <c r="E53" s="50">
        <f>E20/(E$8+E$12+E$20+E$24)</f>
        <v>0.84714103634685534</v>
      </c>
      <c r="F53" s="50">
        <f>F20/(F$8+F$12+F$20+F$24)</f>
        <v>0</v>
      </c>
    </row>
    <row r="54" spans="2:6" x14ac:dyDescent="0.25">
      <c r="B54" s="96"/>
      <c r="C54" s="29" t="str">
        <f>Studienliste!$F$10</f>
        <v>OTTO-01 17</v>
      </c>
      <c r="D54" s="38" t="str">
        <f>IF(ISTEXT(D21),"k.A.",D21/(D$9+D$13+D$21+D$25))</f>
        <v>k.A.</v>
      </c>
      <c r="E54" s="38">
        <f>E21/(E$9+E$13+E$21+E$25)</f>
        <v>0.51248751248751245</v>
      </c>
      <c r="F54" s="38" t="str">
        <f>IF(ISTEXT(F21),"k.A.",F21/(F$9+F$13+F$21+F$25))</f>
        <v>k.A.</v>
      </c>
    </row>
    <row r="55" spans="2:6" x14ac:dyDescent="0.25">
      <c r="B55" s="96"/>
      <c r="C55" s="28" t="str">
        <f>C$31</f>
        <v>ISI-05 13</v>
      </c>
      <c r="D55" s="37">
        <f>D22/(D$10+D$14+D$22+D$26)</f>
        <v>0</v>
      </c>
      <c r="E55" s="37">
        <f>E22/(E$10+E$14+E$22+E$26)</f>
        <v>1</v>
      </c>
      <c r="F55" s="37" t="e">
        <f>F22/(F$10+F$14+F$22+F$26)</f>
        <v>#DIV/0!</v>
      </c>
    </row>
    <row r="56" spans="2:6" x14ac:dyDescent="0.25">
      <c r="B56" s="97"/>
      <c r="C56" s="31" t="str">
        <f>Studienliste!F$8</f>
        <v>TUD-02 20</v>
      </c>
      <c r="D56" s="39" t="str">
        <f>IF(ISTEXT(D23),"k.A.",D23/(D$11+D$15+D$23+D$27))</f>
        <v>k.A.</v>
      </c>
      <c r="E56" s="39">
        <f>E23/(E$11+E$15+E$23+E$27)</f>
        <v>1</v>
      </c>
      <c r="F56" s="39">
        <f>F23/(F$11+F$15+F$23+F$27)</f>
        <v>0</v>
      </c>
    </row>
    <row r="57" spans="2:6" x14ac:dyDescent="0.25">
      <c r="B57" s="95" t="s">
        <v>126</v>
      </c>
      <c r="C57" s="49" t="str">
        <f>'spezifische Verbräuche'!$D$13</f>
        <v>ENWI</v>
      </c>
      <c r="D57" s="50">
        <f>D24/(D$8+D$12+D$20+D$24)</f>
        <v>1.9095214193745491E-2</v>
      </c>
      <c r="E57" s="50">
        <f>E24/(E$8+E$12+E$20+E$24)</f>
        <v>0</v>
      </c>
      <c r="F57" s="50">
        <f>F24/(F$8+F$12+F$20+F$24)</f>
        <v>0</v>
      </c>
    </row>
    <row r="58" spans="2:6" x14ac:dyDescent="0.25">
      <c r="B58" s="96"/>
      <c r="C58" s="29" t="str">
        <f>Studienliste!$F$10</f>
        <v>OTTO-01 17</v>
      </c>
      <c r="D58" s="38" t="str">
        <f>IF(ISTEXT(D25),"k.A.",D25/(D$9+D$13+D$21+D$25))</f>
        <v>k.A.</v>
      </c>
      <c r="E58" s="38">
        <f>E25/(E$9+E$13+E$21+E$25)</f>
        <v>7.4925074925074928E-2</v>
      </c>
      <c r="F58" s="38" t="str">
        <f>IF(ISTEXT(F25),"k.A.",F25/(F$9+F$13+F$21+F$25))</f>
        <v>k.A.</v>
      </c>
    </row>
    <row r="59" spans="2:6" x14ac:dyDescent="0.25">
      <c r="B59" s="96"/>
      <c r="C59" s="28" t="str">
        <f>C$31</f>
        <v>ISI-05 13</v>
      </c>
      <c r="D59" s="37">
        <f>D26/(D$10+D$14+D$22+D$26)</f>
        <v>0</v>
      </c>
      <c r="E59" s="37">
        <f>E26/(E$10+E$14+E$22+E$26)</f>
        <v>0</v>
      </c>
      <c r="F59" s="37" t="e">
        <f>F26/(F$10+F$14+F$22+F$26)</f>
        <v>#DIV/0!</v>
      </c>
    </row>
    <row r="60" spans="2:6" x14ac:dyDescent="0.25">
      <c r="B60" s="97"/>
      <c r="C60" s="31" t="str">
        <f>Studienliste!F$8</f>
        <v>TUD-02 20</v>
      </c>
      <c r="D60" s="39" t="str">
        <f>IF(ISTEXT(D27),"k.A.",D27/(D$11+D$15+D$23+D$27))</f>
        <v>k.A.</v>
      </c>
      <c r="E60" s="39">
        <f>E27/(E$11+E$15+E$23+E$27)</f>
        <v>0</v>
      </c>
      <c r="F60" s="39">
        <f>F27/(F$11+F$15+F$23+F$27)</f>
        <v>0</v>
      </c>
    </row>
    <row r="62" spans="2:6" x14ac:dyDescent="0.25">
      <c r="B62" s="95" t="s">
        <v>26</v>
      </c>
      <c r="C62" s="49" t="str">
        <f>'spezifische Verbräuche'!$D$13</f>
        <v>ENWI</v>
      </c>
      <c r="D62" s="50">
        <f>D41+D45+D49+D53+D57</f>
        <v>2</v>
      </c>
      <c r="E62" s="50">
        <f>E41+E45+E49+E53+E57</f>
        <v>2</v>
      </c>
      <c r="F62" s="50">
        <f>F41+F45+F49+F53+F57</f>
        <v>2</v>
      </c>
    </row>
    <row r="63" spans="2:6" x14ac:dyDescent="0.25">
      <c r="B63" s="96"/>
      <c r="C63" s="30" t="str">
        <f>Studienliste!$F$10</f>
        <v>OTTO-01 17</v>
      </c>
      <c r="D63" s="38" t="str">
        <f>IF(ISTEXT(D30),"k.A.",D42+D46+D50+D54+D58)</f>
        <v>k.A.</v>
      </c>
      <c r="E63" s="38">
        <f>E42+E46+E50+E54+E58</f>
        <v>2</v>
      </c>
      <c r="F63" s="38" t="s">
        <v>25</v>
      </c>
    </row>
    <row r="64" spans="2:6" x14ac:dyDescent="0.25">
      <c r="B64" s="96"/>
      <c r="C64" s="28" t="str">
        <f>C$31</f>
        <v>ISI-05 13</v>
      </c>
      <c r="D64" s="37">
        <f>D43+D47+D51+D55+D59</f>
        <v>2</v>
      </c>
      <c r="E64" s="37">
        <f t="shared" ref="E64:F64" si="0">E43+E47+E51+E55+E59</f>
        <v>2</v>
      </c>
      <c r="F64" s="37" t="e">
        <f t="shared" si="0"/>
        <v>#DIV/0!</v>
      </c>
    </row>
    <row r="65" spans="2:6" x14ac:dyDescent="0.25">
      <c r="B65" s="97"/>
      <c r="C65" s="31" t="str">
        <f>Studienliste!F$8</f>
        <v>TUD-02 20</v>
      </c>
      <c r="D65" s="39" t="s">
        <v>25</v>
      </c>
      <c r="E65" s="39">
        <f>E44+E48+E52+E56+E60</f>
        <v>2</v>
      </c>
      <c r="F65" s="39">
        <f>F44+F48+F52+F56+F60</f>
        <v>2</v>
      </c>
    </row>
  </sheetData>
  <mergeCells count="14">
    <mergeCell ref="B49:B52"/>
    <mergeCell ref="B53:B56"/>
    <mergeCell ref="B57:B60"/>
    <mergeCell ref="B62:B65"/>
    <mergeCell ref="B4:F4"/>
    <mergeCell ref="B37:F37"/>
    <mergeCell ref="B29:B32"/>
    <mergeCell ref="B41:B44"/>
    <mergeCell ref="B45:B48"/>
    <mergeCell ref="B20:B23"/>
    <mergeCell ref="B24:B27"/>
    <mergeCell ref="B8:B11"/>
    <mergeCell ref="B12:B15"/>
    <mergeCell ref="B16:B19"/>
  </mergeCells>
  <pageMargins left="0.7" right="0.7" top="0.78740157499999996" bottom="0.78740157499999996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3:L27"/>
  <sheetViews>
    <sheetView tabSelected="1" topLeftCell="A4" zoomScale="80" zoomScaleNormal="80" workbookViewId="0">
      <selection activeCell="G36" sqref="G36"/>
    </sheetView>
  </sheetViews>
  <sheetFormatPr baseColWidth="10" defaultRowHeight="15" x14ac:dyDescent="0.25"/>
  <cols>
    <col min="2" max="2" width="30.28515625" style="6" customWidth="1"/>
    <col min="3" max="3" width="20.28515625" style="22" customWidth="1"/>
    <col min="4" max="4" width="19.7109375" style="4" customWidth="1"/>
    <col min="5" max="5" width="20.85546875" style="2" customWidth="1"/>
    <col min="6" max="6" width="21.7109375" customWidth="1"/>
    <col min="7" max="7" width="28.5703125" customWidth="1"/>
    <col min="8" max="8" width="19.140625" customWidth="1"/>
    <col min="9" max="9" width="18" style="64" customWidth="1"/>
    <col min="10" max="10" width="23.85546875" style="64" customWidth="1"/>
  </cols>
  <sheetData>
    <row r="3" spans="1:10" ht="41.25" customHeight="1" x14ac:dyDescent="0.35">
      <c r="A3" s="48"/>
      <c r="B3" s="88" t="s">
        <v>122</v>
      </c>
      <c r="C3" s="88"/>
      <c r="D3" s="88"/>
      <c r="E3" s="88"/>
      <c r="F3" s="48"/>
      <c r="G3" s="93" t="s">
        <v>173</v>
      </c>
      <c r="H3" s="93"/>
      <c r="I3" s="93"/>
      <c r="J3" s="48"/>
    </row>
    <row r="4" spans="1:10" x14ac:dyDescent="0.25">
      <c r="F4" s="6"/>
      <c r="G4" s="22"/>
    </row>
    <row r="6" spans="1:10" s="1" customFormat="1" x14ac:dyDescent="0.25">
      <c r="B6" s="5" t="s">
        <v>39</v>
      </c>
      <c r="C6" s="26">
        <v>2019</v>
      </c>
      <c r="D6" s="24">
        <v>2050</v>
      </c>
      <c r="E6" s="26" t="s">
        <v>174</v>
      </c>
      <c r="G6" s="26" t="s">
        <v>39</v>
      </c>
      <c r="H6" s="26" t="s">
        <v>127</v>
      </c>
      <c r="I6" s="24" t="s">
        <v>128</v>
      </c>
    </row>
    <row r="7" spans="1:10" x14ac:dyDescent="0.25">
      <c r="B7" s="3" t="str">
        <f>Studienliste!F11</f>
        <v>BCG-01 13</v>
      </c>
      <c r="C7" s="20" t="s">
        <v>25</v>
      </c>
      <c r="D7" s="20">
        <v>0.44</v>
      </c>
      <c r="E7" s="20">
        <f>D7-C$13</f>
        <v>3.999999999999998E-2</v>
      </c>
      <c r="G7" s="3" t="str">
        <f>B7</f>
        <v>BCG-01 13</v>
      </c>
      <c r="H7" s="65">
        <f>(E$18*(1-D7))/C$26-1</f>
        <v>-0.41094459582197995</v>
      </c>
      <c r="I7" s="65">
        <f>1-H7</f>
        <v>1.41094459582198</v>
      </c>
      <c r="J7"/>
    </row>
    <row r="8" spans="1:10" x14ac:dyDescent="0.25">
      <c r="B8" s="3" t="str">
        <f>Studienliste!F12</f>
        <v>SSAB-01 20</v>
      </c>
      <c r="C8" s="20" t="s">
        <v>25</v>
      </c>
      <c r="D8" s="20">
        <v>0.5</v>
      </c>
      <c r="E8" s="20">
        <f t="shared" ref="E8:E13" si="0">D8-C$13</f>
        <v>9.9999999999999978E-2</v>
      </c>
      <c r="G8" s="3" t="str">
        <f t="shared" ref="G8:G13" si="1">B8</f>
        <v>SSAB-01 20</v>
      </c>
      <c r="H8" s="65">
        <f t="shared" ref="H8:H13" si="2">(E$18*(1-D8))/C$26-1</f>
        <v>-0.47405767484105354</v>
      </c>
      <c r="I8" s="65">
        <f t="shared" ref="I8:I10" si="3">1-H8</f>
        <v>1.4740576748410534</v>
      </c>
      <c r="J8"/>
    </row>
    <row r="9" spans="1:10" x14ac:dyDescent="0.25">
      <c r="B9" s="3" t="str">
        <f>Studienliste!F13</f>
        <v>SEA-01 17</v>
      </c>
      <c r="C9" s="20" t="s">
        <v>25</v>
      </c>
      <c r="D9" s="20">
        <v>0.5</v>
      </c>
      <c r="E9" s="20">
        <f t="shared" si="0"/>
        <v>9.9999999999999978E-2</v>
      </c>
      <c r="G9" s="3" t="str">
        <f t="shared" si="1"/>
        <v>SEA-01 17</v>
      </c>
      <c r="H9" s="65">
        <f t="shared" si="2"/>
        <v>-0.47405767484105354</v>
      </c>
      <c r="I9" s="65">
        <f t="shared" si="3"/>
        <v>1.4740576748410534</v>
      </c>
      <c r="J9"/>
    </row>
    <row r="10" spans="1:10" x14ac:dyDescent="0.25">
      <c r="B10" s="3" t="str">
        <f>Studienliste!F14</f>
        <v>IEA-07 19</v>
      </c>
      <c r="C10" s="20" t="s">
        <v>25</v>
      </c>
      <c r="D10" s="20">
        <v>0.47</v>
      </c>
      <c r="E10" s="20">
        <f t="shared" si="0"/>
        <v>6.9999999999999951E-2</v>
      </c>
      <c r="G10" s="3" t="str">
        <f t="shared" si="1"/>
        <v>IEA-07 19</v>
      </c>
      <c r="H10" s="65">
        <f t="shared" si="2"/>
        <v>-0.4425011353315168</v>
      </c>
      <c r="I10" s="65">
        <f t="shared" si="3"/>
        <v>1.4425011353315167</v>
      </c>
      <c r="J10"/>
    </row>
    <row r="11" spans="1:10" x14ac:dyDescent="0.25">
      <c r="B11" s="3" t="str">
        <f>Studienliste!F15</f>
        <v>JCP-01 14</v>
      </c>
      <c r="C11" s="20" t="s">
        <v>25</v>
      </c>
      <c r="D11" s="20">
        <v>0.5</v>
      </c>
      <c r="E11" s="20">
        <f t="shared" si="0"/>
        <v>9.9999999999999978E-2</v>
      </c>
      <c r="G11" s="3" t="str">
        <f t="shared" si="1"/>
        <v>JCP-01 14</v>
      </c>
      <c r="H11" s="65">
        <f t="shared" si="2"/>
        <v>-0.47405767484105354</v>
      </c>
      <c r="I11" s="65">
        <f>1-H11</f>
        <v>1.4740576748410534</v>
      </c>
      <c r="J11"/>
    </row>
    <row r="12" spans="1:10" x14ac:dyDescent="0.25">
      <c r="B12" s="3" t="str">
        <f>Studienliste!F16</f>
        <v>NTNU-01 12</v>
      </c>
      <c r="C12" s="20" t="s">
        <v>25</v>
      </c>
      <c r="D12" s="20">
        <v>0.5</v>
      </c>
      <c r="E12" s="20">
        <f t="shared" si="0"/>
        <v>9.9999999999999978E-2</v>
      </c>
      <c r="G12" s="3" t="str">
        <f t="shared" si="1"/>
        <v>NTNU-01 12</v>
      </c>
      <c r="H12" s="65">
        <f t="shared" si="2"/>
        <v>-0.47405767484105354</v>
      </c>
      <c r="I12" s="65">
        <f>1-H12</f>
        <v>1.4740576748410534</v>
      </c>
      <c r="J12"/>
    </row>
    <row r="13" spans="1:10" x14ac:dyDescent="0.25">
      <c r="B13" s="61" t="str">
        <f>Studienliste!F20</f>
        <v>/UBK-170520/</v>
      </c>
      <c r="C13" s="21">
        <v>0.4</v>
      </c>
      <c r="D13" s="75">
        <v>0.44</v>
      </c>
      <c r="E13" s="20">
        <f t="shared" si="0"/>
        <v>3.999999999999998E-2</v>
      </c>
      <c r="G13" s="3" t="str">
        <f t="shared" si="1"/>
        <v>/UBK-170520/</v>
      </c>
      <c r="H13" s="65">
        <f t="shared" si="2"/>
        <v>-0.41094459582197995</v>
      </c>
      <c r="I13" s="65">
        <f>1-H13</f>
        <v>1.41094459582198</v>
      </c>
      <c r="J13"/>
    </row>
    <row r="14" spans="1:10" x14ac:dyDescent="0.25">
      <c r="D14" s="8"/>
    </row>
    <row r="15" spans="1:10" ht="21" x14ac:dyDescent="0.35">
      <c r="B15" s="93" t="s">
        <v>121</v>
      </c>
      <c r="C15" s="93"/>
      <c r="D15" s="93"/>
      <c r="E15" s="93"/>
    </row>
    <row r="16" spans="1:10" ht="21" customHeight="1" x14ac:dyDescent="0.25"/>
    <row r="17" spans="2:12" x14ac:dyDescent="0.25">
      <c r="B17" s="62" t="s">
        <v>39</v>
      </c>
      <c r="C17" s="62">
        <v>2019</v>
      </c>
      <c r="D17" s="24">
        <v>2020</v>
      </c>
      <c r="E17" s="24">
        <v>2050</v>
      </c>
      <c r="F17" s="60" t="s">
        <v>174</v>
      </c>
      <c r="G17" s="6"/>
      <c r="I17"/>
      <c r="K17" s="64"/>
    </row>
    <row r="18" spans="2:12" x14ac:dyDescent="0.25">
      <c r="B18" s="59" t="str">
        <f>B13</f>
        <v>/UBK-170520/</v>
      </c>
      <c r="C18" s="59">
        <v>176.16</v>
      </c>
      <c r="D18" s="21">
        <v>178.67</v>
      </c>
      <c r="E18" s="20">
        <v>111.18</v>
      </c>
      <c r="F18" s="21">
        <f>E18/C18 -1</f>
        <v>-0.3688692098092643</v>
      </c>
      <c r="I18"/>
      <c r="K18" s="64"/>
    </row>
    <row r="19" spans="2:12" x14ac:dyDescent="0.25">
      <c r="B19" s="3" t="str">
        <f>Studienliste!F18</f>
        <v>EUROF-01 19</v>
      </c>
      <c r="C19" s="3" t="s">
        <v>25</v>
      </c>
      <c r="D19" s="21" t="s">
        <v>25</v>
      </c>
      <c r="E19" s="59">
        <v>200</v>
      </c>
      <c r="F19" s="78"/>
      <c r="I19"/>
      <c r="K19" s="64"/>
    </row>
    <row r="20" spans="2:12" x14ac:dyDescent="0.25">
      <c r="B20" s="61" t="str">
        <f>Studienliste!F19</f>
        <v>ESTA-01 20</v>
      </c>
      <c r="C20" s="21">
        <v>157.55000000000001</v>
      </c>
      <c r="D20" s="59" t="s">
        <v>25</v>
      </c>
      <c r="E20" s="59" t="s">
        <v>25</v>
      </c>
      <c r="F20" s="78"/>
      <c r="I20"/>
      <c r="K20" s="64"/>
    </row>
    <row r="22" spans="2:12" ht="21" customHeight="1" x14ac:dyDescent="0.35">
      <c r="B22" s="93" t="s">
        <v>175</v>
      </c>
      <c r="C22" s="93"/>
      <c r="D22" s="93"/>
      <c r="E22" s="93"/>
      <c r="F22" s="93"/>
      <c r="G22" s="79"/>
      <c r="H22" s="79"/>
    </row>
    <row r="23" spans="2:12" x14ac:dyDescent="0.25">
      <c r="E23"/>
      <c r="F23" s="6"/>
      <c r="G23" s="22"/>
      <c r="H23" s="4"/>
    </row>
    <row r="24" spans="2:12" x14ac:dyDescent="0.25">
      <c r="C24" s="109">
        <v>2019</v>
      </c>
      <c r="D24" s="109"/>
      <c r="E24" s="101">
        <v>2020</v>
      </c>
      <c r="F24" s="101"/>
      <c r="G24" s="102">
        <v>2050</v>
      </c>
      <c r="H24" s="102"/>
      <c r="I24"/>
      <c r="K24" s="64"/>
    </row>
    <row r="25" spans="2:12" x14ac:dyDescent="0.25">
      <c r="B25" s="63" t="s">
        <v>39</v>
      </c>
      <c r="C25" s="63" t="s">
        <v>127</v>
      </c>
      <c r="D25" s="63" t="s">
        <v>128</v>
      </c>
      <c r="E25" s="59" t="s">
        <v>127</v>
      </c>
      <c r="F25" s="24" t="s">
        <v>128</v>
      </c>
      <c r="G25" s="59" t="s">
        <v>127</v>
      </c>
      <c r="H25" s="24" t="s">
        <v>128</v>
      </c>
      <c r="I25"/>
      <c r="K25" s="64"/>
    </row>
    <row r="26" spans="2:12" x14ac:dyDescent="0.25">
      <c r="B26" s="3" t="str">
        <f>B13</f>
        <v>/UBK-170520/</v>
      </c>
      <c r="C26" s="108">
        <f>C18-D26</f>
        <v>105.696</v>
      </c>
      <c r="D26" s="108">
        <f>C18*C13</f>
        <v>70.463999999999999</v>
      </c>
      <c r="E26" s="20">
        <f>D18-F26</f>
        <v>107.20199999999998</v>
      </c>
      <c r="F26" s="21">
        <f>D18*0.4</f>
        <v>71.468000000000004</v>
      </c>
      <c r="G26" s="20">
        <f>E18-H26</f>
        <v>62.260800000000003</v>
      </c>
      <c r="H26" s="21">
        <f>E18*D13</f>
        <v>48.919200000000004</v>
      </c>
      <c r="I26"/>
      <c r="J26"/>
      <c r="K26" s="64"/>
      <c r="L26" s="64"/>
    </row>
    <row r="27" spans="2:12" x14ac:dyDescent="0.25">
      <c r="B27" s="61" t="str">
        <f>B20</f>
        <v>ESTA-01 20</v>
      </c>
      <c r="C27" s="21">
        <f>C20-D27</f>
        <v>92.38000000000001</v>
      </c>
      <c r="D27" s="21">
        <v>65.17</v>
      </c>
      <c r="E27" s="78" t="s">
        <v>25</v>
      </c>
      <c r="F27" s="78" t="s">
        <v>25</v>
      </c>
      <c r="G27" s="78" t="s">
        <v>25</v>
      </c>
      <c r="H27" s="78" t="s">
        <v>25</v>
      </c>
    </row>
  </sheetData>
  <mergeCells count="7">
    <mergeCell ref="G3:I3"/>
    <mergeCell ref="C24:D24"/>
    <mergeCell ref="E24:F24"/>
    <mergeCell ref="G24:H24"/>
    <mergeCell ref="B22:F22"/>
    <mergeCell ref="B3:E3"/>
    <mergeCell ref="B15:E15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C3:I37"/>
  <sheetViews>
    <sheetView zoomScale="70" zoomScaleNormal="70" workbookViewId="0">
      <selection activeCell="J3" sqref="J3"/>
    </sheetView>
  </sheetViews>
  <sheetFormatPr baseColWidth="10" defaultRowHeight="15" x14ac:dyDescent="0.25"/>
  <cols>
    <col min="3" max="3" width="23.85546875" customWidth="1"/>
    <col min="4" max="4" width="26.28515625" customWidth="1"/>
    <col min="5" max="5" width="20.140625" customWidth="1"/>
    <col min="6" max="6" width="23.42578125" customWidth="1"/>
    <col min="7" max="7" width="25" customWidth="1"/>
    <col min="8" max="8" width="20.5703125" customWidth="1"/>
    <col min="9" max="9" width="26.5703125" customWidth="1"/>
  </cols>
  <sheetData>
    <row r="3" spans="3:9" s="1" customFormat="1" ht="21" x14ac:dyDescent="0.35">
      <c r="C3" s="88" t="s">
        <v>179</v>
      </c>
      <c r="D3" s="88"/>
      <c r="E3" s="88"/>
      <c r="F3" s="88"/>
      <c r="G3" s="88"/>
      <c r="H3" s="88"/>
      <c r="I3" s="88"/>
    </row>
    <row r="5" spans="3:9" ht="15.75" x14ac:dyDescent="0.25">
      <c r="E5" s="103" t="s">
        <v>45</v>
      </c>
      <c r="F5" s="103"/>
      <c r="G5" s="103" t="s">
        <v>42</v>
      </c>
      <c r="H5" s="103"/>
      <c r="I5" s="103"/>
    </row>
    <row r="6" spans="3:9" x14ac:dyDescent="0.25">
      <c r="C6" s="12" t="s">
        <v>49</v>
      </c>
      <c r="D6" s="12" t="s">
        <v>50</v>
      </c>
      <c r="E6" s="54" t="str">
        <f>Studienliste!$F$17</f>
        <v>ISI-05 13</v>
      </c>
      <c r="F6" s="55" t="s">
        <v>125</v>
      </c>
      <c r="G6" s="56" t="str">
        <f>Studienliste!$F$10</f>
        <v>OTTO-01 17</v>
      </c>
      <c r="H6" s="57" t="str">
        <f>Studienliste!$F$8</f>
        <v>TUD-02 20</v>
      </c>
      <c r="I6" s="58" t="str">
        <f>F6</f>
        <v>ENWI</v>
      </c>
    </row>
    <row r="7" spans="3:9" x14ac:dyDescent="0.25">
      <c r="C7" s="7" t="str">
        <f>'Produktion je Standort'!C6</f>
        <v>Austria</v>
      </c>
      <c r="D7" s="7" t="str">
        <f>'Produktion je Standort'!D6</f>
        <v>Donawitz</v>
      </c>
      <c r="E7" s="43">
        <f>IF('Produktion je Standort'!E6=0,'Produktion je Standort'!F6*('spezifische Verbräuche'!E$12+'spezifische Verbräuche'!F$12),'Produktion je Standort'!E6*('spezifische Verbräuche'!E$12+'spezifische Verbräuche'!F$12))</f>
        <v>17276.566999999999</v>
      </c>
      <c r="F7" s="47">
        <f>IF('Produktion je Standort'!E6=0,'Produktion je Standort'!F6*('spezifische Verbräuche'!F$13+'spezifische Verbräuche'!E$13),'Produktion je Standort'!E6*('spezifische Verbräuche'!F$13+'spezifische Verbräuche'!E$13))</f>
        <v>20458.044444444447</v>
      </c>
      <c r="G7" s="44">
        <f>IF('Produktion je Standort'!E6=0,'Produktion je Standort'!F6*('spezifische Verbräuche'!G$11+'spezifische Verbräuche'!H$11),'Produktion je Standort'!E6*('spezifische Verbräuche'!G$11+'spezifische Verbräuche'!H$11))</f>
        <v>16903.039999999997</v>
      </c>
      <c r="H7" s="46">
        <f>IF('Produktion je Standort'!E6=0,'Produktion je Standort'!F6*('spezifische Verbräuche'!G$10+'spezifische Verbräuche'!H$10),'Produktion je Standort'!E6*('spezifische Verbräuche'!H$10+'spezifische Verbräuche'!G$10))</f>
        <v>13152.678</v>
      </c>
      <c r="I7" s="45">
        <f>IF('Produktion je Standort'!E6=0,'Produktion je Standort'!F6*('spezifische Verbräuche'!H$13+'spezifische Verbräuche'!G$13),'Produktion je Standort'!E6*('spezifische Verbräuche'!G$13+'spezifische Verbräuche'!H$13))</f>
        <v>11825.001222222221</v>
      </c>
    </row>
    <row r="8" spans="3:9" x14ac:dyDescent="0.25">
      <c r="C8" s="7" t="str">
        <f>'Produktion je Standort'!C7</f>
        <v>Austria</v>
      </c>
      <c r="D8" s="7" t="str">
        <f>'Produktion je Standort'!D7</f>
        <v>Linz</v>
      </c>
      <c r="E8" s="43">
        <f>IF('Produktion je Standort'!E7=0,'Produktion je Standort'!F7*('spezifische Verbräuche'!E$12+'spezifische Verbräuche'!F$12),'Produktion je Standort'!E7*('spezifische Verbräuche'!E$12+'spezifische Verbräuche'!F$12))</f>
        <v>17276.566999999999</v>
      </c>
      <c r="F8" s="47">
        <f>IF('Produktion je Standort'!E7=0,'Produktion je Standort'!F7*('spezifische Verbräuche'!F$13+'spezifische Verbräuche'!E$13),'Produktion je Standort'!E7*('spezifische Verbräuche'!F$13+'spezifische Verbräuche'!E$13))</f>
        <v>20458.044444444447</v>
      </c>
      <c r="G8" s="44">
        <f>IF('Produktion je Standort'!E7=0,'Produktion je Standort'!F7*('spezifische Verbräuche'!G$11+'spezifische Verbräuche'!H$11),'Produktion je Standort'!E7*('spezifische Verbräuche'!G$11+'spezifische Verbräuche'!H$11))</f>
        <v>16903.039999999997</v>
      </c>
      <c r="H8" s="46">
        <f>IF('Produktion je Standort'!E7=0,'Produktion je Standort'!F7*('spezifische Verbräuche'!G$10+'spezifische Verbräuche'!H$10),'Produktion je Standort'!E7*('spezifische Verbräuche'!H$10+'spezifische Verbräuche'!G$10))</f>
        <v>13152.678</v>
      </c>
      <c r="I8" s="45">
        <f>IF('Produktion je Standort'!E7=0,'Produktion je Standort'!F7*('spezifische Verbräuche'!H$13+'spezifische Verbräuche'!G$13),'Produktion je Standort'!E7*('spezifische Verbräuche'!G$13+'spezifische Verbräuche'!H$13))</f>
        <v>11825.001222222221</v>
      </c>
    </row>
    <row r="9" spans="3:9" x14ac:dyDescent="0.25">
      <c r="C9" s="7" t="str">
        <f>'Produktion je Standort'!C8</f>
        <v>Belgium</v>
      </c>
      <c r="D9" s="7" t="str">
        <f>'Produktion je Standort'!D8</f>
        <v>Ghent</v>
      </c>
      <c r="E9" s="43">
        <f>IF('Produktion je Standort'!E8=0,'Produktion je Standort'!F8*('spezifische Verbräuche'!E$12+'spezifische Verbräuche'!F$12),'Produktion je Standort'!E8*('spezifische Verbräuche'!E$12+'spezifische Verbräuche'!F$12))</f>
        <v>24955.55</v>
      </c>
      <c r="F9" s="47">
        <f>IF('Produktion je Standort'!E8=0,'Produktion je Standort'!F8*('spezifische Verbräuche'!F$13+'spezifische Verbräuche'!E$13),'Produktion je Standort'!E8*('spezifische Verbräuche'!F$13+'spezifische Verbräuche'!E$13))</f>
        <v>29551.111111111117</v>
      </c>
      <c r="G9" s="44">
        <f>IF('Produktion je Standort'!E8=0,'Produktion je Standort'!F8*('spezifische Verbräuche'!G$11+'spezifische Verbräuche'!H$11),'Produktion je Standort'!E8*('spezifische Verbräuche'!G$11+'spezifische Verbräuche'!H$11))</f>
        <v>24415.999999999996</v>
      </c>
      <c r="H9" s="46">
        <f>IF('Produktion je Standort'!E8=0,'Produktion je Standort'!F8*('spezifische Verbräuche'!G$10+'spezifische Verbräuche'!H$10),'Produktion je Standort'!E8*('spezifische Verbräuche'!H$10+'spezifische Verbräuche'!G$10))</f>
        <v>18998.7</v>
      </c>
      <c r="I9" s="45">
        <f>IF('Produktion je Standort'!E8=0,'Produktion je Standort'!F8*('spezifische Verbräuche'!H$13+'spezifische Verbräuche'!G$13),'Produktion je Standort'!E8*('spezifische Verbräuche'!G$13+'spezifische Verbräuche'!H$13))</f>
        <v>17080.905555555553</v>
      </c>
    </row>
    <row r="10" spans="3:9" x14ac:dyDescent="0.25">
      <c r="C10" s="7" t="str">
        <f>'Produktion je Standort'!C9</f>
        <v>Czech Republic</v>
      </c>
      <c r="D10" s="7" t="str">
        <f>'Produktion je Standort'!D9</f>
        <v>Trinec</v>
      </c>
      <c r="E10" s="43">
        <f>IF('Produktion je Standort'!E9=0,'Produktion je Standort'!F9*('spezifische Verbräuche'!E$12+'spezifische Verbräuche'!F$12),'Produktion je Standort'!E9*('spezifische Verbräuche'!E$12+'spezifische Verbräuche'!F$12))</f>
        <v>11827.556999999999</v>
      </c>
      <c r="F10" s="47">
        <f>IF('Produktion je Standort'!E9=0,'Produktion je Standort'!F9*('spezifische Verbräuche'!F$13+'spezifische Verbräuche'!E$13),'Produktion je Standort'!E9*('spezifische Verbräuche'!F$13+'spezifische Verbräuche'!E$13))</f>
        <v>14005.600000000002</v>
      </c>
      <c r="G10" s="44">
        <f>IF('Produktion je Standort'!E9=0,'Produktion je Standort'!F9*('spezifische Verbräuche'!G$11+'spezifische Verbräuche'!H$11),'Produktion je Standort'!E9*('spezifische Verbräuche'!G$11+'spezifische Verbräuche'!H$11))</f>
        <v>11571.839999999998</v>
      </c>
      <c r="H10" s="46">
        <f>IF('Produktion je Standort'!E9=0,'Produktion je Standort'!F9*('spezifische Verbräuche'!G$10+'spezifische Verbräuche'!H$10),'Produktion je Standort'!E9*('spezifische Verbräuche'!H$10+'spezifische Verbräuche'!G$10))</f>
        <v>9004.3379999999997</v>
      </c>
      <c r="I10" s="45">
        <f>IF('Produktion je Standort'!E9=0,'Produktion je Standort'!F9*('spezifische Verbräuche'!H$13+'spezifische Verbräuche'!G$13),'Produktion je Standort'!E9*('spezifische Verbräuche'!G$13+'spezifische Verbräuche'!H$13))</f>
        <v>8095.4089999999997</v>
      </c>
    </row>
    <row r="11" spans="3:9" x14ac:dyDescent="0.25">
      <c r="C11" s="7" t="str">
        <f>'Produktion je Standort'!C10</f>
        <v>Finland</v>
      </c>
      <c r="D11" s="7" t="str">
        <f>'Produktion je Standort'!D10</f>
        <v>Raahe</v>
      </c>
      <c r="E11" s="43">
        <f>IF('Produktion je Standort'!E10=0,'Produktion je Standort'!F10*('spezifische Verbräuche'!E$12+'spezifische Verbräuche'!F$12),'Produktion je Standort'!E10*('spezifische Verbräuche'!E$12+'spezifische Verbräuche'!F$12))</f>
        <v>11905.4</v>
      </c>
      <c r="F11" s="47">
        <f>IF('Produktion je Standort'!E10=0,'Produktion je Standort'!F10*('spezifische Verbräuche'!F$13+'spezifische Verbräuche'!E$13),'Produktion je Standort'!E10*('spezifische Verbräuche'!F$13+'spezifische Verbräuche'!E$13))</f>
        <v>14097.777777777781</v>
      </c>
      <c r="G11" s="44">
        <f>IF('Produktion je Standort'!E10=0,'Produktion je Standort'!F10*('spezifische Verbräuche'!G$11+'spezifische Verbräuche'!H$11),'Produktion je Standort'!E10*('spezifische Verbräuche'!G$11+'spezifische Verbräuche'!H$11))</f>
        <v>11647.999999999998</v>
      </c>
      <c r="H11" s="46">
        <f>IF('Produktion je Standort'!E10=0,'Produktion je Standort'!F10*('spezifische Verbräuche'!G$10+'spezifische Verbräuche'!H$10),'Produktion je Standort'!E10*('spezifische Verbräuche'!H$10+'spezifische Verbräuche'!G$10))</f>
        <v>9063.6</v>
      </c>
      <c r="I11" s="45">
        <f>IF('Produktion je Standort'!E10=0,'Produktion je Standort'!F10*('spezifische Verbräuche'!H$13+'spezifische Verbräuche'!G$13),'Produktion je Standort'!E10*('spezifische Verbräuche'!G$13+'spezifische Verbräuche'!H$13))</f>
        <v>8148.688888888888</v>
      </c>
    </row>
    <row r="12" spans="3:9" x14ac:dyDescent="0.25">
      <c r="C12" s="7" t="str">
        <f>'Produktion je Standort'!C11</f>
        <v>France</v>
      </c>
      <c r="D12" s="7" t="str">
        <f>'Produktion je Standort'!D11</f>
        <v>Fos-Sur-Mer</v>
      </c>
      <c r="E12" s="43">
        <f>IF('Produktion je Standort'!E11=0,'Produktion je Standort'!F11*('spezifische Verbräuche'!E$12+'spezifische Verbräuche'!F$12),'Produktion je Standort'!E11*('spezifische Verbräuche'!E$12+'spezifische Verbräuche'!F$12))</f>
        <v>17171.25</v>
      </c>
      <c r="F12" s="47">
        <f>IF('Produktion je Standort'!E11=0,'Produktion je Standort'!F11*('spezifische Verbräuche'!F$13+'spezifische Verbräuche'!E$13),'Produktion je Standort'!E11*('spezifische Verbräuche'!F$13+'spezifische Verbräuche'!E$13))</f>
        <v>20333.333333333339</v>
      </c>
      <c r="G12" s="44">
        <f>IF('Produktion je Standort'!E11=0,'Produktion je Standort'!F11*('spezifische Verbräuche'!G$11+'spezifische Verbräuche'!H$11),'Produktion je Standort'!E11*('spezifische Verbräuche'!G$11+'spezifische Verbräuche'!H$11))</f>
        <v>16800</v>
      </c>
      <c r="H12" s="46">
        <f>IF('Produktion je Standort'!E11=0,'Produktion je Standort'!F11*('spezifische Verbräuche'!G$10+'spezifische Verbräuche'!H$10),'Produktion je Standort'!E11*('spezifische Verbräuche'!H$10+'spezifische Verbräuche'!G$10))</f>
        <v>13072.5</v>
      </c>
      <c r="I12" s="45">
        <f>IF('Produktion je Standort'!E11=0,'Produktion je Standort'!F11*('spezifische Verbräuche'!H$13+'spezifische Verbräuche'!G$13),'Produktion je Standort'!E11*('spezifische Verbräuche'!G$13+'spezifische Verbräuche'!H$13))</f>
        <v>11752.916666666666</v>
      </c>
    </row>
    <row r="13" spans="3:9" x14ac:dyDescent="0.25">
      <c r="C13" s="7" t="str">
        <f>'Produktion je Standort'!C12</f>
        <v>France</v>
      </c>
      <c r="D13" s="7" t="str">
        <f>'Produktion je Standort'!D12</f>
        <v>Dunkerque</v>
      </c>
      <c r="E13" s="43">
        <f>IF('Produktion je Standort'!E12=0,'Produktion je Standort'!F12*('spezifische Verbräuche'!E$12+'spezifische Verbräuche'!F$12),'Produktion je Standort'!E12*('spezifische Verbräuche'!E$12+'spezifische Verbräuche'!F$12))</f>
        <v>31366.149999999998</v>
      </c>
      <c r="F13" s="47">
        <f>IF('Produktion je Standort'!E12=0,'Produktion je Standort'!F12*('spezifische Verbräuche'!F$13+'spezifische Verbräuche'!E$13),'Produktion je Standort'!E12*('spezifische Verbräuche'!F$13+'spezifische Verbräuche'!E$13))</f>
        <v>37142.222222222234</v>
      </c>
      <c r="G13" s="44">
        <f>IF('Produktion je Standort'!E12=0,'Produktion je Standort'!F12*('spezifische Verbräuche'!G$11+'spezifische Verbräuche'!H$11),'Produktion je Standort'!E12*('spezifische Verbräuche'!G$11+'spezifische Verbräuche'!H$11))</f>
        <v>30687.999999999996</v>
      </c>
      <c r="H13" s="46">
        <f>IF('Produktion je Standort'!E12=0,'Produktion je Standort'!F12*('spezifische Verbräuche'!G$10+'spezifische Verbräuche'!H$10),'Produktion je Standort'!E12*('spezifische Verbräuche'!H$10+'spezifische Verbräuche'!G$10))</f>
        <v>23879.100000000002</v>
      </c>
      <c r="I13" s="45">
        <f>IF('Produktion je Standort'!E12=0,'Produktion je Standort'!F12*('spezifische Verbräuche'!H$13+'spezifische Verbräuche'!G$13),'Produktion je Standort'!E12*('spezifische Verbräuche'!G$13+'spezifische Verbräuche'!H$13))</f>
        <v>21468.661111111109</v>
      </c>
    </row>
    <row r="14" spans="3:9" x14ac:dyDescent="0.25">
      <c r="C14" s="7" t="str">
        <f>'Produktion je Standort'!C13</f>
        <v>Germany</v>
      </c>
      <c r="D14" s="7" t="str">
        <f>'Produktion je Standort'!D13</f>
        <v>Bremen</v>
      </c>
      <c r="E14" s="43">
        <f>IF('Produktion je Standort'!E13=0,'Produktion je Standort'!F13*('spezifische Verbräuche'!E$12+'spezifische Verbräuche'!F$12),'Produktion je Standort'!E13*('spezifische Verbräuche'!E$12+'spezifische Verbräuche'!F$12))</f>
        <v>15110.699999999999</v>
      </c>
      <c r="F14" s="47">
        <f>IF('Produktion je Standort'!E13=0,'Produktion je Standort'!F13*('spezifische Verbräuche'!F$13+'spezifische Verbräuche'!E$13),'Produktion je Standort'!E13*('spezifische Verbräuche'!F$13+'spezifische Verbräuche'!E$13))</f>
        <v>17893.333333333336</v>
      </c>
      <c r="G14" s="44">
        <f>IF('Produktion je Standort'!E13=0,'Produktion je Standort'!F13*('spezifische Verbräuche'!G$11+'spezifische Verbräuche'!H$11),'Produktion je Standort'!E13*('spezifische Verbräuche'!G$11+'spezifische Verbräuche'!H$11))</f>
        <v>14783.999999999998</v>
      </c>
      <c r="H14" s="46">
        <f>IF('Produktion je Standort'!E13=0,'Produktion je Standort'!F13*('spezifische Verbräuche'!G$10+'spezifische Verbräuche'!H$10),'Produktion je Standort'!E13*('spezifische Verbräuche'!H$10+'spezifische Verbräuche'!G$10))</f>
        <v>11503.800000000001</v>
      </c>
      <c r="I14" s="45">
        <f>IF('Produktion je Standort'!E13=0,'Produktion je Standort'!F13*('spezifische Verbräuche'!H$13+'spezifische Verbräuche'!G$13),'Produktion je Standort'!E13*('spezifische Verbräuche'!G$13+'spezifische Verbräuche'!H$13))</f>
        <v>10342.566666666666</v>
      </c>
    </row>
    <row r="15" spans="3:9" x14ac:dyDescent="0.25">
      <c r="C15" s="7" t="str">
        <f>'Produktion je Standort'!C14</f>
        <v>Germany</v>
      </c>
      <c r="D15" s="7" t="str">
        <f>'Produktion je Standort'!D14</f>
        <v>Voelklingen</v>
      </c>
      <c r="E15" s="43">
        <f>IF('Produktion je Standort'!E14=0,'Produktion je Standort'!F14*('spezifische Verbräuche'!E$12+'spezifische Verbräuche'!F$12),'Produktion je Standort'!E14*('spezifische Verbräuche'!E$12+'spezifische Verbräuche'!F$12))</f>
        <v>12738.777999999998</v>
      </c>
      <c r="F15" s="47">
        <f>IF('Produktion je Standort'!E14=0,'Produktion je Standort'!F14*('spezifische Verbräuche'!F$13+'spezifische Verbräuche'!E$13),'Produktion je Standort'!E14*('spezifische Verbräuche'!F$13+'spezifische Verbräuche'!E$13))</f>
        <v>15084.622222222226</v>
      </c>
      <c r="G15" s="44">
        <f>IF('Produktion je Standort'!E14=0,'Produktion je Standort'!F14*('spezifische Verbräuche'!G$11+'spezifische Verbräuche'!H$11),'Produktion je Standort'!E14*('spezifische Verbräuche'!G$11+'spezifische Verbräuche'!H$11))</f>
        <v>12463.359999999999</v>
      </c>
      <c r="H15" s="46">
        <f>IF('Produktion je Standort'!E14=0,'Produktion je Standort'!F14*('spezifische Verbräuche'!G$10+'spezifische Verbräuche'!H$10),'Produktion je Standort'!E14*('spezifische Verbräuche'!H$10+'spezifische Verbräuche'!G$10))</f>
        <v>9698.0519999999997</v>
      </c>
      <c r="I15" s="45">
        <f>IF('Produktion je Standort'!E14=0,'Produktion je Standort'!F14*('spezifische Verbräuche'!H$13+'spezifische Verbräuche'!G$13),'Produktion je Standort'!E14*('spezifische Verbräuche'!G$13+'spezifische Verbräuche'!H$13))</f>
        <v>8719.0971111111103</v>
      </c>
    </row>
    <row r="16" spans="3:9" x14ac:dyDescent="0.25">
      <c r="C16" s="7" t="str">
        <f>'Produktion je Standort'!C15</f>
        <v>Germany</v>
      </c>
      <c r="D16" s="7" t="str">
        <f>'Produktion je Standort'!D15</f>
        <v>Eisenhuettenstadt</v>
      </c>
      <c r="E16" s="43">
        <f>IF('Produktion je Standort'!E15=0,'Produktion je Standort'!F15*('spezifische Verbräuche'!E$12+'spezifische Verbräuche'!F$12),'Produktion je Standort'!E15*('spezifische Verbräuche'!E$12+'spezifische Verbräuche'!F$12))</f>
        <v>9844.8499999999985</v>
      </c>
      <c r="F16" s="47">
        <f>IF('Produktion je Standort'!E15=0,'Produktion je Standort'!F15*('spezifische Verbräuche'!F$13+'spezifische Verbräuche'!E$13),'Produktion je Standort'!E15*('spezifische Verbräuche'!F$13+'spezifische Verbräuche'!E$13))</f>
        <v>11657.777777777781</v>
      </c>
      <c r="G16" s="44">
        <f>IF('Produktion je Standort'!E15=0,'Produktion je Standort'!F15*('spezifische Verbräuche'!G$11+'spezifische Verbräuche'!H$11),'Produktion je Standort'!E15*('spezifische Verbräuche'!G$11+'spezifische Verbräuche'!H$11))</f>
        <v>9631.9999999999982</v>
      </c>
      <c r="H16" s="46">
        <f>IF('Produktion je Standort'!E15=0,'Produktion je Standort'!F15*('spezifische Verbräuche'!G$10+'spezifische Verbräuche'!H$10),'Produktion je Standort'!E15*('spezifische Verbräuche'!H$10+'spezifische Verbräuche'!G$10))</f>
        <v>7494.9000000000005</v>
      </c>
      <c r="I16" s="45">
        <f>IF('Produktion je Standort'!E15=0,'Produktion je Standort'!F15*('spezifische Verbräuche'!H$13+'spezifische Verbräuche'!G$13),'Produktion je Standort'!E15*('spezifische Verbräuche'!G$13+'spezifische Verbräuche'!H$13))</f>
        <v>6738.3388888888885</v>
      </c>
    </row>
    <row r="17" spans="3:9" x14ac:dyDescent="0.25">
      <c r="C17" s="7" t="str">
        <f>'Produktion je Standort'!C16</f>
        <v>Germany</v>
      </c>
      <c r="D17" s="7" t="str">
        <f>'Produktion je Standort'!D16</f>
        <v>Duisburg-Huckingen</v>
      </c>
      <c r="E17" s="43">
        <f>IF('Produktion je Standort'!E16=0,'Produktion je Standort'!F16*('spezifische Verbräuche'!E$12+'spezifische Verbräuche'!F$12),'Produktion je Standort'!E16*('spezifische Verbräuche'!E$12+'spezifische Verbräuche'!F$12))</f>
        <v>22895</v>
      </c>
      <c r="F17" s="47">
        <f>IF('Produktion je Standort'!E16=0,'Produktion je Standort'!F16*('spezifische Verbräuche'!F$13+'spezifische Verbräuche'!E$13),'Produktion je Standort'!E16*('spezifische Verbräuche'!F$13+'spezifische Verbräuche'!E$13))</f>
        <v>27111.111111111117</v>
      </c>
      <c r="G17" s="44">
        <f>IF('Produktion je Standort'!E16=0,'Produktion je Standort'!F16*('spezifische Verbräuche'!G$11+'spezifische Verbräuche'!H$11),'Produktion je Standort'!E16*('spezifische Verbräuche'!G$11+'spezifische Verbräuche'!H$11))</f>
        <v>22399.999999999996</v>
      </c>
      <c r="H17" s="46">
        <f>IF('Produktion je Standort'!E16=0,'Produktion je Standort'!F16*('spezifische Verbräuche'!G$10+'spezifische Verbräuche'!H$10),'Produktion je Standort'!E16*('spezifische Verbräuche'!H$10+'spezifische Verbräuche'!G$10))</f>
        <v>17430</v>
      </c>
      <c r="I17" s="45">
        <f>IF('Produktion je Standort'!E16=0,'Produktion je Standort'!F16*('spezifische Verbräuche'!H$13+'spezifische Verbräuche'!G$13),'Produktion je Standort'!E16*('spezifische Verbräuche'!G$13+'spezifische Verbräuche'!H$13))</f>
        <v>15670.555555555555</v>
      </c>
    </row>
    <row r="18" spans="3:9" x14ac:dyDescent="0.25">
      <c r="C18" s="7" t="str">
        <f>'Produktion je Standort'!C17</f>
        <v>Germany</v>
      </c>
      <c r="D18" s="7" t="str">
        <f>'Produktion je Standort'!D17</f>
        <v>Duisburg-Beeckerwerth</v>
      </c>
      <c r="E18" s="43">
        <f>IF('Produktion je Standort'!E17=0,'Produktion je Standort'!F17*('spezifische Verbräuche'!E$12+'spezifische Verbräuche'!F$12),'Produktion je Standort'!E17*('spezifische Verbräuche'!E$12+'spezifische Verbräuche'!F$12))</f>
        <v>27474</v>
      </c>
      <c r="F18" s="47">
        <f>IF('Produktion je Standort'!E17=0,'Produktion je Standort'!F17*('spezifische Verbräuche'!F$13+'spezifische Verbräuche'!E$13),'Produktion je Standort'!E17*('spezifische Verbräuche'!F$13+'spezifische Verbräuche'!E$13))</f>
        <v>32533.333333333339</v>
      </c>
      <c r="G18" s="44">
        <f>IF('Produktion je Standort'!E17=0,'Produktion je Standort'!F17*('spezifische Verbräuche'!G$11+'spezifische Verbräuche'!H$11),'Produktion je Standort'!E17*('spezifische Verbräuche'!G$11+'spezifische Verbräuche'!H$11))</f>
        <v>26879.999999999996</v>
      </c>
      <c r="H18" s="46">
        <f>IF('Produktion je Standort'!E17=0,'Produktion je Standort'!F17*('spezifische Verbräuche'!G$10+'spezifische Verbräuche'!H$10),'Produktion je Standort'!E17*('spezifische Verbräuche'!H$10+'spezifische Verbräuche'!G$10))</f>
        <v>20916</v>
      </c>
      <c r="I18" s="45">
        <f>IF('Produktion je Standort'!E17=0,'Produktion je Standort'!F17*('spezifische Verbräuche'!H$13+'spezifische Verbräuche'!G$13),'Produktion je Standort'!E17*('spezifische Verbräuche'!G$13+'spezifische Verbräuche'!H$13))</f>
        <v>18804.666666666664</v>
      </c>
    </row>
    <row r="19" spans="3:9" x14ac:dyDescent="0.25">
      <c r="C19" s="7" t="str">
        <f>'Produktion je Standort'!C18</f>
        <v>Germany</v>
      </c>
      <c r="D19" s="7" t="str">
        <f>'Produktion je Standort'!D18</f>
        <v>Salzgitter</v>
      </c>
      <c r="E19" s="43">
        <f>IF('Produktion je Standort'!E18=0,'Produktion je Standort'!F18*('spezifische Verbräuche'!E$12+'spezifische Verbräuche'!F$12),'Produktion je Standort'!E18*('spezifische Verbräuche'!E$12+'spezifische Verbräuche'!F$12))</f>
        <v>21063.399999999998</v>
      </c>
      <c r="F19" s="47">
        <f>IF('Produktion je Standort'!E18=0,'Produktion je Standort'!F18*('spezifische Verbräuche'!F$13+'spezifische Verbräuche'!E$13),'Produktion je Standort'!E18*('spezifische Verbräuche'!F$13+'spezifische Verbräuche'!E$13))</f>
        <v>24942.222222222226</v>
      </c>
      <c r="G19" s="44">
        <f>IF('Produktion je Standort'!E18=0,'Produktion je Standort'!F18*('spezifische Verbräuche'!G$11+'spezifische Verbräuche'!H$11),'Produktion je Standort'!E18*('spezifische Verbräuche'!G$11+'spezifische Verbräuche'!H$11))</f>
        <v>20607.999999999996</v>
      </c>
      <c r="H19" s="46">
        <f>IF('Produktion je Standort'!E18=0,'Produktion je Standort'!F18*('spezifische Verbräuche'!G$10+'spezifische Verbräuche'!H$10),'Produktion je Standort'!E18*('spezifische Verbräuche'!H$10+'spezifische Verbräuche'!G$10))</f>
        <v>16035.6</v>
      </c>
      <c r="I19" s="45">
        <f>IF('Produktion je Standort'!E18=0,'Produktion je Standort'!F18*('spezifische Verbräuche'!H$13+'spezifische Verbräuche'!G$13),'Produktion je Standort'!E18*('spezifische Verbräuche'!G$13+'spezifische Verbräuche'!H$13))</f>
        <v>14416.911111111111</v>
      </c>
    </row>
    <row r="20" spans="3:9" x14ac:dyDescent="0.25">
      <c r="C20" s="7" t="str">
        <f>'Produktion je Standort'!C19</f>
        <v>Germany</v>
      </c>
      <c r="D20" s="7" t="str">
        <f>'Produktion je Standort'!D19</f>
        <v>Dillingen</v>
      </c>
      <c r="E20" s="43">
        <f>IF('Produktion je Standort'!E19=0,'Produktion je Standort'!F19*('spezifische Verbräuche'!E$12+'spezifische Verbräuche'!F$12),'Produktion je Standort'!E19*('spezifische Verbräuche'!E$12+'spezifische Verbräuche'!F$12))</f>
        <v>10687.385999999999</v>
      </c>
      <c r="F20" s="47">
        <f>IF('Produktion je Standort'!E19=0,'Produktion je Standort'!F19*('spezifische Verbräuche'!F$13+'spezifische Verbräuche'!E$13),'Produktion je Standort'!E19*('spezifische Verbräuche'!F$13+'spezifische Verbräuche'!E$13))</f>
        <v>12655.466666666669</v>
      </c>
      <c r="G20" s="44">
        <f>IF('Produktion je Standort'!E19=0,'Produktion je Standort'!F19*('spezifische Verbräuche'!G$11+'spezifische Verbräuche'!H$11),'Produktion je Standort'!E19*('spezifische Verbräuche'!G$11+'spezifische Verbräuche'!H$11))</f>
        <v>10456.32</v>
      </c>
      <c r="H20" s="46">
        <f>IF('Produktion je Standort'!E19=0,'Produktion je Standort'!F19*('spezifische Verbräuche'!G$10+'spezifische Verbräuche'!H$10),'Produktion je Standort'!E19*('spezifische Verbräuche'!H$10+'spezifische Verbräuche'!G$10))</f>
        <v>8136.3240000000005</v>
      </c>
      <c r="I20" s="45">
        <f>IF('Produktion je Standort'!E19=0,'Produktion je Standort'!F19*('spezifische Verbräuche'!H$13+'spezifische Verbräuche'!G$13),'Produktion je Standort'!E19*('spezifische Verbräuche'!G$13+'spezifische Verbräuche'!H$13))</f>
        <v>7315.0153333333328</v>
      </c>
    </row>
    <row r="21" spans="3:9" x14ac:dyDescent="0.25">
      <c r="C21" s="7" t="str">
        <f>'Produktion je Standort'!C20</f>
        <v>Germany</v>
      </c>
      <c r="D21" s="7" t="str">
        <f>'Produktion je Standort'!D20</f>
        <v>Duisburg</v>
      </c>
      <c r="E21" s="43">
        <f>IF('Produktion je Standort'!E20=0,'Produktion je Standort'!F20*('spezifische Verbräuche'!E$12+'spezifische Verbräuche'!F$12),'Produktion je Standort'!E20*('spezifische Verbräuche'!E$12+'spezifische Verbräuche'!F$12))</f>
        <v>5128.4799999999996</v>
      </c>
      <c r="F21" s="47">
        <f>IF('Produktion je Standort'!E20=0,'Produktion je Standort'!F20*('spezifische Verbräuche'!F$13+'spezifische Verbräuche'!E$13),'Produktion je Standort'!E20*('spezifische Verbräuche'!F$13+'spezifische Verbräuche'!E$13))</f>
        <v>6072.8888888888905</v>
      </c>
      <c r="G21" s="44">
        <f>IF('Produktion je Standort'!E20=0,'Produktion je Standort'!F20*('spezifische Verbräuche'!G$11+'spezifische Verbräuche'!H$11),'Produktion je Standort'!E20*('spezifische Verbräuche'!G$11+'spezifische Verbräuche'!H$11))</f>
        <v>5017.5999999999995</v>
      </c>
      <c r="H21" s="46">
        <f>IF('Produktion je Standort'!E20=0,'Produktion je Standort'!F20*('spezifische Verbräuche'!G$10+'spezifische Verbräuche'!H$10),'Produktion je Standort'!E20*('spezifische Verbräuche'!H$10+'spezifische Verbräuche'!G$10))</f>
        <v>3904.32</v>
      </c>
      <c r="I21" s="45">
        <f>IF('Produktion je Standort'!E20=0,'Produktion je Standort'!F20*('spezifische Verbräuche'!H$13+'spezifische Verbräuche'!G$13),'Produktion je Standort'!E20*('spezifische Verbräuche'!G$13+'spezifische Verbräuche'!H$13))</f>
        <v>3510.2044444444441</v>
      </c>
    </row>
    <row r="22" spans="3:9" x14ac:dyDescent="0.25">
      <c r="C22" s="7" t="str">
        <f>'Produktion je Standort'!C21</f>
        <v>Germany</v>
      </c>
      <c r="D22" s="7" t="str">
        <f>'Produktion je Standort'!D21</f>
        <v>Duisburg-Bruckhausen</v>
      </c>
      <c r="E22" s="43">
        <f>IF('Produktion je Standort'!E21=0,'Produktion je Standort'!F21*('spezifische Verbräuche'!E$12+'spezifische Verbräuche'!F$12),'Produktion je Standort'!E21*('spezifische Verbräuche'!E$12+'spezifische Verbräuche'!F$12))</f>
        <v>27474</v>
      </c>
      <c r="F22" s="47">
        <f>IF('Produktion je Standort'!E21=0,'Produktion je Standort'!F21*('spezifische Verbräuche'!F$13+'spezifische Verbräuche'!E$13),'Produktion je Standort'!E21*('spezifische Verbräuche'!F$13+'spezifische Verbräuche'!E$13))</f>
        <v>32533.333333333339</v>
      </c>
      <c r="G22" s="44">
        <f>IF('Produktion je Standort'!E21=0,'Produktion je Standort'!F21*('spezifische Verbräuche'!G$11+'spezifische Verbräuche'!H$11),'Produktion je Standort'!E21*('spezifische Verbräuche'!G$11+'spezifische Verbräuche'!H$11))</f>
        <v>26879.999999999996</v>
      </c>
      <c r="H22" s="46">
        <f>IF('Produktion je Standort'!E21=0,'Produktion je Standort'!F21*('spezifische Verbräuche'!G$10+'spezifische Verbräuche'!H$10),'Produktion je Standort'!E21*('spezifische Verbräuche'!H$10+'spezifische Verbräuche'!G$10))</f>
        <v>20916</v>
      </c>
      <c r="I22" s="45">
        <f>IF('Produktion je Standort'!E21=0,'Produktion je Standort'!F21*('spezifische Verbräuche'!H$13+'spezifische Verbräuche'!G$13),'Produktion je Standort'!E21*('spezifische Verbräuche'!G$13+'spezifische Verbräuche'!H$13))</f>
        <v>18804.666666666664</v>
      </c>
    </row>
    <row r="23" spans="3:9" x14ac:dyDescent="0.25">
      <c r="C23" s="7" t="str">
        <f>'Produktion je Standort'!C22</f>
        <v>Hungaria</v>
      </c>
      <c r="D23" s="7" t="str">
        <f>'Produktion je Standort'!D22</f>
        <v>Dunauijvaros</v>
      </c>
      <c r="E23" s="43">
        <f>IF('Produktion je Standort'!E22=0,'Produktion je Standort'!F22*('spezifische Verbräuche'!E$12+'spezifische Verbräuche'!F$12),'Produktion je Standort'!E22*('spezifische Verbräuche'!E$12+'spezifische Verbräuche'!F$12))</f>
        <v>7326.4</v>
      </c>
      <c r="F23" s="47">
        <f>IF('Produktion je Standort'!E22=0,'Produktion je Standort'!F22*('spezifische Verbräuche'!F$13+'spezifische Verbräuche'!E$13),'Produktion je Standort'!E22*('spezifische Verbräuche'!F$13+'spezifische Verbräuche'!E$13))</f>
        <v>8675.5555555555566</v>
      </c>
      <c r="G23" s="44">
        <f>IF('Produktion je Standort'!E22=0,'Produktion je Standort'!F22*('spezifische Verbräuche'!G$11+'spezifische Verbräuche'!H$11),'Produktion je Standort'!E22*('spezifische Verbräuche'!G$11+'spezifische Verbräuche'!H$11))</f>
        <v>7167.9999999999991</v>
      </c>
      <c r="H23" s="46">
        <f>IF('Produktion je Standort'!E22=0,'Produktion je Standort'!F22*('spezifische Verbräuche'!G$10+'spezifische Verbräuche'!H$10),'Produktion je Standort'!E22*('spezifische Verbräuche'!H$10+'spezifische Verbräuche'!G$10))</f>
        <v>5577.6</v>
      </c>
      <c r="I23" s="45">
        <f>IF('Produktion je Standort'!E22=0,'Produktion je Standort'!F22*('spezifische Verbräuche'!H$13+'spezifische Verbräuche'!G$13),'Produktion je Standort'!E22*('spezifische Verbräuche'!G$13+'spezifische Verbräuche'!H$13))</f>
        <v>5014.5777777777776</v>
      </c>
    </row>
    <row r="24" spans="3:9" x14ac:dyDescent="0.25">
      <c r="C24" s="7" t="str">
        <f>'Produktion je Standort'!C23</f>
        <v>Italy</v>
      </c>
      <c r="D24" s="7" t="str">
        <f>'Produktion je Standort'!D23</f>
        <v>Taranto</v>
      </c>
      <c r="E24" s="43">
        <f>IF('Produktion je Standort'!E23=0,'Produktion je Standort'!F23*('spezifische Verbräuche'!E$12+'spezifische Verbräuche'!F$12),'Produktion je Standort'!E23*('spezifische Verbräuche'!E$12+'spezifische Verbräuche'!F$12))</f>
        <v>38921.5</v>
      </c>
      <c r="F24" s="47">
        <f>IF('Produktion je Standort'!E23=0,'Produktion je Standort'!F23*('spezifische Verbräuche'!F$13+'spezifische Verbräuche'!E$13),'Produktion je Standort'!E23*('spezifische Verbräuche'!F$13+'spezifische Verbräuche'!E$13))</f>
        <v>46088.888888888898</v>
      </c>
      <c r="G24" s="44">
        <f>IF('Produktion je Standort'!E23=0,'Produktion je Standort'!F23*('spezifische Verbräuche'!G$11+'spezifische Verbräuche'!H$11),'Produktion je Standort'!E23*('spezifische Verbräuche'!G$11+'spezifische Verbräuche'!H$11))</f>
        <v>38079.999999999993</v>
      </c>
      <c r="H24" s="46">
        <f>IF('Produktion je Standort'!E23=0,'Produktion je Standort'!F23*('spezifische Verbräuche'!G$10+'spezifische Verbräuche'!H$10),'Produktion je Standort'!E23*('spezifische Verbräuche'!H$10+'spezifische Verbräuche'!G$10))</f>
        <v>29631</v>
      </c>
      <c r="I24" s="45">
        <f>IF('Produktion je Standort'!E23=0,'Produktion je Standort'!F23*('spezifische Verbräuche'!H$13+'spezifische Verbräuche'!G$13),'Produktion je Standort'!E23*('spezifische Verbräuche'!G$13+'spezifische Verbräuche'!H$13))</f>
        <v>26639.944444444442</v>
      </c>
    </row>
    <row r="25" spans="3:9" x14ac:dyDescent="0.25">
      <c r="C25" s="7" t="str">
        <f>'Produktion je Standort'!C24</f>
        <v>Netherlands</v>
      </c>
      <c r="D25" s="7" t="str">
        <f>'Produktion je Standort'!D24</f>
        <v>Ijmuiden</v>
      </c>
      <c r="E25" s="43">
        <f>IF('Produktion je Standort'!E24=0,'Produktion je Standort'!F24*('spezifische Verbräuche'!E$12+'spezifische Verbräuche'!F$12),'Produktion je Standort'!E24*('spezifische Verbräuche'!E$12+'spezifische Verbräuche'!F$12))</f>
        <v>31205.884999999998</v>
      </c>
      <c r="F25" s="47">
        <f>IF('Produktion je Standort'!E24=0,'Produktion je Standort'!F24*('spezifische Verbräuche'!F$13+'spezifische Verbräuche'!E$13),'Produktion je Standort'!E24*('spezifische Verbräuche'!F$13+'spezifische Verbräuche'!E$13))</f>
        <v>36952.444444444453</v>
      </c>
      <c r="G25" s="44">
        <f>IF('Produktion je Standort'!E24=0,'Produktion je Standort'!F24*('spezifische Verbräuche'!G$11+'spezifische Verbräuche'!H$11),'Produktion je Standort'!E24*('spezifische Verbräuche'!G$11+'spezifische Verbräuche'!H$11))</f>
        <v>30531.199999999997</v>
      </c>
      <c r="H25" s="46">
        <f>IF('Produktion je Standort'!E24=0,'Produktion je Standort'!F24*('spezifische Verbräuche'!G$10+'spezifische Verbräuche'!H$10),'Produktion je Standort'!E24*('spezifische Verbräuche'!H$10+'spezifische Verbräuche'!G$10))</f>
        <v>23757.09</v>
      </c>
      <c r="I25" s="45">
        <f>IF('Produktion je Standort'!E24=0,'Produktion je Standort'!F24*('spezifische Verbräuche'!H$13+'spezifische Verbräuche'!G$13),'Produktion je Standort'!E24*('spezifische Verbräuche'!G$13+'spezifische Verbräuche'!H$13))</f>
        <v>21358.967222222222</v>
      </c>
    </row>
    <row r="26" spans="3:9" x14ac:dyDescent="0.25">
      <c r="C26" s="7" t="str">
        <f>'Produktion je Standort'!C25</f>
        <v>Poland</v>
      </c>
      <c r="D26" s="7" t="str">
        <f>'Produktion je Standort'!D25</f>
        <v>Krakow</v>
      </c>
      <c r="E26" s="43">
        <f>IF('Produktion je Standort'!E25=0,'Produktion je Standort'!F25*('spezifische Verbräuche'!E$12+'spezifische Verbräuche'!F$12),'Produktion je Standort'!E25*('spezifische Verbräuche'!E$12+'spezifische Verbräuche'!F$12))</f>
        <v>12477.775</v>
      </c>
      <c r="F26" s="47">
        <f>IF('Produktion je Standort'!E25=0,'Produktion je Standort'!F25*('spezifische Verbräuche'!F$13+'spezifische Verbräuche'!E$13),'Produktion je Standort'!E25*('spezifische Verbräuche'!F$13+'spezifische Verbräuche'!E$13))</f>
        <v>14775.555555555558</v>
      </c>
      <c r="G26" s="44">
        <f>IF('Produktion je Standort'!E25=0,'Produktion je Standort'!F25*('spezifische Verbräuche'!G$11+'spezifische Verbräuche'!H$11),'Produktion je Standort'!E25*('spezifische Verbräuche'!G$11+'spezifische Verbräuche'!H$11))</f>
        <v>12207.999999999998</v>
      </c>
      <c r="H26" s="46">
        <f>IF('Produktion je Standort'!E25=0,'Produktion je Standort'!F25*('spezifische Verbräuche'!G$10+'spezifische Verbräuche'!H$10),'Produktion je Standort'!E25*('spezifische Verbräuche'!H$10+'spezifische Verbräuche'!G$10))</f>
        <v>9499.35</v>
      </c>
      <c r="I26" s="45">
        <f>IF('Produktion je Standort'!E25=0,'Produktion je Standort'!F25*('spezifische Verbräuche'!H$13+'spezifische Verbräuche'!G$13),'Produktion je Standort'!E25*('spezifische Verbräuche'!G$13+'spezifische Verbräuche'!H$13))</f>
        <v>8540.4527777777766</v>
      </c>
    </row>
    <row r="27" spans="3:9" x14ac:dyDescent="0.25">
      <c r="C27" s="7" t="str">
        <f>'Produktion je Standort'!C26</f>
        <v>Poland</v>
      </c>
      <c r="D27" s="7" t="str">
        <f>'Produktion je Standort'!D26</f>
        <v>Dabrowa Gornicza</v>
      </c>
      <c r="E27" s="43">
        <f>IF('Produktion je Standort'!E26=0,'Produktion je Standort'!F26*('spezifische Verbräuche'!E$12+'spezifische Verbräuche'!F$12),'Produktion je Standort'!E26*('spezifische Verbräuche'!E$12+'spezifische Verbräuche'!F$12))</f>
        <v>12477.775</v>
      </c>
      <c r="F27" s="47">
        <f>IF('Produktion je Standort'!E26=0,'Produktion je Standort'!F26*('spezifische Verbräuche'!F$13+'spezifische Verbräuche'!E$13),'Produktion je Standort'!E26*('spezifische Verbräuche'!F$13+'spezifische Verbräuche'!E$13))</f>
        <v>14775.555555555558</v>
      </c>
      <c r="G27" s="44">
        <f>IF('Produktion je Standort'!E26=0,'Produktion je Standort'!F26*('spezifische Verbräuche'!G$11+'spezifische Verbräuche'!H$11),'Produktion je Standort'!E26*('spezifische Verbräuche'!G$11+'spezifische Verbräuche'!H$11))</f>
        <v>12207.999999999998</v>
      </c>
      <c r="H27" s="46">
        <f>IF('Produktion je Standort'!E26=0,'Produktion je Standort'!F26*('spezifische Verbräuche'!G$10+'spezifische Verbräuche'!H$10),'Produktion je Standort'!E26*('spezifische Verbräuche'!H$10+'spezifische Verbräuche'!G$10))</f>
        <v>9499.35</v>
      </c>
      <c r="I27" s="45">
        <f>IF('Produktion je Standort'!E26=0,'Produktion je Standort'!F26*('spezifische Verbräuche'!H$13+'spezifische Verbräuche'!G$13),'Produktion je Standort'!E26*('spezifische Verbräuche'!G$13+'spezifische Verbräuche'!H$13))</f>
        <v>8540.4527777777766</v>
      </c>
    </row>
    <row r="28" spans="3:9" x14ac:dyDescent="0.25">
      <c r="C28" s="7" t="str">
        <f>'Produktion je Standort'!C27</f>
        <v>Romania</v>
      </c>
      <c r="D28" s="7" t="str">
        <f>'Produktion je Standort'!D27</f>
        <v>Galati</v>
      </c>
      <c r="E28" s="43">
        <f>IF('Produktion je Standort'!E27=0,'Produktion je Standort'!F27*('spezifische Verbräuche'!E$12+'spezifische Verbräuche'!F$12),'Produktion je Standort'!E27*('spezifische Verbräuche'!E$12+'spezifische Verbräuche'!F$12))</f>
        <v>9386.9499999999989</v>
      </c>
      <c r="F28" s="47">
        <f>IF('Produktion je Standort'!E27=0,'Produktion je Standort'!F27*('spezifische Verbräuche'!F$13+'spezifische Verbräuche'!E$13),'Produktion je Standort'!E27*('spezifische Verbräuche'!F$13+'spezifische Verbräuche'!E$13))</f>
        <v>11115.555555555558</v>
      </c>
      <c r="G28" s="44">
        <f>IF('Produktion je Standort'!E27=0,'Produktion je Standort'!F27*('spezifische Verbräuche'!G$11+'spezifische Verbräuche'!H$11),'Produktion je Standort'!E27*('spezifische Verbräuche'!G$11+'spezifische Verbräuche'!H$11))</f>
        <v>9183.9999999999982</v>
      </c>
      <c r="H28" s="46">
        <f>IF('Produktion je Standort'!E27=0,'Produktion je Standort'!F27*('spezifische Verbräuche'!G$10+'spezifische Verbräuche'!H$10),'Produktion je Standort'!E27*('spezifische Verbräuche'!H$10+'spezifische Verbräuche'!G$10))</f>
        <v>7146.3</v>
      </c>
      <c r="I28" s="45">
        <f>IF('Produktion je Standort'!E27=0,'Produktion je Standort'!F27*('spezifische Verbräuche'!H$13+'spezifische Verbräuche'!G$13),'Produktion je Standort'!E27*('spezifische Verbräuche'!G$13+'spezifische Verbräuche'!H$13))</f>
        <v>6424.927777777777</v>
      </c>
    </row>
    <row r="29" spans="3:9" x14ac:dyDescent="0.25">
      <c r="C29" s="7" t="str">
        <f>'Produktion je Standort'!C28</f>
        <v>Slovakia</v>
      </c>
      <c r="D29" s="7" t="str">
        <f>'Produktion je Standort'!D28</f>
        <v>Kosice</v>
      </c>
      <c r="E29" s="43">
        <f>IF('Produktion je Standort'!E28=0,'Produktion je Standort'!F28*('spezifische Verbräuche'!E$12+'spezifische Verbräuche'!F$12),'Produktion je Standort'!E28*('spezifische Verbräuche'!E$12+'spezifische Verbräuche'!F$12))</f>
        <v>20605.5</v>
      </c>
      <c r="F29" s="47">
        <f>IF('Produktion je Standort'!E28=0,'Produktion je Standort'!F28*('spezifische Verbräuche'!F$13+'spezifische Verbräuche'!E$13),'Produktion je Standort'!E28*('spezifische Verbräuche'!F$13+'spezifische Verbräuche'!E$13))</f>
        <v>24400.000000000004</v>
      </c>
      <c r="G29" s="44">
        <f>IF('Produktion je Standort'!E28=0,'Produktion je Standort'!F28*('spezifische Verbräuche'!G$11+'spezifische Verbräuche'!H$11),'Produktion je Standort'!E28*('spezifische Verbräuche'!G$11+'spezifische Verbräuche'!H$11))</f>
        <v>20159.999999999996</v>
      </c>
      <c r="H29" s="46">
        <f>IF('Produktion je Standort'!E28=0,'Produktion je Standort'!F28*('spezifische Verbräuche'!G$10+'spezifische Verbräuche'!H$10),'Produktion je Standort'!E28*('spezifische Verbräuche'!H$10+'spezifische Verbräuche'!G$10))</f>
        <v>15687.000000000002</v>
      </c>
      <c r="I29" s="45">
        <f>IF('Produktion je Standort'!E28=0,'Produktion je Standort'!F28*('spezifische Verbräuche'!H$13+'spezifische Verbräuche'!G$13),'Produktion je Standort'!E28*('spezifische Verbräuche'!G$13+'spezifische Verbräuche'!H$13))</f>
        <v>14103.499999999998</v>
      </c>
    </row>
    <row r="30" spans="3:9" x14ac:dyDescent="0.25">
      <c r="C30" s="7" t="str">
        <f>'Produktion je Standort'!C29</f>
        <v>Spain</v>
      </c>
      <c r="D30" s="7" t="str">
        <f>'Produktion je Standort'!D29</f>
        <v>Gijon</v>
      </c>
      <c r="E30" s="43">
        <f>IF('Produktion je Standort'!E29=0,'Produktion je Standort'!F29*('spezifische Verbräuche'!E$12+'spezifische Verbräuche'!F$12),'Produktion je Standort'!E29*('spezifische Verbräuche'!E$12+'spezifische Verbräuche'!F$12))</f>
        <v>10875.125</v>
      </c>
      <c r="F30" s="47">
        <f>IF('Produktion je Standort'!E29=0,'Produktion je Standort'!F29*('spezifische Verbräuche'!F$13+'spezifische Verbräuche'!E$13),'Produktion je Standort'!E29*('spezifische Verbräuche'!F$13+'spezifische Verbräuche'!E$13))</f>
        <v>12877.777777777781</v>
      </c>
      <c r="G30" s="44">
        <f>IF('Produktion je Standort'!E29=0,'Produktion je Standort'!F29*('spezifische Verbräuche'!G$11+'spezifische Verbräuche'!H$11),'Produktion je Standort'!E29*('spezifische Verbräuche'!G$11+'spezifische Verbräuche'!H$11))</f>
        <v>10639.999999999998</v>
      </c>
      <c r="H30" s="46">
        <f>IF('Produktion je Standort'!E29=0,'Produktion je Standort'!F29*('spezifische Verbräuche'!G$10+'spezifische Verbräuche'!H$10),'Produktion je Standort'!E29*('spezifische Verbräuche'!H$10+'spezifische Verbräuche'!G$10))</f>
        <v>8279.25</v>
      </c>
      <c r="I30" s="45">
        <f>IF('Produktion je Standort'!E29=0,'Produktion je Standort'!F29*('spezifische Verbräuche'!H$13+'spezifische Verbräuche'!G$13),'Produktion je Standort'!E29*('spezifische Verbräuche'!G$13+'spezifische Verbräuche'!H$13))</f>
        <v>7443.5138888888887</v>
      </c>
    </row>
    <row r="31" spans="3:9" x14ac:dyDescent="0.25">
      <c r="C31" s="7" t="str">
        <f>'Produktion je Standort'!C30</f>
        <v>Spain</v>
      </c>
      <c r="D31" s="7" t="str">
        <f>'Produktion je Standort'!D30</f>
        <v>Aviles</v>
      </c>
      <c r="E31" s="43">
        <f>IF('Produktion je Standort'!E30=0,'Produktion je Standort'!F30*('spezifische Verbräuche'!E$12+'spezifische Verbräuche'!F$12),'Produktion je Standort'!E30*('spezifische Verbräuche'!E$12+'spezifische Verbräuche'!F$12))</f>
        <v>10875.125</v>
      </c>
      <c r="F31" s="47">
        <f>IF('Produktion je Standort'!E30=0,'Produktion je Standort'!F30*('spezifische Verbräuche'!F$13+'spezifische Verbräuche'!E$13),'Produktion je Standort'!E30*('spezifische Verbräuche'!F$13+'spezifische Verbräuche'!E$13))</f>
        <v>12877.777777777781</v>
      </c>
      <c r="G31" s="44">
        <f>IF('Produktion je Standort'!E30=0,'Produktion je Standort'!F30*('spezifische Verbräuche'!G$11+'spezifische Verbräuche'!H$11),'Produktion je Standort'!E30*('spezifische Verbräuche'!G$11+'spezifische Verbräuche'!H$11))</f>
        <v>10639.999999999998</v>
      </c>
      <c r="H31" s="46">
        <f>IF('Produktion je Standort'!E30=0,'Produktion je Standort'!F30*('spezifische Verbräuche'!G$10+'spezifische Verbräuche'!H$10),'Produktion je Standort'!E30*('spezifische Verbräuche'!H$10+'spezifische Verbräuche'!G$10))</f>
        <v>8279.25</v>
      </c>
      <c r="I31" s="45">
        <f>IF('Produktion je Standort'!E30=0,'Produktion je Standort'!F30*('spezifische Verbräuche'!H$13+'spezifische Verbräuche'!G$13),'Produktion je Standort'!E30*('spezifische Verbräuche'!G$13+'spezifische Verbräuche'!H$13))</f>
        <v>7443.5138888888887</v>
      </c>
    </row>
    <row r="32" spans="3:9" x14ac:dyDescent="0.25">
      <c r="C32" s="7" t="str">
        <f>'Produktion je Standort'!C31</f>
        <v>Sweden</v>
      </c>
      <c r="D32" s="7" t="str">
        <f>'Produktion je Standort'!D31</f>
        <v>Lulea</v>
      </c>
      <c r="E32" s="43">
        <f>IF('Produktion je Standort'!E31=0,'Produktion je Standort'!F31*('spezifische Verbräuche'!E$12+'spezifische Verbräuche'!F$12),'Produktion je Standort'!E31*('spezifische Verbräuche'!E$12+'spezifische Verbräuche'!F$12))</f>
        <v>10531.699999999999</v>
      </c>
      <c r="F32" s="47">
        <f>IF('Produktion je Standort'!E31=0,'Produktion je Standort'!F31*('spezifische Verbräuche'!F$13+'spezifische Verbräuche'!E$13),'Produktion je Standort'!E31*('spezifische Verbräuche'!F$13+'spezifische Verbräuche'!E$13))</f>
        <v>12471.111111111113</v>
      </c>
      <c r="G32" s="44">
        <f>IF('Produktion je Standort'!E31=0,'Produktion je Standort'!F31*('spezifische Verbräuche'!G$11+'spezifische Verbräuche'!H$11),'Produktion je Standort'!E31*('spezifische Verbräuche'!G$11+'spezifische Verbräuche'!H$11))</f>
        <v>10303.999999999998</v>
      </c>
      <c r="H32" s="46">
        <f>IF('Produktion je Standort'!E31=0,'Produktion je Standort'!F31*('spezifische Verbräuche'!G$10+'spezifische Verbräuche'!H$10),'Produktion je Standort'!E31*('spezifische Verbräuche'!H$10+'spezifische Verbräuche'!G$10))</f>
        <v>8017.8</v>
      </c>
      <c r="I32" s="45">
        <f>IF('Produktion je Standort'!E31=0,'Produktion je Standort'!F31*('spezifische Verbräuche'!H$13+'spezifische Verbräuche'!G$13),'Produktion je Standort'!E31*('spezifische Verbräuche'!G$13+'spezifische Verbräuche'!H$13))</f>
        <v>7208.4555555555553</v>
      </c>
    </row>
    <row r="33" spans="3:9" x14ac:dyDescent="0.25">
      <c r="C33" s="7" t="str">
        <f>'Produktion je Standort'!C32</f>
        <v>Sweden</v>
      </c>
      <c r="D33" s="7" t="str">
        <f>'Produktion je Standort'!D32</f>
        <v>Oxeloesund</v>
      </c>
      <c r="E33" s="43">
        <f>IF('Produktion je Standort'!E32=0,'Produktion je Standort'!F32*('spezifische Verbräuche'!E$12+'spezifische Verbräuche'!F$12),'Produktion je Standort'!E32*('spezifische Verbräuche'!E$12+'spezifische Verbräuche'!F$12))</f>
        <v>6868.5</v>
      </c>
      <c r="F33" s="47">
        <f>IF('Produktion je Standort'!E32=0,'Produktion je Standort'!F32*('spezifische Verbräuche'!F$13+'spezifische Verbräuche'!E$13),'Produktion je Standort'!E32*('spezifische Verbräuche'!F$13+'spezifische Verbräuche'!E$13))</f>
        <v>8133.3333333333348</v>
      </c>
      <c r="G33" s="44">
        <f>IF('Produktion je Standort'!E32=0,'Produktion je Standort'!F32*('spezifische Verbräuche'!G$11+'spezifische Verbräuche'!H$11),'Produktion je Standort'!E32*('spezifische Verbräuche'!G$11+'spezifische Verbräuche'!H$11))</f>
        <v>6719.9999999999991</v>
      </c>
      <c r="H33" s="46">
        <f>IF('Produktion je Standort'!E32=0,'Produktion je Standort'!F32*('spezifische Verbräuche'!G$10+'spezifische Verbräuche'!H$10),'Produktion je Standort'!E32*('spezifische Verbräuche'!H$10+'spezifische Verbräuche'!G$10))</f>
        <v>5229</v>
      </c>
      <c r="I33" s="45">
        <f>IF('Produktion je Standort'!E32=0,'Produktion je Standort'!F32*('spezifische Verbräuche'!H$13+'spezifische Verbräuche'!G$13),'Produktion je Standort'!E32*('spezifische Verbräuche'!G$13+'spezifische Verbräuche'!H$13))</f>
        <v>4701.1666666666661</v>
      </c>
    </row>
    <row r="34" spans="3:9" x14ac:dyDescent="0.25">
      <c r="C34" s="7" t="str">
        <f>'Produktion je Standort'!C33</f>
        <v>United Kingdom</v>
      </c>
      <c r="D34" s="7" t="str">
        <f>'Produktion je Standort'!D33</f>
        <v>Port Talbot</v>
      </c>
      <c r="E34" s="43">
        <f>IF('Produktion je Standort'!E33=0,'Produktion je Standort'!F33*('spezifische Verbräuche'!E$12+'spezifische Verbräuche'!F$12),'Produktion je Standort'!E33*('spezifische Verbräuche'!E$12+'spezifische Verbräuche'!F$12))</f>
        <v>17331.514999999999</v>
      </c>
      <c r="F34" s="47">
        <f>IF('Produktion je Standort'!E33=0,'Produktion je Standort'!F33*('spezifische Verbräuche'!F$13+'spezifische Verbräuche'!E$13),'Produktion je Standort'!E33*('spezifische Verbräuche'!F$13+'spezifische Verbräuche'!E$13))</f>
        <v>20523.111111111117</v>
      </c>
      <c r="G34" s="44">
        <f>IF('Produktion je Standort'!E33=0,'Produktion je Standort'!F33*('spezifische Verbräuche'!G$11+'spezifische Verbräuche'!H$11),'Produktion je Standort'!E33*('spezifische Verbräuche'!G$11+'spezifische Verbräuche'!H$11))</f>
        <v>16956.8</v>
      </c>
      <c r="H34" s="46">
        <f>IF('Produktion je Standort'!E33=0,'Produktion je Standort'!F33*('spezifische Verbräuche'!G$10+'spezifische Verbräuche'!H$10),'Produktion je Standort'!E33*('spezifische Verbräuche'!H$10+'spezifische Verbräuche'!G$10))</f>
        <v>13194.51</v>
      </c>
      <c r="I34" s="45">
        <f>IF('Produktion je Standort'!E33=0,'Produktion je Standort'!F33*('spezifische Verbräuche'!H$13+'spezifische Verbräuche'!G$13),'Produktion je Standort'!E33*('spezifische Verbräuche'!G$13+'spezifische Verbräuche'!H$13))</f>
        <v>11862.610555555555</v>
      </c>
    </row>
    <row r="35" spans="3:9" x14ac:dyDescent="0.25">
      <c r="C35" s="7" t="str">
        <f>'Produktion je Standort'!C34</f>
        <v>United Kingdom</v>
      </c>
      <c r="D35" s="7" t="str">
        <f>'Produktion je Standort'!D34</f>
        <v>Scunthorpe</v>
      </c>
      <c r="E35" s="43">
        <f>IF('Produktion je Standort'!E34=0,'Produktion je Standort'!F34*('spezifische Verbräuche'!E$12+'spezifische Verbräuche'!F$12),'Produktion je Standort'!E34*('spezifische Verbräuche'!E$12+'spezifische Verbräuche'!F$12))</f>
        <v>12821.199999999999</v>
      </c>
      <c r="F35" s="47">
        <f>IF('Produktion je Standort'!E34=0,'Produktion je Standort'!F34*('spezifische Verbräuche'!F$13+'spezifische Verbräuche'!E$13),'Produktion je Standort'!E34*('spezifische Verbräuche'!F$13+'spezifische Verbräuche'!E$13))</f>
        <v>15182.222222222226</v>
      </c>
      <c r="G35" s="44">
        <f>IF('Produktion je Standort'!E34=0,'Produktion je Standort'!F34*('spezifische Verbräuche'!G$11+'spezifische Verbräuche'!H$11),'Produktion je Standort'!E34*('spezifische Verbräuche'!G$11+'spezifische Verbräuche'!H$11))</f>
        <v>12543.999999999998</v>
      </c>
      <c r="H35" s="46">
        <f>IF('Produktion je Standort'!E34=0,'Produktion je Standort'!F34*('spezifische Verbräuche'!G$10+'spezifische Verbräuche'!H$10),'Produktion je Standort'!E34*('spezifische Verbräuche'!H$10+'spezifische Verbräuche'!G$10))</f>
        <v>9760.8000000000011</v>
      </c>
      <c r="I35" s="45">
        <f>IF('Produktion je Standort'!E34=0,'Produktion je Standort'!F34*('spezifische Verbräuche'!H$13+'spezifische Verbräuche'!G$13),'Produktion je Standort'!E34*('spezifische Verbräuche'!G$13+'spezifische Verbräuche'!H$13))</f>
        <v>8775.5111111111109</v>
      </c>
    </row>
    <row r="36" spans="3:9" ht="15.75" thickBot="1" x14ac:dyDescent="0.3"/>
    <row r="37" spans="3:9" s="27" customFormat="1" ht="15.75" thickBot="1" x14ac:dyDescent="0.3">
      <c r="C37" s="104" t="s">
        <v>26</v>
      </c>
      <c r="D37" s="92"/>
      <c r="E37" s="67">
        <f>SUM(E7:E35)</f>
        <v>485900.58500000014</v>
      </c>
      <c r="F37" s="67">
        <f t="shared" ref="F37:I37" si="0">SUM(F7:F35)</f>
        <v>575379.11111111124</v>
      </c>
      <c r="G37" s="73">
        <f t="shared" si="0"/>
        <v>475395.19999999995</v>
      </c>
      <c r="H37" s="67">
        <f t="shared" si="0"/>
        <v>369916.88999999996</v>
      </c>
      <c r="I37" s="70">
        <f t="shared" si="0"/>
        <v>332576.20055555546</v>
      </c>
    </row>
  </sheetData>
  <mergeCells count="4">
    <mergeCell ref="C3:I3"/>
    <mergeCell ref="G5:I5"/>
    <mergeCell ref="E5:F5"/>
    <mergeCell ref="C37:D37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D5:L187"/>
  <sheetViews>
    <sheetView zoomScale="70" zoomScaleNormal="70" workbookViewId="0">
      <selection activeCell="F157" sqref="F157"/>
    </sheetView>
  </sheetViews>
  <sheetFormatPr baseColWidth="10" defaultRowHeight="15" x14ac:dyDescent="0.25"/>
  <cols>
    <col min="4" max="4" width="21" customWidth="1"/>
    <col min="5" max="5" width="30.28515625" customWidth="1"/>
    <col min="6" max="6" width="19.42578125" customWidth="1"/>
    <col min="7" max="7" width="22.42578125" customWidth="1"/>
    <col min="8" max="8" width="22.28515625" customWidth="1"/>
    <col min="9" max="9" width="25.5703125" customWidth="1"/>
    <col min="10" max="10" width="28" customWidth="1"/>
    <col min="13" max="13" width="16.28515625" bestFit="1" customWidth="1"/>
    <col min="14" max="14" width="24" bestFit="1" customWidth="1"/>
    <col min="15" max="15" width="23.42578125" customWidth="1"/>
    <col min="16" max="16" width="24.28515625" customWidth="1"/>
    <col min="17" max="17" width="24.42578125" customWidth="1"/>
    <col min="18" max="19" width="24.7109375" customWidth="1"/>
  </cols>
  <sheetData>
    <row r="5" spans="4:12" ht="21" x14ac:dyDescent="0.35">
      <c r="D5" s="88" t="s">
        <v>142</v>
      </c>
      <c r="E5" s="88"/>
      <c r="F5" s="88"/>
      <c r="G5" s="88"/>
      <c r="H5" s="88"/>
      <c r="I5" s="88"/>
      <c r="J5" s="88"/>
      <c r="K5" s="48"/>
      <c r="L5" s="48"/>
    </row>
    <row r="7" spans="4:12" ht="15.75" x14ac:dyDescent="0.25">
      <c r="F7" s="103" t="s">
        <v>45</v>
      </c>
      <c r="G7" s="103"/>
      <c r="H7" s="103" t="s">
        <v>42</v>
      </c>
      <c r="I7" s="103"/>
      <c r="J7" s="103"/>
    </row>
    <row r="8" spans="4:12" x14ac:dyDescent="0.25">
      <c r="D8" s="12" t="s">
        <v>49</v>
      </c>
      <c r="E8" s="12" t="s">
        <v>50</v>
      </c>
      <c r="F8" s="54" t="str">
        <f>Studienliste!$F$17</f>
        <v>ISI-05 13</v>
      </c>
      <c r="G8" s="55" t="s">
        <v>125</v>
      </c>
      <c r="H8" s="56" t="str">
        <f>Studienliste!$F$10</f>
        <v>OTTO-01 17</v>
      </c>
      <c r="I8" s="57" t="str">
        <f>Studienliste!$F$8</f>
        <v>TUD-02 20</v>
      </c>
      <c r="J8" s="58" t="str">
        <f>G8</f>
        <v>ENWI</v>
      </c>
    </row>
    <row r="9" spans="4:12" x14ac:dyDescent="0.25">
      <c r="D9" s="7" t="str">
        <f>'Produktion je Standort'!C6</f>
        <v>Austria</v>
      </c>
      <c r="E9" s="7" t="str">
        <f>'Produktion je Standort'!D6</f>
        <v>Donawitz</v>
      </c>
      <c r="F9" s="43">
        <f>'Gesamtenergie PP 2019'!E7*'Energie pro Energieträger'!D$43</f>
        <v>17276.566999999999</v>
      </c>
      <c r="G9" s="47">
        <f>'Gesamtenergie PP 2019'!F7*'Energie pro Energieträger'!D$41</f>
        <v>19476.729783927043</v>
      </c>
      <c r="H9" s="44">
        <f>'Gesamtenergie PP 2019'!G7*'Energie pro Energieträger'!E$42</f>
        <v>0</v>
      </c>
      <c r="I9" s="46">
        <f>'Gesamtenergie PP 2019'!H7*'Energie pro Energieträger'!E$44</f>
        <v>0</v>
      </c>
      <c r="J9" s="45">
        <f>'Gesamtenergie PP 2019'!I7*'Energie pro Energieträger'!E$41</f>
        <v>313.38617927306291</v>
      </c>
    </row>
    <row r="10" spans="4:12" x14ac:dyDescent="0.25">
      <c r="D10" s="7" t="str">
        <f>'Produktion je Standort'!C7</f>
        <v>Austria</v>
      </c>
      <c r="E10" s="7" t="str">
        <f>'Produktion je Standort'!D7</f>
        <v>Linz</v>
      </c>
      <c r="F10" s="43">
        <f>'Gesamtenergie PP 2019'!E8*'Energie pro Energieträger'!D$43</f>
        <v>17276.566999999999</v>
      </c>
      <c r="G10" s="47">
        <f>'Gesamtenergie PP 2019'!F8*'Energie pro Energieträger'!D$41</f>
        <v>19476.729783927043</v>
      </c>
      <c r="H10" s="44">
        <f>'Gesamtenergie PP 2019'!G8*'Energie pro Energieträger'!E$42</f>
        <v>0</v>
      </c>
      <c r="I10" s="46">
        <f>'Gesamtenergie PP 2019'!H8*'Energie pro Energieträger'!E$44</f>
        <v>0</v>
      </c>
      <c r="J10" s="45">
        <f>'Gesamtenergie PP 2019'!I8*'Energie pro Energieträger'!E$41</f>
        <v>313.38617927306291</v>
      </c>
    </row>
    <row r="11" spans="4:12" x14ac:dyDescent="0.25">
      <c r="D11" s="7" t="str">
        <f>'Produktion je Standort'!C8</f>
        <v>Belgium</v>
      </c>
      <c r="E11" s="7" t="str">
        <f>'Produktion je Standort'!D8</f>
        <v>Ghent</v>
      </c>
      <c r="F11" s="43">
        <f>'Gesamtenergie PP 2019'!E9*'Energie pro Energieträger'!D$43</f>
        <v>24955.55</v>
      </c>
      <c r="G11" s="47">
        <f>'Gesamtenergie PP 2019'!F9*'Energie pro Energieträger'!D$41</f>
        <v>28133.627702730559</v>
      </c>
      <c r="H11" s="44">
        <f>'Gesamtenergie PP 2019'!G9*'Energie pro Energieträger'!E$42</f>
        <v>0</v>
      </c>
      <c r="I11" s="46">
        <f>'Gesamtenergie PP 2019'!H9*'Energie pro Energieträger'!E$44</f>
        <v>0</v>
      </c>
      <c r="J11" s="45">
        <f>'Gesamtenergie PP 2019'!I9*'Energie pro Energieträger'!E$41</f>
        <v>452.67815452907308</v>
      </c>
    </row>
    <row r="12" spans="4:12" x14ac:dyDescent="0.25">
      <c r="D12" s="7" t="str">
        <f>'Produktion je Standort'!C9</f>
        <v>Czech Republic</v>
      </c>
      <c r="E12" s="7" t="str">
        <f>'Produktion je Standort'!D9</f>
        <v>Trinec</v>
      </c>
      <c r="F12" s="43">
        <f>'Gesamtenergie PP 2019'!E10*'Energie pro Energieträger'!D$43</f>
        <v>11827.556999999999</v>
      </c>
      <c r="G12" s="47">
        <f>'Gesamtenergie PP 2019'!F10*'Energie pro Energieträger'!D$41</f>
        <v>13333.790891037253</v>
      </c>
      <c r="H12" s="44">
        <f>'Gesamtenergie PP 2019'!G10*'Energie pro Energieträger'!E$42</f>
        <v>0</v>
      </c>
      <c r="I12" s="46">
        <f>'Gesamtenergie PP 2019'!H10*'Energie pro Energieträger'!E$44</f>
        <v>0</v>
      </c>
      <c r="J12" s="45">
        <f>'Gesamtenergie PP 2019'!I10*'Energie pro Energieträger'!E$41</f>
        <v>214.54452718322861</v>
      </c>
    </row>
    <row r="13" spans="4:12" x14ac:dyDescent="0.25">
      <c r="D13" s="7" t="str">
        <f>'Produktion je Standort'!C10</f>
        <v>Finland</v>
      </c>
      <c r="E13" s="7" t="str">
        <f>'Produktion je Standort'!D10</f>
        <v>Raahe</v>
      </c>
      <c r="F13" s="43">
        <f>'Gesamtenergie PP 2019'!E11*'Energie pro Energieträger'!D$43</f>
        <v>11905.4</v>
      </c>
      <c r="G13" s="47">
        <f>'Gesamtenergie PP 2019'!F11*'Energie pro Energieträger'!D$41</f>
        <v>13421.547160935679</v>
      </c>
      <c r="H13" s="44">
        <f>'Gesamtenergie PP 2019'!G11*'Energie pro Energieträger'!E$42</f>
        <v>0</v>
      </c>
      <c r="I13" s="46">
        <f>'Gesamtenergie PP 2019'!H11*'Energie pro Energieträger'!E$44</f>
        <v>0</v>
      </c>
      <c r="J13" s="45">
        <f>'Gesamtenergie PP 2019'!I11*'Energie pro Energieträger'!E$41</f>
        <v>215.95655078451193</v>
      </c>
    </row>
    <row r="14" spans="4:12" x14ac:dyDescent="0.25">
      <c r="D14" s="7" t="str">
        <f>'Produktion je Standort'!C11</f>
        <v>France</v>
      </c>
      <c r="E14" s="7" t="str">
        <f>'Produktion je Standort'!D11</f>
        <v>Fos-Sur-Mer</v>
      </c>
      <c r="F14" s="43">
        <f>'Gesamtenergie PP 2019'!E12*'Energie pro Energieträger'!D$43</f>
        <v>17171.25</v>
      </c>
      <c r="G14" s="47">
        <f>'Gesamtenergie PP 2019'!F12*'Energie pro Energieträger'!D$41</f>
        <v>19358.000712888002</v>
      </c>
      <c r="H14" s="44">
        <f>'Gesamtenergie PP 2019'!G12*'Energie pro Energieträger'!E$42</f>
        <v>0</v>
      </c>
      <c r="I14" s="46">
        <f>'Gesamtenergie PP 2019'!H12*'Energie pro Energieträger'!E$44</f>
        <v>0</v>
      </c>
      <c r="J14" s="45">
        <f>'Gesamtenergie PP 2019'!I12*'Energie pro Energieträger'!E$41</f>
        <v>311.47579440073838</v>
      </c>
    </row>
    <row r="15" spans="4:12" x14ac:dyDescent="0.25">
      <c r="D15" s="7" t="str">
        <f>'Produktion je Standort'!C12</f>
        <v>France</v>
      </c>
      <c r="E15" s="7" t="str">
        <f>'Produktion je Standort'!D12</f>
        <v>Dunkerque</v>
      </c>
      <c r="F15" s="43">
        <f>'Gesamtenergie PP 2019'!E13*'Energie pro Energieträger'!D$43</f>
        <v>31366.149999999998</v>
      </c>
      <c r="G15" s="47">
        <f>'Gesamtenergie PP 2019'!F13*'Energie pro Energieträger'!D$41</f>
        <v>35360.614635542079</v>
      </c>
      <c r="H15" s="44">
        <f>'Gesamtenergie PP 2019'!G13*'Energie pro Energieträger'!E$42</f>
        <v>0</v>
      </c>
      <c r="I15" s="46">
        <f>'Gesamtenergie PP 2019'!H13*'Energie pro Energieträger'!E$44</f>
        <v>0</v>
      </c>
      <c r="J15" s="45">
        <f>'Gesamtenergie PP 2019'!I13*'Energie pro Energieträger'!E$41</f>
        <v>568.9624511053488</v>
      </c>
    </row>
    <row r="16" spans="4:12" x14ac:dyDescent="0.25">
      <c r="D16" s="7" t="str">
        <f>'Produktion je Standort'!C13</f>
        <v>Germany</v>
      </c>
      <c r="E16" s="7" t="str">
        <f>'Produktion je Standort'!D13</f>
        <v>Bremen</v>
      </c>
      <c r="F16" s="43">
        <f>'Gesamtenergie PP 2019'!E14*'Energie pro Energieträger'!D$43</f>
        <v>15110.699999999999</v>
      </c>
      <c r="G16" s="47">
        <f>'Gesamtenergie PP 2019'!F14*'Energie pro Energieträger'!D$41</f>
        <v>17035.040627341437</v>
      </c>
      <c r="H16" s="44">
        <f>'Gesamtenergie PP 2019'!G14*'Energie pro Energieträger'!E$42</f>
        <v>0</v>
      </c>
      <c r="I16" s="46">
        <f>'Gesamtenergie PP 2019'!H14*'Energie pro Energieträger'!E$44</f>
        <v>0</v>
      </c>
      <c r="J16" s="45">
        <f>'Gesamtenergie PP 2019'!I14*'Energie pro Energieträger'!E$41</f>
        <v>274.09869907264977</v>
      </c>
    </row>
    <row r="17" spans="4:10" x14ac:dyDescent="0.25">
      <c r="D17" s="7" t="str">
        <f>'Produktion je Standort'!C14</f>
        <v>Germany</v>
      </c>
      <c r="E17" s="7" t="str">
        <f>'Produktion je Standort'!D14</f>
        <v>Voelklingen</v>
      </c>
      <c r="F17" s="43">
        <f>'Gesamtenergie PP 2019'!E15*'Energie pro Energieträger'!D$43</f>
        <v>12738.777999999998</v>
      </c>
      <c r="G17" s="47">
        <f>'Gesamtenergie PP 2019'!F15*'Energie pro Energieträger'!D$41</f>
        <v>14361.055462201177</v>
      </c>
      <c r="H17" s="44">
        <f>'Gesamtenergie PP 2019'!G15*'Energie pro Energieträger'!E$42</f>
        <v>0</v>
      </c>
      <c r="I17" s="46">
        <f>'Gesamtenergie PP 2019'!H15*'Energie pro Energieträger'!E$44</f>
        <v>0</v>
      </c>
      <c r="J17" s="45">
        <f>'Gesamtenergie PP 2019'!I15*'Energie pro Energieträger'!E$41</f>
        <v>231.07350933942777</v>
      </c>
    </row>
    <row r="18" spans="4:10" x14ac:dyDescent="0.25">
      <c r="D18" s="7" t="str">
        <f>'Produktion je Standort'!C15</f>
        <v>Germany</v>
      </c>
      <c r="E18" s="7" t="str">
        <f>'Produktion je Standort'!D15</f>
        <v>Eisenhuettenstadt</v>
      </c>
      <c r="F18" s="43">
        <f>'Gesamtenergie PP 2019'!E16*'Energie pro Energieträger'!D$43</f>
        <v>9844.8499999999985</v>
      </c>
      <c r="G18" s="47">
        <f>'Gesamtenergie PP 2019'!F16*'Energie pro Energieträger'!D$41</f>
        <v>11098.587075389121</v>
      </c>
      <c r="H18" s="44">
        <f>'Gesamtenergie PP 2019'!G16*'Energie pro Energieträger'!E$42</f>
        <v>0</v>
      </c>
      <c r="I18" s="46">
        <f>'Gesamtenergie PP 2019'!H16*'Energie pro Energieträger'!E$44</f>
        <v>0</v>
      </c>
      <c r="J18" s="45">
        <f>'Gesamtenergie PP 2019'!I16*'Energie pro Energieträger'!E$41</f>
        <v>178.57945545642335</v>
      </c>
    </row>
    <row r="19" spans="4:10" x14ac:dyDescent="0.25">
      <c r="D19" s="7" t="str">
        <f>'Produktion je Standort'!C16</f>
        <v>Germany</v>
      </c>
      <c r="E19" s="7" t="str">
        <f>'Produktion je Standort'!D16</f>
        <v>Duisburg-Huckingen</v>
      </c>
      <c r="F19" s="43">
        <f>'Gesamtenergie PP 2019'!E17*'Energie pro Energieträger'!D$43</f>
        <v>22895</v>
      </c>
      <c r="G19" s="47">
        <f>'Gesamtenergie PP 2019'!F17*'Energie pro Energieträger'!D$41</f>
        <v>25810.667617184001</v>
      </c>
      <c r="H19" s="44">
        <f>'Gesamtenergie PP 2019'!G17*'Energie pro Energieträger'!E$42</f>
        <v>0</v>
      </c>
      <c r="I19" s="46">
        <f>'Gesamtenergie PP 2019'!H17*'Energie pro Energieträger'!E$44</f>
        <v>0</v>
      </c>
      <c r="J19" s="45">
        <f>'Gesamtenergie PP 2019'!I17*'Energie pro Energieträger'!E$41</f>
        <v>415.30105920098453</v>
      </c>
    </row>
    <row r="20" spans="4:10" x14ac:dyDescent="0.25">
      <c r="D20" s="7" t="str">
        <f>'Produktion je Standort'!C17</f>
        <v>Germany</v>
      </c>
      <c r="E20" s="7" t="str">
        <f>'Produktion je Standort'!D17</f>
        <v>Duisburg-Beeckerwerth</v>
      </c>
      <c r="F20" s="43">
        <f>'Gesamtenergie PP 2019'!E18*'Energie pro Energieträger'!D$43</f>
        <v>27474</v>
      </c>
      <c r="G20" s="47">
        <f>'Gesamtenergie PP 2019'!F18*'Energie pro Energieträger'!D$41</f>
        <v>30972.801140620799</v>
      </c>
      <c r="H20" s="44">
        <f>'Gesamtenergie PP 2019'!G18*'Energie pro Energieträger'!E$42</f>
        <v>0</v>
      </c>
      <c r="I20" s="46">
        <f>'Gesamtenergie PP 2019'!H18*'Energie pro Energieträger'!E$44</f>
        <v>0</v>
      </c>
      <c r="J20" s="45">
        <f>'Gesamtenergie PP 2019'!I18*'Energie pro Energieträger'!E$41</f>
        <v>498.3612710411814</v>
      </c>
    </row>
    <row r="21" spans="4:10" x14ac:dyDescent="0.25">
      <c r="D21" s="7" t="str">
        <f>'Produktion je Standort'!C18</f>
        <v>Germany</v>
      </c>
      <c r="E21" s="7" t="str">
        <f>'Produktion je Standort'!D18</f>
        <v>Salzgitter</v>
      </c>
      <c r="F21" s="43">
        <f>'Gesamtenergie PP 2019'!E19*'Energie pro Energieträger'!D$43</f>
        <v>21063.399999999998</v>
      </c>
      <c r="G21" s="47">
        <f>'Gesamtenergie PP 2019'!F19*'Energie pro Energieträger'!D$41</f>
        <v>23745.814207809279</v>
      </c>
      <c r="H21" s="44">
        <f>'Gesamtenergie PP 2019'!G19*'Energie pro Energieträger'!E$42</f>
        <v>0</v>
      </c>
      <c r="I21" s="46">
        <f>'Gesamtenergie PP 2019'!H19*'Energie pro Energieträger'!E$44</f>
        <v>0</v>
      </c>
      <c r="J21" s="45">
        <f>'Gesamtenergie PP 2019'!I19*'Energie pro Energieträger'!E$41</f>
        <v>382.07697446490579</v>
      </c>
    </row>
    <row r="22" spans="4:10" x14ac:dyDescent="0.25">
      <c r="D22" s="7" t="str">
        <f>'Produktion je Standort'!C19</f>
        <v>Germany</v>
      </c>
      <c r="E22" s="7" t="str">
        <f>'Produktion je Standort'!D19</f>
        <v>Dillingen</v>
      </c>
      <c r="F22" s="43">
        <f>'Gesamtenergie PP 2019'!E20*'Energie pro Energieträger'!D$43</f>
        <v>10687.385999999999</v>
      </c>
      <c r="G22" s="47">
        <f>'Gesamtenergie PP 2019'!F20*'Energie pro Energieträger'!D$41</f>
        <v>12048.419643701491</v>
      </c>
      <c r="H22" s="44">
        <f>'Gesamtenergie PP 2019'!G20*'Energie pro Energieträger'!E$42</f>
        <v>0</v>
      </c>
      <c r="I22" s="46">
        <f>'Gesamtenergie PP 2019'!H20*'Energie pro Energieträger'!E$44</f>
        <v>0</v>
      </c>
      <c r="J22" s="45">
        <f>'Gesamtenergie PP 2019'!I20*'Energie pro Energieträger'!E$41</f>
        <v>193.86253443501957</v>
      </c>
    </row>
    <row r="23" spans="4:10" x14ac:dyDescent="0.25">
      <c r="D23" s="7" t="str">
        <f>'Produktion je Standort'!C20</f>
        <v>Germany</v>
      </c>
      <c r="E23" s="7" t="str">
        <f>'Produktion je Standort'!D20</f>
        <v>Duisburg</v>
      </c>
      <c r="F23" s="43">
        <f>'Gesamtenergie PP 2019'!E21*'Energie pro Energieträger'!D$43</f>
        <v>5128.4799999999996</v>
      </c>
      <c r="G23" s="47">
        <f>'Gesamtenergie PP 2019'!F21*'Energie pro Energieträger'!D$41</f>
        <v>5781.5895462492163</v>
      </c>
      <c r="H23" s="44">
        <f>'Gesamtenergie PP 2019'!G21*'Energie pro Energieträger'!E$42</f>
        <v>0</v>
      </c>
      <c r="I23" s="46">
        <f>'Gesamtenergie PP 2019'!H21*'Energie pro Energieträger'!E$44</f>
        <v>0</v>
      </c>
      <c r="J23" s="45">
        <f>'Gesamtenergie PP 2019'!I21*'Energie pro Energieträger'!E$41</f>
        <v>93.027437261020523</v>
      </c>
    </row>
    <row r="24" spans="4:10" x14ac:dyDescent="0.25">
      <c r="D24" s="7" t="str">
        <f>'Produktion je Standort'!C21</f>
        <v>Germany</v>
      </c>
      <c r="E24" s="7" t="str">
        <f>'Produktion je Standort'!D21</f>
        <v>Duisburg-Bruckhausen</v>
      </c>
      <c r="F24" s="43">
        <f>'Gesamtenergie PP 2019'!E22*'Energie pro Energieträger'!D$43</f>
        <v>27474</v>
      </c>
      <c r="G24" s="47">
        <f>'Gesamtenergie PP 2019'!F22*'Energie pro Energieträger'!D$41</f>
        <v>30972.801140620799</v>
      </c>
      <c r="H24" s="44">
        <f>'Gesamtenergie PP 2019'!G22*'Energie pro Energieträger'!E$42</f>
        <v>0</v>
      </c>
      <c r="I24" s="46">
        <f>'Gesamtenergie PP 2019'!H22*'Energie pro Energieträger'!E$44</f>
        <v>0</v>
      </c>
      <c r="J24" s="45">
        <f>'Gesamtenergie PP 2019'!I22*'Energie pro Energieträger'!E$41</f>
        <v>498.3612710411814</v>
      </c>
    </row>
    <row r="25" spans="4:10" x14ac:dyDescent="0.25">
      <c r="D25" s="7" t="str">
        <f>'Produktion je Standort'!C22</f>
        <v>Hungaria</v>
      </c>
      <c r="E25" s="7" t="str">
        <f>'Produktion je Standort'!D22</f>
        <v>Dunauijvaros</v>
      </c>
      <c r="F25" s="43">
        <f>'Gesamtenergie PP 2019'!E23*'Energie pro Energieträger'!D$43</f>
        <v>7326.4</v>
      </c>
      <c r="G25" s="47">
        <f>'Gesamtenergie PP 2019'!F23*'Energie pro Energieträger'!D$41</f>
        <v>8259.4136374988793</v>
      </c>
      <c r="H25" s="44">
        <f>'Gesamtenergie PP 2019'!G23*'Energie pro Energieträger'!E$42</f>
        <v>0</v>
      </c>
      <c r="I25" s="46">
        <f>'Gesamtenergie PP 2019'!H23*'Energie pro Energieträger'!E$44</f>
        <v>0</v>
      </c>
      <c r="J25" s="45">
        <f>'Gesamtenergie PP 2019'!I23*'Energie pro Energieträger'!E$41</f>
        <v>132.89633894431503</v>
      </c>
    </row>
    <row r="26" spans="4:10" x14ac:dyDescent="0.25">
      <c r="D26" s="7" t="str">
        <f>'Produktion je Standort'!C23</f>
        <v>Italy</v>
      </c>
      <c r="E26" s="7" t="str">
        <f>'Produktion je Standort'!D23</f>
        <v>Taranto</v>
      </c>
      <c r="F26" s="43">
        <f>'Gesamtenergie PP 2019'!E24*'Energie pro Energieträger'!D$43</f>
        <v>38921.5</v>
      </c>
      <c r="G26" s="47">
        <f>'Gesamtenergie PP 2019'!F24*'Energie pro Energieträger'!D$41</f>
        <v>43878.134949212799</v>
      </c>
      <c r="H26" s="44">
        <f>'Gesamtenergie PP 2019'!G24*'Energie pro Energieträger'!E$42</f>
        <v>0</v>
      </c>
      <c r="I26" s="46">
        <f>'Gesamtenergie PP 2019'!H24*'Energie pro Energieträger'!E$44</f>
        <v>0</v>
      </c>
      <c r="J26" s="45">
        <f>'Gesamtenergie PP 2019'!I24*'Energie pro Energieträger'!E$41</f>
        <v>706.01180064167363</v>
      </c>
    </row>
    <row r="27" spans="4:10" x14ac:dyDescent="0.25">
      <c r="D27" s="7" t="str">
        <f>'Produktion je Standort'!C24</f>
        <v>Netherlands</v>
      </c>
      <c r="E27" s="7" t="str">
        <f>'Produktion je Standort'!D24</f>
        <v>Ijmuiden</v>
      </c>
      <c r="F27" s="43">
        <f>'Gesamtenergie PP 2019'!E25*'Energie pro Energieträger'!D$43</f>
        <v>31205.884999999998</v>
      </c>
      <c r="G27" s="47">
        <f>'Gesamtenergie PP 2019'!F25*'Energie pro Energieträger'!D$41</f>
        <v>35179.93996222179</v>
      </c>
      <c r="H27" s="44">
        <f>'Gesamtenergie PP 2019'!G25*'Energie pro Energieträger'!E$42</f>
        <v>0</v>
      </c>
      <c r="I27" s="46">
        <f>'Gesamtenergie PP 2019'!H25*'Energie pro Energieträger'!E$44</f>
        <v>0</v>
      </c>
      <c r="J27" s="45">
        <f>'Gesamtenergie PP 2019'!I25*'Energie pro Energieträger'!E$41</f>
        <v>566.05534369094187</v>
      </c>
    </row>
    <row r="28" spans="4:10" x14ac:dyDescent="0.25">
      <c r="D28" s="7" t="str">
        <f>'Produktion je Standort'!C25</f>
        <v>Poland</v>
      </c>
      <c r="E28" s="7" t="str">
        <f>'Produktion je Standort'!D25</f>
        <v>Krakow</v>
      </c>
      <c r="F28" s="43">
        <f>'Gesamtenergie PP 2019'!E26*'Energie pro Energieträger'!D$43</f>
        <v>12477.775</v>
      </c>
      <c r="G28" s="47">
        <f>'Gesamtenergie PP 2019'!F26*'Energie pro Energieträger'!D$41</f>
        <v>14066.813851365279</v>
      </c>
      <c r="H28" s="44">
        <f>'Gesamtenergie PP 2019'!G26*'Energie pro Energieträger'!E$42</f>
        <v>0</v>
      </c>
      <c r="I28" s="46">
        <f>'Gesamtenergie PP 2019'!H26*'Energie pro Energieträger'!E$44</f>
        <v>0</v>
      </c>
      <c r="J28" s="45">
        <f>'Gesamtenergie PP 2019'!I26*'Energie pro Energieträger'!E$41</f>
        <v>226.33907726453654</v>
      </c>
    </row>
    <row r="29" spans="4:10" x14ac:dyDescent="0.25">
      <c r="D29" s="7" t="str">
        <f>'Produktion je Standort'!C26</f>
        <v>Poland</v>
      </c>
      <c r="E29" s="7" t="str">
        <f>'Produktion je Standort'!D26</f>
        <v>Dabrowa Gornicza</v>
      </c>
      <c r="F29" s="43">
        <f>'Gesamtenergie PP 2019'!E27*'Energie pro Energieträger'!D$43</f>
        <v>12477.775</v>
      </c>
      <c r="G29" s="47">
        <f>'Gesamtenergie PP 2019'!F27*'Energie pro Energieträger'!D$41</f>
        <v>14066.813851365279</v>
      </c>
      <c r="H29" s="44">
        <f>'Gesamtenergie PP 2019'!G27*'Energie pro Energieträger'!E$42</f>
        <v>0</v>
      </c>
      <c r="I29" s="46">
        <f>'Gesamtenergie PP 2019'!H27*'Energie pro Energieträger'!E$44</f>
        <v>0</v>
      </c>
      <c r="J29" s="45">
        <f>'Gesamtenergie PP 2019'!I27*'Energie pro Energieträger'!E$41</f>
        <v>226.33907726453654</v>
      </c>
    </row>
    <row r="30" spans="4:10" x14ac:dyDescent="0.25">
      <c r="D30" s="7" t="str">
        <f>'Produktion je Standort'!C27</f>
        <v>Romania</v>
      </c>
      <c r="E30" s="7" t="str">
        <f>'Produktion je Standort'!D27</f>
        <v>Galati</v>
      </c>
      <c r="F30" s="43">
        <f>'Gesamtenergie PP 2019'!E28*'Energie pro Energieträger'!D$43</f>
        <v>9386.9499999999989</v>
      </c>
      <c r="G30" s="47">
        <f>'Gesamtenergie PP 2019'!F28*'Energie pro Energieträger'!D$41</f>
        <v>10582.373723045441</v>
      </c>
      <c r="H30" s="44">
        <f>'Gesamtenergie PP 2019'!G28*'Energie pro Energieträger'!E$42</f>
        <v>0</v>
      </c>
      <c r="I30" s="46">
        <f>'Gesamtenergie PP 2019'!H28*'Energie pro Energieträger'!E$44</f>
        <v>0</v>
      </c>
      <c r="J30" s="45">
        <f>'Gesamtenergie PP 2019'!I28*'Energie pro Energieträger'!E$41</f>
        <v>170.27343427240365</v>
      </c>
    </row>
    <row r="31" spans="4:10" x14ac:dyDescent="0.25">
      <c r="D31" s="7" t="str">
        <f>'Produktion je Standort'!C28</f>
        <v>Slovakia</v>
      </c>
      <c r="E31" s="7" t="str">
        <f>'Produktion je Standort'!D28</f>
        <v>Kosice</v>
      </c>
      <c r="F31" s="43">
        <f>'Gesamtenergie PP 2019'!E29*'Energie pro Energieträger'!D$43</f>
        <v>20605.5</v>
      </c>
      <c r="G31" s="47">
        <f>'Gesamtenergie PP 2019'!F29*'Energie pro Energieträger'!D$41</f>
        <v>23229.600855465596</v>
      </c>
      <c r="H31" s="44">
        <f>'Gesamtenergie PP 2019'!G29*'Energie pro Energieträger'!E$42</f>
        <v>0</v>
      </c>
      <c r="I31" s="46">
        <f>'Gesamtenergie PP 2019'!H29*'Energie pro Energieträger'!E$44</f>
        <v>0</v>
      </c>
      <c r="J31" s="45">
        <f>'Gesamtenergie PP 2019'!I29*'Energie pro Energieträger'!E$41</f>
        <v>373.77095328088603</v>
      </c>
    </row>
    <row r="32" spans="4:10" x14ac:dyDescent="0.25">
      <c r="D32" s="7" t="str">
        <f>'Produktion je Standort'!C29</f>
        <v>Spain</v>
      </c>
      <c r="E32" s="7" t="str">
        <f>'Produktion je Standort'!D29</f>
        <v>Gijon</v>
      </c>
      <c r="F32" s="43">
        <f>'Gesamtenergie PP 2019'!E30*'Energie pro Energieträger'!D$43</f>
        <v>10875.125</v>
      </c>
      <c r="G32" s="47">
        <f>'Gesamtenergie PP 2019'!F30*'Energie pro Energieträger'!D$41</f>
        <v>12260.0671181624</v>
      </c>
      <c r="H32" s="44">
        <f>'Gesamtenergie PP 2019'!G30*'Energie pro Energieträger'!E$42</f>
        <v>0</v>
      </c>
      <c r="I32" s="46">
        <f>'Gesamtenergie PP 2019'!H30*'Energie pro Energieträger'!E$44</f>
        <v>0</v>
      </c>
      <c r="J32" s="45">
        <f>'Gesamtenergie PP 2019'!I30*'Energie pro Energieträger'!E$41</f>
        <v>197.26800312046765</v>
      </c>
    </row>
    <row r="33" spans="4:12" x14ac:dyDescent="0.25">
      <c r="D33" s="7" t="str">
        <f>'Produktion je Standort'!C30</f>
        <v>Spain</v>
      </c>
      <c r="E33" s="7" t="str">
        <f>'Produktion je Standort'!D30</f>
        <v>Aviles</v>
      </c>
      <c r="F33" s="43">
        <f>'Gesamtenergie PP 2019'!E31*'Energie pro Energieträger'!D$43</f>
        <v>10875.125</v>
      </c>
      <c r="G33" s="47">
        <f>'Gesamtenergie PP 2019'!F31*'Energie pro Energieträger'!D$41</f>
        <v>12260.0671181624</v>
      </c>
      <c r="H33" s="44">
        <f>'Gesamtenergie PP 2019'!G31*'Energie pro Energieträger'!E$42</f>
        <v>0</v>
      </c>
      <c r="I33" s="46">
        <f>'Gesamtenergie PP 2019'!H31*'Energie pro Energieträger'!E$44</f>
        <v>0</v>
      </c>
      <c r="J33" s="45">
        <f>'Gesamtenergie PP 2019'!I31*'Energie pro Energieträger'!E$41</f>
        <v>197.26800312046765</v>
      </c>
    </row>
    <row r="34" spans="4:12" x14ac:dyDescent="0.25">
      <c r="D34" s="7" t="str">
        <f>'Produktion je Standort'!C31</f>
        <v>Sweden</v>
      </c>
      <c r="E34" s="7" t="str">
        <f>'Produktion je Standort'!D31</f>
        <v>Lulea</v>
      </c>
      <c r="F34" s="43">
        <f>'Gesamtenergie PP 2019'!E32*'Energie pro Energieträger'!D$43</f>
        <v>10531.699999999999</v>
      </c>
      <c r="G34" s="47">
        <f>'Gesamtenergie PP 2019'!F32*'Energie pro Energieträger'!D$41</f>
        <v>11872.907103904639</v>
      </c>
      <c r="H34" s="44">
        <f>'Gesamtenergie PP 2019'!G32*'Energie pro Energieträger'!E$42</f>
        <v>0</v>
      </c>
      <c r="I34" s="46">
        <f>'Gesamtenergie PP 2019'!H32*'Energie pro Energieträger'!E$44</f>
        <v>0</v>
      </c>
      <c r="J34" s="45">
        <f>'Gesamtenergie PP 2019'!I32*'Energie pro Energieträger'!E$41</f>
        <v>191.03848723245289</v>
      </c>
    </row>
    <row r="35" spans="4:12" x14ac:dyDescent="0.25">
      <c r="D35" s="7" t="str">
        <f>'Produktion je Standort'!C32</f>
        <v>Sweden</v>
      </c>
      <c r="E35" s="7" t="str">
        <f>'Produktion je Standort'!D32</f>
        <v>Oxeloesund</v>
      </c>
      <c r="F35" s="43">
        <f>'Gesamtenergie PP 2019'!E33*'Energie pro Energieträger'!D$43</f>
        <v>6868.5</v>
      </c>
      <c r="G35" s="47">
        <f>'Gesamtenergie PP 2019'!F33*'Energie pro Energieträger'!D$41</f>
        <v>7743.2002851551997</v>
      </c>
      <c r="H35" s="44">
        <f>'Gesamtenergie PP 2019'!G33*'Energie pro Energieträger'!E$42</f>
        <v>0</v>
      </c>
      <c r="I35" s="46">
        <f>'Gesamtenergie PP 2019'!H33*'Energie pro Energieträger'!E$44</f>
        <v>0</v>
      </c>
      <c r="J35" s="45">
        <f>'Gesamtenergie PP 2019'!I33*'Energie pro Energieträger'!E$41</f>
        <v>124.59031776029535</v>
      </c>
    </row>
    <row r="36" spans="4:12" x14ac:dyDescent="0.25">
      <c r="D36" s="7" t="str">
        <f>'Produktion je Standort'!C33</f>
        <v>United Kingdom</v>
      </c>
      <c r="E36" s="7" t="str">
        <f>'Produktion je Standort'!D33</f>
        <v>Port Talbot</v>
      </c>
      <c r="F36" s="43">
        <f>'Gesamtenergie PP 2019'!E34*'Energie pro Energieträger'!D$43</f>
        <v>17331.514999999999</v>
      </c>
      <c r="G36" s="47">
        <f>'Gesamtenergie PP 2019'!F34*'Energie pro Energieträger'!D$41</f>
        <v>19538.675386208288</v>
      </c>
      <c r="H36" s="44">
        <f>'Gesamtenergie PP 2019'!G34*'Energie pro Energieträger'!E$42</f>
        <v>0</v>
      </c>
      <c r="I36" s="46">
        <f>'Gesamtenergie PP 2019'!H34*'Energie pro Energieträger'!E$44</f>
        <v>0</v>
      </c>
      <c r="J36" s="45">
        <f>'Gesamtenergie PP 2019'!I34*'Energie pro Energieträger'!E$41</f>
        <v>314.38290181514526</v>
      </c>
    </row>
    <row r="37" spans="4:12" x14ac:dyDescent="0.25">
      <c r="D37" s="7" t="str">
        <f>'Produktion je Standort'!C34</f>
        <v>United Kingdom</v>
      </c>
      <c r="E37" s="7" t="str">
        <f>'Produktion je Standort'!D34</f>
        <v>Scunthorpe</v>
      </c>
      <c r="F37" s="43">
        <f>'Gesamtenergie PP 2019'!E35*'Energie pro Energieträger'!D$43</f>
        <v>12821.199999999999</v>
      </c>
      <c r="G37" s="47">
        <f>'Gesamtenergie PP 2019'!F35*'Energie pro Energieträger'!D$41</f>
        <v>14453.97386562304</v>
      </c>
      <c r="H37" s="44">
        <f>'Gesamtenergie PP 2019'!G35*'Energie pro Energieträger'!E$42</f>
        <v>0</v>
      </c>
      <c r="I37" s="46">
        <f>'Gesamtenergie PP 2019'!H35*'Energie pro Energieträger'!E$44</f>
        <v>0</v>
      </c>
      <c r="J37" s="45">
        <f>'Gesamtenergie PP 2019'!I35*'Energie pro Energieträger'!E$41</f>
        <v>232.56859315255133</v>
      </c>
    </row>
    <row r="38" spans="4:12" ht="15.75" thickBot="1" x14ac:dyDescent="0.3"/>
    <row r="39" spans="4:12" ht="15.75" thickBot="1" x14ac:dyDescent="0.3">
      <c r="D39" s="104" t="s">
        <v>26</v>
      </c>
      <c r="E39" s="105"/>
      <c r="F39" s="67">
        <f>SUM(F9:F37)</f>
        <v>485900.58500000014</v>
      </c>
      <c r="G39" s="69">
        <f t="shared" ref="G39:J39" si="0">SUM(G9:G37)</f>
        <v>547779.79883949587</v>
      </c>
      <c r="H39" s="67">
        <f t="shared" si="0"/>
        <v>0</v>
      </c>
      <c r="I39" s="67">
        <f t="shared" si="0"/>
        <v>0</v>
      </c>
      <c r="J39" s="70">
        <f t="shared" si="0"/>
        <v>8813.9343794224915</v>
      </c>
    </row>
    <row r="42" spans="4:12" ht="21" x14ac:dyDescent="0.35">
      <c r="D42" s="88" t="s">
        <v>143</v>
      </c>
      <c r="E42" s="88"/>
      <c r="F42" s="88"/>
      <c r="G42" s="88"/>
      <c r="H42" s="88"/>
      <c r="I42" s="88"/>
      <c r="J42" s="88"/>
      <c r="K42" s="48"/>
      <c r="L42" s="48"/>
    </row>
    <row r="44" spans="4:12" ht="15.75" x14ac:dyDescent="0.25">
      <c r="F44" s="103" t="s">
        <v>45</v>
      </c>
      <c r="G44" s="103"/>
      <c r="H44" s="103" t="s">
        <v>42</v>
      </c>
      <c r="I44" s="103"/>
      <c r="J44" s="103"/>
    </row>
    <row r="45" spans="4:12" x14ac:dyDescent="0.25">
      <c r="D45" s="12" t="s">
        <v>49</v>
      </c>
      <c r="E45" s="12" t="s">
        <v>50</v>
      </c>
      <c r="F45" s="54" t="str">
        <f>Studienliste!$F$17</f>
        <v>ISI-05 13</v>
      </c>
      <c r="G45" s="55" t="s">
        <v>125</v>
      </c>
      <c r="H45" s="56" t="str">
        <f>Studienliste!$F$10</f>
        <v>OTTO-01 17</v>
      </c>
      <c r="I45" s="57" t="str">
        <f>Studienliste!$F$8</f>
        <v>TUD-02 20</v>
      </c>
      <c r="J45" s="58" t="str">
        <f>G45</f>
        <v>ENWI</v>
      </c>
    </row>
    <row r="46" spans="4:12" x14ac:dyDescent="0.25">
      <c r="D46" s="7" t="str">
        <f>'Produktion je Standort'!C6</f>
        <v>Austria</v>
      </c>
      <c r="E46" s="7" t="str">
        <f>'Produktion je Standort'!D6</f>
        <v>Donawitz</v>
      </c>
      <c r="F46" s="43">
        <f>'Gesamtenergie PP 2019'!E7*'Energie pro Energieträger'!D$47</f>
        <v>0</v>
      </c>
      <c r="G46" s="47">
        <f>'Gesamtenergie PP 2019'!F7*'Energie pro Energieträger'!D$45</f>
        <v>590.6639198655696</v>
      </c>
      <c r="H46" s="44">
        <f>'Gesamtenergie PP 2019'!G7*'Energie pro Energieträger'!E$46</f>
        <v>6973.9815384615367</v>
      </c>
      <c r="I46" s="46">
        <f>'Gesamtenergie PP 2019'!H7*'Energie pro Energieträger'!E$48</f>
        <v>0</v>
      </c>
      <c r="J46" s="45">
        <f>'Gesamtenergie PP 2019'!I7*'Energie pro Energieträger'!E$45</f>
        <v>1494.1712527529944</v>
      </c>
    </row>
    <row r="47" spans="4:12" x14ac:dyDescent="0.25">
      <c r="D47" s="7" t="str">
        <f>'Produktion je Standort'!C7</f>
        <v>Austria</v>
      </c>
      <c r="E47" s="7" t="str">
        <f>'Produktion je Standort'!D7</f>
        <v>Linz</v>
      </c>
      <c r="F47" s="43">
        <f>'Gesamtenergie PP 2019'!E8*'Energie pro Energieträger'!D$47</f>
        <v>0</v>
      </c>
      <c r="G47" s="47">
        <f>'Gesamtenergie PP 2019'!F8*'Energie pro Energieträger'!D$45</f>
        <v>590.6639198655696</v>
      </c>
      <c r="H47" s="44">
        <f>'Gesamtenergie PP 2019'!G8*'Energie pro Energieträger'!E$46</f>
        <v>6973.9815384615367</v>
      </c>
      <c r="I47" s="46">
        <f>'Gesamtenergie PP 2019'!H8*'Energie pro Energieträger'!E$48</f>
        <v>0</v>
      </c>
      <c r="J47" s="45">
        <f>'Gesamtenergie PP 2019'!I8*'Energie pro Energieträger'!E$45</f>
        <v>1494.1712527529944</v>
      </c>
    </row>
    <row r="48" spans="4:12" x14ac:dyDescent="0.25">
      <c r="D48" s="7" t="str">
        <f>'Produktion je Standort'!C8</f>
        <v>Belgium</v>
      </c>
      <c r="E48" s="7" t="str">
        <f>'Produktion je Standort'!D8</f>
        <v>Ghent</v>
      </c>
      <c r="F48" s="43">
        <f>'Gesamtenergie PP 2019'!E9*'Energie pro Energieträger'!D$47</f>
        <v>0</v>
      </c>
      <c r="G48" s="47">
        <f>'Gesamtenergie PP 2019'!F9*'Energie pro Energieträger'!D$45</f>
        <v>853.19861205071675</v>
      </c>
      <c r="H48" s="44">
        <f>'Gesamtenergie PP 2019'!G9*'Energie pro Energieträger'!E$46</f>
        <v>10073.734265734263</v>
      </c>
      <c r="I48" s="46">
        <f>'Gesamtenergie PP 2019'!H9*'Energie pro Energieträger'!E$48</f>
        <v>0</v>
      </c>
      <c r="J48" s="45">
        <f>'Gesamtenergie PP 2019'!I9*'Energie pro Energieträger'!E$45</f>
        <v>2158.2913669503896</v>
      </c>
    </row>
    <row r="49" spans="4:10" x14ac:dyDescent="0.25">
      <c r="D49" s="7" t="str">
        <f>'Produktion je Standort'!C9</f>
        <v>Czech Republic</v>
      </c>
      <c r="E49" s="7" t="str">
        <f>'Produktion je Standort'!D9</f>
        <v>Trinec</v>
      </c>
      <c r="F49" s="43">
        <f>'Gesamtenergie PP 2019'!E10*'Energie pro Energieträger'!D$47</f>
        <v>0</v>
      </c>
      <c r="G49" s="47">
        <f>'Gesamtenergie PP 2019'!F10*'Energie pro Energieträger'!D$45</f>
        <v>404.36917705082595</v>
      </c>
      <c r="H49" s="44">
        <f>'Gesamtenergie PP 2019'!G10*'Energie pro Energieträger'!E$46</f>
        <v>4774.3955244755234</v>
      </c>
      <c r="I49" s="46">
        <f>'Gesamtenergie PP 2019'!H10*'Energie pro Energieträger'!E$48</f>
        <v>0</v>
      </c>
      <c r="J49" s="45">
        <f>'Gesamtenergie PP 2019'!I10*'Energie pro Energieträger'!E$45</f>
        <v>1022.9113029051113</v>
      </c>
    </row>
    <row r="50" spans="4:10" x14ac:dyDescent="0.25">
      <c r="D50" s="7" t="str">
        <f>'Produktion je Standort'!C10</f>
        <v>Finland</v>
      </c>
      <c r="E50" s="7" t="str">
        <f>'Produktion je Standort'!D10</f>
        <v>Raahe</v>
      </c>
      <c r="F50" s="43">
        <f>'Gesamtenergie PP 2019'!E11*'Energie pro Energieträger'!D$47</f>
        <v>0</v>
      </c>
      <c r="G50" s="47">
        <f>'Gesamtenergie PP 2019'!F11*'Energie pro Energieträger'!D$45</f>
        <v>407.03053051960802</v>
      </c>
      <c r="H50" s="44">
        <f>'Gesamtenergie PP 2019'!G11*'Energie pro Energieträger'!E$46</f>
        <v>4805.8181818181811</v>
      </c>
      <c r="I50" s="46">
        <f>'Gesamtenergie PP 2019'!H11*'Energie pro Energieträger'!E$48</f>
        <v>0</v>
      </c>
      <c r="J50" s="45">
        <f>'Gesamtenergie PP 2019'!I11*'Energie pro Energieträger'!E$45</f>
        <v>1029.6435879029382</v>
      </c>
    </row>
    <row r="51" spans="4:10" x14ac:dyDescent="0.25">
      <c r="D51" s="7" t="str">
        <f>'Produktion je Standort'!C11</f>
        <v>France</v>
      </c>
      <c r="E51" s="7" t="str">
        <f>'Produktion je Standort'!D11</f>
        <v>Fos-Sur-Mer</v>
      </c>
      <c r="F51" s="43">
        <f>'Gesamtenergie PP 2019'!E12*'Energie pro Energieträger'!D$47</f>
        <v>0</v>
      </c>
      <c r="G51" s="47">
        <f>'Gesamtenergie PP 2019'!F12*'Energie pro Energieträger'!D$45</f>
        <v>587.06326517251159</v>
      </c>
      <c r="H51" s="44">
        <f>'Gesamtenergie PP 2019'!G12*'Energie pro Energieträger'!E$46</f>
        <v>6931.4685314685312</v>
      </c>
      <c r="I51" s="46">
        <f>'Gesamtenergie PP 2019'!H12*'Energie pro Energieträger'!E$48</f>
        <v>0</v>
      </c>
      <c r="J51" s="45">
        <f>'Gesamtenergie PP 2019'!I12*'Energie pro Energieträger'!E$45</f>
        <v>1485.0628671676993</v>
      </c>
    </row>
    <row r="52" spans="4:10" x14ac:dyDescent="0.25">
      <c r="D52" s="7" t="str">
        <f>'Produktion je Standort'!C12</f>
        <v>France</v>
      </c>
      <c r="E52" s="7" t="str">
        <f>'Produktion je Standort'!D12</f>
        <v>Dunkerque</v>
      </c>
      <c r="F52" s="43">
        <f>'Gesamtenergie PP 2019'!E13*'Energie pro Energieträger'!D$47</f>
        <v>0</v>
      </c>
      <c r="G52" s="47">
        <f>'Gesamtenergie PP 2019'!F13*'Energie pro Energieträger'!D$45</f>
        <v>1072.3688977151212</v>
      </c>
      <c r="H52" s="44">
        <f>'Gesamtenergie PP 2019'!G13*'Energie pro Energieträger'!E$46</f>
        <v>12661.482517482515</v>
      </c>
      <c r="I52" s="46">
        <f>'Gesamtenergie PP 2019'!H13*'Energie pro Energieträger'!E$48</f>
        <v>0</v>
      </c>
      <c r="J52" s="45">
        <f>'Gesamtenergie PP 2019'!I13*'Energie pro Energieträger'!E$45</f>
        <v>2712.7148373596638</v>
      </c>
    </row>
    <row r="53" spans="4:10" x14ac:dyDescent="0.25">
      <c r="D53" s="7" t="str">
        <f>'Produktion je Standort'!C13</f>
        <v>Germany</v>
      </c>
      <c r="E53" s="7" t="str">
        <f>'Produktion je Standort'!D13</f>
        <v>Bremen</v>
      </c>
      <c r="F53" s="43">
        <f>'Gesamtenergie PP 2019'!E14*'Energie pro Energieträger'!D$47</f>
        <v>0</v>
      </c>
      <c r="G53" s="47">
        <f>'Gesamtenergie PP 2019'!F14*'Energie pro Energieträger'!D$45</f>
        <v>516.61567335181019</v>
      </c>
      <c r="H53" s="44">
        <f>'Gesamtenergie PP 2019'!G14*'Energie pro Energieträger'!E$46</f>
        <v>6099.6923076923067</v>
      </c>
      <c r="I53" s="46">
        <f>'Gesamtenergie PP 2019'!H14*'Energie pro Energieträger'!E$48</f>
        <v>0</v>
      </c>
      <c r="J53" s="45">
        <f>'Gesamtenergie PP 2019'!I14*'Energie pro Energieträger'!E$45</f>
        <v>1306.8553231075753</v>
      </c>
    </row>
    <row r="54" spans="4:10" x14ac:dyDescent="0.25">
      <c r="D54" s="7" t="str">
        <f>'Produktion je Standort'!C14</f>
        <v>Germany</v>
      </c>
      <c r="E54" s="7" t="str">
        <f>'Produktion je Standort'!D14</f>
        <v>Voelklingen</v>
      </c>
      <c r="F54" s="43">
        <f>'Gesamtenergie PP 2019'!E15*'Energie pro Energieträger'!D$47</f>
        <v>0</v>
      </c>
      <c r="G54" s="47">
        <f>'Gesamtenergie PP 2019'!F15*'Energie pro Energieträger'!D$45</f>
        <v>435.52266765598057</v>
      </c>
      <c r="H54" s="44">
        <f>'Gesamtenergie PP 2019'!G15*'Energie pro Energieträger'!E$46</f>
        <v>5142.2254545454534</v>
      </c>
      <c r="I54" s="46">
        <f>'Gesamtenergie PP 2019'!H15*'Energie pro Energieträger'!E$48</f>
        <v>0</v>
      </c>
      <c r="J54" s="45">
        <f>'Gesamtenergie PP 2019'!I15*'Energie pro Energieträger'!E$45</f>
        <v>1101.7186390561437</v>
      </c>
    </row>
    <row r="55" spans="4:10" x14ac:dyDescent="0.25">
      <c r="D55" s="7" t="str">
        <f>'Produktion je Standort'!C15</f>
        <v>Germany</v>
      </c>
      <c r="E55" s="7" t="str">
        <f>'Produktion je Standort'!D15</f>
        <v>Eisenhuettenstadt</v>
      </c>
      <c r="F55" s="43">
        <f>'Gesamtenergie PP 2019'!E16*'Energie pro Energieträger'!D$47</f>
        <v>0</v>
      </c>
      <c r="G55" s="47">
        <f>'Gesamtenergie PP 2019'!F16*'Energie pro Energieträger'!D$45</f>
        <v>336.58293869890667</v>
      </c>
      <c r="H55" s="44">
        <f>'Gesamtenergie PP 2019'!G16*'Energie pro Energieträger'!E$46</f>
        <v>3974.0419580419571</v>
      </c>
      <c r="I55" s="46">
        <f>'Gesamtenergie PP 2019'!H16*'Energie pro Energieträger'!E$48</f>
        <v>0</v>
      </c>
      <c r="J55" s="45">
        <f>'Gesamtenergie PP 2019'!I16*'Energie pro Energieträger'!E$45</f>
        <v>851.43604384281423</v>
      </c>
    </row>
    <row r="56" spans="4:10" x14ac:dyDescent="0.25">
      <c r="D56" s="7" t="str">
        <f>'Produktion je Standort'!C16</f>
        <v>Germany</v>
      </c>
      <c r="E56" s="7" t="str">
        <f>'Produktion je Standort'!D16</f>
        <v>Duisburg-Huckingen</v>
      </c>
      <c r="F56" s="43">
        <f>'Gesamtenergie PP 2019'!E17*'Energie pro Energieträger'!D$47</f>
        <v>0</v>
      </c>
      <c r="G56" s="47">
        <f>'Gesamtenergie PP 2019'!F17*'Energie pro Energieträger'!D$45</f>
        <v>782.75102023001546</v>
      </c>
      <c r="H56" s="44">
        <f>'Gesamtenergie PP 2019'!G17*'Energie pro Energieträger'!E$46</f>
        <v>9241.9580419580398</v>
      </c>
      <c r="I56" s="46">
        <f>'Gesamtenergie PP 2019'!H17*'Energie pro Energieträger'!E$48</f>
        <v>0</v>
      </c>
      <c r="J56" s="45">
        <f>'Gesamtenergie PP 2019'!I17*'Energie pro Energieträger'!E$45</f>
        <v>1980.0838228902658</v>
      </c>
    </row>
    <row r="57" spans="4:10" x14ac:dyDescent="0.25">
      <c r="D57" s="7" t="str">
        <f>'Produktion je Standort'!C17</f>
        <v>Germany</v>
      </c>
      <c r="E57" s="7" t="str">
        <f>'Produktion je Standort'!D17</f>
        <v>Duisburg-Beeckerwerth</v>
      </c>
      <c r="F57" s="43">
        <f>'Gesamtenergie PP 2019'!E18*'Energie pro Energieträger'!D$47</f>
        <v>0</v>
      </c>
      <c r="G57" s="47">
        <f>'Gesamtenergie PP 2019'!F18*'Energie pro Energieträger'!D$45</f>
        <v>939.3012242760185</v>
      </c>
      <c r="H57" s="44">
        <f>'Gesamtenergie PP 2019'!G18*'Energie pro Energieträger'!E$46</f>
        <v>11090.349650349648</v>
      </c>
      <c r="I57" s="46">
        <f>'Gesamtenergie PP 2019'!H18*'Energie pro Energieträger'!E$48</f>
        <v>0</v>
      </c>
      <c r="J57" s="45">
        <f>'Gesamtenergie PP 2019'!I18*'Energie pro Energieträger'!E$45</f>
        <v>2376.1005874683187</v>
      </c>
    </row>
    <row r="58" spans="4:10" x14ac:dyDescent="0.25">
      <c r="D58" s="7" t="str">
        <f>'Produktion je Standort'!C18</f>
        <v>Germany</v>
      </c>
      <c r="E58" s="7" t="str">
        <f>'Produktion je Standort'!D18</f>
        <v>Salzgitter</v>
      </c>
      <c r="F58" s="43">
        <f>'Gesamtenergie PP 2019'!E19*'Energie pro Energieträger'!D$47</f>
        <v>0</v>
      </c>
      <c r="G58" s="47">
        <f>'Gesamtenergie PP 2019'!F19*'Energie pro Energieträger'!D$45</f>
        <v>720.13093861161417</v>
      </c>
      <c r="H58" s="44">
        <f>'Gesamtenergie PP 2019'!G19*'Energie pro Energieträger'!E$46</f>
        <v>8502.6013986013968</v>
      </c>
      <c r="I58" s="46">
        <f>'Gesamtenergie PP 2019'!H19*'Energie pro Energieträger'!E$48</f>
        <v>0</v>
      </c>
      <c r="J58" s="45">
        <f>'Gesamtenergie PP 2019'!I19*'Energie pro Energieträger'!E$45</f>
        <v>1821.6771170590443</v>
      </c>
    </row>
    <row r="59" spans="4:10" x14ac:dyDescent="0.25">
      <c r="D59" s="7" t="str">
        <f>'Produktion je Standort'!C19</f>
        <v>Germany</v>
      </c>
      <c r="E59" s="7" t="str">
        <f>'Produktion je Standort'!D19</f>
        <v>Dillingen</v>
      </c>
      <c r="F59" s="43">
        <f>'Gesamtenergie PP 2019'!E20*'Energie pro Energieträger'!D$47</f>
        <v>0</v>
      </c>
      <c r="G59" s="47">
        <f>'Gesamtenergie PP 2019'!F20*'Energie pro Energieträger'!D$45</f>
        <v>365.38817624337116</v>
      </c>
      <c r="H59" s="44">
        <f>'Gesamtenergie PP 2019'!G20*'Energie pro Energieträger'!E$46</f>
        <v>4314.1460139860137</v>
      </c>
      <c r="I59" s="46">
        <f>'Gesamtenergie PP 2019'!H20*'Energie pro Energieträger'!E$48</f>
        <v>0</v>
      </c>
      <c r="J59" s="45">
        <f>'Gesamtenergie PP 2019'!I20*'Energie pro Energieträger'!E$45</f>
        <v>924.30312852517602</v>
      </c>
    </row>
    <row r="60" spans="4:10" x14ac:dyDescent="0.25">
      <c r="D60" s="7" t="str">
        <f>'Produktion je Standort'!C20</f>
        <v>Germany</v>
      </c>
      <c r="E60" s="7" t="str">
        <f>'Produktion je Standort'!D20</f>
        <v>Duisburg</v>
      </c>
      <c r="F60" s="43">
        <f>'Gesamtenergie PP 2019'!E21*'Energie pro Energieträger'!D$47</f>
        <v>0</v>
      </c>
      <c r="G60" s="47">
        <f>'Gesamtenergie PP 2019'!F21*'Energie pro Energieträger'!D$45</f>
        <v>175.33622853152346</v>
      </c>
      <c r="H60" s="44">
        <f>'Gesamtenergie PP 2019'!G21*'Energie pro Energieträger'!E$46</f>
        <v>2070.1986013986011</v>
      </c>
      <c r="I60" s="46">
        <f>'Gesamtenergie PP 2019'!H21*'Energie pro Energieträger'!E$48</f>
        <v>0</v>
      </c>
      <c r="J60" s="45">
        <f>'Gesamtenergie PP 2019'!I21*'Energie pro Energieträger'!E$45</f>
        <v>443.5387763274195</v>
      </c>
    </row>
    <row r="61" spans="4:10" x14ac:dyDescent="0.25">
      <c r="D61" s="7" t="str">
        <f>'Produktion je Standort'!C21</f>
        <v>Germany</v>
      </c>
      <c r="E61" s="7" t="str">
        <f>'Produktion je Standort'!D21</f>
        <v>Duisburg-Bruckhausen</v>
      </c>
      <c r="F61" s="43">
        <f>'Gesamtenergie PP 2019'!E22*'Energie pro Energieträger'!D$47</f>
        <v>0</v>
      </c>
      <c r="G61" s="47">
        <f>'Gesamtenergie PP 2019'!F22*'Energie pro Energieträger'!D$45</f>
        <v>939.3012242760185</v>
      </c>
      <c r="H61" s="44">
        <f>'Gesamtenergie PP 2019'!G22*'Energie pro Energieträger'!E$46</f>
        <v>11090.349650349648</v>
      </c>
      <c r="I61" s="46">
        <f>'Gesamtenergie PP 2019'!H22*'Energie pro Energieträger'!E$48</f>
        <v>0</v>
      </c>
      <c r="J61" s="45">
        <f>'Gesamtenergie PP 2019'!I22*'Energie pro Energieträger'!E$45</f>
        <v>2376.1005874683187</v>
      </c>
    </row>
    <row r="62" spans="4:10" x14ac:dyDescent="0.25">
      <c r="D62" s="7" t="str">
        <f>'Produktion je Standort'!C22</f>
        <v>Hungaria</v>
      </c>
      <c r="E62" s="7" t="str">
        <f>'Produktion je Standort'!D22</f>
        <v>Dunauijvaros</v>
      </c>
      <c r="F62" s="43">
        <f>'Gesamtenergie PP 2019'!E23*'Energie pro Energieträger'!D$47</f>
        <v>0</v>
      </c>
      <c r="G62" s="47">
        <f>'Gesamtenergie PP 2019'!F23*'Energie pro Energieträger'!D$45</f>
        <v>250.48032647360492</v>
      </c>
      <c r="H62" s="44">
        <f>'Gesamtenergie PP 2019'!G23*'Energie pro Energieträger'!E$46</f>
        <v>2957.4265734265728</v>
      </c>
      <c r="I62" s="46">
        <f>'Gesamtenergie PP 2019'!H23*'Energie pro Energieträger'!E$48</f>
        <v>0</v>
      </c>
      <c r="J62" s="45">
        <f>'Gesamtenergie PP 2019'!I23*'Energie pro Energieträger'!E$45</f>
        <v>633.62682332488498</v>
      </c>
    </row>
    <row r="63" spans="4:10" x14ac:dyDescent="0.25">
      <c r="D63" s="7" t="str">
        <f>'Produktion je Standort'!C23</f>
        <v>Italy</v>
      </c>
      <c r="E63" s="7" t="str">
        <f>'Produktion je Standort'!D23</f>
        <v>Taranto</v>
      </c>
      <c r="F63" s="43">
        <f>'Gesamtenergie PP 2019'!E24*'Energie pro Energieträger'!D$47</f>
        <v>0</v>
      </c>
      <c r="G63" s="47">
        <f>'Gesamtenergie PP 2019'!F24*'Energie pro Energieträger'!D$45</f>
        <v>1330.6767343910262</v>
      </c>
      <c r="H63" s="44">
        <f>'Gesamtenergie PP 2019'!G24*'Energie pro Energieträger'!E$46</f>
        <v>15711.328671328667</v>
      </c>
      <c r="I63" s="46">
        <f>'Gesamtenergie PP 2019'!H24*'Energie pro Energieträger'!E$48</f>
        <v>0</v>
      </c>
      <c r="J63" s="45">
        <f>'Gesamtenergie PP 2019'!I24*'Energie pro Energieträger'!E$45</f>
        <v>3366.1424989134516</v>
      </c>
    </row>
    <row r="64" spans="4:10" x14ac:dyDescent="0.25">
      <c r="D64" s="7" t="str">
        <f>'Produktion je Standort'!C24</f>
        <v>Netherlands</v>
      </c>
      <c r="E64" s="7" t="str">
        <f>'Produktion je Standort'!D24</f>
        <v>Ijmuiden</v>
      </c>
      <c r="F64" s="43">
        <f>'Gesamtenergie PP 2019'!E25*'Energie pro Energieträger'!D$47</f>
        <v>0</v>
      </c>
      <c r="G64" s="47">
        <f>'Gesamtenergie PP 2019'!F25*'Energie pro Energieträger'!D$45</f>
        <v>1066.8896405735111</v>
      </c>
      <c r="H64" s="44">
        <f>'Gesamtenergie PP 2019'!G25*'Energie pro Energieträger'!E$46</f>
        <v>12596.78881118881</v>
      </c>
      <c r="I64" s="46">
        <f>'Gesamtenergie PP 2019'!H25*'Energie pro Energieträger'!E$48</f>
        <v>0</v>
      </c>
      <c r="J64" s="45">
        <f>'Gesamtenergie PP 2019'!I25*'Energie pro Energieträger'!E$45</f>
        <v>2698.8542505994324</v>
      </c>
    </row>
    <row r="65" spans="4:12" x14ac:dyDescent="0.25">
      <c r="D65" s="7" t="str">
        <f>'Produktion je Standort'!C25</f>
        <v>Poland</v>
      </c>
      <c r="E65" s="7" t="str">
        <f>'Produktion je Standort'!D25</f>
        <v>Krakow</v>
      </c>
      <c r="F65" s="43">
        <f>'Gesamtenergie PP 2019'!E26*'Energie pro Energieträger'!D$47</f>
        <v>0</v>
      </c>
      <c r="G65" s="47">
        <f>'Gesamtenergie PP 2019'!F26*'Energie pro Energieträger'!D$45</f>
        <v>426.59930602535837</v>
      </c>
      <c r="H65" s="44">
        <f>'Gesamtenergie PP 2019'!G26*'Energie pro Energieträger'!E$46</f>
        <v>5036.8671328671317</v>
      </c>
      <c r="I65" s="46">
        <f>'Gesamtenergie PP 2019'!H26*'Energie pro Energieträger'!E$48</f>
        <v>0</v>
      </c>
      <c r="J65" s="45">
        <f>'Gesamtenergie PP 2019'!I26*'Energie pro Energieträger'!E$45</f>
        <v>1079.1456834751948</v>
      </c>
    </row>
    <row r="66" spans="4:12" x14ac:dyDescent="0.25">
      <c r="D66" s="7" t="str">
        <f>'Produktion je Standort'!C26</f>
        <v>Poland</v>
      </c>
      <c r="E66" s="7" t="str">
        <f>'Produktion je Standort'!D26</f>
        <v>Dabrowa Gornicza</v>
      </c>
      <c r="F66" s="43">
        <f>'Gesamtenergie PP 2019'!E27*'Energie pro Energieträger'!D$47</f>
        <v>0</v>
      </c>
      <c r="G66" s="47">
        <f>'Gesamtenergie PP 2019'!F27*'Energie pro Energieträger'!D$45</f>
        <v>426.59930602535837</v>
      </c>
      <c r="H66" s="44">
        <f>'Gesamtenergie PP 2019'!G27*'Energie pro Energieträger'!E$46</f>
        <v>5036.8671328671317</v>
      </c>
      <c r="I66" s="46">
        <f>'Gesamtenergie PP 2019'!H27*'Energie pro Energieträger'!E$48</f>
        <v>0</v>
      </c>
      <c r="J66" s="45">
        <f>'Gesamtenergie PP 2019'!I27*'Energie pro Energieträger'!E$45</f>
        <v>1079.1456834751948</v>
      </c>
    </row>
    <row r="67" spans="4:12" x14ac:dyDescent="0.25">
      <c r="D67" s="7" t="str">
        <f>'Produktion je Standort'!C27</f>
        <v>Romania</v>
      </c>
      <c r="E67" s="7" t="str">
        <f>'Produktion je Standort'!D27</f>
        <v>Galati</v>
      </c>
      <c r="F67" s="43">
        <f>'Gesamtenergie PP 2019'!E28*'Energie pro Energieträger'!D$47</f>
        <v>0</v>
      </c>
      <c r="G67" s="47">
        <f>'Gesamtenergie PP 2019'!F28*'Energie pro Energieträger'!D$45</f>
        <v>320.92791829430632</v>
      </c>
      <c r="H67" s="44">
        <f>'Gesamtenergie PP 2019'!G28*'Energie pro Energieträger'!E$46</f>
        <v>3789.2027972027963</v>
      </c>
      <c r="I67" s="46">
        <f>'Gesamtenergie PP 2019'!H28*'Energie pro Energieträger'!E$48</f>
        <v>0</v>
      </c>
      <c r="J67" s="45">
        <f>'Gesamtenergie PP 2019'!I28*'Energie pro Energieträger'!E$45</f>
        <v>811.83436738500882</v>
      </c>
    </row>
    <row r="68" spans="4:12" x14ac:dyDescent="0.25">
      <c r="D68" s="7" t="str">
        <f>'Produktion je Standort'!C28</f>
        <v>Slovakia</v>
      </c>
      <c r="E68" s="7" t="str">
        <f>'Produktion je Standort'!D28</f>
        <v>Kosice</v>
      </c>
      <c r="F68" s="43">
        <f>'Gesamtenergie PP 2019'!E29*'Energie pro Energieträger'!D$47</f>
        <v>0</v>
      </c>
      <c r="G68" s="47">
        <f>'Gesamtenergie PP 2019'!F29*'Energie pro Energieträger'!D$45</f>
        <v>704.47591820701382</v>
      </c>
      <c r="H68" s="44">
        <f>'Gesamtenergie PP 2019'!G29*'Energie pro Energieträger'!E$46</f>
        <v>8317.7622377622356</v>
      </c>
      <c r="I68" s="46">
        <f>'Gesamtenergie PP 2019'!H29*'Energie pro Energieträger'!E$48</f>
        <v>0</v>
      </c>
      <c r="J68" s="45">
        <f>'Gesamtenergie PP 2019'!I29*'Energie pro Energieträger'!E$45</f>
        <v>1782.0754406012391</v>
      </c>
    </row>
    <row r="69" spans="4:12" x14ac:dyDescent="0.25">
      <c r="D69" s="7" t="str">
        <f>'Produktion je Standort'!C29</f>
        <v>Spain</v>
      </c>
      <c r="E69" s="7" t="str">
        <f>'Produktion je Standort'!D29</f>
        <v>Gijon</v>
      </c>
      <c r="F69" s="43">
        <f>'Gesamtenergie PP 2019'!E30*'Energie pro Energieträger'!D$47</f>
        <v>0</v>
      </c>
      <c r="G69" s="47">
        <f>'Gesamtenergie PP 2019'!F30*'Energie pro Energieträger'!D$45</f>
        <v>371.80673460925732</v>
      </c>
      <c r="H69" s="44">
        <f>'Gesamtenergie PP 2019'!G30*'Energie pro Energieträger'!E$46</f>
        <v>4389.9300699300684</v>
      </c>
      <c r="I69" s="46">
        <f>'Gesamtenergie PP 2019'!H30*'Energie pro Energieträger'!E$48</f>
        <v>0</v>
      </c>
      <c r="J69" s="45">
        <f>'Gesamtenergie PP 2019'!I30*'Energie pro Energieträger'!E$45</f>
        <v>940.53981587287626</v>
      </c>
    </row>
    <row r="70" spans="4:12" x14ac:dyDescent="0.25">
      <c r="D70" s="7" t="str">
        <f>'Produktion je Standort'!C30</f>
        <v>Spain</v>
      </c>
      <c r="E70" s="7" t="str">
        <f>'Produktion je Standort'!D30</f>
        <v>Aviles</v>
      </c>
      <c r="F70" s="43">
        <f>'Gesamtenergie PP 2019'!E31*'Energie pro Energieträger'!D$47</f>
        <v>0</v>
      </c>
      <c r="G70" s="47">
        <f>'Gesamtenergie PP 2019'!F31*'Energie pro Energieträger'!D$45</f>
        <v>371.80673460925732</v>
      </c>
      <c r="H70" s="44">
        <f>'Gesamtenergie PP 2019'!G31*'Energie pro Energieträger'!E$46</f>
        <v>4389.9300699300684</v>
      </c>
      <c r="I70" s="46">
        <f>'Gesamtenergie PP 2019'!H31*'Energie pro Energieträger'!E$48</f>
        <v>0</v>
      </c>
      <c r="J70" s="45">
        <f>'Gesamtenergie PP 2019'!I31*'Energie pro Energieträger'!E$45</f>
        <v>940.53981587287626</v>
      </c>
    </row>
    <row r="71" spans="4:12" x14ac:dyDescent="0.25">
      <c r="D71" s="7" t="str">
        <f>'Produktion je Standort'!C31</f>
        <v>Sweden</v>
      </c>
      <c r="E71" s="7" t="str">
        <f>'Produktion je Standort'!D31</f>
        <v>Lulea</v>
      </c>
      <c r="F71" s="43">
        <f>'Gesamtenergie PP 2019'!E32*'Energie pro Energieträger'!D$47</f>
        <v>0</v>
      </c>
      <c r="G71" s="47">
        <f>'Gesamtenergie PP 2019'!F32*'Energie pro Energieträger'!D$45</f>
        <v>360.06546930580708</v>
      </c>
      <c r="H71" s="44">
        <f>'Gesamtenergie PP 2019'!G32*'Energie pro Energieträger'!E$46</f>
        <v>4251.3006993006984</v>
      </c>
      <c r="I71" s="46">
        <f>'Gesamtenergie PP 2019'!H32*'Energie pro Energieträger'!E$48</f>
        <v>0</v>
      </c>
      <c r="J71" s="45">
        <f>'Gesamtenergie PP 2019'!I32*'Energie pro Energieträger'!E$45</f>
        <v>910.83855852952217</v>
      </c>
    </row>
    <row r="72" spans="4:12" x14ac:dyDescent="0.25">
      <c r="D72" s="7" t="str">
        <f>'Produktion je Standort'!C32</f>
        <v>Sweden</v>
      </c>
      <c r="E72" s="7" t="str">
        <f>'Produktion je Standort'!D32</f>
        <v>Oxeloesund</v>
      </c>
      <c r="F72" s="43">
        <f>'Gesamtenergie PP 2019'!E33*'Energie pro Energieträger'!D$47</f>
        <v>0</v>
      </c>
      <c r="G72" s="47">
        <f>'Gesamtenergie PP 2019'!F33*'Energie pro Energieträger'!D$45</f>
        <v>234.82530606900463</v>
      </c>
      <c r="H72" s="44">
        <f>'Gesamtenergie PP 2019'!G33*'Energie pro Energieträger'!E$46</f>
        <v>2772.587412587412</v>
      </c>
      <c r="I72" s="46">
        <f>'Gesamtenergie PP 2019'!H33*'Energie pro Energieträger'!E$48</f>
        <v>0</v>
      </c>
      <c r="J72" s="45">
        <f>'Gesamtenergie PP 2019'!I33*'Energie pro Energieträger'!E$45</f>
        <v>594.02514686707968</v>
      </c>
    </row>
    <row r="73" spans="4:12" x14ac:dyDescent="0.25">
      <c r="D73" s="7" t="str">
        <f>'Produktion je Standort'!C33</f>
        <v>United Kingdom</v>
      </c>
      <c r="E73" s="7" t="str">
        <f>'Produktion je Standort'!D33</f>
        <v>Port Talbot</v>
      </c>
      <c r="F73" s="43">
        <f>'Gesamtenergie PP 2019'!E34*'Energie pro Energieträger'!D$47</f>
        <v>0</v>
      </c>
      <c r="G73" s="47">
        <f>'Gesamtenergie PP 2019'!F34*'Energie pro Energieträger'!D$45</f>
        <v>592.5425223141217</v>
      </c>
      <c r="H73" s="44">
        <f>'Gesamtenergie PP 2019'!G34*'Energie pro Energieträger'!E$46</f>
        <v>6996.1622377622371</v>
      </c>
      <c r="I73" s="46">
        <f>'Gesamtenergie PP 2019'!H34*'Energie pro Energieträger'!E$48</f>
        <v>0</v>
      </c>
      <c r="J73" s="45">
        <f>'Gesamtenergie PP 2019'!I34*'Energie pro Energieträger'!E$45</f>
        <v>1498.9234539279312</v>
      </c>
    </row>
    <row r="74" spans="4:12" x14ac:dyDescent="0.25">
      <c r="D74" s="7" t="str">
        <f>'Produktion je Standort'!C34</f>
        <v>United Kingdom</v>
      </c>
      <c r="E74" s="7" t="str">
        <f>'Produktion je Standort'!D34</f>
        <v>Scunthorpe</v>
      </c>
      <c r="F74" s="43">
        <f>'Gesamtenergie PP 2019'!E35*'Energie pro Energieträger'!D$47</f>
        <v>0</v>
      </c>
      <c r="G74" s="47">
        <f>'Gesamtenergie PP 2019'!F35*'Energie pro Energieträger'!D$45</f>
        <v>438.34057132880866</v>
      </c>
      <c r="H74" s="44">
        <f>'Gesamtenergie PP 2019'!G35*'Energie pro Energieträger'!E$46</f>
        <v>5175.4965034965026</v>
      </c>
      <c r="I74" s="46">
        <f>'Gesamtenergie PP 2019'!H35*'Energie pro Energieträger'!E$48</f>
        <v>0</v>
      </c>
      <c r="J74" s="45">
        <f>'Gesamtenergie PP 2019'!I35*'Energie pro Energieträger'!E$45</f>
        <v>1108.8469408185488</v>
      </c>
    </row>
    <row r="75" spans="4:12" ht="15.75" thickBot="1" x14ac:dyDescent="0.3"/>
    <row r="76" spans="4:12" ht="15.75" thickBot="1" x14ac:dyDescent="0.3">
      <c r="D76" s="104" t="s">
        <v>26</v>
      </c>
      <c r="E76" s="105"/>
      <c r="F76" s="67">
        <f>SUM(F46:F74)</f>
        <v>0</v>
      </c>
      <c r="G76" s="69">
        <f t="shared" ref="G76:J76" si="1">SUM(G46:G74)</f>
        <v>16612.324902341617</v>
      </c>
      <c r="H76" s="67">
        <f t="shared" si="1"/>
        <v>196142.07552447551</v>
      </c>
      <c r="I76" s="67">
        <f t="shared" si="1"/>
        <v>0</v>
      </c>
      <c r="J76" s="70">
        <f t="shared" si="1"/>
        <v>42023.318973200112</v>
      </c>
    </row>
    <row r="79" spans="4:12" ht="21" x14ac:dyDescent="0.35">
      <c r="D79" s="88" t="s">
        <v>144</v>
      </c>
      <c r="E79" s="88"/>
      <c r="F79" s="88"/>
      <c r="G79" s="88"/>
      <c r="H79" s="88"/>
      <c r="I79" s="88"/>
      <c r="J79" s="88"/>
      <c r="K79" s="48"/>
      <c r="L79" s="48"/>
    </row>
    <row r="81" spans="4:10" ht="15.75" x14ac:dyDescent="0.25">
      <c r="F81" s="103" t="s">
        <v>45</v>
      </c>
      <c r="G81" s="103"/>
      <c r="H81" s="103" t="s">
        <v>42</v>
      </c>
      <c r="I81" s="103"/>
      <c r="J81" s="103"/>
    </row>
    <row r="82" spans="4:10" x14ac:dyDescent="0.25">
      <c r="D82" s="12" t="s">
        <v>49</v>
      </c>
      <c r="E82" s="12" t="s">
        <v>50</v>
      </c>
      <c r="F82" s="54" t="str">
        <f>Studienliste!$F$17</f>
        <v>ISI-05 13</v>
      </c>
      <c r="G82" s="55" t="s">
        <v>125</v>
      </c>
      <c r="H82" s="56" t="str">
        <f>Studienliste!$F$10</f>
        <v>OTTO-01 17</v>
      </c>
      <c r="I82" s="57" t="str">
        <f>Studienliste!$F$8</f>
        <v>TUD-02 20</v>
      </c>
      <c r="J82" s="58" t="str">
        <f>G82</f>
        <v>ENWI</v>
      </c>
    </row>
    <row r="83" spans="4:10" x14ac:dyDescent="0.25">
      <c r="D83" s="7" t="str">
        <f>'Produktion je Standort'!C6</f>
        <v>Austria</v>
      </c>
      <c r="E83" s="7" t="str">
        <f>'Produktion je Standort'!D6</f>
        <v>Donawitz</v>
      </c>
      <c r="F83" s="43">
        <f>'Gesamtenergie PP 2019'!E7*'Energie pro Energieträger'!D$51</f>
        <v>17276.566999999999</v>
      </c>
      <c r="G83" s="47">
        <f>'Gesamtenergie PP 2019'!F7*'Energie pro Energieträger'!D$49</f>
        <v>20458.044444444447</v>
      </c>
      <c r="H83" s="44">
        <f>'Gesamtenergie PP 2019'!G7*'Energie pro Energieträger'!E$50</f>
        <v>16903.039999999997</v>
      </c>
      <c r="I83" s="46">
        <f>'Gesamtenergie PP 2019'!H7*'Energie pro Energieträger'!E$52</f>
        <v>13152.678</v>
      </c>
      <c r="J83" s="45">
        <f>'Gesamtenergie PP 2019'!I7*'Energie pro Energieträger'!E$49</f>
        <v>11825.001222222221</v>
      </c>
    </row>
    <row r="84" spans="4:10" x14ac:dyDescent="0.25">
      <c r="D84" s="7" t="str">
        <f>'Produktion je Standort'!C7</f>
        <v>Austria</v>
      </c>
      <c r="E84" s="7" t="str">
        <f>'Produktion je Standort'!D7</f>
        <v>Linz</v>
      </c>
      <c r="F84" s="43">
        <f>'Gesamtenergie PP 2019'!E8*'Energie pro Energieträger'!D$51</f>
        <v>17276.566999999999</v>
      </c>
      <c r="G84" s="47">
        <f>'Gesamtenergie PP 2019'!F8*'Energie pro Energieträger'!D$49</f>
        <v>20458.044444444447</v>
      </c>
      <c r="H84" s="44">
        <f>'Gesamtenergie PP 2019'!G8*'Energie pro Energieträger'!E$50</f>
        <v>16903.039999999997</v>
      </c>
      <c r="I84" s="46">
        <f>'Gesamtenergie PP 2019'!H8*'Energie pro Energieträger'!E$52</f>
        <v>13152.678</v>
      </c>
      <c r="J84" s="45">
        <f>'Gesamtenergie PP 2019'!I8*'Energie pro Energieträger'!E$49</f>
        <v>11825.001222222221</v>
      </c>
    </row>
    <row r="85" spans="4:10" x14ac:dyDescent="0.25">
      <c r="D85" s="7" t="str">
        <f>'Produktion je Standort'!C8</f>
        <v>Belgium</v>
      </c>
      <c r="E85" s="7" t="str">
        <f>'Produktion je Standort'!D8</f>
        <v>Ghent</v>
      </c>
      <c r="F85" s="43">
        <f>'Gesamtenergie PP 2019'!E9*'Energie pro Energieträger'!D$51</f>
        <v>24955.55</v>
      </c>
      <c r="G85" s="47">
        <f>'Gesamtenergie PP 2019'!F9*'Energie pro Energieträger'!D$49</f>
        <v>29551.111111111117</v>
      </c>
      <c r="H85" s="44">
        <f>'Gesamtenergie PP 2019'!G9*'Energie pro Energieträger'!E$50</f>
        <v>24415.999999999996</v>
      </c>
      <c r="I85" s="46">
        <f>'Gesamtenergie PP 2019'!H9*'Energie pro Energieträger'!E$52</f>
        <v>18998.7</v>
      </c>
      <c r="J85" s="45">
        <f>'Gesamtenergie PP 2019'!I9*'Energie pro Energieträger'!E$49</f>
        <v>17080.905555555553</v>
      </c>
    </row>
    <row r="86" spans="4:10" x14ac:dyDescent="0.25">
      <c r="D86" s="7" t="str">
        <f>'Produktion je Standort'!C9</f>
        <v>Czech Republic</v>
      </c>
      <c r="E86" s="7" t="str">
        <f>'Produktion je Standort'!D9</f>
        <v>Trinec</v>
      </c>
      <c r="F86" s="43">
        <f>'Gesamtenergie PP 2019'!E10*'Energie pro Energieträger'!D$51</f>
        <v>11827.556999999999</v>
      </c>
      <c r="G86" s="47">
        <f>'Gesamtenergie PP 2019'!F10*'Energie pro Energieträger'!D$49</f>
        <v>14005.600000000002</v>
      </c>
      <c r="H86" s="44">
        <f>'Gesamtenergie PP 2019'!G10*'Energie pro Energieträger'!E$50</f>
        <v>11571.839999999998</v>
      </c>
      <c r="I86" s="46">
        <f>'Gesamtenergie PP 2019'!H10*'Energie pro Energieträger'!E$52</f>
        <v>9004.3379999999997</v>
      </c>
      <c r="J86" s="45">
        <f>'Gesamtenergie PP 2019'!I10*'Energie pro Energieträger'!E$49</f>
        <v>8095.4089999999997</v>
      </c>
    </row>
    <row r="87" spans="4:10" x14ac:dyDescent="0.25">
      <c r="D87" s="7" t="str">
        <f>'Produktion je Standort'!C10</f>
        <v>Finland</v>
      </c>
      <c r="E87" s="7" t="str">
        <f>'Produktion je Standort'!D10</f>
        <v>Raahe</v>
      </c>
      <c r="F87" s="43">
        <f>'Gesamtenergie PP 2019'!E11*'Energie pro Energieträger'!D$51</f>
        <v>11905.4</v>
      </c>
      <c r="G87" s="47">
        <f>'Gesamtenergie PP 2019'!F11*'Energie pro Energieträger'!D$49</f>
        <v>14097.777777777781</v>
      </c>
      <c r="H87" s="44">
        <f>'Gesamtenergie PP 2019'!G11*'Energie pro Energieträger'!E$50</f>
        <v>11647.999999999998</v>
      </c>
      <c r="I87" s="46">
        <f>'Gesamtenergie PP 2019'!H11*'Energie pro Energieträger'!E$52</f>
        <v>9063.6</v>
      </c>
      <c r="J87" s="45">
        <f>'Gesamtenergie PP 2019'!I11*'Energie pro Energieträger'!E$49</f>
        <v>8148.688888888888</v>
      </c>
    </row>
    <row r="88" spans="4:10" x14ac:dyDescent="0.25">
      <c r="D88" s="7" t="str">
        <f>'Produktion je Standort'!C11</f>
        <v>France</v>
      </c>
      <c r="E88" s="7" t="str">
        <f>'Produktion je Standort'!D11</f>
        <v>Fos-Sur-Mer</v>
      </c>
      <c r="F88" s="43">
        <f>'Gesamtenergie PP 2019'!E12*'Energie pro Energieträger'!D$51</f>
        <v>17171.25</v>
      </c>
      <c r="G88" s="47">
        <f>'Gesamtenergie PP 2019'!F12*'Energie pro Energieträger'!D$49</f>
        <v>20333.333333333339</v>
      </c>
      <c r="H88" s="44">
        <f>'Gesamtenergie PP 2019'!G12*'Energie pro Energieträger'!E$50</f>
        <v>16800</v>
      </c>
      <c r="I88" s="46">
        <f>'Gesamtenergie PP 2019'!H12*'Energie pro Energieträger'!E$52</f>
        <v>13072.5</v>
      </c>
      <c r="J88" s="45">
        <f>'Gesamtenergie PP 2019'!I12*'Energie pro Energieträger'!E$49</f>
        <v>11752.916666666666</v>
      </c>
    </row>
    <row r="89" spans="4:10" x14ac:dyDescent="0.25">
      <c r="D89" s="7" t="str">
        <f>'Produktion je Standort'!C12</f>
        <v>France</v>
      </c>
      <c r="E89" s="7" t="str">
        <f>'Produktion je Standort'!D12</f>
        <v>Dunkerque</v>
      </c>
      <c r="F89" s="43">
        <f>'Gesamtenergie PP 2019'!E13*'Energie pro Energieträger'!D$51</f>
        <v>31366.149999999998</v>
      </c>
      <c r="G89" s="47">
        <f>'Gesamtenergie PP 2019'!F13*'Energie pro Energieträger'!D$49</f>
        <v>37142.222222222234</v>
      </c>
      <c r="H89" s="44">
        <f>'Gesamtenergie PP 2019'!G13*'Energie pro Energieträger'!E$50</f>
        <v>30687.999999999996</v>
      </c>
      <c r="I89" s="46">
        <f>'Gesamtenergie PP 2019'!H13*'Energie pro Energieträger'!E$52</f>
        <v>23879.100000000002</v>
      </c>
      <c r="J89" s="45">
        <f>'Gesamtenergie PP 2019'!I13*'Energie pro Energieträger'!E$49</f>
        <v>21468.661111111109</v>
      </c>
    </row>
    <row r="90" spans="4:10" x14ac:dyDescent="0.25">
      <c r="D90" s="7" t="str">
        <f>'Produktion je Standort'!C13</f>
        <v>Germany</v>
      </c>
      <c r="E90" s="7" t="str">
        <f>'Produktion je Standort'!D13</f>
        <v>Bremen</v>
      </c>
      <c r="F90" s="43">
        <f>'Gesamtenergie PP 2019'!E14*'Energie pro Energieträger'!D$51</f>
        <v>15110.699999999999</v>
      </c>
      <c r="G90" s="47">
        <f>'Gesamtenergie PP 2019'!F14*'Energie pro Energieträger'!D$49</f>
        <v>17893.333333333336</v>
      </c>
      <c r="H90" s="44">
        <f>'Gesamtenergie PP 2019'!G14*'Energie pro Energieträger'!E$50</f>
        <v>14783.999999999998</v>
      </c>
      <c r="I90" s="46">
        <f>'Gesamtenergie PP 2019'!H14*'Energie pro Energieträger'!E$52</f>
        <v>11503.800000000001</v>
      </c>
      <c r="J90" s="45">
        <f>'Gesamtenergie PP 2019'!I14*'Energie pro Energieträger'!E$49</f>
        <v>10342.566666666666</v>
      </c>
    </row>
    <row r="91" spans="4:10" x14ac:dyDescent="0.25">
      <c r="D91" s="7" t="str">
        <f>'Produktion je Standort'!C14</f>
        <v>Germany</v>
      </c>
      <c r="E91" s="7" t="str">
        <f>'Produktion je Standort'!D14</f>
        <v>Voelklingen</v>
      </c>
      <c r="F91" s="43">
        <f>'Gesamtenergie PP 2019'!E15*'Energie pro Energieträger'!D$51</f>
        <v>12738.777999999998</v>
      </c>
      <c r="G91" s="47">
        <f>'Gesamtenergie PP 2019'!F15*'Energie pro Energieträger'!D$49</f>
        <v>15084.622222222226</v>
      </c>
      <c r="H91" s="44">
        <f>'Gesamtenergie PP 2019'!G15*'Energie pro Energieträger'!E$50</f>
        <v>12463.359999999999</v>
      </c>
      <c r="I91" s="46">
        <f>'Gesamtenergie PP 2019'!H15*'Energie pro Energieträger'!E$52</f>
        <v>9698.0519999999997</v>
      </c>
      <c r="J91" s="45">
        <f>'Gesamtenergie PP 2019'!I15*'Energie pro Energieträger'!E$49</f>
        <v>8719.0971111111103</v>
      </c>
    </row>
    <row r="92" spans="4:10" x14ac:dyDescent="0.25">
      <c r="D92" s="7" t="str">
        <f>'Produktion je Standort'!C15</f>
        <v>Germany</v>
      </c>
      <c r="E92" s="7" t="str">
        <f>'Produktion je Standort'!D15</f>
        <v>Eisenhuettenstadt</v>
      </c>
      <c r="F92" s="43">
        <f>'Gesamtenergie PP 2019'!E16*'Energie pro Energieträger'!D$51</f>
        <v>9844.8499999999985</v>
      </c>
      <c r="G92" s="47">
        <f>'Gesamtenergie PP 2019'!F16*'Energie pro Energieträger'!D$49</f>
        <v>11657.777777777781</v>
      </c>
      <c r="H92" s="44">
        <f>'Gesamtenergie PP 2019'!G16*'Energie pro Energieträger'!E$50</f>
        <v>9631.9999999999982</v>
      </c>
      <c r="I92" s="46">
        <f>'Gesamtenergie PP 2019'!H16*'Energie pro Energieträger'!E$52</f>
        <v>7494.9000000000005</v>
      </c>
      <c r="J92" s="45">
        <f>'Gesamtenergie PP 2019'!I16*'Energie pro Energieträger'!E$49</f>
        <v>6738.3388888888885</v>
      </c>
    </row>
    <row r="93" spans="4:10" x14ac:dyDescent="0.25">
      <c r="D93" s="7" t="str">
        <f>'Produktion je Standort'!C16</f>
        <v>Germany</v>
      </c>
      <c r="E93" s="7" t="str">
        <f>'Produktion je Standort'!D16</f>
        <v>Duisburg-Huckingen</v>
      </c>
      <c r="F93" s="43">
        <f>'Gesamtenergie PP 2019'!E17*'Energie pro Energieträger'!D$51</f>
        <v>22895</v>
      </c>
      <c r="G93" s="47">
        <f>'Gesamtenergie PP 2019'!F17*'Energie pro Energieträger'!D$49</f>
        <v>27111.111111111117</v>
      </c>
      <c r="H93" s="44">
        <f>'Gesamtenergie PP 2019'!G17*'Energie pro Energieträger'!E$50</f>
        <v>22399.999999999996</v>
      </c>
      <c r="I93" s="46">
        <f>'Gesamtenergie PP 2019'!H17*'Energie pro Energieträger'!E$52</f>
        <v>17430</v>
      </c>
      <c r="J93" s="45">
        <f>'Gesamtenergie PP 2019'!I17*'Energie pro Energieträger'!E$49</f>
        <v>15670.555555555555</v>
      </c>
    </row>
    <row r="94" spans="4:10" x14ac:dyDescent="0.25">
      <c r="D94" s="7" t="str">
        <f>'Produktion je Standort'!C17</f>
        <v>Germany</v>
      </c>
      <c r="E94" s="7" t="str">
        <f>'Produktion je Standort'!D17</f>
        <v>Duisburg-Beeckerwerth</v>
      </c>
      <c r="F94" s="43">
        <f>'Gesamtenergie PP 2019'!E18*'Energie pro Energieträger'!D$51</f>
        <v>27474</v>
      </c>
      <c r="G94" s="47">
        <f>'Gesamtenergie PP 2019'!F18*'Energie pro Energieträger'!D$49</f>
        <v>32533.333333333339</v>
      </c>
      <c r="H94" s="44">
        <f>'Gesamtenergie PP 2019'!G18*'Energie pro Energieträger'!E$50</f>
        <v>26879.999999999996</v>
      </c>
      <c r="I94" s="46">
        <f>'Gesamtenergie PP 2019'!H18*'Energie pro Energieträger'!E$52</f>
        <v>20916</v>
      </c>
      <c r="J94" s="45">
        <f>'Gesamtenergie PP 2019'!I18*'Energie pro Energieträger'!E$49</f>
        <v>18804.666666666664</v>
      </c>
    </row>
    <row r="95" spans="4:10" x14ac:dyDescent="0.25">
      <c r="D95" s="7" t="str">
        <f>'Produktion je Standort'!C18</f>
        <v>Germany</v>
      </c>
      <c r="E95" s="7" t="str">
        <f>'Produktion je Standort'!D18</f>
        <v>Salzgitter</v>
      </c>
      <c r="F95" s="43">
        <f>'Gesamtenergie PP 2019'!E19*'Energie pro Energieträger'!D$51</f>
        <v>21063.399999999998</v>
      </c>
      <c r="G95" s="47">
        <f>'Gesamtenergie PP 2019'!F19*'Energie pro Energieträger'!D$49</f>
        <v>24942.222222222226</v>
      </c>
      <c r="H95" s="44">
        <f>'Gesamtenergie PP 2019'!G19*'Energie pro Energieträger'!E$50</f>
        <v>20607.999999999996</v>
      </c>
      <c r="I95" s="46">
        <f>'Gesamtenergie PP 2019'!H19*'Energie pro Energieträger'!E$52</f>
        <v>16035.6</v>
      </c>
      <c r="J95" s="45">
        <f>'Gesamtenergie PP 2019'!I19*'Energie pro Energieträger'!E$49</f>
        <v>14416.911111111111</v>
      </c>
    </row>
    <row r="96" spans="4:10" x14ac:dyDescent="0.25">
      <c r="D96" s="7" t="str">
        <f>'Produktion je Standort'!C19</f>
        <v>Germany</v>
      </c>
      <c r="E96" s="7" t="str">
        <f>'Produktion je Standort'!D19</f>
        <v>Dillingen</v>
      </c>
      <c r="F96" s="43">
        <f>'Gesamtenergie PP 2019'!E20*'Energie pro Energieträger'!D$51</f>
        <v>10687.385999999999</v>
      </c>
      <c r="G96" s="47">
        <f>'Gesamtenergie PP 2019'!F20*'Energie pro Energieträger'!D$49</f>
        <v>12655.466666666669</v>
      </c>
      <c r="H96" s="44">
        <f>'Gesamtenergie PP 2019'!G20*'Energie pro Energieträger'!E$50</f>
        <v>10456.32</v>
      </c>
      <c r="I96" s="46">
        <f>'Gesamtenergie PP 2019'!H20*'Energie pro Energieträger'!E$52</f>
        <v>8136.3240000000005</v>
      </c>
      <c r="J96" s="45">
        <f>'Gesamtenergie PP 2019'!I20*'Energie pro Energieträger'!E$49</f>
        <v>7315.0153333333328</v>
      </c>
    </row>
    <row r="97" spans="4:10" x14ac:dyDescent="0.25">
      <c r="D97" s="7" t="str">
        <f>'Produktion je Standort'!C20</f>
        <v>Germany</v>
      </c>
      <c r="E97" s="7" t="str">
        <f>'Produktion je Standort'!D20</f>
        <v>Duisburg</v>
      </c>
      <c r="F97" s="43">
        <f>'Gesamtenergie PP 2019'!E21*'Energie pro Energieträger'!D$51</f>
        <v>5128.4799999999996</v>
      </c>
      <c r="G97" s="47">
        <f>'Gesamtenergie PP 2019'!F21*'Energie pro Energieträger'!D$49</f>
        <v>6072.8888888888905</v>
      </c>
      <c r="H97" s="44">
        <f>'Gesamtenergie PP 2019'!G21*'Energie pro Energieträger'!E$50</f>
        <v>5017.5999999999995</v>
      </c>
      <c r="I97" s="46">
        <f>'Gesamtenergie PP 2019'!H21*'Energie pro Energieträger'!E$52</f>
        <v>3904.32</v>
      </c>
      <c r="J97" s="45">
        <f>'Gesamtenergie PP 2019'!I21*'Energie pro Energieträger'!E$49</f>
        <v>3510.2044444444441</v>
      </c>
    </row>
    <row r="98" spans="4:10" x14ac:dyDescent="0.25">
      <c r="D98" s="7" t="str">
        <f>'Produktion je Standort'!C21</f>
        <v>Germany</v>
      </c>
      <c r="E98" s="7" t="str">
        <f>'Produktion je Standort'!D21</f>
        <v>Duisburg-Bruckhausen</v>
      </c>
      <c r="F98" s="43">
        <f>'Gesamtenergie PP 2019'!E22*'Energie pro Energieträger'!D$51</f>
        <v>27474</v>
      </c>
      <c r="G98" s="47">
        <f>'Gesamtenergie PP 2019'!F22*'Energie pro Energieträger'!D$49</f>
        <v>32533.333333333339</v>
      </c>
      <c r="H98" s="44">
        <f>'Gesamtenergie PP 2019'!G22*'Energie pro Energieträger'!E$50</f>
        <v>26879.999999999996</v>
      </c>
      <c r="I98" s="46">
        <f>'Gesamtenergie PP 2019'!H22*'Energie pro Energieträger'!E$52</f>
        <v>20916</v>
      </c>
      <c r="J98" s="45">
        <f>'Gesamtenergie PP 2019'!I22*'Energie pro Energieträger'!E$49</f>
        <v>18804.666666666664</v>
      </c>
    </row>
    <row r="99" spans="4:10" x14ac:dyDescent="0.25">
      <c r="D99" s="7" t="str">
        <f>'Produktion je Standort'!C22</f>
        <v>Hungaria</v>
      </c>
      <c r="E99" s="7" t="str">
        <f>'Produktion je Standort'!D22</f>
        <v>Dunauijvaros</v>
      </c>
      <c r="F99" s="43">
        <f>'Gesamtenergie PP 2019'!E23*'Energie pro Energieträger'!D$51</f>
        <v>7326.4</v>
      </c>
      <c r="G99" s="47">
        <f>'Gesamtenergie PP 2019'!F23*'Energie pro Energieträger'!D$49</f>
        <v>8675.5555555555566</v>
      </c>
      <c r="H99" s="44">
        <f>'Gesamtenergie PP 2019'!G23*'Energie pro Energieträger'!E$50</f>
        <v>7167.9999999999991</v>
      </c>
      <c r="I99" s="46">
        <f>'Gesamtenergie PP 2019'!H23*'Energie pro Energieträger'!E$52</f>
        <v>5577.6</v>
      </c>
      <c r="J99" s="45">
        <f>'Gesamtenergie PP 2019'!I23*'Energie pro Energieträger'!E$49</f>
        <v>5014.5777777777776</v>
      </c>
    </row>
    <row r="100" spans="4:10" x14ac:dyDescent="0.25">
      <c r="D100" s="7" t="str">
        <f>'Produktion je Standort'!C23</f>
        <v>Italy</v>
      </c>
      <c r="E100" s="7" t="str">
        <f>'Produktion je Standort'!D23</f>
        <v>Taranto</v>
      </c>
      <c r="F100" s="43">
        <f>'Gesamtenergie PP 2019'!E24*'Energie pro Energieträger'!D$51</f>
        <v>38921.5</v>
      </c>
      <c r="G100" s="47">
        <f>'Gesamtenergie PP 2019'!F24*'Energie pro Energieträger'!D$49</f>
        <v>46088.888888888898</v>
      </c>
      <c r="H100" s="44">
        <f>'Gesamtenergie PP 2019'!G24*'Energie pro Energieträger'!E$50</f>
        <v>38079.999999999993</v>
      </c>
      <c r="I100" s="46">
        <f>'Gesamtenergie PP 2019'!H24*'Energie pro Energieträger'!E$52</f>
        <v>29631</v>
      </c>
      <c r="J100" s="45">
        <f>'Gesamtenergie PP 2019'!I24*'Energie pro Energieträger'!E$49</f>
        <v>26639.944444444442</v>
      </c>
    </row>
    <row r="101" spans="4:10" x14ac:dyDescent="0.25">
      <c r="D101" s="7" t="str">
        <f>'Produktion je Standort'!C24</f>
        <v>Netherlands</v>
      </c>
      <c r="E101" s="7" t="str">
        <f>'Produktion je Standort'!D24</f>
        <v>Ijmuiden</v>
      </c>
      <c r="F101" s="43">
        <f>'Gesamtenergie PP 2019'!E25*'Energie pro Energieträger'!D$51</f>
        <v>31205.884999999998</v>
      </c>
      <c r="G101" s="47">
        <f>'Gesamtenergie PP 2019'!F25*'Energie pro Energieträger'!D$49</f>
        <v>36952.444444444453</v>
      </c>
      <c r="H101" s="44">
        <f>'Gesamtenergie PP 2019'!G25*'Energie pro Energieträger'!E$50</f>
        <v>30531.199999999997</v>
      </c>
      <c r="I101" s="46">
        <f>'Gesamtenergie PP 2019'!H25*'Energie pro Energieträger'!E$52</f>
        <v>23757.09</v>
      </c>
      <c r="J101" s="45">
        <f>'Gesamtenergie PP 2019'!I25*'Energie pro Energieträger'!E$49</f>
        <v>21358.967222222222</v>
      </c>
    </row>
    <row r="102" spans="4:10" x14ac:dyDescent="0.25">
      <c r="D102" s="7" t="str">
        <f>'Produktion je Standort'!C25</f>
        <v>Poland</v>
      </c>
      <c r="E102" s="7" t="str">
        <f>'Produktion je Standort'!D25</f>
        <v>Krakow</v>
      </c>
      <c r="F102" s="43">
        <f>'Gesamtenergie PP 2019'!E26*'Energie pro Energieträger'!D$51</f>
        <v>12477.775</v>
      </c>
      <c r="G102" s="47">
        <f>'Gesamtenergie PP 2019'!F26*'Energie pro Energieträger'!D$49</f>
        <v>14775.555555555558</v>
      </c>
      <c r="H102" s="44">
        <f>'Gesamtenergie PP 2019'!G26*'Energie pro Energieträger'!E$50</f>
        <v>12207.999999999998</v>
      </c>
      <c r="I102" s="46">
        <f>'Gesamtenergie PP 2019'!H26*'Energie pro Energieträger'!E$52</f>
        <v>9499.35</v>
      </c>
      <c r="J102" s="45">
        <f>'Gesamtenergie PP 2019'!I26*'Energie pro Energieträger'!E$49</f>
        <v>8540.4527777777766</v>
      </c>
    </row>
    <row r="103" spans="4:10" x14ac:dyDescent="0.25">
      <c r="D103" s="7" t="str">
        <f>'Produktion je Standort'!C26</f>
        <v>Poland</v>
      </c>
      <c r="E103" s="7" t="str">
        <f>'Produktion je Standort'!D26</f>
        <v>Dabrowa Gornicza</v>
      </c>
      <c r="F103" s="43">
        <f>'Gesamtenergie PP 2019'!E27*'Energie pro Energieträger'!D$51</f>
        <v>12477.775</v>
      </c>
      <c r="G103" s="47">
        <f>'Gesamtenergie PP 2019'!F27*'Energie pro Energieträger'!D$49</f>
        <v>14775.555555555558</v>
      </c>
      <c r="H103" s="44">
        <f>'Gesamtenergie PP 2019'!G27*'Energie pro Energieträger'!E$50</f>
        <v>12207.999999999998</v>
      </c>
      <c r="I103" s="46">
        <f>'Gesamtenergie PP 2019'!H27*'Energie pro Energieträger'!E$52</f>
        <v>9499.35</v>
      </c>
      <c r="J103" s="45">
        <f>'Gesamtenergie PP 2019'!I27*'Energie pro Energieträger'!E$49</f>
        <v>8540.4527777777766</v>
      </c>
    </row>
    <row r="104" spans="4:10" x14ac:dyDescent="0.25">
      <c r="D104" s="7" t="str">
        <f>'Produktion je Standort'!C27</f>
        <v>Romania</v>
      </c>
      <c r="E104" s="7" t="str">
        <f>'Produktion je Standort'!D27</f>
        <v>Galati</v>
      </c>
      <c r="F104" s="43">
        <f>'Gesamtenergie PP 2019'!E28*'Energie pro Energieträger'!D$51</f>
        <v>9386.9499999999989</v>
      </c>
      <c r="G104" s="47">
        <f>'Gesamtenergie PP 2019'!F28*'Energie pro Energieträger'!D$49</f>
        <v>11115.555555555558</v>
      </c>
      <c r="H104" s="44">
        <f>'Gesamtenergie PP 2019'!G28*'Energie pro Energieträger'!E$50</f>
        <v>9183.9999999999982</v>
      </c>
      <c r="I104" s="46">
        <f>'Gesamtenergie PP 2019'!H28*'Energie pro Energieträger'!E$52</f>
        <v>7146.3</v>
      </c>
      <c r="J104" s="45">
        <f>'Gesamtenergie PP 2019'!I28*'Energie pro Energieträger'!E$49</f>
        <v>6424.927777777777</v>
      </c>
    </row>
    <row r="105" spans="4:10" x14ac:dyDescent="0.25">
      <c r="D105" s="7" t="str">
        <f>'Produktion je Standort'!C28</f>
        <v>Slovakia</v>
      </c>
      <c r="E105" s="7" t="str">
        <f>'Produktion je Standort'!D28</f>
        <v>Kosice</v>
      </c>
      <c r="F105" s="43">
        <f>'Gesamtenergie PP 2019'!E29*'Energie pro Energieträger'!D$51</f>
        <v>20605.5</v>
      </c>
      <c r="G105" s="47">
        <f>'Gesamtenergie PP 2019'!F29*'Energie pro Energieträger'!D$49</f>
        <v>24400.000000000004</v>
      </c>
      <c r="H105" s="44">
        <f>'Gesamtenergie PP 2019'!G29*'Energie pro Energieträger'!E$50</f>
        <v>20159.999999999996</v>
      </c>
      <c r="I105" s="46">
        <f>'Gesamtenergie PP 2019'!H29*'Energie pro Energieträger'!E$52</f>
        <v>15687.000000000002</v>
      </c>
      <c r="J105" s="45">
        <f>'Gesamtenergie PP 2019'!I29*'Energie pro Energieträger'!E$49</f>
        <v>14103.499999999998</v>
      </c>
    </row>
    <row r="106" spans="4:10" x14ac:dyDescent="0.25">
      <c r="D106" s="7" t="str">
        <f>'Produktion je Standort'!C29</f>
        <v>Spain</v>
      </c>
      <c r="E106" s="7" t="str">
        <f>'Produktion je Standort'!D29</f>
        <v>Gijon</v>
      </c>
      <c r="F106" s="43">
        <f>'Gesamtenergie PP 2019'!E30*'Energie pro Energieträger'!D$51</f>
        <v>10875.125</v>
      </c>
      <c r="G106" s="47">
        <f>'Gesamtenergie PP 2019'!F30*'Energie pro Energieträger'!D$49</f>
        <v>12877.777777777781</v>
      </c>
      <c r="H106" s="44">
        <f>'Gesamtenergie PP 2019'!G30*'Energie pro Energieträger'!E$50</f>
        <v>10639.999999999998</v>
      </c>
      <c r="I106" s="46">
        <f>'Gesamtenergie PP 2019'!H30*'Energie pro Energieträger'!E$52</f>
        <v>8279.25</v>
      </c>
      <c r="J106" s="45">
        <f>'Gesamtenergie PP 2019'!I30*'Energie pro Energieträger'!E$49</f>
        <v>7443.5138888888887</v>
      </c>
    </row>
    <row r="107" spans="4:10" x14ac:dyDescent="0.25">
      <c r="D107" s="7" t="str">
        <f>'Produktion je Standort'!C30</f>
        <v>Spain</v>
      </c>
      <c r="E107" s="7" t="str">
        <f>'Produktion je Standort'!D30</f>
        <v>Aviles</v>
      </c>
      <c r="F107" s="43">
        <f>'Gesamtenergie PP 2019'!E31*'Energie pro Energieträger'!D$51</f>
        <v>10875.125</v>
      </c>
      <c r="G107" s="47">
        <f>'Gesamtenergie PP 2019'!F31*'Energie pro Energieträger'!D$49</f>
        <v>12877.777777777781</v>
      </c>
      <c r="H107" s="44">
        <f>'Gesamtenergie PP 2019'!G31*'Energie pro Energieträger'!E$50</f>
        <v>10639.999999999998</v>
      </c>
      <c r="I107" s="46">
        <f>'Gesamtenergie PP 2019'!H31*'Energie pro Energieträger'!E$52</f>
        <v>8279.25</v>
      </c>
      <c r="J107" s="45">
        <f>'Gesamtenergie PP 2019'!I31*'Energie pro Energieträger'!E$49</f>
        <v>7443.5138888888887</v>
      </c>
    </row>
    <row r="108" spans="4:10" x14ac:dyDescent="0.25">
      <c r="D108" s="7" t="str">
        <f>'Produktion je Standort'!C31</f>
        <v>Sweden</v>
      </c>
      <c r="E108" s="7" t="str">
        <f>'Produktion je Standort'!D31</f>
        <v>Lulea</v>
      </c>
      <c r="F108" s="43">
        <f>'Gesamtenergie PP 2019'!E32*'Energie pro Energieträger'!D$51</f>
        <v>10531.699999999999</v>
      </c>
      <c r="G108" s="47">
        <f>'Gesamtenergie PP 2019'!F32*'Energie pro Energieträger'!D$49</f>
        <v>12471.111111111113</v>
      </c>
      <c r="H108" s="44">
        <f>'Gesamtenergie PP 2019'!G32*'Energie pro Energieträger'!E$50</f>
        <v>10303.999999999998</v>
      </c>
      <c r="I108" s="46">
        <f>'Gesamtenergie PP 2019'!H32*'Energie pro Energieträger'!E$52</f>
        <v>8017.8</v>
      </c>
      <c r="J108" s="45">
        <f>'Gesamtenergie PP 2019'!I32*'Energie pro Energieträger'!E$49</f>
        <v>7208.4555555555553</v>
      </c>
    </row>
    <row r="109" spans="4:10" x14ac:dyDescent="0.25">
      <c r="D109" s="7" t="str">
        <f>'Produktion je Standort'!C32</f>
        <v>Sweden</v>
      </c>
      <c r="E109" s="7" t="str">
        <f>'Produktion je Standort'!D32</f>
        <v>Oxeloesund</v>
      </c>
      <c r="F109" s="43">
        <f>'Gesamtenergie PP 2019'!E33*'Energie pro Energieträger'!D$51</f>
        <v>6868.5</v>
      </c>
      <c r="G109" s="47">
        <f>'Gesamtenergie PP 2019'!F33*'Energie pro Energieträger'!D$49</f>
        <v>8133.3333333333348</v>
      </c>
      <c r="H109" s="44">
        <f>'Gesamtenergie PP 2019'!G33*'Energie pro Energieträger'!E$50</f>
        <v>6719.9999999999991</v>
      </c>
      <c r="I109" s="46">
        <f>'Gesamtenergie PP 2019'!H33*'Energie pro Energieträger'!E$52</f>
        <v>5229</v>
      </c>
      <c r="J109" s="45">
        <f>'Gesamtenergie PP 2019'!I33*'Energie pro Energieträger'!E$49</f>
        <v>4701.1666666666661</v>
      </c>
    </row>
    <row r="110" spans="4:10" x14ac:dyDescent="0.25">
      <c r="D110" s="7" t="str">
        <f>'Produktion je Standort'!C33</f>
        <v>United Kingdom</v>
      </c>
      <c r="E110" s="7" t="str">
        <f>'Produktion je Standort'!D33</f>
        <v>Port Talbot</v>
      </c>
      <c r="F110" s="43">
        <f>'Gesamtenergie PP 2019'!E34*'Energie pro Energieträger'!D$51</f>
        <v>17331.514999999999</v>
      </c>
      <c r="G110" s="47">
        <f>'Gesamtenergie PP 2019'!F34*'Energie pro Energieträger'!D$49</f>
        <v>20523.111111111117</v>
      </c>
      <c r="H110" s="44">
        <f>'Gesamtenergie PP 2019'!G34*'Energie pro Energieträger'!E$50</f>
        <v>16956.8</v>
      </c>
      <c r="I110" s="46">
        <f>'Gesamtenergie PP 2019'!H34*'Energie pro Energieträger'!E$52</f>
        <v>13194.51</v>
      </c>
      <c r="J110" s="45">
        <f>'Gesamtenergie PP 2019'!I34*'Energie pro Energieträger'!E$49</f>
        <v>11862.610555555555</v>
      </c>
    </row>
    <row r="111" spans="4:10" x14ac:dyDescent="0.25">
      <c r="D111" s="7" t="str">
        <f>'Produktion je Standort'!C34</f>
        <v>United Kingdom</v>
      </c>
      <c r="E111" s="7" t="str">
        <f>'Produktion je Standort'!D34</f>
        <v>Scunthorpe</v>
      </c>
      <c r="F111" s="43">
        <f>'Gesamtenergie PP 2019'!E35*'Energie pro Energieträger'!D$51</f>
        <v>12821.199999999999</v>
      </c>
      <c r="G111" s="47">
        <f>'Gesamtenergie PP 2019'!F35*'Energie pro Energieträger'!D$49</f>
        <v>15182.222222222226</v>
      </c>
      <c r="H111" s="44">
        <f>'Gesamtenergie PP 2019'!G35*'Energie pro Energieträger'!E$50</f>
        <v>12543.999999999998</v>
      </c>
      <c r="I111" s="46">
        <f>'Gesamtenergie PP 2019'!H35*'Energie pro Energieträger'!E$52</f>
        <v>9760.8000000000011</v>
      </c>
      <c r="J111" s="45">
        <f>'Gesamtenergie PP 2019'!I35*'Energie pro Energieträger'!E$49</f>
        <v>8775.5111111111109</v>
      </c>
    </row>
    <row r="112" spans="4:10" ht="15.75" thickBot="1" x14ac:dyDescent="0.3"/>
    <row r="113" spans="4:12" ht="15.75" thickBot="1" x14ac:dyDescent="0.3">
      <c r="D113" s="104" t="s">
        <v>26</v>
      </c>
      <c r="E113" s="105"/>
      <c r="F113" s="67">
        <f>SUM(F83:F111)</f>
        <v>485900.58500000014</v>
      </c>
      <c r="G113" s="69">
        <f t="shared" ref="G113:J113" si="2">SUM(G83:G111)</f>
        <v>575379.11111111124</v>
      </c>
      <c r="H113" s="67">
        <f t="shared" si="2"/>
        <v>475395.19999999995</v>
      </c>
      <c r="I113" s="67">
        <f t="shared" si="2"/>
        <v>369916.88999999996</v>
      </c>
      <c r="J113" s="70">
        <f t="shared" si="2"/>
        <v>332576.20055555546</v>
      </c>
    </row>
    <row r="116" spans="4:12" ht="21" x14ac:dyDescent="0.35">
      <c r="D116" s="88" t="s">
        <v>145</v>
      </c>
      <c r="E116" s="88"/>
      <c r="F116" s="88"/>
      <c r="G116" s="88"/>
      <c r="H116" s="88"/>
      <c r="I116" s="88"/>
      <c r="J116" s="88"/>
      <c r="K116" s="48"/>
      <c r="L116" s="48"/>
    </row>
    <row r="118" spans="4:12" ht="15.75" x14ac:dyDescent="0.25">
      <c r="F118" s="103" t="s">
        <v>45</v>
      </c>
      <c r="G118" s="103"/>
      <c r="H118" s="103" t="s">
        <v>42</v>
      </c>
      <c r="I118" s="103"/>
      <c r="J118" s="103"/>
    </row>
    <row r="119" spans="4:12" x14ac:dyDescent="0.25">
      <c r="D119" s="12" t="s">
        <v>49</v>
      </c>
      <c r="E119" s="12" t="s">
        <v>50</v>
      </c>
      <c r="F119" s="54" t="str">
        <f>Studienliste!$F$17</f>
        <v>ISI-05 13</v>
      </c>
      <c r="G119" s="55" t="s">
        <v>125</v>
      </c>
      <c r="H119" s="56" t="str">
        <f>Studienliste!$F$10</f>
        <v>OTTO-01 17</v>
      </c>
      <c r="I119" s="57" t="str">
        <f>Studienliste!$F$8</f>
        <v>TUD-02 20</v>
      </c>
      <c r="J119" s="58" t="str">
        <f>G119</f>
        <v>ENWI</v>
      </c>
    </row>
    <row r="120" spans="4:12" x14ac:dyDescent="0.25">
      <c r="D120" s="7" t="str">
        <f>'Produktion je Standort'!C6</f>
        <v>Austria</v>
      </c>
      <c r="E120" s="7" t="str">
        <f>'Produktion je Standort'!D6</f>
        <v>Donawitz</v>
      </c>
      <c r="F120" s="43">
        <f>'Gesamtenergie PP 2019'!E7*'Energie pro Energieträger'!D$55</f>
        <v>0</v>
      </c>
      <c r="G120" s="47">
        <f>'Gesamtenergie PP 2019'!F7*'Energie pro Energieträger'!D$53</f>
        <v>0</v>
      </c>
      <c r="H120" s="44">
        <f>'Gesamtenergie PP 2019'!G7*'Energie pro Energieträger'!E$54</f>
        <v>8662.5969230769206</v>
      </c>
      <c r="I120" s="46">
        <f>'Gesamtenergie PP 2019'!H7*'Energie pro Energieträger'!E$56</f>
        <v>13152.678</v>
      </c>
      <c r="J120" s="45">
        <f>'Gesamtenergie PP 2019'!I7*'Energie pro Energieträger'!E$53</f>
        <v>10017.443790196163</v>
      </c>
    </row>
    <row r="121" spans="4:12" x14ac:dyDescent="0.25">
      <c r="D121" s="7" t="str">
        <f>'Produktion je Standort'!C7</f>
        <v>Austria</v>
      </c>
      <c r="E121" s="7" t="str">
        <f>'Produktion je Standort'!D7</f>
        <v>Linz</v>
      </c>
      <c r="F121" s="43">
        <f>'Gesamtenergie PP 2019'!E8*'Energie pro Energieträger'!D$55</f>
        <v>0</v>
      </c>
      <c r="G121" s="47">
        <f>'Gesamtenergie PP 2019'!F8*'Energie pro Energieträger'!D$53</f>
        <v>0</v>
      </c>
      <c r="H121" s="44">
        <f>'Gesamtenergie PP 2019'!G8*'Energie pro Energieträger'!E$54</f>
        <v>8662.5969230769206</v>
      </c>
      <c r="I121" s="46">
        <f>'Gesamtenergie PP 2019'!H8*'Energie pro Energieträger'!E$56</f>
        <v>13152.678</v>
      </c>
      <c r="J121" s="45">
        <f>'Gesamtenergie PP 2019'!I8*'Energie pro Energieträger'!E$53</f>
        <v>10017.443790196163</v>
      </c>
    </row>
    <row r="122" spans="4:12" x14ac:dyDescent="0.25">
      <c r="D122" s="7" t="str">
        <f>'Produktion je Standort'!C8</f>
        <v>Belgium</v>
      </c>
      <c r="E122" s="7" t="str">
        <f>'Produktion je Standort'!D8</f>
        <v>Ghent</v>
      </c>
      <c r="F122" s="43">
        <f>'Gesamtenergie PP 2019'!E9*'Energie pro Energieträger'!D$55</f>
        <v>0</v>
      </c>
      <c r="G122" s="47">
        <f>'Gesamtenergie PP 2019'!F9*'Energie pro Energieträger'!D$53</f>
        <v>0</v>
      </c>
      <c r="H122" s="44">
        <f>'Gesamtenergie PP 2019'!G9*'Energie pro Energieträger'!E$54</f>
        <v>12512.895104895102</v>
      </c>
      <c r="I122" s="46">
        <f>'Gesamtenergie PP 2019'!H9*'Energie pro Energieträger'!E$56</f>
        <v>18998.7</v>
      </c>
      <c r="J122" s="45">
        <f>'Gesamtenergie PP 2019'!I9*'Energie pro Energieträger'!E$53</f>
        <v>14469.93603407609</v>
      </c>
    </row>
    <row r="123" spans="4:12" x14ac:dyDescent="0.25">
      <c r="D123" s="7" t="str">
        <f>'Produktion je Standort'!C9</f>
        <v>Czech Republic</v>
      </c>
      <c r="E123" s="7" t="str">
        <f>'Produktion je Standort'!D9</f>
        <v>Trinec</v>
      </c>
      <c r="F123" s="43">
        <f>'Gesamtenergie PP 2019'!E10*'Energie pro Energieträger'!D$55</f>
        <v>0</v>
      </c>
      <c r="G123" s="47">
        <f>'Gesamtenergie PP 2019'!F10*'Energie pro Energieträger'!D$53</f>
        <v>0</v>
      </c>
      <c r="H123" s="44">
        <f>'Gesamtenergie PP 2019'!G10*'Energie pro Energieträger'!E$54</f>
        <v>5930.4234965034957</v>
      </c>
      <c r="I123" s="46">
        <f>'Gesamtenergie PP 2019'!H10*'Energie pro Energieträger'!E$56</f>
        <v>9004.3379999999997</v>
      </c>
      <c r="J123" s="45">
        <f>'Gesamtenergie PP 2019'!I10*'Energie pro Energieträger'!E$53</f>
        <v>6857.9531699116596</v>
      </c>
    </row>
    <row r="124" spans="4:12" x14ac:dyDescent="0.25">
      <c r="D124" s="7" t="str">
        <f>'Produktion je Standort'!C10</f>
        <v>Finland</v>
      </c>
      <c r="E124" s="7" t="str">
        <f>'Produktion je Standort'!D10</f>
        <v>Raahe</v>
      </c>
      <c r="F124" s="43">
        <f>'Gesamtenergie PP 2019'!E11*'Energie pro Energieträger'!D$55</f>
        <v>0</v>
      </c>
      <c r="G124" s="47">
        <f>'Gesamtenergie PP 2019'!F11*'Energie pro Energieträger'!D$53</f>
        <v>0</v>
      </c>
      <c r="H124" s="44">
        <f>'Gesamtenergie PP 2019'!G11*'Energie pro Energieträger'!E$54</f>
        <v>5969.4545454545441</v>
      </c>
      <c r="I124" s="46">
        <f>'Gesamtenergie PP 2019'!H11*'Energie pro Energieträger'!E$56</f>
        <v>9063.6</v>
      </c>
      <c r="J124" s="45">
        <f>'Gesamtenergie PP 2019'!I11*'Energie pro Energieträger'!E$53</f>
        <v>6903.0887502014375</v>
      </c>
    </row>
    <row r="125" spans="4:12" x14ac:dyDescent="0.25">
      <c r="D125" s="7" t="str">
        <f>'Produktion je Standort'!C11</f>
        <v>France</v>
      </c>
      <c r="E125" s="7" t="str">
        <f>'Produktion je Standort'!D11</f>
        <v>Fos-Sur-Mer</v>
      </c>
      <c r="F125" s="43">
        <f>'Gesamtenergie PP 2019'!E12*'Energie pro Energieträger'!D$55</f>
        <v>0</v>
      </c>
      <c r="G125" s="47">
        <f>'Gesamtenergie PP 2019'!F12*'Energie pro Energieträger'!D$53</f>
        <v>0</v>
      </c>
      <c r="H125" s="44">
        <f>'Gesamtenergie PP 2019'!G12*'Energie pro Energieträger'!E$54</f>
        <v>8609.7902097902097</v>
      </c>
      <c r="I125" s="46">
        <f>'Gesamtenergie PP 2019'!H12*'Energie pro Energieträger'!E$56</f>
        <v>13072.5</v>
      </c>
      <c r="J125" s="45">
        <f>'Gesamtenergie PP 2019'!I12*'Energie pro Energieträger'!E$53</f>
        <v>9956.3780050982277</v>
      </c>
    </row>
    <row r="126" spans="4:12" x14ac:dyDescent="0.25">
      <c r="D126" s="7" t="str">
        <f>'Produktion je Standort'!C12</f>
        <v>France</v>
      </c>
      <c r="E126" s="7" t="str">
        <f>'Produktion je Standort'!D12</f>
        <v>Dunkerque</v>
      </c>
      <c r="F126" s="43">
        <f>'Gesamtenergie PP 2019'!E13*'Energie pro Energieträger'!D$55</f>
        <v>0</v>
      </c>
      <c r="G126" s="47">
        <f>'Gesamtenergie PP 2019'!F13*'Energie pro Energieträger'!D$53</f>
        <v>0</v>
      </c>
      <c r="H126" s="44">
        <f>'Gesamtenergie PP 2019'!G13*'Energie pro Energieträger'!E$54</f>
        <v>15727.21678321678</v>
      </c>
      <c r="I126" s="46">
        <f>'Gesamtenergie PP 2019'!H13*'Energie pro Energieträger'!E$56</f>
        <v>23879.100000000002</v>
      </c>
      <c r="J126" s="45">
        <f>'Gesamtenergie PP 2019'!I13*'Energie pro Energieträger'!E$53</f>
        <v>18186.983822646096</v>
      </c>
    </row>
    <row r="127" spans="4:12" x14ac:dyDescent="0.25">
      <c r="D127" s="7" t="str">
        <f>'Produktion je Standort'!C13</f>
        <v>Germany</v>
      </c>
      <c r="E127" s="7" t="str">
        <f>'Produktion je Standort'!D13</f>
        <v>Bremen</v>
      </c>
      <c r="F127" s="43">
        <f>'Gesamtenergie PP 2019'!E14*'Energie pro Energieträger'!D$55</f>
        <v>0</v>
      </c>
      <c r="G127" s="47">
        <f>'Gesamtenergie PP 2019'!F14*'Energie pro Energieträger'!D$53</f>
        <v>0</v>
      </c>
      <c r="H127" s="44">
        <f>'Gesamtenergie PP 2019'!G14*'Energie pro Energieträger'!E$54</f>
        <v>7576.6153846153829</v>
      </c>
      <c r="I127" s="46">
        <f>'Gesamtenergie PP 2019'!H14*'Energie pro Energieträger'!E$56</f>
        <v>11503.800000000001</v>
      </c>
      <c r="J127" s="45">
        <f>'Gesamtenergie PP 2019'!I14*'Energie pro Energieträger'!E$53</f>
        <v>8761.6126444864403</v>
      </c>
    </row>
    <row r="128" spans="4:12" x14ac:dyDescent="0.25">
      <c r="D128" s="7" t="str">
        <f>'Produktion je Standort'!C14</f>
        <v>Germany</v>
      </c>
      <c r="E128" s="7" t="str">
        <f>'Produktion je Standort'!D14</f>
        <v>Voelklingen</v>
      </c>
      <c r="F128" s="43">
        <f>'Gesamtenergie PP 2019'!E15*'Energie pro Energieträger'!D$55</f>
        <v>0</v>
      </c>
      <c r="G128" s="47">
        <f>'Gesamtenergie PP 2019'!F15*'Energie pro Energieträger'!D$53</f>
        <v>0</v>
      </c>
      <c r="H128" s="44">
        <f>'Gesamtenergie PP 2019'!G15*'Energie pro Energieträger'!E$54</f>
        <v>6387.3163636363624</v>
      </c>
      <c r="I128" s="46">
        <f>'Gesamtenergie PP 2019'!H15*'Energie pro Energieträger'!E$56</f>
        <v>9698.0519999999997</v>
      </c>
      <c r="J128" s="45">
        <f>'Gesamtenergie PP 2019'!I15*'Energie pro Energieträger'!E$53</f>
        <v>7386.3049627155387</v>
      </c>
    </row>
    <row r="129" spans="4:10" x14ac:dyDescent="0.25">
      <c r="D129" s="7" t="str">
        <f>'Produktion je Standort'!C15</f>
        <v>Germany</v>
      </c>
      <c r="E129" s="7" t="str">
        <f>'Produktion je Standort'!D15</f>
        <v>Eisenhuettenstadt</v>
      </c>
      <c r="F129" s="43">
        <f>'Gesamtenergie PP 2019'!E16*'Energie pro Energieträger'!D$55</f>
        <v>0</v>
      </c>
      <c r="G129" s="47">
        <f>'Gesamtenergie PP 2019'!F16*'Energie pro Energieträger'!D$53</f>
        <v>0</v>
      </c>
      <c r="H129" s="44">
        <f>'Gesamtenergie PP 2019'!G16*'Energie pro Energieträger'!E$54</f>
        <v>4936.2797202797192</v>
      </c>
      <c r="I129" s="46">
        <f>'Gesamtenergie PP 2019'!H16*'Energie pro Energieträger'!E$56</f>
        <v>7494.9000000000005</v>
      </c>
      <c r="J129" s="45">
        <f>'Gesamtenergie PP 2019'!I16*'Energie pro Energieträger'!E$53</f>
        <v>5708.323389589651</v>
      </c>
    </row>
    <row r="130" spans="4:10" x14ac:dyDescent="0.25">
      <c r="D130" s="7" t="str">
        <f>'Produktion je Standort'!C16</f>
        <v>Germany</v>
      </c>
      <c r="E130" s="7" t="str">
        <f>'Produktion je Standort'!D16</f>
        <v>Duisburg-Huckingen</v>
      </c>
      <c r="F130" s="43">
        <f>'Gesamtenergie PP 2019'!E17*'Energie pro Energieträger'!D$55</f>
        <v>0</v>
      </c>
      <c r="G130" s="47">
        <f>'Gesamtenergie PP 2019'!F17*'Energie pro Energieträger'!D$53</f>
        <v>0</v>
      </c>
      <c r="H130" s="44">
        <f>'Gesamtenergie PP 2019'!G17*'Energie pro Energieträger'!E$54</f>
        <v>11479.720279720277</v>
      </c>
      <c r="I130" s="46">
        <f>'Gesamtenergie PP 2019'!H17*'Energie pro Energieträger'!E$56</f>
        <v>17430</v>
      </c>
      <c r="J130" s="45">
        <f>'Gesamtenergie PP 2019'!I17*'Energie pro Energieträger'!E$53</f>
        <v>13275.170673464305</v>
      </c>
    </row>
    <row r="131" spans="4:10" x14ac:dyDescent="0.25">
      <c r="D131" s="7" t="str">
        <f>'Produktion je Standort'!C17</f>
        <v>Germany</v>
      </c>
      <c r="E131" s="7" t="str">
        <f>'Produktion je Standort'!D17</f>
        <v>Duisburg-Beeckerwerth</v>
      </c>
      <c r="F131" s="43">
        <f>'Gesamtenergie PP 2019'!E18*'Energie pro Energieträger'!D$55</f>
        <v>0</v>
      </c>
      <c r="G131" s="47">
        <f>'Gesamtenergie PP 2019'!F18*'Energie pro Energieträger'!D$53</f>
        <v>0</v>
      </c>
      <c r="H131" s="44">
        <f>'Gesamtenergie PP 2019'!G18*'Energie pro Energieträger'!E$54</f>
        <v>13775.664335664333</v>
      </c>
      <c r="I131" s="46">
        <f>'Gesamtenergie PP 2019'!H18*'Energie pro Energieträger'!E$56</f>
        <v>20916</v>
      </c>
      <c r="J131" s="45">
        <f>'Gesamtenergie PP 2019'!I18*'Energie pro Energieträger'!E$53</f>
        <v>15930.204808157163</v>
      </c>
    </row>
    <row r="132" spans="4:10" x14ac:dyDescent="0.25">
      <c r="D132" s="7" t="str">
        <f>'Produktion je Standort'!C18</f>
        <v>Germany</v>
      </c>
      <c r="E132" s="7" t="str">
        <f>'Produktion je Standort'!D18</f>
        <v>Salzgitter</v>
      </c>
      <c r="F132" s="43">
        <f>'Gesamtenergie PP 2019'!E19*'Energie pro Energieträger'!D$55</f>
        <v>0</v>
      </c>
      <c r="G132" s="47">
        <f>'Gesamtenergie PP 2019'!F19*'Energie pro Energieträger'!D$53</f>
        <v>0</v>
      </c>
      <c r="H132" s="44">
        <f>'Gesamtenergie PP 2019'!G19*'Energie pro Energieträger'!E$54</f>
        <v>10561.342657342655</v>
      </c>
      <c r="I132" s="46">
        <f>'Gesamtenergie PP 2019'!H19*'Energie pro Energieträger'!E$56</f>
        <v>16035.6</v>
      </c>
      <c r="J132" s="45">
        <f>'Gesamtenergie PP 2019'!I19*'Energie pro Energieträger'!E$53</f>
        <v>12213.157019587159</v>
      </c>
    </row>
    <row r="133" spans="4:10" x14ac:dyDescent="0.25">
      <c r="D133" s="7" t="str">
        <f>'Produktion je Standort'!C19</f>
        <v>Germany</v>
      </c>
      <c r="E133" s="7" t="str">
        <f>'Produktion je Standort'!D19</f>
        <v>Dillingen</v>
      </c>
      <c r="F133" s="43">
        <f>'Gesamtenergie PP 2019'!E20*'Energie pro Energieträger'!D$55</f>
        <v>0</v>
      </c>
      <c r="G133" s="47">
        <f>'Gesamtenergie PP 2019'!F20*'Energie pro Energieträger'!D$53</f>
        <v>0</v>
      </c>
      <c r="H133" s="44">
        <f>'Gesamtenergie PP 2019'!G20*'Energie pro Energieträger'!E$54</f>
        <v>5358.7334265734262</v>
      </c>
      <c r="I133" s="46">
        <f>'Gesamtenergie PP 2019'!H20*'Energie pro Energieträger'!E$56</f>
        <v>8136.3240000000005</v>
      </c>
      <c r="J133" s="45">
        <f>'Gesamtenergie PP 2019'!I20*'Energie pro Energieträger'!E$53</f>
        <v>6196.8496703731371</v>
      </c>
    </row>
    <row r="134" spans="4:10" x14ac:dyDescent="0.25">
      <c r="D134" s="7" t="str">
        <f>'Produktion je Standort'!C20</f>
        <v>Germany</v>
      </c>
      <c r="E134" s="7" t="str">
        <f>'Produktion je Standort'!D20</f>
        <v>Duisburg</v>
      </c>
      <c r="F134" s="43">
        <f>'Gesamtenergie PP 2019'!E21*'Energie pro Energieträger'!D$55</f>
        <v>0</v>
      </c>
      <c r="G134" s="47">
        <f>'Gesamtenergie PP 2019'!F21*'Energie pro Energieträger'!D$53</f>
        <v>0</v>
      </c>
      <c r="H134" s="44">
        <f>'Gesamtenergie PP 2019'!G21*'Energie pro Energieträger'!E$54</f>
        <v>2571.457342657342</v>
      </c>
      <c r="I134" s="46">
        <f>'Gesamtenergie PP 2019'!H21*'Energie pro Energieträger'!E$56</f>
        <v>3904.32</v>
      </c>
      <c r="J134" s="45">
        <f>'Gesamtenergie PP 2019'!I21*'Energie pro Energieträger'!E$53</f>
        <v>2973.6382308560042</v>
      </c>
    </row>
    <row r="135" spans="4:10" x14ac:dyDescent="0.25">
      <c r="D135" s="7" t="str">
        <f>'Produktion je Standort'!C21</f>
        <v>Germany</v>
      </c>
      <c r="E135" s="7" t="str">
        <f>'Produktion je Standort'!D21</f>
        <v>Duisburg-Bruckhausen</v>
      </c>
      <c r="F135" s="43">
        <f>'Gesamtenergie PP 2019'!E22*'Energie pro Energieträger'!D$55</f>
        <v>0</v>
      </c>
      <c r="G135" s="47">
        <f>'Gesamtenergie PP 2019'!F22*'Energie pro Energieträger'!D$53</f>
        <v>0</v>
      </c>
      <c r="H135" s="44">
        <f>'Gesamtenergie PP 2019'!G22*'Energie pro Energieträger'!E$54</f>
        <v>13775.664335664333</v>
      </c>
      <c r="I135" s="46">
        <f>'Gesamtenergie PP 2019'!H22*'Energie pro Energieträger'!E$56</f>
        <v>20916</v>
      </c>
      <c r="J135" s="45">
        <f>'Gesamtenergie PP 2019'!I22*'Energie pro Energieträger'!E$53</f>
        <v>15930.204808157163</v>
      </c>
    </row>
    <row r="136" spans="4:10" x14ac:dyDescent="0.25">
      <c r="D136" s="7" t="str">
        <f>'Produktion je Standort'!C22</f>
        <v>Hungaria</v>
      </c>
      <c r="E136" s="7" t="str">
        <f>'Produktion je Standort'!D22</f>
        <v>Dunauijvaros</v>
      </c>
      <c r="F136" s="43">
        <f>'Gesamtenergie PP 2019'!E23*'Energie pro Energieträger'!D$55</f>
        <v>0</v>
      </c>
      <c r="G136" s="47">
        <f>'Gesamtenergie PP 2019'!F23*'Energie pro Energieträger'!D$53</f>
        <v>0</v>
      </c>
      <c r="H136" s="44">
        <f>'Gesamtenergie PP 2019'!G23*'Energie pro Energieträger'!E$54</f>
        <v>3673.5104895104887</v>
      </c>
      <c r="I136" s="46">
        <f>'Gesamtenergie PP 2019'!H23*'Energie pro Energieträger'!E$56</f>
        <v>5577.6</v>
      </c>
      <c r="J136" s="45">
        <f>'Gesamtenergie PP 2019'!I23*'Energie pro Energieträger'!E$53</f>
        <v>4248.0546155085776</v>
      </c>
    </row>
    <row r="137" spans="4:10" x14ac:dyDescent="0.25">
      <c r="D137" s="7" t="str">
        <f>'Produktion je Standort'!C23</f>
        <v>Italy</v>
      </c>
      <c r="E137" s="7" t="str">
        <f>'Produktion je Standort'!D23</f>
        <v>Taranto</v>
      </c>
      <c r="F137" s="43">
        <f>'Gesamtenergie PP 2019'!E24*'Energie pro Energieträger'!D$55</f>
        <v>0</v>
      </c>
      <c r="G137" s="47">
        <f>'Gesamtenergie PP 2019'!F24*'Energie pro Energieträger'!D$53</f>
        <v>0</v>
      </c>
      <c r="H137" s="44">
        <f>'Gesamtenergie PP 2019'!G24*'Energie pro Energieträger'!E$54</f>
        <v>19515.524475524471</v>
      </c>
      <c r="I137" s="46">
        <f>'Gesamtenergie PP 2019'!H24*'Energie pro Energieträger'!E$56</f>
        <v>29631</v>
      </c>
      <c r="J137" s="45">
        <f>'Gesamtenergie PP 2019'!I24*'Energie pro Energieträger'!E$53</f>
        <v>22567.790144889317</v>
      </c>
    </row>
    <row r="138" spans="4:10" x14ac:dyDescent="0.25">
      <c r="D138" s="7" t="str">
        <f>'Produktion je Standort'!C24</f>
        <v>Netherlands</v>
      </c>
      <c r="E138" s="7" t="str">
        <f>'Produktion je Standort'!D24</f>
        <v>Ijmuiden</v>
      </c>
      <c r="F138" s="43">
        <f>'Gesamtenergie PP 2019'!E25*'Energie pro Energieträger'!D$55</f>
        <v>0</v>
      </c>
      <c r="G138" s="47">
        <f>'Gesamtenergie PP 2019'!F25*'Energie pro Energieträger'!D$53</f>
        <v>0</v>
      </c>
      <c r="H138" s="44">
        <f>'Gesamtenergie PP 2019'!G25*'Energie pro Energieträger'!E$54</f>
        <v>15646.858741258739</v>
      </c>
      <c r="I138" s="46">
        <f>'Gesamtenergie PP 2019'!H25*'Energie pro Energieträger'!E$56</f>
        <v>23757.09</v>
      </c>
      <c r="J138" s="45">
        <f>'Gesamtenergie PP 2019'!I25*'Energie pro Energieträger'!E$53</f>
        <v>18094.057627931848</v>
      </c>
    </row>
    <row r="139" spans="4:10" x14ac:dyDescent="0.25">
      <c r="D139" s="7" t="str">
        <f>'Produktion je Standort'!C25</f>
        <v>Poland</v>
      </c>
      <c r="E139" s="7" t="str">
        <f>'Produktion je Standort'!D25</f>
        <v>Krakow</v>
      </c>
      <c r="F139" s="43">
        <f>'Gesamtenergie PP 2019'!E26*'Energie pro Energieträger'!D$55</f>
        <v>0</v>
      </c>
      <c r="G139" s="47">
        <f>'Gesamtenergie PP 2019'!F26*'Energie pro Energieträger'!D$53</f>
        <v>0</v>
      </c>
      <c r="H139" s="44">
        <f>'Gesamtenergie PP 2019'!G26*'Energie pro Energieträger'!E$54</f>
        <v>6256.4475524475511</v>
      </c>
      <c r="I139" s="46">
        <f>'Gesamtenergie PP 2019'!H26*'Energie pro Energieträger'!E$56</f>
        <v>9499.35</v>
      </c>
      <c r="J139" s="45">
        <f>'Gesamtenergie PP 2019'!I26*'Energie pro Energieträger'!E$53</f>
        <v>7234.9680170380452</v>
      </c>
    </row>
    <row r="140" spans="4:10" x14ac:dyDescent="0.25">
      <c r="D140" s="7" t="str">
        <f>'Produktion je Standort'!C26</f>
        <v>Poland</v>
      </c>
      <c r="E140" s="7" t="str">
        <f>'Produktion je Standort'!D26</f>
        <v>Dabrowa Gornicza</v>
      </c>
      <c r="F140" s="43">
        <f>'Gesamtenergie PP 2019'!E27*'Energie pro Energieträger'!D$55</f>
        <v>0</v>
      </c>
      <c r="G140" s="47">
        <f>'Gesamtenergie PP 2019'!F27*'Energie pro Energieträger'!D$53</f>
        <v>0</v>
      </c>
      <c r="H140" s="44">
        <f>'Gesamtenergie PP 2019'!G27*'Energie pro Energieträger'!E$54</f>
        <v>6256.4475524475511</v>
      </c>
      <c r="I140" s="46">
        <f>'Gesamtenergie PP 2019'!H27*'Energie pro Energieträger'!E$56</f>
        <v>9499.35</v>
      </c>
      <c r="J140" s="45">
        <f>'Gesamtenergie PP 2019'!I27*'Energie pro Energieträger'!E$53</f>
        <v>7234.9680170380452</v>
      </c>
    </row>
    <row r="141" spans="4:10" x14ac:dyDescent="0.25">
      <c r="D141" s="7" t="str">
        <f>'Produktion je Standort'!C27</f>
        <v>Romania</v>
      </c>
      <c r="E141" s="7" t="str">
        <f>'Produktion je Standort'!D27</f>
        <v>Galati</v>
      </c>
      <c r="F141" s="43">
        <f>'Gesamtenergie PP 2019'!E28*'Energie pro Energieträger'!D$55</f>
        <v>0</v>
      </c>
      <c r="G141" s="47">
        <f>'Gesamtenergie PP 2019'!F28*'Energie pro Energieträger'!D$53</f>
        <v>0</v>
      </c>
      <c r="H141" s="44">
        <f>'Gesamtenergie PP 2019'!G28*'Energie pro Energieträger'!E$54</f>
        <v>4706.6853146853136</v>
      </c>
      <c r="I141" s="46">
        <f>'Gesamtenergie PP 2019'!H28*'Energie pro Energieträger'!E$56</f>
        <v>7146.3</v>
      </c>
      <c r="J141" s="45">
        <f>'Gesamtenergie PP 2019'!I28*'Energie pro Energieträger'!E$53</f>
        <v>5442.8199761203641</v>
      </c>
    </row>
    <row r="142" spans="4:10" x14ac:dyDescent="0.25">
      <c r="D142" s="7" t="str">
        <f>'Produktion je Standort'!C28</f>
        <v>Slovakia</v>
      </c>
      <c r="E142" s="7" t="str">
        <f>'Produktion je Standort'!D28</f>
        <v>Kosice</v>
      </c>
      <c r="F142" s="43">
        <f>'Gesamtenergie PP 2019'!E29*'Energie pro Energieträger'!D$55</f>
        <v>0</v>
      </c>
      <c r="G142" s="47">
        <f>'Gesamtenergie PP 2019'!F29*'Energie pro Energieträger'!D$53</f>
        <v>0</v>
      </c>
      <c r="H142" s="44">
        <f>'Gesamtenergie PP 2019'!G29*'Energie pro Energieträger'!E$54</f>
        <v>10331.748251748249</v>
      </c>
      <c r="I142" s="46">
        <f>'Gesamtenergie PP 2019'!H29*'Energie pro Energieträger'!E$56</f>
        <v>15687.000000000002</v>
      </c>
      <c r="J142" s="45">
        <f>'Gesamtenergie PP 2019'!I29*'Energie pro Energieträger'!E$53</f>
        <v>11947.653606117872</v>
      </c>
    </row>
    <row r="143" spans="4:10" x14ac:dyDescent="0.25">
      <c r="D143" s="7" t="str">
        <f>'Produktion je Standort'!C29</f>
        <v>Spain</v>
      </c>
      <c r="E143" s="7" t="str">
        <f>'Produktion je Standort'!D29</f>
        <v>Gijon</v>
      </c>
      <c r="F143" s="43">
        <f>'Gesamtenergie PP 2019'!E30*'Energie pro Energieträger'!D$55</f>
        <v>0</v>
      </c>
      <c r="G143" s="47">
        <f>'Gesamtenergie PP 2019'!F30*'Energie pro Energieträger'!D$53</f>
        <v>0</v>
      </c>
      <c r="H143" s="44">
        <f>'Gesamtenergie PP 2019'!G30*'Energie pro Energieträger'!E$54</f>
        <v>5452.8671328671317</v>
      </c>
      <c r="I143" s="46">
        <f>'Gesamtenergie PP 2019'!H30*'Energie pro Energieträger'!E$56</f>
        <v>8279.25</v>
      </c>
      <c r="J143" s="45">
        <f>'Gesamtenergie PP 2019'!I30*'Energie pro Energieträger'!E$53</f>
        <v>6305.7060698955447</v>
      </c>
    </row>
    <row r="144" spans="4:10" x14ac:dyDescent="0.25">
      <c r="D144" s="7" t="str">
        <f>'Produktion je Standort'!C30</f>
        <v>Spain</v>
      </c>
      <c r="E144" s="7" t="str">
        <f>'Produktion je Standort'!D30</f>
        <v>Aviles</v>
      </c>
      <c r="F144" s="43">
        <f>'Gesamtenergie PP 2019'!E31*'Energie pro Energieträger'!D$55</f>
        <v>0</v>
      </c>
      <c r="G144" s="47">
        <f>'Gesamtenergie PP 2019'!F31*'Energie pro Energieträger'!D$53</f>
        <v>0</v>
      </c>
      <c r="H144" s="44">
        <f>'Gesamtenergie PP 2019'!G31*'Energie pro Energieträger'!E$54</f>
        <v>5452.8671328671317</v>
      </c>
      <c r="I144" s="46">
        <f>'Gesamtenergie PP 2019'!H31*'Energie pro Energieträger'!E$56</f>
        <v>8279.25</v>
      </c>
      <c r="J144" s="45">
        <f>'Gesamtenergie PP 2019'!I31*'Energie pro Energieträger'!E$53</f>
        <v>6305.7060698955447</v>
      </c>
    </row>
    <row r="145" spans="4:10" x14ac:dyDescent="0.25">
      <c r="D145" s="7" t="str">
        <f>'Produktion je Standort'!C31</f>
        <v>Sweden</v>
      </c>
      <c r="E145" s="7" t="str">
        <f>'Produktion je Standort'!D31</f>
        <v>Lulea</v>
      </c>
      <c r="F145" s="43">
        <f>'Gesamtenergie PP 2019'!E32*'Energie pro Energieträger'!D$55</f>
        <v>0</v>
      </c>
      <c r="G145" s="47">
        <f>'Gesamtenergie PP 2019'!F32*'Energie pro Energieträger'!D$53</f>
        <v>0</v>
      </c>
      <c r="H145" s="44">
        <f>'Gesamtenergie PP 2019'!G32*'Energie pro Energieträger'!E$54</f>
        <v>5280.6713286713275</v>
      </c>
      <c r="I145" s="46">
        <f>'Gesamtenergie PP 2019'!H32*'Energie pro Energieträger'!E$56</f>
        <v>8017.8</v>
      </c>
      <c r="J145" s="45">
        <f>'Gesamtenergie PP 2019'!I32*'Energie pro Energieträger'!E$53</f>
        <v>6106.5785097935795</v>
      </c>
    </row>
    <row r="146" spans="4:10" x14ac:dyDescent="0.25">
      <c r="D146" s="7" t="str">
        <f>'Produktion je Standort'!C32</f>
        <v>Sweden</v>
      </c>
      <c r="E146" s="7" t="str">
        <f>'Produktion je Standort'!D32</f>
        <v>Oxeloesund</v>
      </c>
      <c r="F146" s="43">
        <f>'Gesamtenergie PP 2019'!E33*'Energie pro Energieträger'!D$55</f>
        <v>0</v>
      </c>
      <c r="G146" s="47">
        <f>'Gesamtenergie PP 2019'!F33*'Energie pro Energieträger'!D$53</f>
        <v>0</v>
      </c>
      <c r="H146" s="44">
        <f>'Gesamtenergie PP 2019'!G33*'Energie pro Energieträger'!E$54</f>
        <v>3443.9160839160832</v>
      </c>
      <c r="I146" s="46">
        <f>'Gesamtenergie PP 2019'!H33*'Energie pro Energieträger'!E$56</f>
        <v>5229</v>
      </c>
      <c r="J146" s="45">
        <f>'Gesamtenergie PP 2019'!I33*'Energie pro Energieträger'!E$53</f>
        <v>3982.5512020392907</v>
      </c>
    </row>
    <row r="147" spans="4:10" x14ac:dyDescent="0.25">
      <c r="D147" s="7" t="str">
        <f>'Produktion je Standort'!C33</f>
        <v>United Kingdom</v>
      </c>
      <c r="E147" s="7" t="str">
        <f>'Produktion je Standort'!D33</f>
        <v>Port Talbot</v>
      </c>
      <c r="F147" s="43">
        <f>'Gesamtenergie PP 2019'!E34*'Energie pro Energieträger'!D$55</f>
        <v>0</v>
      </c>
      <c r="G147" s="47">
        <f>'Gesamtenergie PP 2019'!F34*'Energie pro Energieträger'!D$53</f>
        <v>0</v>
      </c>
      <c r="H147" s="44">
        <f>'Gesamtenergie PP 2019'!G34*'Energie pro Energieträger'!E$54</f>
        <v>8690.1482517482509</v>
      </c>
      <c r="I147" s="46">
        <f>'Gesamtenergie PP 2019'!H34*'Energie pro Energieträger'!E$56</f>
        <v>13194.51</v>
      </c>
      <c r="J147" s="45">
        <f>'Gesamtenergie PP 2019'!I34*'Energie pro Energieträger'!E$53</f>
        <v>10049.304199812479</v>
      </c>
    </row>
    <row r="148" spans="4:10" x14ac:dyDescent="0.25">
      <c r="D148" s="7" t="str">
        <f>'Produktion je Standort'!C34</f>
        <v>United Kingdom</v>
      </c>
      <c r="E148" s="7" t="str">
        <f>'Produktion je Standort'!D34</f>
        <v>Scunthorpe</v>
      </c>
      <c r="F148" s="43">
        <f>'Gesamtenergie PP 2019'!E35*'Energie pro Energieträger'!D$55</f>
        <v>0</v>
      </c>
      <c r="G148" s="47">
        <f>'Gesamtenergie PP 2019'!F35*'Energie pro Energieträger'!D$53</f>
        <v>0</v>
      </c>
      <c r="H148" s="44">
        <f>'Gesamtenergie PP 2019'!G35*'Energie pro Energieträger'!E$54</f>
        <v>6428.6433566433552</v>
      </c>
      <c r="I148" s="46">
        <f>'Gesamtenergie PP 2019'!H35*'Energie pro Energieträger'!E$56</f>
        <v>9760.8000000000011</v>
      </c>
      <c r="J148" s="45">
        <f>'Gesamtenergie PP 2019'!I35*'Energie pro Energieträger'!E$53</f>
        <v>7434.0955771400104</v>
      </c>
    </row>
    <row r="149" spans="4:10" ht="15.75" thickBot="1" x14ac:dyDescent="0.3"/>
    <row r="150" spans="4:10" ht="15.75" thickBot="1" x14ac:dyDescent="0.3">
      <c r="D150" s="104" t="s">
        <v>26</v>
      </c>
      <c r="E150" s="105"/>
      <c r="F150" s="67">
        <f>SUM(F120:F148)</f>
        <v>0</v>
      </c>
      <c r="G150" s="69">
        <f t="shared" ref="G150:J150" si="3">SUM(G120:G148)</f>
        <v>0</v>
      </c>
      <c r="H150" s="67">
        <f t="shared" si="3"/>
        <v>243634.10349650346</v>
      </c>
      <c r="I150" s="67">
        <f t="shared" si="3"/>
        <v>369916.88999999996</v>
      </c>
      <c r="J150" s="70">
        <f t="shared" si="3"/>
        <v>281738.9472029329</v>
      </c>
    </row>
    <row r="153" spans="4:10" ht="21" x14ac:dyDescent="0.35">
      <c r="D153" s="88" t="s">
        <v>146</v>
      </c>
      <c r="E153" s="88"/>
      <c r="F153" s="88"/>
      <c r="G153" s="88"/>
      <c r="H153" s="88"/>
      <c r="I153" s="88"/>
      <c r="J153" s="88"/>
    </row>
    <row r="155" spans="4:10" ht="15.75" x14ac:dyDescent="0.25">
      <c r="F155" s="103" t="s">
        <v>45</v>
      </c>
      <c r="G155" s="103"/>
      <c r="H155" s="103" t="s">
        <v>42</v>
      </c>
      <c r="I155" s="103"/>
      <c r="J155" s="103"/>
    </row>
    <row r="156" spans="4:10" x14ac:dyDescent="0.25">
      <c r="D156" s="12" t="s">
        <v>49</v>
      </c>
      <c r="E156" s="12" t="s">
        <v>50</v>
      </c>
      <c r="F156" s="54" t="str">
        <f>Studienliste!$F$17</f>
        <v>ISI-05 13</v>
      </c>
      <c r="G156" s="55" t="s">
        <v>125</v>
      </c>
      <c r="H156" s="56" t="str">
        <f>Studienliste!$F$10</f>
        <v>OTTO-01 17</v>
      </c>
      <c r="I156" s="57" t="str">
        <f>Studienliste!$F$8</f>
        <v>TUD-02 20</v>
      </c>
      <c r="J156" s="58" t="str">
        <f>G156</f>
        <v>ENWI</v>
      </c>
    </row>
    <row r="157" spans="4:10" x14ac:dyDescent="0.25">
      <c r="D157" s="7" t="str">
        <f>D120</f>
        <v>Austria</v>
      </c>
      <c r="E157" s="7" t="str">
        <f>E120</f>
        <v>Donawitz</v>
      </c>
      <c r="F157" s="43">
        <f>'Gesamtenergie PP 2019'!E7*'Energie pro Energieträger'!D$59</f>
        <v>0</v>
      </c>
      <c r="G157" s="47">
        <f>'Gesamtenergie PP 2019'!F7*'Energie pro Energieträger'!D$57</f>
        <v>390.65074065183171</v>
      </c>
      <c r="H157" s="44">
        <f>'Gesamtenergie PP 2019'!G7*'Energie pro Energieträger'!E$58</f>
        <v>1266.4615384615383</v>
      </c>
      <c r="I157" s="46">
        <f>'Gesamtenergie PP 2019'!H7*'Energie pro Energieträger'!E$60</f>
        <v>0</v>
      </c>
      <c r="J157" s="45">
        <f>'Gesamtenergie PP 2019'!I7*'Energie pro Energieträger'!E$57</f>
        <v>0</v>
      </c>
    </row>
    <row r="158" spans="4:10" x14ac:dyDescent="0.25">
      <c r="D158" s="7" t="str">
        <f t="shared" ref="D158:E185" si="4">D121</f>
        <v>Austria</v>
      </c>
      <c r="E158" s="7" t="str">
        <f t="shared" si="4"/>
        <v>Linz</v>
      </c>
      <c r="F158" s="43">
        <f>'Gesamtenergie PP 2019'!E8*'Energie pro Energieträger'!D$59</f>
        <v>0</v>
      </c>
      <c r="G158" s="47">
        <f>'Gesamtenergie PP 2019'!F8*'Energie pro Energieträger'!D$57</f>
        <v>390.65074065183171</v>
      </c>
      <c r="H158" s="44">
        <f>'Gesamtenergie PP 2019'!G8*'Energie pro Energieträger'!E$58</f>
        <v>1266.4615384615383</v>
      </c>
      <c r="I158" s="46">
        <f>'Gesamtenergie PP 2019'!H8*'Energie pro Energieträger'!E$60</f>
        <v>0</v>
      </c>
      <c r="J158" s="45">
        <f>'Gesamtenergie PP 2019'!I8*'Energie pro Energieträger'!E$57</f>
        <v>0</v>
      </c>
    </row>
    <row r="159" spans="4:10" x14ac:dyDescent="0.25">
      <c r="D159" s="7" t="str">
        <f t="shared" si="4"/>
        <v>Belgium</v>
      </c>
      <c r="E159" s="7" t="str">
        <f t="shared" si="4"/>
        <v>Ghent</v>
      </c>
      <c r="F159" s="43">
        <f>'Gesamtenergie PP 2019'!E9*'Energie pro Energieträger'!D$59</f>
        <v>0</v>
      </c>
      <c r="G159" s="47">
        <f>'Gesamtenergie PP 2019'!F9*'Energie pro Energieträger'!D$57</f>
        <v>564.28479632983908</v>
      </c>
      <c r="H159" s="44">
        <f>'Gesamtenergie PP 2019'!G9*'Energie pro Energieträger'!E$58</f>
        <v>1829.3706293706291</v>
      </c>
      <c r="I159" s="46">
        <f>'Gesamtenergie PP 2019'!H9*'Energie pro Energieträger'!E$60</f>
        <v>0</v>
      </c>
      <c r="J159" s="45">
        <f>'Gesamtenergie PP 2019'!I9*'Energie pro Energieträger'!E$57</f>
        <v>0</v>
      </c>
    </row>
    <row r="160" spans="4:10" x14ac:dyDescent="0.25">
      <c r="D160" s="7" t="str">
        <f t="shared" si="4"/>
        <v>Czech Republic</v>
      </c>
      <c r="E160" s="7" t="str">
        <f t="shared" si="4"/>
        <v>Trinec</v>
      </c>
      <c r="F160" s="43">
        <f>'Gesamtenergie PP 2019'!E10*'Energie pro Energieträger'!D$59</f>
        <v>0</v>
      </c>
      <c r="G160" s="47">
        <f>'Gesamtenergie PP 2019'!F10*'Energie pro Energieträger'!D$57</f>
        <v>267.43993191192192</v>
      </c>
      <c r="H160" s="44">
        <f>'Gesamtenergie PP 2019'!G10*'Energie pro Energieträger'!E$58</f>
        <v>867.02097902097887</v>
      </c>
      <c r="I160" s="46">
        <f>'Gesamtenergie PP 2019'!H10*'Energie pro Energieträger'!E$60</f>
        <v>0</v>
      </c>
      <c r="J160" s="45">
        <f>'Gesamtenergie PP 2019'!I10*'Energie pro Energieträger'!E$57</f>
        <v>0</v>
      </c>
    </row>
    <row r="161" spans="4:10" x14ac:dyDescent="0.25">
      <c r="D161" s="7" t="str">
        <f t="shared" si="4"/>
        <v>Finland</v>
      </c>
      <c r="E161" s="7" t="str">
        <f t="shared" si="4"/>
        <v>Raahe</v>
      </c>
      <c r="F161" s="43">
        <f>'Gesamtenergie PP 2019'!E11*'Energie pro Energieträger'!D$59</f>
        <v>0</v>
      </c>
      <c r="G161" s="47">
        <f>'Gesamtenergie PP 2019'!F11*'Energie pro Energieträger'!D$57</f>
        <v>269.20008632249204</v>
      </c>
      <c r="H161" s="44">
        <f>'Gesamtenergie PP 2019'!G11*'Energie pro Energieträger'!E$58</f>
        <v>872.72727272727263</v>
      </c>
      <c r="I161" s="46">
        <f>'Gesamtenergie PP 2019'!H11*'Energie pro Energieträger'!E$60</f>
        <v>0</v>
      </c>
      <c r="J161" s="45">
        <f>'Gesamtenergie PP 2019'!I11*'Energie pro Energieträger'!E$57</f>
        <v>0</v>
      </c>
    </row>
    <row r="162" spans="4:10" x14ac:dyDescent="0.25">
      <c r="D162" s="7" t="str">
        <f t="shared" si="4"/>
        <v>France</v>
      </c>
      <c r="E162" s="7" t="str">
        <f t="shared" si="4"/>
        <v>Fos-Sur-Mer</v>
      </c>
      <c r="F162" s="43">
        <f>'Gesamtenergie PP 2019'!E12*'Energie pro Energieträger'!D$59</f>
        <v>0</v>
      </c>
      <c r="G162" s="47">
        <f>'Gesamtenergie PP 2019'!F12*'Energie pro Energieträger'!D$57</f>
        <v>388.26935527282512</v>
      </c>
      <c r="H162" s="44">
        <f>'Gesamtenergie PP 2019'!G12*'Energie pro Energieträger'!E$58</f>
        <v>1258.7412587412589</v>
      </c>
      <c r="I162" s="46">
        <f>'Gesamtenergie PP 2019'!H12*'Energie pro Energieträger'!E$60</f>
        <v>0</v>
      </c>
      <c r="J162" s="45">
        <f>'Gesamtenergie PP 2019'!I12*'Energie pro Energieträger'!E$57</f>
        <v>0</v>
      </c>
    </row>
    <row r="163" spans="4:10" x14ac:dyDescent="0.25">
      <c r="D163" s="7" t="str">
        <f t="shared" si="4"/>
        <v>France</v>
      </c>
      <c r="E163" s="7" t="str">
        <f t="shared" si="4"/>
        <v>Dunkerque</v>
      </c>
      <c r="F163" s="43">
        <f>'Gesamtenergie PP 2019'!E13*'Energie pro Energieträger'!D$59</f>
        <v>0</v>
      </c>
      <c r="G163" s="47">
        <f>'Gesamtenergie PP 2019'!F13*'Energie pro Energieträger'!D$57</f>
        <v>709.23868896502722</v>
      </c>
      <c r="H163" s="44">
        <f>'Gesamtenergie PP 2019'!G13*'Energie pro Energieträger'!E$58</f>
        <v>2299.3006993006993</v>
      </c>
      <c r="I163" s="46">
        <f>'Gesamtenergie PP 2019'!H13*'Energie pro Energieträger'!E$60</f>
        <v>0</v>
      </c>
      <c r="J163" s="45">
        <f>'Gesamtenergie PP 2019'!I13*'Energie pro Energieträger'!E$57</f>
        <v>0</v>
      </c>
    </row>
    <row r="164" spans="4:10" x14ac:dyDescent="0.25">
      <c r="D164" s="7" t="str">
        <f t="shared" si="4"/>
        <v>Germany</v>
      </c>
      <c r="E164" s="7" t="str">
        <f t="shared" si="4"/>
        <v>Bremen</v>
      </c>
      <c r="F164" s="43">
        <f>'Gesamtenergie PP 2019'!E14*'Energie pro Energieträger'!D$59</f>
        <v>0</v>
      </c>
      <c r="G164" s="47">
        <f>'Gesamtenergie PP 2019'!F14*'Energie pro Energieträger'!D$57</f>
        <v>341.67703264008605</v>
      </c>
      <c r="H164" s="44">
        <f>'Gesamtenergie PP 2019'!G14*'Energie pro Energieträger'!E$58</f>
        <v>1107.6923076923076</v>
      </c>
      <c r="I164" s="46">
        <f>'Gesamtenergie PP 2019'!H14*'Energie pro Energieträger'!E$60</f>
        <v>0</v>
      </c>
      <c r="J164" s="45">
        <f>'Gesamtenergie PP 2019'!I14*'Energie pro Energieträger'!E$57</f>
        <v>0</v>
      </c>
    </row>
    <row r="165" spans="4:10" x14ac:dyDescent="0.25">
      <c r="D165" s="7" t="str">
        <f t="shared" si="4"/>
        <v>Germany</v>
      </c>
      <c r="E165" s="7" t="str">
        <f t="shared" si="4"/>
        <v>Voelklingen</v>
      </c>
      <c r="F165" s="43">
        <f>'Gesamtenergie PP 2019'!E15*'Energie pro Energieträger'!D$59</f>
        <v>0</v>
      </c>
      <c r="G165" s="47">
        <f>'Gesamtenergie PP 2019'!F15*'Energie pro Energieträger'!D$57</f>
        <v>288.04409236506649</v>
      </c>
      <c r="H165" s="44">
        <f>'Gesamtenergie PP 2019'!G15*'Energie pro Energieträger'!E$58</f>
        <v>933.81818181818176</v>
      </c>
      <c r="I165" s="46">
        <f>'Gesamtenergie PP 2019'!H15*'Energie pro Energieträger'!E$60</f>
        <v>0</v>
      </c>
      <c r="J165" s="45">
        <f>'Gesamtenergie PP 2019'!I15*'Energie pro Energieträger'!E$57</f>
        <v>0</v>
      </c>
    </row>
    <row r="166" spans="4:10" x14ac:dyDescent="0.25">
      <c r="D166" s="7" t="str">
        <f t="shared" si="4"/>
        <v>Germany</v>
      </c>
      <c r="E166" s="7" t="str">
        <f t="shared" si="4"/>
        <v>Eisenhuettenstadt</v>
      </c>
      <c r="F166" s="43">
        <f>'Gesamtenergie PP 2019'!E16*'Energie pro Energieträger'!D$59</f>
        <v>0</v>
      </c>
      <c r="G166" s="47">
        <f>'Gesamtenergie PP 2019'!F16*'Energie pro Energieträger'!D$57</f>
        <v>222.60776368975306</v>
      </c>
      <c r="H166" s="44">
        <f>'Gesamtenergie PP 2019'!G16*'Energie pro Energieträger'!E$58</f>
        <v>721.67832167832159</v>
      </c>
      <c r="I166" s="46">
        <f>'Gesamtenergie PP 2019'!H16*'Energie pro Energieträger'!E$60</f>
        <v>0</v>
      </c>
      <c r="J166" s="45">
        <f>'Gesamtenergie PP 2019'!I16*'Energie pro Energieträger'!E$57</f>
        <v>0</v>
      </c>
    </row>
    <row r="167" spans="4:10" x14ac:dyDescent="0.25">
      <c r="D167" s="7" t="str">
        <f t="shared" si="4"/>
        <v>Germany</v>
      </c>
      <c r="E167" s="7" t="str">
        <f t="shared" si="4"/>
        <v>Duisburg-Huckingen</v>
      </c>
      <c r="F167" s="43">
        <f>'Gesamtenergie PP 2019'!E17*'Energie pro Energieträger'!D$59</f>
        <v>0</v>
      </c>
      <c r="G167" s="47">
        <f>'Gesamtenergie PP 2019'!F17*'Energie pro Energieträger'!D$57</f>
        <v>517.69247369710013</v>
      </c>
      <c r="H167" s="44">
        <f>'Gesamtenergie PP 2019'!G17*'Energie pro Energieträger'!E$58</f>
        <v>1678.3216783216781</v>
      </c>
      <c r="I167" s="46">
        <f>'Gesamtenergie PP 2019'!H17*'Energie pro Energieträger'!E$60</f>
        <v>0</v>
      </c>
      <c r="J167" s="45">
        <f>'Gesamtenergie PP 2019'!I17*'Energie pro Energieträger'!E$57</f>
        <v>0</v>
      </c>
    </row>
    <row r="168" spans="4:10" x14ac:dyDescent="0.25">
      <c r="D168" s="7" t="str">
        <f t="shared" si="4"/>
        <v>Germany</v>
      </c>
      <c r="E168" s="7" t="str">
        <f t="shared" si="4"/>
        <v>Duisburg-Beeckerwerth</v>
      </c>
      <c r="F168" s="43">
        <f>'Gesamtenergie PP 2019'!E18*'Energie pro Energieträger'!D$59</f>
        <v>0</v>
      </c>
      <c r="G168" s="47">
        <f>'Gesamtenergie PP 2019'!F18*'Energie pro Energieträger'!D$57</f>
        <v>621.23096843652013</v>
      </c>
      <c r="H168" s="44">
        <f>'Gesamtenergie PP 2019'!G18*'Energie pro Energieträger'!E$58</f>
        <v>2013.9860139860139</v>
      </c>
      <c r="I168" s="46">
        <f>'Gesamtenergie PP 2019'!H18*'Energie pro Energieträger'!E$60</f>
        <v>0</v>
      </c>
      <c r="J168" s="45">
        <f>'Gesamtenergie PP 2019'!I18*'Energie pro Energieträger'!E$57</f>
        <v>0</v>
      </c>
    </row>
    <row r="169" spans="4:10" x14ac:dyDescent="0.25">
      <c r="D169" s="7" t="str">
        <f t="shared" si="4"/>
        <v>Germany</v>
      </c>
      <c r="E169" s="7" t="str">
        <f t="shared" si="4"/>
        <v>Salzgitter</v>
      </c>
      <c r="F169" s="43">
        <f>'Gesamtenergie PP 2019'!E19*'Energie pro Energieträger'!D$59</f>
        <v>0</v>
      </c>
      <c r="G169" s="47">
        <f>'Gesamtenergie PP 2019'!F19*'Energie pro Energieträger'!D$57</f>
        <v>476.27707580133205</v>
      </c>
      <c r="H169" s="44">
        <f>'Gesamtenergie PP 2019'!G19*'Energie pro Energieträger'!E$58</f>
        <v>1544.0559440559439</v>
      </c>
      <c r="I169" s="46">
        <f>'Gesamtenergie PP 2019'!H19*'Energie pro Energieträger'!E$60</f>
        <v>0</v>
      </c>
      <c r="J169" s="45">
        <f>'Gesamtenergie PP 2019'!I19*'Energie pro Energieträger'!E$57</f>
        <v>0</v>
      </c>
    </row>
    <row r="170" spans="4:10" x14ac:dyDescent="0.25">
      <c r="D170" s="7" t="str">
        <f t="shared" si="4"/>
        <v>Germany</v>
      </c>
      <c r="E170" s="7" t="str">
        <f t="shared" si="4"/>
        <v>Dillingen</v>
      </c>
      <c r="F170" s="43">
        <f>'Gesamtenergie PP 2019'!E20*'Energie pro Energieträger'!D$59</f>
        <v>0</v>
      </c>
      <c r="G170" s="47">
        <f>'Gesamtenergie PP 2019'!F20*'Energie pro Energieträger'!D$57</f>
        <v>241.65884672180633</v>
      </c>
      <c r="H170" s="44">
        <f>'Gesamtenergie PP 2019'!G20*'Energie pro Energieträger'!E$58</f>
        <v>783.44055944055947</v>
      </c>
      <c r="I170" s="46">
        <f>'Gesamtenergie PP 2019'!H20*'Energie pro Energieträger'!E$60</f>
        <v>0</v>
      </c>
      <c r="J170" s="45">
        <f>'Gesamtenergie PP 2019'!I20*'Energie pro Energieträger'!E$57</f>
        <v>0</v>
      </c>
    </row>
    <row r="171" spans="4:10" x14ac:dyDescent="0.25">
      <c r="D171" s="7" t="str">
        <f t="shared" si="4"/>
        <v>Germany</v>
      </c>
      <c r="E171" s="7" t="str">
        <f t="shared" si="4"/>
        <v>Duisburg</v>
      </c>
      <c r="F171" s="43">
        <f>'Gesamtenergie PP 2019'!E21*'Energie pro Energieträger'!D$59</f>
        <v>0</v>
      </c>
      <c r="G171" s="47">
        <f>'Gesamtenergie PP 2019'!F21*'Energie pro Energieträger'!D$57</f>
        <v>115.96311410815042</v>
      </c>
      <c r="H171" s="44">
        <f>'Gesamtenergie PP 2019'!G21*'Energie pro Energieträger'!E$58</f>
        <v>375.94405594405589</v>
      </c>
      <c r="I171" s="46">
        <f>'Gesamtenergie PP 2019'!H21*'Energie pro Energieträger'!E$60</f>
        <v>0</v>
      </c>
      <c r="J171" s="45">
        <f>'Gesamtenergie PP 2019'!I21*'Energie pro Energieträger'!E$57</f>
        <v>0</v>
      </c>
    </row>
    <row r="172" spans="4:10" x14ac:dyDescent="0.25">
      <c r="D172" s="7" t="str">
        <f t="shared" si="4"/>
        <v>Germany</v>
      </c>
      <c r="E172" s="7" t="str">
        <f t="shared" si="4"/>
        <v>Duisburg-Bruckhausen</v>
      </c>
      <c r="F172" s="43">
        <f>'Gesamtenergie PP 2019'!E22*'Energie pro Energieträger'!D$59</f>
        <v>0</v>
      </c>
      <c r="G172" s="47">
        <f>'Gesamtenergie PP 2019'!F22*'Energie pro Energieträger'!D$57</f>
        <v>621.23096843652013</v>
      </c>
      <c r="H172" s="44">
        <f>'Gesamtenergie PP 2019'!G22*'Energie pro Energieträger'!E$58</f>
        <v>2013.9860139860139</v>
      </c>
      <c r="I172" s="46">
        <f>'Gesamtenergie PP 2019'!H22*'Energie pro Energieträger'!E$60</f>
        <v>0</v>
      </c>
      <c r="J172" s="45">
        <f>'Gesamtenergie PP 2019'!I22*'Energie pro Energieträger'!E$57</f>
        <v>0</v>
      </c>
    </row>
    <row r="173" spans="4:10" x14ac:dyDescent="0.25">
      <c r="D173" s="7" t="str">
        <f t="shared" si="4"/>
        <v>Hungaria</v>
      </c>
      <c r="E173" s="7" t="str">
        <f t="shared" si="4"/>
        <v>Dunauijvaros</v>
      </c>
      <c r="F173" s="43">
        <f>'Gesamtenergie PP 2019'!E23*'Energie pro Energieträger'!D$59</f>
        <v>0</v>
      </c>
      <c r="G173" s="47">
        <f>'Gesamtenergie PP 2019'!F23*'Energie pro Energieträger'!D$57</f>
        <v>165.66159158307201</v>
      </c>
      <c r="H173" s="44">
        <f>'Gesamtenergie PP 2019'!G23*'Energie pro Energieträger'!E$58</f>
        <v>537.06293706293707</v>
      </c>
      <c r="I173" s="46">
        <f>'Gesamtenergie PP 2019'!H23*'Energie pro Energieträger'!E$60</f>
        <v>0</v>
      </c>
      <c r="J173" s="45">
        <f>'Gesamtenergie PP 2019'!I23*'Energie pro Energieträger'!E$57</f>
        <v>0</v>
      </c>
    </row>
    <row r="174" spans="4:10" x14ac:dyDescent="0.25">
      <c r="D174" s="7" t="str">
        <f t="shared" si="4"/>
        <v>Italy</v>
      </c>
      <c r="E174" s="7" t="str">
        <f t="shared" si="4"/>
        <v>Taranto</v>
      </c>
      <c r="F174" s="43">
        <f>'Gesamtenergie PP 2019'!E24*'Energie pro Energieträger'!D$59</f>
        <v>0</v>
      </c>
      <c r="G174" s="47">
        <f>'Gesamtenergie PP 2019'!F24*'Energie pro Energieträger'!D$57</f>
        <v>880.07720528507014</v>
      </c>
      <c r="H174" s="44">
        <f>'Gesamtenergie PP 2019'!G24*'Energie pro Energieträger'!E$58</f>
        <v>2853.1468531468527</v>
      </c>
      <c r="I174" s="46">
        <f>'Gesamtenergie PP 2019'!H24*'Energie pro Energieträger'!E$60</f>
        <v>0</v>
      </c>
      <c r="J174" s="45">
        <f>'Gesamtenergie PP 2019'!I24*'Energie pro Energieträger'!E$57</f>
        <v>0</v>
      </c>
    </row>
    <row r="175" spans="4:10" x14ac:dyDescent="0.25">
      <c r="D175" s="7" t="str">
        <f t="shared" si="4"/>
        <v>Netherlands</v>
      </c>
      <c r="E175" s="7" t="str">
        <f t="shared" si="4"/>
        <v>Ijmuiden</v>
      </c>
      <c r="F175" s="43">
        <f>'Gesamtenergie PP 2019'!E25*'Energie pro Energieträger'!D$59</f>
        <v>0</v>
      </c>
      <c r="G175" s="47">
        <f>'Gesamtenergie PP 2019'!F25*'Energie pro Energieträger'!D$57</f>
        <v>705.61484164914748</v>
      </c>
      <c r="H175" s="44">
        <f>'Gesamtenergie PP 2019'!G25*'Energie pro Energieträger'!E$58</f>
        <v>2287.5524475524476</v>
      </c>
      <c r="I175" s="46">
        <f>'Gesamtenergie PP 2019'!H25*'Energie pro Energieträger'!E$60</f>
        <v>0</v>
      </c>
      <c r="J175" s="45">
        <f>'Gesamtenergie PP 2019'!I25*'Energie pro Energieträger'!E$57</f>
        <v>0</v>
      </c>
    </row>
    <row r="176" spans="4:10" x14ac:dyDescent="0.25">
      <c r="D176" s="7" t="str">
        <f t="shared" si="4"/>
        <v>Poland</v>
      </c>
      <c r="E176" s="7" t="str">
        <f t="shared" si="4"/>
        <v>Krakow</v>
      </c>
      <c r="F176" s="43">
        <f>'Gesamtenergie PP 2019'!E26*'Energie pro Energieträger'!D$59</f>
        <v>0</v>
      </c>
      <c r="G176" s="47">
        <f>'Gesamtenergie PP 2019'!F26*'Energie pro Energieträger'!D$57</f>
        <v>282.14239816491954</v>
      </c>
      <c r="H176" s="44">
        <f>'Gesamtenergie PP 2019'!G26*'Energie pro Energieträger'!E$58</f>
        <v>914.68531468531455</v>
      </c>
      <c r="I176" s="46">
        <f>'Gesamtenergie PP 2019'!H26*'Energie pro Energieträger'!E$60</f>
        <v>0</v>
      </c>
      <c r="J176" s="45">
        <f>'Gesamtenergie PP 2019'!I26*'Energie pro Energieträger'!E$57</f>
        <v>0</v>
      </c>
    </row>
    <row r="177" spans="4:10" x14ac:dyDescent="0.25">
      <c r="D177" s="7" t="str">
        <f t="shared" si="4"/>
        <v>Poland</v>
      </c>
      <c r="E177" s="7" t="str">
        <f t="shared" si="4"/>
        <v>Dabrowa Gornicza</v>
      </c>
      <c r="F177" s="43">
        <f>'Gesamtenergie PP 2019'!E27*'Energie pro Energieträger'!D$59</f>
        <v>0</v>
      </c>
      <c r="G177" s="47">
        <f>'Gesamtenergie PP 2019'!F27*'Energie pro Energieträger'!D$57</f>
        <v>282.14239816491954</v>
      </c>
      <c r="H177" s="44">
        <f>'Gesamtenergie PP 2019'!G27*'Energie pro Energieträger'!E$58</f>
        <v>914.68531468531455</v>
      </c>
      <c r="I177" s="46">
        <f>'Gesamtenergie PP 2019'!H27*'Energie pro Energieträger'!E$60</f>
        <v>0</v>
      </c>
      <c r="J177" s="45">
        <f>'Gesamtenergie PP 2019'!I27*'Energie pro Energieträger'!E$57</f>
        <v>0</v>
      </c>
    </row>
    <row r="178" spans="4:10" x14ac:dyDescent="0.25">
      <c r="D178" s="7" t="str">
        <f t="shared" si="4"/>
        <v>Romania</v>
      </c>
      <c r="E178" s="7" t="str">
        <f t="shared" si="4"/>
        <v>Galati</v>
      </c>
      <c r="F178" s="43">
        <f>'Gesamtenergie PP 2019'!E28*'Energie pro Energieträger'!D$59</f>
        <v>0</v>
      </c>
      <c r="G178" s="47">
        <f>'Gesamtenergie PP 2019'!F28*'Energie pro Energieträger'!D$57</f>
        <v>212.25391421581105</v>
      </c>
      <c r="H178" s="44">
        <f>'Gesamtenergie PP 2019'!G28*'Energie pro Energieträger'!E$58</f>
        <v>688.11188811188799</v>
      </c>
      <c r="I178" s="46">
        <f>'Gesamtenergie PP 2019'!H28*'Energie pro Energieträger'!E$60</f>
        <v>0</v>
      </c>
      <c r="J178" s="45">
        <f>'Gesamtenergie PP 2019'!I28*'Energie pro Energieträger'!E$57</f>
        <v>0</v>
      </c>
    </row>
    <row r="179" spans="4:10" x14ac:dyDescent="0.25">
      <c r="D179" s="7" t="str">
        <f t="shared" si="4"/>
        <v>Slovakia</v>
      </c>
      <c r="E179" s="7" t="str">
        <f t="shared" si="4"/>
        <v>Kosice</v>
      </c>
      <c r="F179" s="43">
        <f>'Gesamtenergie PP 2019'!E29*'Energie pro Energieträger'!D$59</f>
        <v>0</v>
      </c>
      <c r="G179" s="47">
        <f>'Gesamtenergie PP 2019'!F29*'Energie pro Energieträger'!D$57</f>
        <v>465.92322632739007</v>
      </c>
      <c r="H179" s="44">
        <f>'Gesamtenergie PP 2019'!G29*'Energie pro Energieträger'!E$58</f>
        <v>1510.4895104895102</v>
      </c>
      <c r="I179" s="46">
        <f>'Gesamtenergie PP 2019'!H29*'Energie pro Energieträger'!E$60</f>
        <v>0</v>
      </c>
      <c r="J179" s="45">
        <f>'Gesamtenergie PP 2019'!I29*'Energie pro Energieträger'!E$57</f>
        <v>0</v>
      </c>
    </row>
    <row r="180" spans="4:10" x14ac:dyDescent="0.25">
      <c r="D180" s="7" t="str">
        <f t="shared" si="4"/>
        <v>Spain</v>
      </c>
      <c r="E180" s="7" t="str">
        <f t="shared" si="4"/>
        <v>Gijon</v>
      </c>
      <c r="F180" s="43">
        <f>'Gesamtenergie PP 2019'!E30*'Energie pro Energieträger'!D$59</f>
        <v>0</v>
      </c>
      <c r="G180" s="47">
        <f>'Gesamtenergie PP 2019'!F30*'Energie pro Energieträger'!D$57</f>
        <v>245.90392500612256</v>
      </c>
      <c r="H180" s="44">
        <f>'Gesamtenergie PP 2019'!G30*'Energie pro Energieträger'!E$58</f>
        <v>797.20279720279711</v>
      </c>
      <c r="I180" s="46">
        <f>'Gesamtenergie PP 2019'!H30*'Energie pro Energieträger'!E$60</f>
        <v>0</v>
      </c>
      <c r="J180" s="45">
        <f>'Gesamtenergie PP 2019'!I30*'Energie pro Energieträger'!E$57</f>
        <v>0</v>
      </c>
    </row>
    <row r="181" spans="4:10" x14ac:dyDescent="0.25">
      <c r="D181" s="7" t="str">
        <f t="shared" si="4"/>
        <v>Spain</v>
      </c>
      <c r="E181" s="7" t="str">
        <f t="shared" si="4"/>
        <v>Aviles</v>
      </c>
      <c r="F181" s="43">
        <f>'Gesamtenergie PP 2019'!E31*'Energie pro Energieträger'!D$59</f>
        <v>0</v>
      </c>
      <c r="G181" s="47">
        <f>'Gesamtenergie PP 2019'!F31*'Energie pro Energieträger'!D$57</f>
        <v>245.90392500612256</v>
      </c>
      <c r="H181" s="44">
        <f>'Gesamtenergie PP 2019'!G31*'Energie pro Energieträger'!E$58</f>
        <v>797.20279720279711</v>
      </c>
      <c r="I181" s="46">
        <f>'Gesamtenergie PP 2019'!H31*'Energie pro Energieträger'!E$60</f>
        <v>0</v>
      </c>
      <c r="J181" s="45">
        <f>'Gesamtenergie PP 2019'!I31*'Energie pro Energieträger'!E$57</f>
        <v>0</v>
      </c>
    </row>
    <row r="182" spans="4:10" x14ac:dyDescent="0.25">
      <c r="D182" s="7" t="str">
        <f t="shared" si="4"/>
        <v>Sweden</v>
      </c>
      <c r="E182" s="7" t="str">
        <f t="shared" si="4"/>
        <v>Lulea</v>
      </c>
      <c r="F182" s="43">
        <f>'Gesamtenergie PP 2019'!E32*'Energie pro Energieträger'!D$59</f>
        <v>0</v>
      </c>
      <c r="G182" s="47">
        <f>'Gesamtenergie PP 2019'!F32*'Energie pro Energieträger'!D$57</f>
        <v>238.13853790066602</v>
      </c>
      <c r="H182" s="44">
        <f>'Gesamtenergie PP 2019'!G32*'Energie pro Energieträger'!E$58</f>
        <v>772.02797202797194</v>
      </c>
      <c r="I182" s="46">
        <f>'Gesamtenergie PP 2019'!H32*'Energie pro Energieträger'!E$60</f>
        <v>0</v>
      </c>
      <c r="J182" s="45">
        <f>'Gesamtenergie PP 2019'!I32*'Energie pro Energieträger'!E$57</f>
        <v>0</v>
      </c>
    </row>
    <row r="183" spans="4:10" x14ac:dyDescent="0.25">
      <c r="D183" s="7" t="str">
        <f t="shared" si="4"/>
        <v>Sweden</v>
      </c>
      <c r="E183" s="7" t="str">
        <f t="shared" si="4"/>
        <v>Oxeloesund</v>
      </c>
      <c r="F183" s="43">
        <f>'Gesamtenergie PP 2019'!E33*'Energie pro Energieträger'!D$59</f>
        <v>0</v>
      </c>
      <c r="G183" s="47">
        <f>'Gesamtenergie PP 2019'!F33*'Energie pro Energieträger'!D$57</f>
        <v>155.30774210913003</v>
      </c>
      <c r="H183" s="44">
        <f>'Gesamtenergie PP 2019'!G33*'Energie pro Energieträger'!E$58</f>
        <v>503.49650349650346</v>
      </c>
      <c r="I183" s="46">
        <f>'Gesamtenergie PP 2019'!H33*'Energie pro Energieträger'!E$60</f>
        <v>0</v>
      </c>
      <c r="J183" s="45">
        <f>'Gesamtenergie PP 2019'!I33*'Energie pro Energieträger'!E$57</f>
        <v>0</v>
      </c>
    </row>
    <row r="184" spans="4:10" x14ac:dyDescent="0.25">
      <c r="D184" s="7" t="str">
        <f t="shared" si="4"/>
        <v>United Kingdom</v>
      </c>
      <c r="E184" s="7" t="str">
        <f t="shared" si="4"/>
        <v>Port Talbot</v>
      </c>
      <c r="F184" s="43">
        <f>'Gesamtenergie PP 2019'!E34*'Energie pro Energieträger'!D$59</f>
        <v>0</v>
      </c>
      <c r="G184" s="47">
        <f>'Gesamtenergie PP 2019'!F34*'Energie pro Energieträger'!D$57</f>
        <v>391.89320258870481</v>
      </c>
      <c r="H184" s="44">
        <f>'Gesamtenergie PP 2019'!G34*'Energie pro Energieträger'!E$58</f>
        <v>1270.4895104895104</v>
      </c>
      <c r="I184" s="46">
        <f>'Gesamtenergie PP 2019'!H34*'Energie pro Energieträger'!E$60</f>
        <v>0</v>
      </c>
      <c r="J184" s="45">
        <f>'Gesamtenergie PP 2019'!I34*'Energie pro Energieträger'!E$57</f>
        <v>0</v>
      </c>
    </row>
    <row r="185" spans="4:10" x14ac:dyDescent="0.25">
      <c r="D185" s="7" t="str">
        <f t="shared" si="4"/>
        <v>United Kingdom</v>
      </c>
      <c r="E185" s="7" t="str">
        <f t="shared" si="4"/>
        <v>Scunthorpe</v>
      </c>
      <c r="F185" s="43">
        <f>'Gesamtenergie PP 2019'!E35*'Energie pro Energieträger'!D$59</f>
        <v>0</v>
      </c>
      <c r="G185" s="47">
        <f>'Gesamtenergie PP 2019'!F35*'Energie pro Energieträger'!D$57</f>
        <v>289.90778527037605</v>
      </c>
      <c r="H185" s="44">
        <f>'Gesamtenergie PP 2019'!G35*'Energie pro Energieträger'!E$58</f>
        <v>939.86013986013972</v>
      </c>
      <c r="I185" s="46">
        <f>'Gesamtenergie PP 2019'!H35*'Energie pro Energieträger'!E$60</f>
        <v>0</v>
      </c>
      <c r="J185" s="45">
        <f>'Gesamtenergie PP 2019'!I35*'Energie pro Energieträger'!E$57</f>
        <v>0</v>
      </c>
    </row>
    <row r="186" spans="4:10" ht="15.75" thickBot="1" x14ac:dyDescent="0.3"/>
    <row r="187" spans="4:10" ht="15.75" thickBot="1" x14ac:dyDescent="0.3">
      <c r="D187" s="104" t="s">
        <v>26</v>
      </c>
      <c r="E187" s="105"/>
      <c r="F187" s="67">
        <f>SUM(F157:F185)</f>
        <v>0</v>
      </c>
      <c r="G187" s="69">
        <f t="shared" ref="G187:J187" si="5">SUM(G157:G185)</f>
        <v>10986.987369273556</v>
      </c>
      <c r="H187" s="67">
        <f t="shared" si="5"/>
        <v>35619.020979020977</v>
      </c>
      <c r="I187" s="67">
        <f t="shared" si="5"/>
        <v>0</v>
      </c>
      <c r="J187" s="70">
        <f t="shared" si="5"/>
        <v>0</v>
      </c>
    </row>
  </sheetData>
  <mergeCells count="20">
    <mergeCell ref="D187:E187"/>
    <mergeCell ref="D153:J153"/>
    <mergeCell ref="F155:G155"/>
    <mergeCell ref="H155:J155"/>
    <mergeCell ref="F118:G118"/>
    <mergeCell ref="H118:J118"/>
    <mergeCell ref="D150:E150"/>
    <mergeCell ref="D116:J116"/>
    <mergeCell ref="D5:J5"/>
    <mergeCell ref="D42:J42"/>
    <mergeCell ref="D79:J79"/>
    <mergeCell ref="F7:G7"/>
    <mergeCell ref="H7:J7"/>
    <mergeCell ref="F44:G44"/>
    <mergeCell ref="H44:J44"/>
    <mergeCell ref="F81:G81"/>
    <mergeCell ref="H81:J81"/>
    <mergeCell ref="D39:E39"/>
    <mergeCell ref="D76:E76"/>
    <mergeCell ref="D113:E113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Q111"/>
  <sheetViews>
    <sheetView topLeftCell="B31" zoomScale="70" zoomScaleNormal="70" workbookViewId="0">
      <selection activeCell="S40" sqref="S40"/>
    </sheetView>
  </sheetViews>
  <sheetFormatPr baseColWidth="10" defaultRowHeight="15" x14ac:dyDescent="0.25"/>
  <cols>
    <col min="3" max="3" width="16.28515625" customWidth="1"/>
    <col min="4" max="4" width="24" customWidth="1"/>
    <col min="5" max="5" width="21.7109375" customWidth="1"/>
    <col min="6" max="6" width="24.140625" customWidth="1"/>
    <col min="7" max="7" width="24.85546875" customWidth="1"/>
    <col min="8" max="8" width="24.5703125" customWidth="1"/>
    <col min="9" max="9" width="25.42578125" customWidth="1"/>
    <col min="11" max="11" width="16.28515625" bestFit="1" customWidth="1"/>
    <col min="12" max="12" width="24" bestFit="1" customWidth="1"/>
    <col min="13" max="13" width="23.42578125" customWidth="1"/>
    <col min="14" max="14" width="23.5703125" customWidth="1"/>
    <col min="15" max="15" width="24.7109375" customWidth="1"/>
    <col min="16" max="16" width="24.85546875" customWidth="1"/>
    <col min="17" max="17" width="22.5703125" customWidth="1"/>
  </cols>
  <sheetData>
    <row r="3" spans="3:17" ht="43.5" customHeight="1" x14ac:dyDescent="0.35">
      <c r="C3" s="93" t="s">
        <v>180</v>
      </c>
      <c r="D3" s="93"/>
      <c r="E3" s="93"/>
      <c r="F3" s="93"/>
      <c r="G3" s="93"/>
      <c r="H3" s="93"/>
      <c r="I3" s="93"/>
      <c r="K3" s="93" t="s">
        <v>183</v>
      </c>
      <c r="L3" s="93"/>
      <c r="M3" s="93"/>
      <c r="N3" s="93"/>
      <c r="O3" s="93"/>
      <c r="P3" s="93"/>
      <c r="Q3" s="93"/>
    </row>
    <row r="5" spans="3:17" ht="15.75" x14ac:dyDescent="0.25">
      <c r="E5" s="103" t="s">
        <v>45</v>
      </c>
      <c r="F5" s="103"/>
      <c r="G5" s="103" t="s">
        <v>42</v>
      </c>
      <c r="H5" s="103"/>
      <c r="I5" s="103"/>
      <c r="M5" s="103" t="s">
        <v>45</v>
      </c>
      <c r="N5" s="103"/>
      <c r="O5" s="103" t="s">
        <v>42</v>
      </c>
      <c r="P5" s="103"/>
      <c r="Q5" s="103"/>
    </row>
    <row r="6" spans="3:17" x14ac:dyDescent="0.25">
      <c r="C6" s="12" t="s">
        <v>49</v>
      </c>
      <c r="D6" s="12" t="s">
        <v>50</v>
      </c>
      <c r="E6" s="54" t="str">
        <f>Studienliste!$F$17</f>
        <v>ISI-05 13</v>
      </c>
      <c r="F6" s="55" t="s">
        <v>125</v>
      </c>
      <c r="G6" s="56" t="str">
        <f>Studienliste!$F$10</f>
        <v>OTTO-01 17</v>
      </c>
      <c r="H6" s="57" t="str">
        <f>Studienliste!$F$8</f>
        <v>TUD-02 20</v>
      </c>
      <c r="I6" s="58" t="str">
        <f>F6</f>
        <v>ENWI</v>
      </c>
      <c r="K6" s="12" t="s">
        <v>49</v>
      </c>
      <c r="L6" s="12" t="s">
        <v>50</v>
      </c>
      <c r="M6" s="54" t="str">
        <f>Studienliste!$F$17</f>
        <v>ISI-05 13</v>
      </c>
      <c r="N6" s="55" t="s">
        <v>125</v>
      </c>
      <c r="O6" s="56" t="str">
        <f>Studienliste!$F$10</f>
        <v>OTTO-01 17</v>
      </c>
      <c r="P6" s="57" t="str">
        <f>Studienliste!$F$8</f>
        <v>TUD-02 20</v>
      </c>
      <c r="Q6" s="58" t="str">
        <f>N6</f>
        <v>ENWI</v>
      </c>
    </row>
    <row r="7" spans="3:17" x14ac:dyDescent="0.25">
      <c r="C7" s="7" t="str">
        <f>'Produktion je Standort'!C6</f>
        <v>Austria</v>
      </c>
      <c r="D7" s="7" t="str">
        <f>'Produktion je Standort'!D6</f>
        <v>Donawitz</v>
      </c>
      <c r="E7" s="43">
        <f>'Gesamtenergie PP 2019'!E7*(1+Sekundäranteil!H$7)</f>
        <v>10176.855156993643</v>
      </c>
      <c r="F7" s="47">
        <f>'Gesamtenergie PP 2019'!F7*(1+Sekundäranteil!H$7)</f>
        <v>12050.921638914122</v>
      </c>
      <c r="G7" s="44">
        <f>'Gesamtenergie PP 2019'!G7*(1+Sekundäranteil!H$7)</f>
        <v>9956.8270590372376</v>
      </c>
      <c r="H7" s="46">
        <f>'Gesamtenergie PP 2019'!H7*(1+Sekundäranteil!H$7)</f>
        <v>7747.6560553133522</v>
      </c>
      <c r="I7" s="45">
        <f>'Gesamtenergie PP 2019'!I7*(1+Sekundäranteil!H$7)</f>
        <v>6965.5808743616917</v>
      </c>
      <c r="K7" s="7" t="str">
        <f t="shared" ref="K7:K35" si="0">C7</f>
        <v>Austria</v>
      </c>
      <c r="L7" s="7" t="str">
        <f t="shared" ref="L7:L35" si="1">D7</f>
        <v>Donawitz</v>
      </c>
      <c r="M7" s="43">
        <f>E7-'Gesamtenergie PP 2019'!E7</f>
        <v>-7099.7118430063565</v>
      </c>
      <c r="N7" s="47">
        <f>F7-'Gesamtenergie PP 2019'!F7</f>
        <v>-8407.1228055303254</v>
      </c>
      <c r="O7" s="44">
        <f>G7-'Gesamtenergie PP 2019'!G7</f>
        <v>-6946.2129409627596</v>
      </c>
      <c r="P7" s="46">
        <f>H7-'Gesamtenergie PP 2019'!H7</f>
        <v>-5405.0219446866477</v>
      </c>
      <c r="Q7" s="45">
        <f>I7-'Gesamtenergie PP 2019'!I7</f>
        <v>-4859.4203478605295</v>
      </c>
    </row>
    <row r="8" spans="3:17" x14ac:dyDescent="0.25">
      <c r="C8" s="7" t="str">
        <f>'Produktion je Standort'!C7</f>
        <v>Austria</v>
      </c>
      <c r="D8" s="7" t="str">
        <f>'Produktion je Standort'!D7</f>
        <v>Linz</v>
      </c>
      <c r="E8" s="43">
        <f>'Gesamtenergie PP 2019'!E8*(1+Sekundäranteil!H$7)</f>
        <v>10176.855156993643</v>
      </c>
      <c r="F8" s="47">
        <f>'Gesamtenergie PP 2019'!F8*(1+Sekundäranteil!H$7)</f>
        <v>12050.921638914122</v>
      </c>
      <c r="G8" s="44">
        <f>'Gesamtenergie PP 2019'!G8*(1+Sekundäranteil!H$7)</f>
        <v>9956.8270590372376</v>
      </c>
      <c r="H8" s="46">
        <f>'Gesamtenergie PP 2019'!H8*(1+Sekundäranteil!H$7)</f>
        <v>7747.6560553133522</v>
      </c>
      <c r="I8" s="45">
        <f>'Gesamtenergie PP 2019'!I8*(1+Sekundäranteil!H$7)</f>
        <v>6965.5808743616917</v>
      </c>
      <c r="K8" s="7" t="str">
        <f t="shared" si="0"/>
        <v>Austria</v>
      </c>
      <c r="L8" s="7" t="str">
        <f t="shared" si="1"/>
        <v>Linz</v>
      </c>
      <c r="M8" s="43">
        <f>E8-'Gesamtenergie PP 2019'!E8</f>
        <v>-7099.7118430063565</v>
      </c>
      <c r="N8" s="47">
        <f>F8-'Gesamtenergie PP 2019'!F8</f>
        <v>-8407.1228055303254</v>
      </c>
      <c r="O8" s="44">
        <f>G8-'Gesamtenergie PP 2019'!G8</f>
        <v>-6946.2129409627596</v>
      </c>
      <c r="P8" s="46">
        <f>H8-'Gesamtenergie PP 2019'!H8</f>
        <v>-5405.0219446866477</v>
      </c>
      <c r="Q8" s="45">
        <f>I8-'Gesamtenergie PP 2019'!I8</f>
        <v>-4859.4203478605295</v>
      </c>
    </row>
    <row r="9" spans="3:17" x14ac:dyDescent="0.25">
      <c r="C9" s="7" t="str">
        <f>'Produktion je Standort'!C8</f>
        <v>Belgium</v>
      </c>
      <c r="D9" s="7" t="str">
        <f>'Produktion je Standort'!D8</f>
        <v>Ghent</v>
      </c>
      <c r="E9" s="43">
        <f>'Gesamtenergie PP 2019'!E9*(1+Sekundäranteil!H$7)</f>
        <v>14700.201591734787</v>
      </c>
      <c r="F9" s="47">
        <f>'Gesamtenergie PP 2019'!F9*(1+Sekundäranteil!H$7)</f>
        <v>17407.241699465139</v>
      </c>
      <c r="G9" s="44">
        <f>'Gesamtenergie PP 2019'!G9*(1+Sekundäranteil!H$7)</f>
        <v>14382.376748410536</v>
      </c>
      <c r="H9" s="46">
        <f>'Gesamtenergie PP 2019'!H9*(1+Sekundäranteil!H$7)</f>
        <v>11191.286907356949</v>
      </c>
      <c r="I9" s="45">
        <f>'Gesamtenergie PP 2019'!I9*(1+Sekundäranteil!H$7)</f>
        <v>10061.599725754364</v>
      </c>
      <c r="K9" s="7" t="str">
        <f t="shared" si="0"/>
        <v>Belgium</v>
      </c>
      <c r="L9" s="7" t="str">
        <f t="shared" si="1"/>
        <v>Ghent</v>
      </c>
      <c r="M9" s="43">
        <f>E9-'Gesamtenergie PP 2019'!E9</f>
        <v>-10255.348408265212</v>
      </c>
      <c r="N9" s="47">
        <f>F9-'Gesamtenergie PP 2019'!F9</f>
        <v>-12143.869411645977</v>
      </c>
      <c r="O9" s="44">
        <f>G9-'Gesamtenergie PP 2019'!G9</f>
        <v>-10033.623251589461</v>
      </c>
      <c r="P9" s="46">
        <f>H9-'Gesamtenergie PP 2019'!H9</f>
        <v>-7807.4130926430516</v>
      </c>
      <c r="Q9" s="45">
        <f>I9-'Gesamtenergie PP 2019'!I9</f>
        <v>-7019.3058298011892</v>
      </c>
    </row>
    <row r="10" spans="3:17" x14ac:dyDescent="0.25">
      <c r="C10" s="7" t="str">
        <f>'Produktion je Standort'!C9</f>
        <v>Czech Republic</v>
      </c>
      <c r="D10" s="7" t="str">
        <f>'Produktion je Standort'!D9</f>
        <v>Trinec</v>
      </c>
      <c r="E10" s="43">
        <f>'Gesamtenergie PP 2019'!E10*(1+Sekundäranteil!H$7)</f>
        <v>6967.0863690735696</v>
      </c>
      <c r="F10" s="47">
        <f>'Gesamtenergie PP 2019'!F10*(1+Sekundäranteil!H$7)</f>
        <v>8250.0743687556787</v>
      </c>
      <c r="G10" s="44">
        <f>'Gesamtenergie PP 2019'!G10*(1+Sekundäranteil!H$7)</f>
        <v>6816.4548882833788</v>
      </c>
      <c r="H10" s="46">
        <f>'Gesamtenergie PP 2019'!H10*(1+Sekundäranteil!H$7)</f>
        <v>5304.0539599455042</v>
      </c>
      <c r="I10" s="45">
        <f>'Gesamtenergie PP 2019'!I10*(1+Sekundäranteil!H$7)</f>
        <v>4768.6444204813806</v>
      </c>
      <c r="K10" s="7" t="str">
        <f t="shared" si="0"/>
        <v>Czech Republic</v>
      </c>
      <c r="L10" s="7" t="str">
        <f t="shared" si="1"/>
        <v>Trinec</v>
      </c>
      <c r="M10" s="43">
        <f>E10-'Gesamtenergie PP 2019'!E10</f>
        <v>-4860.4706309264293</v>
      </c>
      <c r="N10" s="47">
        <f>F10-'Gesamtenergie PP 2019'!F10</f>
        <v>-5755.5256312443234</v>
      </c>
      <c r="O10" s="44">
        <f>G10-'Gesamtenergie PP 2019'!G10</f>
        <v>-4755.3851117166196</v>
      </c>
      <c r="P10" s="46">
        <f>H10-'Gesamtenergie PP 2019'!H10</f>
        <v>-3700.2840400544956</v>
      </c>
      <c r="Q10" s="45">
        <f>I10-'Gesamtenergie PP 2019'!I10</f>
        <v>-3326.764579518619</v>
      </c>
    </row>
    <row r="11" spans="3:17" x14ac:dyDescent="0.25">
      <c r="C11" s="7" t="str">
        <f>'Produktion je Standort'!C10</f>
        <v>Finland</v>
      </c>
      <c r="D11" s="7" t="str">
        <f>'Produktion je Standort'!D10</f>
        <v>Raahe</v>
      </c>
      <c r="E11" s="43">
        <f>'Gesamtenergie PP 2019'!E11*(1+Sekundäranteil!H$7)</f>
        <v>7012.940208901</v>
      </c>
      <c r="F11" s="47">
        <f>'Gesamtenergie PP 2019'!F11*(1+Sekundäranteil!H$7)</f>
        <v>8304.3721869008004</v>
      </c>
      <c r="G11" s="44">
        <f>'Gesamtenergie PP 2019'!G11*(1+Sekundäranteil!H$7)</f>
        <v>6861.3173478655763</v>
      </c>
      <c r="H11" s="46">
        <f>'Gesamtenergie PP 2019'!H11*(1+Sekundäranteil!H$7)</f>
        <v>5338.9625613079024</v>
      </c>
      <c r="I11" s="45">
        <f>'Gesamtenergie PP 2019'!I11*(1+Sekundäranteil!H$7)</f>
        <v>4800.0292269653846</v>
      </c>
      <c r="K11" s="7" t="str">
        <f t="shared" si="0"/>
        <v>Finland</v>
      </c>
      <c r="L11" s="7" t="str">
        <f t="shared" si="1"/>
        <v>Raahe</v>
      </c>
      <c r="M11" s="43">
        <f>E11-'Gesamtenergie PP 2019'!E11</f>
        <v>-4892.4597910989996</v>
      </c>
      <c r="N11" s="47">
        <f>F11-'Gesamtenergie PP 2019'!F11</f>
        <v>-5793.4055908769806</v>
      </c>
      <c r="O11" s="44">
        <f>G11-'Gesamtenergie PP 2019'!G11</f>
        <v>-4786.6826521344219</v>
      </c>
      <c r="P11" s="46">
        <f>H11-'Gesamtenergie PP 2019'!H11</f>
        <v>-3724.6374386920979</v>
      </c>
      <c r="Q11" s="45">
        <f>I11-'Gesamtenergie PP 2019'!I11</f>
        <v>-3348.6596619235033</v>
      </c>
    </row>
    <row r="12" spans="3:17" x14ac:dyDescent="0.25">
      <c r="C12" s="7" t="str">
        <f>'Produktion je Standort'!C11</f>
        <v>France</v>
      </c>
      <c r="D12" s="7" t="str">
        <f>'Produktion je Standort'!D11</f>
        <v>Fos-Sur-Mer</v>
      </c>
      <c r="E12" s="43">
        <f>'Gesamtenergie PP 2019'!E12*(1+Sekundäranteil!H$7)</f>
        <v>10114.817608991827</v>
      </c>
      <c r="F12" s="47">
        <f>'Gesamtenergie PP 2019'!F12*(1+Sekundäranteil!H$7)</f>
        <v>11977.459884953078</v>
      </c>
      <c r="G12" s="44">
        <f>'Gesamtenergie PP 2019'!G12*(1+Sekundäranteil!H$7)</f>
        <v>9896.1307901907367</v>
      </c>
      <c r="H12" s="46">
        <f>'Gesamtenergie PP 2019'!H12*(1+Sekundäranteil!H$7)</f>
        <v>7700.4267711171669</v>
      </c>
      <c r="I12" s="45">
        <f>'Gesamtenergie PP 2019'!I12*(1+Sekundäranteil!H$7)</f>
        <v>6923.1190773539211</v>
      </c>
      <c r="K12" s="7" t="str">
        <f t="shared" si="0"/>
        <v>France</v>
      </c>
      <c r="L12" s="7" t="str">
        <f t="shared" si="1"/>
        <v>Fos-Sur-Mer</v>
      </c>
      <c r="M12" s="43">
        <f>E12-'Gesamtenergie PP 2019'!E12</f>
        <v>-7056.432391008173</v>
      </c>
      <c r="N12" s="47">
        <f>F12-'Gesamtenergie PP 2019'!F12</f>
        <v>-8355.8734483802618</v>
      </c>
      <c r="O12" s="44">
        <f>G12-'Gesamtenergie PP 2019'!G12</f>
        <v>-6903.8692098092633</v>
      </c>
      <c r="P12" s="46">
        <f>H12-'Gesamtenergie PP 2019'!H12</f>
        <v>-5372.0732288828331</v>
      </c>
      <c r="Q12" s="45">
        <f>I12-'Gesamtenergie PP 2019'!I12</f>
        <v>-4829.797589312745</v>
      </c>
    </row>
    <row r="13" spans="3:17" x14ac:dyDescent="0.25">
      <c r="C13" s="7" t="str">
        <f>'Produktion je Standort'!C12</f>
        <v>France</v>
      </c>
      <c r="D13" s="7" t="str">
        <f>'Produktion je Standort'!D12</f>
        <v>Dunkerque</v>
      </c>
      <c r="E13" s="43">
        <f>'Gesamtenergie PP 2019'!E13*(1+Sekundäranteil!H$7)</f>
        <v>18476.400165758401</v>
      </c>
      <c r="F13" s="47">
        <f>'Gesamtenergie PP 2019'!F13*(1+Sekundäranteil!H$7)</f>
        <v>21878.826723180955</v>
      </c>
      <c r="G13" s="44">
        <f>'Gesamtenergie PP 2019'!G13*(1+Sekundäranteil!H$7)</f>
        <v>18076.932243415078</v>
      </c>
      <c r="H13" s="46">
        <f>'Gesamtenergie PP 2019'!H13*(1+Sekundäranteil!H$7)</f>
        <v>14066.11290190736</v>
      </c>
      <c r="I13" s="45">
        <f>'Gesamtenergie PP 2019'!I13*(1+Sekundäranteil!H$7)</f>
        <v>12646.230847966495</v>
      </c>
      <c r="K13" s="7" t="str">
        <f t="shared" si="0"/>
        <v>France</v>
      </c>
      <c r="L13" s="7" t="str">
        <f t="shared" si="1"/>
        <v>Dunkerque</v>
      </c>
      <c r="M13" s="43">
        <f>E13-'Gesamtenergie PP 2019'!E13</f>
        <v>-12889.749834241597</v>
      </c>
      <c r="N13" s="47">
        <f>F13-'Gesamtenergie PP 2019'!F13</f>
        <v>-15263.395499041279</v>
      </c>
      <c r="O13" s="44">
        <f>G13-'Gesamtenergie PP 2019'!G13</f>
        <v>-12611.067756584918</v>
      </c>
      <c r="P13" s="46">
        <f>H13-'Gesamtenergie PP 2019'!H13</f>
        <v>-9812.9870980926426</v>
      </c>
      <c r="Q13" s="45">
        <f>I13-'Gesamtenergie PP 2019'!I13</f>
        <v>-8822.4302631446135</v>
      </c>
    </row>
    <row r="14" spans="3:17" x14ac:dyDescent="0.25">
      <c r="C14" s="7" t="str">
        <f>'Produktion je Standort'!C13</f>
        <v>Germany</v>
      </c>
      <c r="D14" s="7" t="str">
        <f>'Produktion je Standort'!D13</f>
        <v>Bremen</v>
      </c>
      <c r="E14" s="43">
        <f>'Gesamtenergie PP 2019'!E14*(1+Sekundäranteil!H$7)</f>
        <v>8901.0394959128062</v>
      </c>
      <c r="F14" s="47">
        <f>'Gesamtenergie PP 2019'!F14*(1+Sekundäranteil!H$7)</f>
        <v>10540.164698758706</v>
      </c>
      <c r="G14" s="44">
        <f>'Gesamtenergie PP 2019'!G14*(1+Sekundäranteil!H$7)</f>
        <v>8708.5950953678475</v>
      </c>
      <c r="H14" s="46">
        <f>'Gesamtenergie PP 2019'!H14*(1+Sekundäranteil!H$7)</f>
        <v>6776.3755585831077</v>
      </c>
      <c r="I14" s="45">
        <f>'Gesamtenergie PP 2019'!I14*(1+Sekundäranteil!H$7)</f>
        <v>6092.3447880714502</v>
      </c>
      <c r="K14" s="7" t="str">
        <f t="shared" si="0"/>
        <v>Germany</v>
      </c>
      <c r="L14" s="7" t="str">
        <f t="shared" si="1"/>
        <v>Bremen</v>
      </c>
      <c r="M14" s="43">
        <f>E14-'Gesamtenergie PP 2019'!E14</f>
        <v>-6209.6605040871927</v>
      </c>
      <c r="N14" s="47">
        <f>F14-'Gesamtenergie PP 2019'!F14</f>
        <v>-7353.1686345746293</v>
      </c>
      <c r="O14" s="44">
        <f>G14-'Gesamtenergie PP 2019'!G14</f>
        <v>-6075.4049046321506</v>
      </c>
      <c r="P14" s="46">
        <f>H14-'Gesamtenergie PP 2019'!H14</f>
        <v>-4727.4244414168934</v>
      </c>
      <c r="Q14" s="45">
        <f>I14-'Gesamtenergie PP 2019'!I14</f>
        <v>-4250.2218785952155</v>
      </c>
    </row>
    <row r="15" spans="3:17" x14ac:dyDescent="0.25">
      <c r="C15" s="7" t="str">
        <f>'Produktion je Standort'!C14</f>
        <v>Germany</v>
      </c>
      <c r="D15" s="7" t="str">
        <f>'Produktion je Standort'!D14</f>
        <v>Voelklingen</v>
      </c>
      <c r="E15" s="43">
        <f>'Gesamtenergie PP 2019'!E15*(1+Sekundäranteil!H$7)</f>
        <v>7503.8460235240691</v>
      </c>
      <c r="F15" s="47">
        <f>'Gesamtenergie PP 2019'!F15*(1+Sekundäranteil!H$7)</f>
        <v>8885.6782399838557</v>
      </c>
      <c r="G15" s="44">
        <f>'Gesamtenergie PP 2019'!G15*(1+Sekundäranteil!H$7)</f>
        <v>7341.6095622161674</v>
      </c>
      <c r="H15" s="46">
        <f>'Gesamtenergie PP 2019'!H15*(1+Sekundäranteil!H$7)</f>
        <v>5712.6899405994554</v>
      </c>
      <c r="I15" s="45">
        <f>'Gesamtenergie PP 2019'!I15*(1+Sekundäranteil!H$7)</f>
        <v>5136.0312728529616</v>
      </c>
      <c r="K15" s="7" t="str">
        <f t="shared" si="0"/>
        <v>Germany</v>
      </c>
      <c r="L15" s="7" t="str">
        <f t="shared" si="1"/>
        <v>Voelklingen</v>
      </c>
      <c r="M15" s="43">
        <f>E15-'Gesamtenergie PP 2019'!E15</f>
        <v>-5234.9319764759293</v>
      </c>
      <c r="N15" s="47">
        <f>F15-'Gesamtenergie PP 2019'!F15</f>
        <v>-6198.9439822383702</v>
      </c>
      <c r="O15" s="44">
        <f>G15-'Gesamtenergie PP 2019'!G15</f>
        <v>-5121.7504377838313</v>
      </c>
      <c r="P15" s="46">
        <f>H15-'Gesamtenergie PP 2019'!H15</f>
        <v>-3985.3620594005442</v>
      </c>
      <c r="Q15" s="45">
        <f>I15-'Gesamtenergie PP 2019'!I15</f>
        <v>-3583.0658382581487</v>
      </c>
    </row>
    <row r="16" spans="3:17" x14ac:dyDescent="0.25">
      <c r="C16" s="7" t="str">
        <f>'Produktion je Standort'!C15</f>
        <v>Germany</v>
      </c>
      <c r="D16" s="7" t="str">
        <f>'Produktion je Standort'!D15</f>
        <v>Eisenhuettenstadt</v>
      </c>
      <c r="E16" s="43">
        <f>'Gesamtenergie PP 2019'!E16*(1+Sekundäranteil!H$7)</f>
        <v>5799.1620958219801</v>
      </c>
      <c r="F16" s="47">
        <f>'Gesamtenergie PP 2019'!F16*(1+Sekundäranteil!H$7)</f>
        <v>6867.0770007064311</v>
      </c>
      <c r="G16" s="44">
        <f>'Gesamtenergie PP 2019'!G16*(1+Sekundäranteil!H$7)</f>
        <v>5673.781653042688</v>
      </c>
      <c r="H16" s="46">
        <f>'Gesamtenergie PP 2019'!H16*(1+Sekundäranteil!H$7)</f>
        <v>4414.9113487738432</v>
      </c>
      <c r="I16" s="45">
        <f>'Gesamtenergie PP 2019'!I16*(1+Sekundäranteil!H$7)</f>
        <v>3969.2549376829147</v>
      </c>
      <c r="K16" s="7" t="str">
        <f t="shared" si="0"/>
        <v>Germany</v>
      </c>
      <c r="L16" s="7" t="str">
        <f t="shared" si="1"/>
        <v>Eisenhuettenstadt</v>
      </c>
      <c r="M16" s="43">
        <f>E16-'Gesamtenergie PP 2019'!E16</f>
        <v>-4045.6879041780185</v>
      </c>
      <c r="N16" s="47">
        <f>F16-'Gesamtenergie PP 2019'!F16</f>
        <v>-4790.7007770713499</v>
      </c>
      <c r="O16" s="44">
        <f>G16-'Gesamtenergie PP 2019'!G16</f>
        <v>-3958.2183469573101</v>
      </c>
      <c r="P16" s="46">
        <f>H16-'Gesamtenergie PP 2019'!H16</f>
        <v>-3079.9886512261573</v>
      </c>
      <c r="Q16" s="45">
        <f>I16-'Gesamtenergie PP 2019'!I16</f>
        <v>-2769.0839512059738</v>
      </c>
    </row>
    <row r="17" spans="3:17" x14ac:dyDescent="0.25">
      <c r="C17" s="7" t="str">
        <f>'Produktion je Standort'!C16</f>
        <v>Germany</v>
      </c>
      <c r="D17" s="7" t="str">
        <f>'Produktion je Standort'!D16</f>
        <v>Duisburg-Huckingen</v>
      </c>
      <c r="E17" s="43">
        <f>'Gesamtenergie PP 2019'!E17*(1+Sekundäranteil!H$7)</f>
        <v>13486.423478655768</v>
      </c>
      <c r="F17" s="47">
        <f>'Gesamtenergie PP 2019'!F17*(1+Sekundäranteil!H$7)</f>
        <v>15969.946513270768</v>
      </c>
      <c r="G17" s="44">
        <f>'Gesamtenergie PP 2019'!G17*(1+Sekundäranteil!H$7)</f>
        <v>13194.841053587646</v>
      </c>
      <c r="H17" s="46">
        <f>'Gesamtenergie PP 2019'!H17*(1+Sekundäranteil!H$7)</f>
        <v>10267.23569482289</v>
      </c>
      <c r="I17" s="45">
        <f>'Gesamtenergie PP 2019'!I17*(1+Sekundäranteil!H$7)</f>
        <v>9230.8254364718941</v>
      </c>
      <c r="K17" s="7" t="str">
        <f t="shared" si="0"/>
        <v>Germany</v>
      </c>
      <c r="L17" s="7" t="str">
        <f t="shared" si="1"/>
        <v>Duisburg-Huckingen</v>
      </c>
      <c r="M17" s="43">
        <f>E17-'Gesamtenergie PP 2019'!E17</f>
        <v>-9408.5765213442319</v>
      </c>
      <c r="N17" s="47">
        <f>F17-'Gesamtenergie PP 2019'!F17</f>
        <v>-11141.164597840349</v>
      </c>
      <c r="O17" s="44">
        <f>G17-'Gesamtenergie PP 2019'!G17</f>
        <v>-9205.1589464123499</v>
      </c>
      <c r="P17" s="46">
        <f>H17-'Gesamtenergie PP 2019'!H17</f>
        <v>-7162.7643051771101</v>
      </c>
      <c r="Q17" s="45">
        <f>I17-'Gesamtenergie PP 2019'!I17</f>
        <v>-6439.7301190836606</v>
      </c>
    </row>
    <row r="18" spans="3:17" x14ac:dyDescent="0.25">
      <c r="C18" s="7" t="str">
        <f>'Produktion je Standort'!C17</f>
        <v>Germany</v>
      </c>
      <c r="D18" s="7" t="str">
        <f>'Produktion je Standort'!D17</f>
        <v>Duisburg-Beeckerwerth</v>
      </c>
      <c r="E18" s="43">
        <f>'Gesamtenergie PP 2019'!E18*(1+Sekundäranteil!H$7)</f>
        <v>16183.708174386922</v>
      </c>
      <c r="F18" s="47">
        <f>'Gesamtenergie PP 2019'!F18*(1+Sekundäranteil!H$7)</f>
        <v>19163.935815924924</v>
      </c>
      <c r="G18" s="44">
        <f>'Gesamtenergie PP 2019'!G18*(1+Sekundäranteil!H$7)</f>
        <v>15833.809264305177</v>
      </c>
      <c r="H18" s="46">
        <f>'Gesamtenergie PP 2019'!H18*(1+Sekundäranteil!H$7)</f>
        <v>12320.682833787467</v>
      </c>
      <c r="I18" s="45">
        <f>'Gesamtenergie PP 2019'!I18*(1+Sekundäranteil!H$7)</f>
        <v>11076.990523766273</v>
      </c>
      <c r="K18" s="7" t="str">
        <f t="shared" si="0"/>
        <v>Germany</v>
      </c>
      <c r="L18" s="7" t="str">
        <f t="shared" si="1"/>
        <v>Duisburg-Beeckerwerth</v>
      </c>
      <c r="M18" s="43">
        <f>E18-'Gesamtenergie PP 2019'!E18</f>
        <v>-11290.291825613078</v>
      </c>
      <c r="N18" s="47">
        <f>F18-'Gesamtenergie PP 2019'!F18</f>
        <v>-13369.397517408415</v>
      </c>
      <c r="O18" s="44">
        <f>G18-'Gesamtenergie PP 2019'!G18</f>
        <v>-11046.19073569482</v>
      </c>
      <c r="P18" s="46">
        <f>H18-'Gesamtenergie PP 2019'!H18</f>
        <v>-8595.3171662125333</v>
      </c>
      <c r="Q18" s="45">
        <f>I18-'Gesamtenergie PP 2019'!I18</f>
        <v>-7727.6761429003909</v>
      </c>
    </row>
    <row r="19" spans="3:17" x14ac:dyDescent="0.25">
      <c r="C19" s="7" t="str">
        <f>'Produktion je Standort'!C18</f>
        <v>Germany</v>
      </c>
      <c r="D19" s="7" t="str">
        <f>'Produktion je Standort'!D18</f>
        <v>Salzgitter</v>
      </c>
      <c r="E19" s="43">
        <f>'Gesamtenergie PP 2019'!E19*(1+Sekundäranteil!H$7)</f>
        <v>12407.509600363306</v>
      </c>
      <c r="F19" s="47">
        <f>'Gesamtenergie PP 2019'!F19*(1+Sekundäranteil!H$7)</f>
        <v>14692.350792209107</v>
      </c>
      <c r="G19" s="44">
        <f>'Gesamtenergie PP 2019'!G19*(1+Sekundäranteil!H$7)</f>
        <v>12139.253769300634</v>
      </c>
      <c r="H19" s="46">
        <f>'Gesamtenergie PP 2019'!H19*(1+Sekundäranteil!H$7)</f>
        <v>9445.856839237058</v>
      </c>
      <c r="I19" s="45">
        <f>'Gesamtenergie PP 2019'!I19*(1+Sekundäranteil!H$7)</f>
        <v>8492.3594015541439</v>
      </c>
      <c r="K19" s="7" t="str">
        <f t="shared" si="0"/>
        <v>Germany</v>
      </c>
      <c r="L19" s="7" t="str">
        <f t="shared" si="1"/>
        <v>Salzgitter</v>
      </c>
      <c r="M19" s="43">
        <f>E19-'Gesamtenergie PP 2019'!E19</f>
        <v>-8655.8903996366917</v>
      </c>
      <c r="N19" s="47">
        <f>F19-'Gesamtenergie PP 2019'!F19</f>
        <v>-10249.87143001312</v>
      </c>
      <c r="O19" s="44">
        <f>G19-'Gesamtenergie PP 2019'!G19</f>
        <v>-8468.7462306993621</v>
      </c>
      <c r="P19" s="46">
        <f>H19-'Gesamtenergie PP 2019'!H19</f>
        <v>-6589.7431607629424</v>
      </c>
      <c r="Q19" s="45">
        <f>I19-'Gesamtenergie PP 2019'!I19</f>
        <v>-5924.5517095569667</v>
      </c>
    </row>
    <row r="20" spans="3:17" x14ac:dyDescent="0.25">
      <c r="C20" s="7" t="str">
        <f>'Produktion je Standort'!C19</f>
        <v>Germany</v>
      </c>
      <c r="D20" s="7" t="str">
        <f>'Produktion je Standort'!D19</f>
        <v>Dillingen</v>
      </c>
      <c r="E20" s="43">
        <f>'Gesamtenergie PP 2019'!E20*(1+Sekundäranteil!H$7)</f>
        <v>6295.4624798365121</v>
      </c>
      <c r="F20" s="47">
        <f>'Gesamtenergie PP 2019'!F20*(1+Sekundäranteil!H$7)</f>
        <v>7454.7710323947949</v>
      </c>
      <c r="G20" s="44">
        <f>'Gesamtenergie PP 2019'!G20*(1+Sekundäranteil!H$7)</f>
        <v>6159.351803814714</v>
      </c>
      <c r="H20" s="46">
        <f>'Gesamtenergie PP 2019'!H20*(1+Sekundäranteil!H$7)</f>
        <v>4792.7456223433255</v>
      </c>
      <c r="I20" s="45">
        <f>'Gesamtenergie PP 2019'!I20*(1+Sekundäranteil!H$7)</f>
        <v>4308.94931374508</v>
      </c>
      <c r="K20" s="7" t="str">
        <f t="shared" si="0"/>
        <v>Germany</v>
      </c>
      <c r="L20" s="7" t="str">
        <f t="shared" si="1"/>
        <v>Dillingen</v>
      </c>
      <c r="M20" s="43">
        <f>E20-'Gesamtenergie PP 2019'!E20</f>
        <v>-4391.9235201634865</v>
      </c>
      <c r="N20" s="47">
        <f>F20-'Gesamtenergie PP 2019'!F20</f>
        <v>-5200.695634271874</v>
      </c>
      <c r="O20" s="44">
        <f>G20-'Gesamtenergie PP 2019'!G20</f>
        <v>-4296.9681961852857</v>
      </c>
      <c r="P20" s="46">
        <f>H20-'Gesamtenergie PP 2019'!H20</f>
        <v>-3343.578377656675</v>
      </c>
      <c r="Q20" s="45">
        <f>I20-'Gesamtenergie PP 2019'!I20</f>
        <v>-3006.0660195882529</v>
      </c>
    </row>
    <row r="21" spans="3:17" x14ac:dyDescent="0.25">
      <c r="C21" s="7" t="str">
        <f>'Produktion je Standort'!C20</f>
        <v>Germany</v>
      </c>
      <c r="D21" s="7" t="str">
        <f>'Produktion je Standort'!D20</f>
        <v>Duisburg</v>
      </c>
      <c r="E21" s="43">
        <f>'Gesamtenergie PP 2019'!E21*(1+Sekundäranteil!H$7)</f>
        <v>3020.958859218892</v>
      </c>
      <c r="F21" s="47">
        <f>'Gesamtenergie PP 2019'!F21*(1+Sekundäranteil!H$7)</f>
        <v>3577.2680189726525</v>
      </c>
      <c r="G21" s="44">
        <f>'Gesamtenergie PP 2019'!G21*(1+Sekundäranteil!H$7)</f>
        <v>2955.6443960036331</v>
      </c>
      <c r="H21" s="46">
        <f>'Gesamtenergie PP 2019'!H21*(1+Sekundäranteil!H$7)</f>
        <v>2299.8607956403275</v>
      </c>
      <c r="I21" s="45">
        <f>'Gesamtenergie PP 2019'!I21*(1+Sekundäranteil!H$7)</f>
        <v>2067.7048977697045</v>
      </c>
      <c r="K21" s="7" t="str">
        <f t="shared" si="0"/>
        <v>Germany</v>
      </c>
      <c r="L21" s="7" t="str">
        <f t="shared" si="1"/>
        <v>Duisburg</v>
      </c>
      <c r="M21" s="43">
        <f>E21-'Gesamtenergie PP 2019'!E21</f>
        <v>-2107.5211407811075</v>
      </c>
      <c r="N21" s="47">
        <f>F21-'Gesamtenergie PP 2019'!F21</f>
        <v>-2495.620869916238</v>
      </c>
      <c r="O21" s="44">
        <f>G21-'Gesamtenergie PP 2019'!G21</f>
        <v>-2061.9556039963663</v>
      </c>
      <c r="P21" s="46">
        <f>H21-'Gesamtenergie PP 2019'!H21</f>
        <v>-1604.4592043596726</v>
      </c>
      <c r="Q21" s="45">
        <f>I21-'Gesamtenergie PP 2019'!I21</f>
        <v>-1442.4995466747396</v>
      </c>
    </row>
    <row r="22" spans="3:17" x14ac:dyDescent="0.25">
      <c r="C22" s="7" t="str">
        <f>'Produktion je Standort'!C21</f>
        <v>Germany</v>
      </c>
      <c r="D22" s="7" t="str">
        <f>'Produktion je Standort'!D21</f>
        <v>Duisburg-Bruckhausen</v>
      </c>
      <c r="E22" s="43">
        <f>'Gesamtenergie PP 2019'!E22*(1+Sekundäranteil!H$7)</f>
        <v>16183.708174386922</v>
      </c>
      <c r="F22" s="47">
        <f>'Gesamtenergie PP 2019'!F22*(1+Sekundäranteil!H$7)</f>
        <v>19163.935815924924</v>
      </c>
      <c r="G22" s="44">
        <f>'Gesamtenergie PP 2019'!G22*(1+Sekundäranteil!H$7)</f>
        <v>15833.809264305177</v>
      </c>
      <c r="H22" s="46">
        <f>'Gesamtenergie PP 2019'!H22*(1+Sekundäranteil!H$7)</f>
        <v>12320.682833787467</v>
      </c>
      <c r="I22" s="45">
        <f>'Gesamtenergie PP 2019'!I22*(1+Sekundäranteil!H$7)</f>
        <v>11076.990523766273</v>
      </c>
      <c r="K22" s="7" t="str">
        <f t="shared" si="0"/>
        <v>Germany</v>
      </c>
      <c r="L22" s="7" t="str">
        <f t="shared" si="1"/>
        <v>Duisburg-Bruckhausen</v>
      </c>
      <c r="M22" s="43">
        <f>E22-'Gesamtenergie PP 2019'!E22</f>
        <v>-11290.291825613078</v>
      </c>
      <c r="N22" s="47">
        <f>F22-'Gesamtenergie PP 2019'!F22</f>
        <v>-13369.397517408415</v>
      </c>
      <c r="O22" s="44">
        <f>G22-'Gesamtenergie PP 2019'!G22</f>
        <v>-11046.19073569482</v>
      </c>
      <c r="P22" s="46">
        <f>H22-'Gesamtenergie PP 2019'!H22</f>
        <v>-8595.3171662125333</v>
      </c>
      <c r="Q22" s="45">
        <f>I22-'Gesamtenergie PP 2019'!I22</f>
        <v>-7727.6761429003909</v>
      </c>
    </row>
    <row r="23" spans="3:17" x14ac:dyDescent="0.25">
      <c r="C23" s="7" t="str">
        <f>'Produktion je Standort'!C22</f>
        <v>Hungaria</v>
      </c>
      <c r="D23" s="7" t="str">
        <f>'Produktion je Standort'!D22</f>
        <v>Dunauijvaros</v>
      </c>
      <c r="E23" s="43">
        <f>'Gesamtenergie PP 2019'!E23*(1+Sekundäranteil!H$7)</f>
        <v>4315.655513169846</v>
      </c>
      <c r="F23" s="47">
        <f>'Gesamtenergie PP 2019'!F23*(1+Sekundäranteil!H$7)</f>
        <v>5110.3828842466455</v>
      </c>
      <c r="G23" s="44">
        <f>'Gesamtenergie PP 2019'!G23*(1+Sekundäranteil!H$7)</f>
        <v>4222.3491371480468</v>
      </c>
      <c r="H23" s="46">
        <f>'Gesamtenergie PP 2019'!H23*(1+Sekundäranteil!H$7)</f>
        <v>3285.5154223433246</v>
      </c>
      <c r="I23" s="45">
        <f>'Gesamtenergie PP 2019'!I23*(1+Sekundäranteil!H$7)</f>
        <v>2953.8641396710063</v>
      </c>
      <c r="K23" s="7" t="str">
        <f t="shared" si="0"/>
        <v>Hungaria</v>
      </c>
      <c r="L23" s="7" t="str">
        <f t="shared" si="1"/>
        <v>Dunauijvaros</v>
      </c>
      <c r="M23" s="43">
        <f>E23-'Gesamtenergie PP 2019'!E23</f>
        <v>-3010.7444868301536</v>
      </c>
      <c r="N23" s="47">
        <f>F23-'Gesamtenergie PP 2019'!F23</f>
        <v>-3565.172671308911</v>
      </c>
      <c r="O23" s="44">
        <f>G23-'Gesamtenergie PP 2019'!G23</f>
        <v>-2945.6508628519523</v>
      </c>
      <c r="P23" s="46">
        <f>H23-'Gesamtenergie PP 2019'!H23</f>
        <v>-2292.0845776566757</v>
      </c>
      <c r="Q23" s="45">
        <f>I23-'Gesamtenergie PP 2019'!I23</f>
        <v>-2060.7136381067712</v>
      </c>
    </row>
    <row r="24" spans="3:17" x14ac:dyDescent="0.25">
      <c r="C24" s="7" t="str">
        <f>'Produktion je Standort'!C23</f>
        <v>Italy</v>
      </c>
      <c r="D24" s="7" t="str">
        <f>'Produktion je Standort'!D23</f>
        <v>Taranto</v>
      </c>
      <c r="E24" s="43">
        <f>'Gesamtenergie PP 2019'!E24*(1+Sekundäranteil!H$7)</f>
        <v>22926.919913714806</v>
      </c>
      <c r="F24" s="47">
        <f>'Gesamtenergie PP 2019'!F24*(1+Sekundäranteil!H$7)</f>
        <v>27148.909072560306</v>
      </c>
      <c r="G24" s="44">
        <f>'Gesamtenergie PP 2019'!G24*(1+Sekundäranteil!H$7)</f>
        <v>22431.229791098998</v>
      </c>
      <c r="H24" s="46">
        <f>'Gesamtenergie PP 2019'!H24*(1+Sekundäranteil!H$7)</f>
        <v>17454.300681198911</v>
      </c>
      <c r="I24" s="45">
        <f>'Gesamtenergie PP 2019'!I24*(1+Sekundäranteil!H$7)</f>
        <v>15692.403242002219</v>
      </c>
      <c r="K24" s="7" t="str">
        <f t="shared" si="0"/>
        <v>Italy</v>
      </c>
      <c r="L24" s="7" t="str">
        <f t="shared" si="1"/>
        <v>Taranto</v>
      </c>
      <c r="M24" s="43">
        <f>E24-'Gesamtenergie PP 2019'!E24</f>
        <v>-15994.580086285194</v>
      </c>
      <c r="N24" s="47">
        <f>F24-'Gesamtenergie PP 2019'!F24</f>
        <v>-18939.979816328592</v>
      </c>
      <c r="O24" s="44">
        <f>G24-'Gesamtenergie PP 2019'!G24</f>
        <v>-15648.770208900994</v>
      </c>
      <c r="P24" s="46">
        <f>H24-'Gesamtenergie PP 2019'!H24</f>
        <v>-12176.699318801089</v>
      </c>
      <c r="Q24" s="45">
        <f>I24-'Gesamtenergie PP 2019'!I24</f>
        <v>-10947.541202442222</v>
      </c>
    </row>
    <row r="25" spans="3:17" x14ac:dyDescent="0.25">
      <c r="C25" s="7" t="str">
        <f>'Produktion je Standort'!C24</f>
        <v>Netherlands</v>
      </c>
      <c r="D25" s="7" t="str">
        <f>'Produktion je Standort'!D24</f>
        <v>Ijmuiden</v>
      </c>
      <c r="E25" s="43">
        <f>'Gesamtenergie PP 2019'!E25*(1+Sekundäranteil!H$7)</f>
        <v>18381.995201407812</v>
      </c>
      <c r="F25" s="47">
        <f>'Gesamtenergie PP 2019'!F25*(1+Sekundäranteil!H$7)</f>
        <v>21767.037097588058</v>
      </c>
      <c r="G25" s="44">
        <f>'Gesamtenergie PP 2019'!G25*(1+Sekundäranteil!H$7)</f>
        <v>17984.568356039963</v>
      </c>
      <c r="H25" s="46">
        <f>'Gesamtenergie PP 2019'!H25*(1+Sekundäranteil!H$7)</f>
        <v>13994.242252043598</v>
      </c>
      <c r="I25" s="45">
        <f>'Gesamtenergie PP 2019'!I25*(1+Sekundäranteil!H$7)</f>
        <v>12581.615069911193</v>
      </c>
      <c r="K25" s="7" t="str">
        <f t="shared" si="0"/>
        <v>Netherlands</v>
      </c>
      <c r="L25" s="7" t="str">
        <f t="shared" si="1"/>
        <v>Ijmuiden</v>
      </c>
      <c r="M25" s="43">
        <f>E25-'Gesamtenergie PP 2019'!E25</f>
        <v>-12823.889798592187</v>
      </c>
      <c r="N25" s="47">
        <f>F25-'Gesamtenergie PP 2019'!F25</f>
        <v>-15185.407346856395</v>
      </c>
      <c r="O25" s="44">
        <f>G25-'Gesamtenergie PP 2019'!G25</f>
        <v>-12546.631643960034</v>
      </c>
      <c r="P25" s="46">
        <f>H25-'Gesamtenergie PP 2019'!H25</f>
        <v>-9762.8477479564026</v>
      </c>
      <c r="Q25" s="45">
        <f>I25-'Gesamtenergie PP 2019'!I25</f>
        <v>-8777.3521523110285</v>
      </c>
    </row>
    <row r="26" spans="3:17" x14ac:dyDescent="0.25">
      <c r="C26" s="7" t="str">
        <f>'Produktion je Standort'!C25</f>
        <v>Poland</v>
      </c>
      <c r="D26" s="7" t="str">
        <f>'Produktion je Standort'!D25</f>
        <v>Krakow</v>
      </c>
      <c r="E26" s="43">
        <f>'Gesamtenergie PP 2019'!E26*(1+Sekundäranteil!H$7)</f>
        <v>7350.1007958673936</v>
      </c>
      <c r="F26" s="47">
        <f>'Gesamtenergie PP 2019'!F26*(1+Sekundäranteil!H$7)</f>
        <v>8703.6208497325697</v>
      </c>
      <c r="G26" s="44">
        <f>'Gesamtenergie PP 2019'!G26*(1+Sekundäranteil!H$7)</f>
        <v>7191.1883742052678</v>
      </c>
      <c r="H26" s="46">
        <f>'Gesamtenergie PP 2019'!H26*(1+Sekundäranteil!H$7)</f>
        <v>5595.6434536784745</v>
      </c>
      <c r="I26" s="45">
        <f>'Gesamtenergie PP 2019'!I26*(1+Sekundäranteil!H$7)</f>
        <v>5030.799862877182</v>
      </c>
      <c r="K26" s="7" t="str">
        <f t="shared" si="0"/>
        <v>Poland</v>
      </c>
      <c r="L26" s="7" t="str">
        <f t="shared" si="1"/>
        <v>Krakow</v>
      </c>
      <c r="M26" s="43">
        <f>E26-'Gesamtenergie PP 2019'!E26</f>
        <v>-5127.6742041326061</v>
      </c>
      <c r="N26" s="47">
        <f>F26-'Gesamtenergie PP 2019'!F26</f>
        <v>-6071.9347058229887</v>
      </c>
      <c r="O26" s="44">
        <f>G26-'Gesamtenergie PP 2019'!G26</f>
        <v>-5016.8116257947304</v>
      </c>
      <c r="P26" s="46">
        <f>H26-'Gesamtenergie PP 2019'!H26</f>
        <v>-3903.7065463215258</v>
      </c>
      <c r="Q26" s="45">
        <f>I26-'Gesamtenergie PP 2019'!I26</f>
        <v>-3509.6529149005946</v>
      </c>
    </row>
    <row r="27" spans="3:17" x14ac:dyDescent="0.25">
      <c r="C27" s="7" t="str">
        <f>'Produktion je Standort'!C26</f>
        <v>Poland</v>
      </c>
      <c r="D27" s="7" t="str">
        <f>'Produktion je Standort'!D26</f>
        <v>Dabrowa Gornicza</v>
      </c>
      <c r="E27" s="43">
        <f>'Gesamtenergie PP 2019'!E27*(1+Sekundäranteil!H$7)</f>
        <v>7350.1007958673936</v>
      </c>
      <c r="F27" s="47">
        <f>'Gesamtenergie PP 2019'!F27*(1+Sekundäranteil!H$7)</f>
        <v>8703.6208497325697</v>
      </c>
      <c r="G27" s="44">
        <f>'Gesamtenergie PP 2019'!G27*(1+Sekundäranteil!H$7)</f>
        <v>7191.1883742052678</v>
      </c>
      <c r="H27" s="46">
        <f>'Gesamtenergie PP 2019'!H27*(1+Sekundäranteil!H$7)</f>
        <v>5595.6434536784745</v>
      </c>
      <c r="I27" s="45">
        <f>'Gesamtenergie PP 2019'!I27*(1+Sekundäranteil!H$7)</f>
        <v>5030.799862877182</v>
      </c>
      <c r="K27" s="7" t="str">
        <f t="shared" si="0"/>
        <v>Poland</v>
      </c>
      <c r="L27" s="7" t="str">
        <f t="shared" si="1"/>
        <v>Dabrowa Gornicza</v>
      </c>
      <c r="M27" s="43">
        <f>E27-'Gesamtenergie PP 2019'!E27</f>
        <v>-5127.6742041326061</v>
      </c>
      <c r="N27" s="47">
        <f>F27-'Gesamtenergie PP 2019'!F27</f>
        <v>-6071.9347058229887</v>
      </c>
      <c r="O27" s="44">
        <f>G27-'Gesamtenergie PP 2019'!G27</f>
        <v>-5016.8116257947304</v>
      </c>
      <c r="P27" s="46">
        <f>H27-'Gesamtenergie PP 2019'!H27</f>
        <v>-3903.7065463215258</v>
      </c>
      <c r="Q27" s="45">
        <f>I27-'Gesamtenergie PP 2019'!I27</f>
        <v>-3509.6529149005946</v>
      </c>
    </row>
    <row r="28" spans="3:17" x14ac:dyDescent="0.25">
      <c r="C28" s="7" t="str">
        <f>'Produktion je Standort'!C27</f>
        <v>Romania</v>
      </c>
      <c r="D28" s="7" t="str">
        <f>'Produktion je Standort'!D27</f>
        <v>Galati</v>
      </c>
      <c r="E28" s="43">
        <f>'Gesamtenergie PP 2019'!E28*(1+Sekundäranteil!H$7)</f>
        <v>5529.433626248865</v>
      </c>
      <c r="F28" s="47">
        <f>'Gesamtenergie PP 2019'!F28*(1+Sekundäranteil!H$7)</f>
        <v>6547.6780704410157</v>
      </c>
      <c r="G28" s="44">
        <f>'Gesamtenergie PP 2019'!G28*(1+Sekundäranteil!H$7)</f>
        <v>5409.884831970935</v>
      </c>
      <c r="H28" s="46">
        <f>'Gesamtenergie PP 2019'!H28*(1+Sekundäranteil!H$7)</f>
        <v>4209.5666348773848</v>
      </c>
      <c r="I28" s="45">
        <f>'Gesamtenergie PP 2019'!I28*(1+Sekundäranteil!H$7)</f>
        <v>3784.6384289534767</v>
      </c>
      <c r="K28" s="7" t="str">
        <f t="shared" si="0"/>
        <v>Romania</v>
      </c>
      <c r="L28" s="7" t="str">
        <f t="shared" si="1"/>
        <v>Galati</v>
      </c>
      <c r="M28" s="43">
        <f>E28-'Gesamtenergie PP 2019'!E28</f>
        <v>-3857.5163737511339</v>
      </c>
      <c r="N28" s="47">
        <f>F28-'Gesamtenergie PP 2019'!F28</f>
        <v>-4567.8774851145427</v>
      </c>
      <c r="O28" s="44">
        <f>G28-'Gesamtenergie PP 2019'!G28</f>
        <v>-3774.1151680290632</v>
      </c>
      <c r="P28" s="46">
        <f>H28-'Gesamtenergie PP 2019'!H28</f>
        <v>-2936.7333651226154</v>
      </c>
      <c r="Q28" s="45">
        <f>I28-'Gesamtenergie PP 2019'!I28</f>
        <v>-2640.2893488243003</v>
      </c>
    </row>
    <row r="29" spans="3:17" x14ac:dyDescent="0.25">
      <c r="C29" s="7" t="str">
        <f>'Produktion je Standort'!C28</f>
        <v>Slovakia</v>
      </c>
      <c r="D29" s="7" t="str">
        <f>'Produktion je Standort'!D28</f>
        <v>Kosice</v>
      </c>
      <c r="E29" s="43">
        <f>'Gesamtenergie PP 2019'!E29*(1+Sekundäranteil!H$7)</f>
        <v>12137.781130790192</v>
      </c>
      <c r="F29" s="47">
        <f>'Gesamtenergie PP 2019'!F29*(1+Sekundäranteil!H$7)</f>
        <v>14372.951861943691</v>
      </c>
      <c r="G29" s="44">
        <f>'Gesamtenergie PP 2019'!G29*(1+Sekundäranteil!H$7)</f>
        <v>11875.356948228882</v>
      </c>
      <c r="H29" s="46">
        <f>'Gesamtenergie PP 2019'!H29*(1+Sekundäranteil!H$7)</f>
        <v>9240.5121253406014</v>
      </c>
      <c r="I29" s="45">
        <f>'Gesamtenergie PP 2019'!I29*(1+Sekundäranteil!H$7)</f>
        <v>8307.7428928247045</v>
      </c>
      <c r="K29" s="7" t="str">
        <f t="shared" si="0"/>
        <v>Slovakia</v>
      </c>
      <c r="L29" s="7" t="str">
        <f t="shared" si="1"/>
        <v>Kosice</v>
      </c>
      <c r="M29" s="43">
        <f>E29-'Gesamtenergie PP 2019'!E29</f>
        <v>-8467.718869209808</v>
      </c>
      <c r="N29" s="47">
        <f>F29-'Gesamtenergie PP 2019'!F29</f>
        <v>-10027.048138056312</v>
      </c>
      <c r="O29" s="44">
        <f>G29-'Gesamtenergie PP 2019'!G29</f>
        <v>-8284.6430517711142</v>
      </c>
      <c r="P29" s="46">
        <f>H29-'Gesamtenergie PP 2019'!H29</f>
        <v>-6446.4878746594004</v>
      </c>
      <c r="Q29" s="45">
        <f>I29-'Gesamtenergie PP 2019'!I29</f>
        <v>-5795.7571071752936</v>
      </c>
    </row>
    <row r="30" spans="3:17" x14ac:dyDescent="0.25">
      <c r="C30" s="7" t="str">
        <f>'Produktion je Standort'!C29</f>
        <v>Spain</v>
      </c>
      <c r="D30" s="7" t="str">
        <f>'Produktion je Standort'!D29</f>
        <v>Gijon</v>
      </c>
      <c r="E30" s="43">
        <f>'Gesamtenergie PP 2019'!E30*(1+Sekundäranteil!H$7)</f>
        <v>6406.0511523614905</v>
      </c>
      <c r="F30" s="47">
        <f>'Gesamtenergie PP 2019'!F30*(1+Sekundäranteil!H$7)</f>
        <v>7585.7245938036158</v>
      </c>
      <c r="G30" s="44">
        <f>'Gesamtenergie PP 2019'!G30*(1+Sekundäranteil!H$7)</f>
        <v>6267.5495004541326</v>
      </c>
      <c r="H30" s="46">
        <f>'Gesamtenergie PP 2019'!H30*(1+Sekundäranteil!H$7)</f>
        <v>4876.9369550408728</v>
      </c>
      <c r="I30" s="45">
        <f>'Gesamtenergie PP 2019'!I30*(1+Sekundäranteil!H$7)</f>
        <v>4384.6420823241506</v>
      </c>
      <c r="K30" s="7" t="str">
        <f t="shared" si="0"/>
        <v>Spain</v>
      </c>
      <c r="L30" s="7" t="str">
        <f t="shared" si="1"/>
        <v>Gijon</v>
      </c>
      <c r="M30" s="43">
        <f>E30-'Gesamtenergie PP 2019'!E30</f>
        <v>-4469.0738476385095</v>
      </c>
      <c r="N30" s="47">
        <f>F30-'Gesamtenergie PP 2019'!F30</f>
        <v>-5292.0531839741652</v>
      </c>
      <c r="O30" s="44">
        <f>G30-'Gesamtenergie PP 2019'!G30</f>
        <v>-4372.4504995458656</v>
      </c>
      <c r="P30" s="46">
        <f>H30-'Gesamtenergie PP 2019'!H30</f>
        <v>-3402.3130449591272</v>
      </c>
      <c r="Q30" s="45">
        <f>I30-'Gesamtenergie PP 2019'!I30</f>
        <v>-3058.8718065647381</v>
      </c>
    </row>
    <row r="31" spans="3:17" x14ac:dyDescent="0.25">
      <c r="C31" s="7" t="str">
        <f>'Produktion je Standort'!C30</f>
        <v>Spain</v>
      </c>
      <c r="D31" s="7" t="str">
        <f>'Produktion je Standort'!D30</f>
        <v>Aviles</v>
      </c>
      <c r="E31" s="43">
        <f>'Gesamtenergie PP 2019'!E31*(1+Sekundäranteil!H$7)</f>
        <v>6406.0511523614905</v>
      </c>
      <c r="F31" s="47">
        <f>'Gesamtenergie PP 2019'!F31*(1+Sekundäranteil!H$7)</f>
        <v>7585.7245938036158</v>
      </c>
      <c r="G31" s="44">
        <f>'Gesamtenergie PP 2019'!G31*(1+Sekundäranteil!H$7)</f>
        <v>6267.5495004541326</v>
      </c>
      <c r="H31" s="46">
        <f>'Gesamtenergie PP 2019'!H31*(1+Sekundäranteil!H$7)</f>
        <v>4876.9369550408728</v>
      </c>
      <c r="I31" s="45">
        <f>'Gesamtenergie PP 2019'!I31*(1+Sekundäranteil!H$7)</f>
        <v>4384.6420823241506</v>
      </c>
      <c r="K31" s="7" t="str">
        <f t="shared" si="0"/>
        <v>Spain</v>
      </c>
      <c r="L31" s="7" t="str">
        <f t="shared" si="1"/>
        <v>Aviles</v>
      </c>
      <c r="M31" s="43">
        <f>E31-'Gesamtenergie PP 2019'!E31</f>
        <v>-4469.0738476385095</v>
      </c>
      <c r="N31" s="47">
        <f>F31-'Gesamtenergie PP 2019'!F31</f>
        <v>-5292.0531839741652</v>
      </c>
      <c r="O31" s="44">
        <f>G31-'Gesamtenergie PP 2019'!G31</f>
        <v>-4372.4504995458656</v>
      </c>
      <c r="P31" s="46">
        <f>H31-'Gesamtenergie PP 2019'!H31</f>
        <v>-3402.3130449591272</v>
      </c>
      <c r="Q31" s="45">
        <f>I31-'Gesamtenergie PP 2019'!I31</f>
        <v>-3058.8718065647381</v>
      </c>
    </row>
    <row r="32" spans="3:17" x14ac:dyDescent="0.25">
      <c r="C32" s="7" t="str">
        <f>'Produktion je Standort'!C31</f>
        <v>Sweden</v>
      </c>
      <c r="D32" s="7" t="str">
        <f>'Produktion je Standort'!D31</f>
        <v>Lulea</v>
      </c>
      <c r="E32" s="43">
        <f>'Gesamtenergie PP 2019'!E32*(1+Sekundäranteil!H$7)</f>
        <v>6203.7548001816531</v>
      </c>
      <c r="F32" s="47">
        <f>'Gesamtenergie PP 2019'!F32*(1+Sekundäranteil!H$7)</f>
        <v>7346.1753961045533</v>
      </c>
      <c r="G32" s="44">
        <f>'Gesamtenergie PP 2019'!G32*(1+Sekundäranteil!H$7)</f>
        <v>6069.6268846503172</v>
      </c>
      <c r="H32" s="46">
        <f>'Gesamtenergie PP 2019'!H32*(1+Sekundäranteil!H$7)</f>
        <v>4722.928419618529</v>
      </c>
      <c r="I32" s="45">
        <f>'Gesamtenergie PP 2019'!I32*(1+Sekundäranteil!H$7)</f>
        <v>4246.179700777072</v>
      </c>
      <c r="K32" s="7" t="str">
        <f t="shared" si="0"/>
        <v>Sweden</v>
      </c>
      <c r="L32" s="7" t="str">
        <f t="shared" si="1"/>
        <v>Lulea</v>
      </c>
      <c r="M32" s="43">
        <f>E32-'Gesamtenergie PP 2019'!E32</f>
        <v>-4327.9451998183458</v>
      </c>
      <c r="N32" s="47">
        <f>F32-'Gesamtenergie PP 2019'!F32</f>
        <v>-5124.9357150065598</v>
      </c>
      <c r="O32" s="44">
        <f>G32-'Gesamtenergie PP 2019'!G32</f>
        <v>-4234.373115349681</v>
      </c>
      <c r="P32" s="46">
        <f>H32-'Gesamtenergie PP 2019'!H32</f>
        <v>-3294.8715803814712</v>
      </c>
      <c r="Q32" s="45">
        <f>I32-'Gesamtenergie PP 2019'!I32</f>
        <v>-2962.2758547784833</v>
      </c>
    </row>
    <row r="33" spans="3:17" x14ac:dyDescent="0.25">
      <c r="C33" s="7" t="str">
        <f>'Produktion je Standort'!C32</f>
        <v>Sweden</v>
      </c>
      <c r="D33" s="7" t="str">
        <f>'Produktion je Standort'!D32</f>
        <v>Oxeloesund</v>
      </c>
      <c r="E33" s="43">
        <f>'Gesamtenergie PP 2019'!E33*(1+Sekundäranteil!H$7)</f>
        <v>4045.9270435967305</v>
      </c>
      <c r="F33" s="47">
        <f>'Gesamtenergie PP 2019'!F33*(1+Sekundäranteil!H$7)</f>
        <v>4790.983953981231</v>
      </c>
      <c r="G33" s="44">
        <f>'Gesamtenergie PP 2019'!G33*(1+Sekundäranteil!H$7)</f>
        <v>3958.4523160762942</v>
      </c>
      <c r="H33" s="46">
        <f>'Gesamtenergie PP 2019'!H33*(1+Sekundäranteil!H$7)</f>
        <v>3080.1707084468667</v>
      </c>
      <c r="I33" s="45">
        <f>'Gesamtenergie PP 2019'!I33*(1+Sekundäranteil!H$7)</f>
        <v>2769.2476309415683</v>
      </c>
      <c r="K33" s="7" t="str">
        <f t="shared" si="0"/>
        <v>Sweden</v>
      </c>
      <c r="L33" s="7" t="str">
        <f t="shared" si="1"/>
        <v>Oxeloesund</v>
      </c>
      <c r="M33" s="43">
        <f>E33-'Gesamtenergie PP 2019'!E33</f>
        <v>-2822.5729564032695</v>
      </c>
      <c r="N33" s="47">
        <f>F33-'Gesamtenergie PP 2019'!F33</f>
        <v>-3342.3493793521038</v>
      </c>
      <c r="O33" s="44">
        <f>G33-'Gesamtenergie PP 2019'!G33</f>
        <v>-2761.5476839237049</v>
      </c>
      <c r="P33" s="46">
        <f>H33-'Gesamtenergie PP 2019'!H33</f>
        <v>-2148.8292915531333</v>
      </c>
      <c r="Q33" s="45">
        <f>I33-'Gesamtenergie PP 2019'!I33</f>
        <v>-1931.9190357250977</v>
      </c>
    </row>
    <row r="34" spans="3:17" x14ac:dyDescent="0.25">
      <c r="C34" s="7" t="str">
        <f>'Produktion je Standort'!C33</f>
        <v>United Kingdom</v>
      </c>
      <c r="D34" s="7" t="str">
        <f>'Produktion je Standort'!D33</f>
        <v>Port Talbot</v>
      </c>
      <c r="E34" s="43">
        <f>'Gesamtenergie PP 2019'!E34*(1+Sekundäranteil!H$7)</f>
        <v>10209.222573342417</v>
      </c>
      <c r="F34" s="47">
        <f>'Gesamtenergie PP 2019'!F34*(1+Sekundäranteil!H$7)</f>
        <v>12089.249510545973</v>
      </c>
      <c r="G34" s="44">
        <f>'Gesamtenergie PP 2019'!G34*(1+Sekundäranteil!H$7)</f>
        <v>9988.49467756585</v>
      </c>
      <c r="H34" s="46">
        <f>'Gesamtenergie PP 2019'!H34*(1+Sekundäranteil!H$7)</f>
        <v>7772.2974209809272</v>
      </c>
      <c r="I34" s="45">
        <f>'Gesamtenergie PP 2019'!I34*(1+Sekundäranteil!H$7)</f>
        <v>6987.7348554092241</v>
      </c>
      <c r="K34" s="7" t="str">
        <f t="shared" si="0"/>
        <v>United Kingdom</v>
      </c>
      <c r="L34" s="7" t="str">
        <f t="shared" si="1"/>
        <v>Port Talbot</v>
      </c>
      <c r="M34" s="43">
        <f>E34-'Gesamtenergie PP 2019'!E34</f>
        <v>-7122.2924266575828</v>
      </c>
      <c r="N34" s="47">
        <f>F34-'Gesamtenergie PP 2019'!F34</f>
        <v>-8433.8616005651438</v>
      </c>
      <c r="O34" s="44">
        <f>G34-'Gesamtenergie PP 2019'!G34</f>
        <v>-6968.3053224341493</v>
      </c>
      <c r="P34" s="46">
        <f>H34-'Gesamtenergie PP 2019'!H34</f>
        <v>-5422.212579019073</v>
      </c>
      <c r="Q34" s="45">
        <f>I34-'Gesamtenergie PP 2019'!I34</f>
        <v>-4874.8757001463309</v>
      </c>
    </row>
    <row r="35" spans="3:17" x14ac:dyDescent="0.25">
      <c r="C35" s="7" t="str">
        <f>'Produktion je Standort'!C34</f>
        <v>United Kingdom</v>
      </c>
      <c r="D35" s="7" t="str">
        <f>'Produktion je Standort'!D34</f>
        <v>Scunthorpe</v>
      </c>
      <c r="E35" s="43">
        <f>'Gesamtenergie PP 2019'!E35*(1+Sekundäranteil!H$7)</f>
        <v>7552.3971480472301</v>
      </c>
      <c r="F35" s="47">
        <f>'Gesamtenergie PP 2019'!F35*(1+Sekundäranteil!H$7)</f>
        <v>8943.1700474316312</v>
      </c>
      <c r="G35" s="44">
        <f>'Gesamtenergie PP 2019'!G35*(1+Sekundäranteil!H$7)</f>
        <v>7389.1109900090823</v>
      </c>
      <c r="H35" s="46">
        <f>'Gesamtenergie PP 2019'!H35*(1+Sekundäranteil!H$7)</f>
        <v>5749.6519891008184</v>
      </c>
      <c r="I35" s="45">
        <f>'Gesamtenergie PP 2019'!I35*(1+Sekundäranteil!H$7)</f>
        <v>5169.2622444242616</v>
      </c>
      <c r="K35" s="7" t="str">
        <f t="shared" si="0"/>
        <v>United Kingdom</v>
      </c>
      <c r="L35" s="7" t="str">
        <f t="shared" si="1"/>
        <v>Scunthorpe</v>
      </c>
      <c r="M35" s="43">
        <f>E35-'Gesamtenergie PP 2019'!E35</f>
        <v>-5268.8028519527688</v>
      </c>
      <c r="N35" s="47">
        <f>F35-'Gesamtenergie PP 2019'!F35</f>
        <v>-6239.052174790595</v>
      </c>
      <c r="O35" s="44">
        <f>G35-'Gesamtenergie PP 2019'!G35</f>
        <v>-5154.8890099909158</v>
      </c>
      <c r="P35" s="46">
        <f>H35-'Gesamtenergie PP 2019'!H35</f>
        <v>-4011.1480108991827</v>
      </c>
      <c r="Q35" s="45">
        <f>I35-'Gesamtenergie PP 2019'!I35</f>
        <v>-3606.2488666868494</v>
      </c>
    </row>
    <row r="36" spans="3:17" ht="15.75" thickBot="1" x14ac:dyDescent="0.3"/>
    <row r="37" spans="3:17" ht="15.75" thickBot="1" x14ac:dyDescent="0.3">
      <c r="C37" s="104" t="s">
        <v>26</v>
      </c>
      <c r="D37" s="105"/>
      <c r="E37" s="67">
        <f>SUM(E7:E35)</f>
        <v>286222.36548751144</v>
      </c>
      <c r="F37" s="69">
        <f t="shared" ref="F37:I37" si="2">SUM(F7:F35)</f>
        <v>338930.1748511456</v>
      </c>
      <c r="G37" s="67">
        <f t="shared" si="2"/>
        <v>280034.1116802906</v>
      </c>
      <c r="H37" s="67">
        <f t="shared" si="2"/>
        <v>217901.54315122616</v>
      </c>
      <c r="I37" s="70">
        <f t="shared" si="2"/>
        <v>195905.80823824301</v>
      </c>
      <c r="K37" s="104" t="s">
        <v>26</v>
      </c>
      <c r="L37" s="105"/>
      <c r="M37" s="67">
        <f>SUM(M7:M35)</f>
        <v>-199678.21951248861</v>
      </c>
      <c r="N37" s="74">
        <f t="shared" ref="N37:Q37" si="3">SUM(N7:N35)</f>
        <v>-236448.93625996567</v>
      </c>
      <c r="O37" s="67">
        <f t="shared" si="3"/>
        <v>-195361.08831970935</v>
      </c>
      <c r="P37" s="67">
        <f t="shared" si="3"/>
        <v>-152015.34684877383</v>
      </c>
      <c r="Q37" s="70">
        <f t="shared" si="3"/>
        <v>-136670.39231731251</v>
      </c>
    </row>
    <row r="38" spans="3:17" x14ac:dyDescent="0.25">
      <c r="C38" s="71"/>
      <c r="D38" s="71"/>
      <c r="E38" s="72"/>
      <c r="F38" s="72"/>
      <c r="G38" s="72"/>
      <c r="H38" s="72"/>
      <c r="I38" s="72"/>
      <c r="K38" s="106"/>
      <c r="L38" s="106"/>
      <c r="M38" s="72"/>
      <c r="N38" s="72"/>
      <c r="O38" s="72"/>
      <c r="P38" s="72"/>
      <c r="Q38" s="72"/>
    </row>
    <row r="40" spans="3:17" ht="41.25" customHeight="1" x14ac:dyDescent="0.35">
      <c r="C40" s="93" t="s">
        <v>181</v>
      </c>
      <c r="D40" s="93"/>
      <c r="E40" s="93"/>
      <c r="F40" s="93"/>
      <c r="G40" s="93"/>
      <c r="H40" s="93"/>
      <c r="I40" s="93"/>
      <c r="K40" s="93" t="s">
        <v>184</v>
      </c>
      <c r="L40" s="93"/>
      <c r="M40" s="93"/>
      <c r="N40" s="93"/>
      <c r="O40" s="93"/>
      <c r="P40" s="93"/>
      <c r="Q40" s="93"/>
    </row>
    <row r="42" spans="3:17" ht="15.75" x14ac:dyDescent="0.25">
      <c r="E42" s="103" t="s">
        <v>45</v>
      </c>
      <c r="F42" s="103"/>
      <c r="G42" s="103" t="s">
        <v>42</v>
      </c>
      <c r="H42" s="103"/>
      <c r="I42" s="103"/>
      <c r="M42" s="103" t="s">
        <v>45</v>
      </c>
      <c r="N42" s="103"/>
      <c r="O42" s="103" t="s">
        <v>42</v>
      </c>
      <c r="P42" s="103"/>
      <c r="Q42" s="103"/>
    </row>
    <row r="43" spans="3:17" s="1" customFormat="1" x14ac:dyDescent="0.25">
      <c r="C43" s="12" t="s">
        <v>49</v>
      </c>
      <c r="D43" s="12" t="s">
        <v>50</v>
      </c>
      <c r="E43" s="54" t="str">
        <f>Studienliste!$F$17</f>
        <v>ISI-05 13</v>
      </c>
      <c r="F43" s="55" t="s">
        <v>125</v>
      </c>
      <c r="G43" s="56" t="str">
        <f>Studienliste!$F$10</f>
        <v>OTTO-01 17</v>
      </c>
      <c r="H43" s="57" t="str">
        <f>Studienliste!$F$8</f>
        <v>TUD-02 20</v>
      </c>
      <c r="I43" s="58" t="str">
        <f>F43</f>
        <v>ENWI</v>
      </c>
      <c r="K43" s="12" t="s">
        <v>49</v>
      </c>
      <c r="L43" s="12" t="s">
        <v>50</v>
      </c>
      <c r="M43" s="54" t="str">
        <f>Studienliste!$F$17</f>
        <v>ISI-05 13</v>
      </c>
      <c r="N43" s="55" t="s">
        <v>125</v>
      </c>
      <c r="O43" s="56" t="str">
        <f>Studienliste!$F$10</f>
        <v>OTTO-01 17</v>
      </c>
      <c r="P43" s="57" t="str">
        <f>Studienliste!$F$8</f>
        <v>TUD-02 20</v>
      </c>
      <c r="Q43" s="58" t="str">
        <f>N43</f>
        <v>ENWI</v>
      </c>
    </row>
    <row r="44" spans="3:17" x14ac:dyDescent="0.25">
      <c r="C44" s="7" t="str">
        <f t="shared" ref="C44:D72" si="4">C7</f>
        <v>Austria</v>
      </c>
      <c r="D44" s="7" t="str">
        <f t="shared" si="4"/>
        <v>Donawitz</v>
      </c>
      <c r="E44" s="43">
        <f>'Gesamtenergie PP 2019'!E7*(1+Sekundäranteil!$H$10)</f>
        <v>9631.6664878689826</v>
      </c>
      <c r="F44" s="47">
        <f>'Gesamtenergie PP 2019'!F7*(1+Sekundäranteil!$H$10)</f>
        <v>11405.33655111515</v>
      </c>
      <c r="G44" s="44">
        <f>'Gesamtenergie PP 2019'!G7*(1+Sekundäranteil!$H$10)</f>
        <v>9423.4256094459561</v>
      </c>
      <c r="H44" s="46">
        <f>'Gesamtenergie PP 2019'!H7*(1+Sekundäranteil!$H$10)</f>
        <v>7332.6030523501358</v>
      </c>
      <c r="I44" s="45">
        <f>'Gesamtenergie PP 2019'!I7*(1+Sekundäranteil!$H$10)</f>
        <v>6592.424756092315</v>
      </c>
      <c r="K44" s="7" t="str">
        <f t="shared" ref="K44:K72" si="5">C44</f>
        <v>Austria</v>
      </c>
      <c r="L44" s="7" t="str">
        <f t="shared" ref="L44:L72" si="6">D44</f>
        <v>Donawitz</v>
      </c>
      <c r="M44" s="43">
        <f>E44-'Gesamtenergie PP 2019'!E7</f>
        <v>-7644.9005121310165</v>
      </c>
      <c r="N44" s="47">
        <f>F44-'Gesamtenergie PP 2019'!F7</f>
        <v>-9052.7078933292978</v>
      </c>
      <c r="O44" s="44">
        <f>G44-'Gesamtenergie PP 2019'!G7</f>
        <v>-7479.6143905540412</v>
      </c>
      <c r="P44" s="46">
        <f>H44-'Gesamtenergie PP 2019'!H7</f>
        <v>-5820.074947649864</v>
      </c>
      <c r="Q44" s="45">
        <f>I44-'Gesamtenergie PP 2019'!I7</f>
        <v>-5232.5764661299063</v>
      </c>
    </row>
    <row r="45" spans="3:17" x14ac:dyDescent="0.25">
      <c r="C45" s="7" t="str">
        <f t="shared" si="4"/>
        <v>Austria</v>
      </c>
      <c r="D45" s="7" t="str">
        <f t="shared" si="4"/>
        <v>Linz</v>
      </c>
      <c r="E45" s="43">
        <f>'Gesamtenergie PP 2019'!E8*(1+Sekundäranteil!$H$10)</f>
        <v>9631.6664878689826</v>
      </c>
      <c r="F45" s="47">
        <f>'Gesamtenergie PP 2019'!F8*(1+Sekundäranteil!$H$10)</f>
        <v>11405.33655111515</v>
      </c>
      <c r="G45" s="44">
        <f>'Gesamtenergie PP 2019'!G8*(1+Sekundäranteil!$H$10)</f>
        <v>9423.4256094459561</v>
      </c>
      <c r="H45" s="46">
        <f>'Gesamtenergie PP 2019'!H8*(1+Sekundäranteil!$H$10)</f>
        <v>7332.6030523501358</v>
      </c>
      <c r="I45" s="45">
        <f>'Gesamtenergie PP 2019'!I8*(1+Sekundäranteil!$H$10)</f>
        <v>6592.424756092315</v>
      </c>
      <c r="K45" s="7" t="str">
        <f t="shared" si="5"/>
        <v>Austria</v>
      </c>
      <c r="L45" s="7" t="str">
        <f t="shared" si="6"/>
        <v>Linz</v>
      </c>
      <c r="M45" s="43">
        <f>E45-'Gesamtenergie PP 2019'!E8</f>
        <v>-7644.9005121310165</v>
      </c>
      <c r="N45" s="47">
        <f>F45-'Gesamtenergie PP 2019'!F8</f>
        <v>-9052.7078933292978</v>
      </c>
      <c r="O45" s="44">
        <f>G45-'Gesamtenergie PP 2019'!G8</f>
        <v>-7479.6143905540412</v>
      </c>
      <c r="P45" s="46">
        <f>H45-'Gesamtenergie PP 2019'!H8</f>
        <v>-5820.074947649864</v>
      </c>
      <c r="Q45" s="45">
        <f>I45-'Gesamtenergie PP 2019'!I8</f>
        <v>-5232.5764661299063</v>
      </c>
    </row>
    <row r="46" spans="3:17" x14ac:dyDescent="0.25">
      <c r="C46" s="7" t="str">
        <f t="shared" si="4"/>
        <v>Belgium</v>
      </c>
      <c r="D46" s="7" t="str">
        <f t="shared" si="4"/>
        <v>Ghent</v>
      </c>
      <c r="E46" s="43">
        <f>'Gesamtenergie PP 2019'!E9*(1+Sekundäranteil!$H$10)</f>
        <v>13912.690792177566</v>
      </c>
      <c r="F46" s="47">
        <f>'Gesamtenergie PP 2019'!F9*(1+Sekundäranteil!$H$10)</f>
        <v>16474.710894136646</v>
      </c>
      <c r="G46" s="44">
        <f>'Gesamtenergie PP 2019'!G9*(1+Sekundäranteil!$H$10)</f>
        <v>13611.892279745683</v>
      </c>
      <c r="H46" s="46">
        <f>'Gesamtenergie PP 2019'!H9*(1+Sekundäranteil!$H$10)</f>
        <v>10591.753680177113</v>
      </c>
      <c r="I46" s="45">
        <f>'Gesamtenergie PP 2019'!I9*(1+Sekundäranteil!$H$10)</f>
        <v>9522.5854547318086</v>
      </c>
      <c r="K46" s="7" t="str">
        <f t="shared" si="5"/>
        <v>Belgium</v>
      </c>
      <c r="L46" s="7" t="str">
        <f t="shared" si="6"/>
        <v>Ghent</v>
      </c>
      <c r="M46" s="43">
        <f>E46-'Gesamtenergie PP 2019'!E9</f>
        <v>-11042.859207822434</v>
      </c>
      <c r="N46" s="47">
        <f>F46-'Gesamtenergie PP 2019'!F9</f>
        <v>-13076.400216974471</v>
      </c>
      <c r="O46" s="44">
        <f>G46-'Gesamtenergie PP 2019'!G9</f>
        <v>-10804.107720254313</v>
      </c>
      <c r="P46" s="46">
        <f>H46-'Gesamtenergie PP 2019'!H9</f>
        <v>-8406.9463198228877</v>
      </c>
      <c r="Q46" s="45">
        <f>I46-'Gesamtenergie PP 2019'!I9</f>
        <v>-7558.3201008237447</v>
      </c>
    </row>
    <row r="47" spans="3:17" x14ac:dyDescent="0.25">
      <c r="C47" s="7" t="str">
        <f t="shared" si="4"/>
        <v>Czech Republic</v>
      </c>
      <c r="D47" s="7" t="str">
        <f t="shared" si="4"/>
        <v>Trinec</v>
      </c>
      <c r="E47" s="43">
        <f>'Gesamtenergie PP 2019'!E10*(1+Sekundäranteil!$H$10)</f>
        <v>6593.8495993017705</v>
      </c>
      <c r="F47" s="47">
        <f>'Gesamtenergie PP 2019'!F10*(1+Sekundäranteil!$H$10)</f>
        <v>7808.1060990009091</v>
      </c>
      <c r="G47" s="44">
        <f>'Gesamtenergie PP 2019'!G10*(1+Sekundäranteil!$H$10)</f>
        <v>6451.2876621253399</v>
      </c>
      <c r="H47" s="46">
        <f>'Gesamtenergie PP 2019'!H10*(1+Sekundäranteil!$H$10)</f>
        <v>5019.9082120912808</v>
      </c>
      <c r="I47" s="45">
        <f>'Gesamtenergie PP 2019'!I10*(1+Sekundäranteil!$H$10)</f>
        <v>4513.1813265270202</v>
      </c>
      <c r="K47" s="7" t="str">
        <f t="shared" si="5"/>
        <v>Czech Republic</v>
      </c>
      <c r="L47" s="7" t="str">
        <f t="shared" si="6"/>
        <v>Trinec</v>
      </c>
      <c r="M47" s="43">
        <f>E47-'Gesamtenergie PP 2019'!E10</f>
        <v>-5233.7074006982284</v>
      </c>
      <c r="N47" s="47">
        <f>F47-'Gesamtenergie PP 2019'!F10</f>
        <v>-6197.4939009990931</v>
      </c>
      <c r="O47" s="44">
        <f>G47-'Gesamtenergie PP 2019'!G10</f>
        <v>-5120.5523378746584</v>
      </c>
      <c r="P47" s="46">
        <f>H47-'Gesamtenergie PP 2019'!H10</f>
        <v>-3984.4297879087189</v>
      </c>
      <c r="Q47" s="45">
        <f>I47-'Gesamtenergie PP 2019'!I10</f>
        <v>-3582.2276734729794</v>
      </c>
    </row>
    <row r="48" spans="3:17" x14ac:dyDescent="0.25">
      <c r="C48" s="7" t="str">
        <f t="shared" si="4"/>
        <v>Finland</v>
      </c>
      <c r="D48" s="7" t="str">
        <f t="shared" si="4"/>
        <v>Raahe</v>
      </c>
      <c r="E48" s="43">
        <f>'Gesamtenergie PP 2019'!E11*(1+Sekundäranteil!$H$10)</f>
        <v>6637.2469834241592</v>
      </c>
      <c r="F48" s="47">
        <f>'Gesamtenergie PP 2019'!F11*(1+Sekundäranteil!$H$10)</f>
        <v>7859.495105459685</v>
      </c>
      <c r="G48" s="44">
        <f>'Gesamtenergie PP 2019'!G11*(1+Sekundäranteil!$H$10)</f>
        <v>6493.7467756584911</v>
      </c>
      <c r="H48" s="46">
        <f>'Gesamtenergie PP 2019'!H11*(1+Sekundäranteil!$H$10)</f>
        <v>5052.9467098092646</v>
      </c>
      <c r="I48" s="45">
        <f>'Gesamtenergie PP 2019'!I11*(1+Sekundäranteil!$H$10)</f>
        <v>4542.8848040922385</v>
      </c>
      <c r="K48" s="7" t="str">
        <f t="shared" si="5"/>
        <v>Finland</v>
      </c>
      <c r="L48" s="7" t="str">
        <f t="shared" si="6"/>
        <v>Raahe</v>
      </c>
      <c r="M48" s="43">
        <f>E48-'Gesamtenergie PP 2019'!E11</f>
        <v>-5268.1530165758404</v>
      </c>
      <c r="N48" s="47">
        <f>F48-'Gesamtenergie PP 2019'!F11</f>
        <v>-6238.282672318096</v>
      </c>
      <c r="O48" s="44">
        <f>G48-'Gesamtenergie PP 2019'!G11</f>
        <v>-5154.2532243415071</v>
      </c>
      <c r="P48" s="46">
        <f>H48-'Gesamtenergie PP 2019'!H11</f>
        <v>-4010.6532901907358</v>
      </c>
      <c r="Q48" s="45">
        <f>I48-'Gesamtenergie PP 2019'!I11</f>
        <v>-3605.8040847966495</v>
      </c>
    </row>
    <row r="49" spans="3:17" x14ac:dyDescent="0.25">
      <c r="C49" s="7" t="str">
        <f t="shared" si="4"/>
        <v>France</v>
      </c>
      <c r="D49" s="7" t="str">
        <f t="shared" si="4"/>
        <v>Fos-Sur-Mer</v>
      </c>
      <c r="E49" s="43">
        <f>'Gesamtenergie PP 2019'!E12*(1+Sekundäranteil!$H$10)</f>
        <v>9572.9523799386916</v>
      </c>
      <c r="F49" s="47">
        <f>'Gesamtenergie PP 2019'!F12*(1+Sekundäranteil!$H$10)</f>
        <v>11335.810248259162</v>
      </c>
      <c r="G49" s="44">
        <f>'Gesamtenergie PP 2019'!G12*(1+Sekundäranteil!$H$10)</f>
        <v>9365.9809264305186</v>
      </c>
      <c r="H49" s="46">
        <f>'Gesamtenergie PP 2019'!H12*(1+Sekundäranteil!$H$10)</f>
        <v>7287.9039083787466</v>
      </c>
      <c r="I49" s="45">
        <f>'Gesamtenergie PP 2019'!I12*(1+Sekundäranteil!$H$10)</f>
        <v>6552.2376982099604</v>
      </c>
      <c r="K49" s="7" t="str">
        <f t="shared" si="5"/>
        <v>France</v>
      </c>
      <c r="L49" s="7" t="str">
        <f t="shared" si="6"/>
        <v>Fos-Sur-Mer</v>
      </c>
      <c r="M49" s="43">
        <f>E49-'Gesamtenergie PP 2019'!E12</f>
        <v>-7598.2976200613084</v>
      </c>
      <c r="N49" s="47">
        <f>F49-'Gesamtenergie PP 2019'!F12</f>
        <v>-8997.5230850741773</v>
      </c>
      <c r="O49" s="44">
        <f>G49-'Gesamtenergie PP 2019'!G12</f>
        <v>-7434.0190735694814</v>
      </c>
      <c r="P49" s="46">
        <f>H49-'Gesamtenergie PP 2019'!H12</f>
        <v>-5784.5960916212534</v>
      </c>
      <c r="Q49" s="45">
        <f>I49-'Gesamtenergie PP 2019'!I12</f>
        <v>-5200.6789684567057</v>
      </c>
    </row>
    <row r="50" spans="3:17" x14ac:dyDescent="0.25">
      <c r="C50" s="7" t="str">
        <f t="shared" si="4"/>
        <v>France</v>
      </c>
      <c r="D50" s="7" t="str">
        <f t="shared" si="4"/>
        <v>Dunkerque</v>
      </c>
      <c r="E50" s="43">
        <f>'Gesamtenergie PP 2019'!E13*(1+Sekundäranteil!$H$10)</f>
        <v>17486.593014021342</v>
      </c>
      <c r="F50" s="47">
        <f>'Gesamtenergie PP 2019'!F13*(1+Sekundäranteil!$H$10)</f>
        <v>20706.746720153402</v>
      </c>
      <c r="G50" s="44">
        <f>'Gesamtenergie PP 2019'!G13*(1+Sekundäranteil!$H$10)</f>
        <v>17108.52515894641</v>
      </c>
      <c r="H50" s="46">
        <f>'Gesamtenergie PP 2019'!H13*(1+Sekundäranteil!$H$10)</f>
        <v>13312.571139305179</v>
      </c>
      <c r="I50" s="45">
        <f>'Gesamtenergie PP 2019'!I13*(1+Sekundäranteil!$H$10)</f>
        <v>11968.754195396859</v>
      </c>
      <c r="K50" s="7" t="str">
        <f t="shared" si="5"/>
        <v>France</v>
      </c>
      <c r="L50" s="7" t="str">
        <f t="shared" si="6"/>
        <v>Dunkerque</v>
      </c>
      <c r="M50" s="43">
        <f>E50-'Gesamtenergie PP 2019'!E13</f>
        <v>-13879.556985978656</v>
      </c>
      <c r="N50" s="47">
        <f>F50-'Gesamtenergie PP 2019'!F13</f>
        <v>-16435.475502068832</v>
      </c>
      <c r="O50" s="44">
        <f>G50-'Gesamtenergie PP 2019'!G13</f>
        <v>-13579.474841053587</v>
      </c>
      <c r="P50" s="46">
        <f>H50-'Gesamtenergie PP 2019'!H13</f>
        <v>-10566.528860694823</v>
      </c>
      <c r="Q50" s="45">
        <f>I50-'Gesamtenergie PP 2019'!I13</f>
        <v>-9499.9069157142494</v>
      </c>
    </row>
    <row r="51" spans="3:17" x14ac:dyDescent="0.25">
      <c r="C51" s="7" t="str">
        <f t="shared" si="4"/>
        <v>Germany</v>
      </c>
      <c r="D51" s="7" t="str">
        <f t="shared" si="4"/>
        <v>Bremen</v>
      </c>
      <c r="E51" s="43">
        <f>'Gesamtenergie PP 2019'!E14*(1+Sekundäranteil!$H$10)</f>
        <v>8424.1980943460476</v>
      </c>
      <c r="F51" s="47">
        <f>'Gesamtenergie PP 2019'!F14*(1+Sekundäranteil!$H$10)</f>
        <v>9975.5130184680602</v>
      </c>
      <c r="G51" s="44">
        <f>'Gesamtenergie PP 2019'!G14*(1+Sekundäranteil!$H$10)</f>
        <v>8242.0632152588551</v>
      </c>
      <c r="H51" s="46">
        <f>'Gesamtenergie PP 2019'!H14*(1+Sekundäranteil!$H$10)</f>
        <v>6413.3554393732975</v>
      </c>
      <c r="I51" s="45">
        <f>'Gesamtenergie PP 2019'!I14*(1+Sekundäranteil!$H$10)</f>
        <v>5765.9691744247648</v>
      </c>
      <c r="K51" s="7" t="str">
        <f t="shared" si="5"/>
        <v>Germany</v>
      </c>
      <c r="L51" s="7" t="str">
        <f t="shared" si="6"/>
        <v>Bremen</v>
      </c>
      <c r="M51" s="43">
        <f>E51-'Gesamtenergie PP 2019'!E14</f>
        <v>-6686.5019056539513</v>
      </c>
      <c r="N51" s="47">
        <f>F51-'Gesamtenergie PP 2019'!F14</f>
        <v>-7917.8203148652756</v>
      </c>
      <c r="O51" s="44">
        <f>G51-'Gesamtenergie PP 2019'!G14</f>
        <v>-6541.9367847411431</v>
      </c>
      <c r="P51" s="46">
        <f>H51-'Gesamtenergie PP 2019'!H14</f>
        <v>-5090.4445606267036</v>
      </c>
      <c r="Q51" s="45">
        <f>I51-'Gesamtenergie PP 2019'!I14</f>
        <v>-4576.5974922419009</v>
      </c>
    </row>
    <row r="52" spans="3:17" x14ac:dyDescent="0.25">
      <c r="C52" s="7" t="str">
        <f t="shared" si="4"/>
        <v>Germany</v>
      </c>
      <c r="D52" s="7" t="str">
        <f t="shared" si="4"/>
        <v>Voelklingen</v>
      </c>
      <c r="E52" s="43">
        <f>'Gesamtenergie PP 2019'!E15*(1+Sekundäranteil!$H$10)</f>
        <v>7101.8542722638504</v>
      </c>
      <c r="F52" s="47">
        <f>'Gesamtenergie PP 2019'!F15*(1+Sekundäranteil!$H$10)</f>
        <v>8409.6597628418622</v>
      </c>
      <c r="G52" s="44">
        <f>'Gesamtenergie PP 2019'!G15*(1+Sekundäranteil!$H$10)</f>
        <v>6948.309049954586</v>
      </c>
      <c r="H52" s="46">
        <f>'Gesamtenergie PP 2019'!H15*(1+Sekundäranteil!$H$10)</f>
        <v>5406.6529794959124</v>
      </c>
      <c r="I52" s="45">
        <f>'Gesamtenergie PP 2019'!I15*(1+Sekundäranteil!$H$10)</f>
        <v>4860.8867403786953</v>
      </c>
      <c r="K52" s="7" t="str">
        <f t="shared" si="5"/>
        <v>Germany</v>
      </c>
      <c r="L52" s="7" t="str">
        <f t="shared" si="6"/>
        <v>Voelklingen</v>
      </c>
      <c r="M52" s="43">
        <f>E52-'Gesamtenergie PP 2019'!E15</f>
        <v>-5636.9237277361481</v>
      </c>
      <c r="N52" s="47">
        <f>F52-'Gesamtenergie PP 2019'!F15</f>
        <v>-6674.9624593803637</v>
      </c>
      <c r="O52" s="44">
        <f>G52-'Gesamtenergie PP 2019'!G15</f>
        <v>-5515.0509500454127</v>
      </c>
      <c r="P52" s="46">
        <f>H52-'Gesamtenergie PP 2019'!H15</f>
        <v>-4291.3990205040873</v>
      </c>
      <c r="Q52" s="45">
        <f>I52-'Gesamtenergie PP 2019'!I15</f>
        <v>-3858.210370732415</v>
      </c>
    </row>
    <row r="53" spans="3:17" x14ac:dyDescent="0.25">
      <c r="C53" s="7" t="str">
        <f t="shared" si="4"/>
        <v>Germany</v>
      </c>
      <c r="D53" s="7" t="str">
        <f t="shared" si="4"/>
        <v>Eisenhuettenstadt</v>
      </c>
      <c r="E53" s="43">
        <f>'Gesamtenergie PP 2019'!E16*(1+Sekundäranteil!$H$10)</f>
        <v>5488.4926978315161</v>
      </c>
      <c r="F53" s="47">
        <f>'Gesamtenergie PP 2019'!F16*(1+Sekundäranteil!$H$10)</f>
        <v>6499.1978756685858</v>
      </c>
      <c r="G53" s="44">
        <f>'Gesamtenergie PP 2019'!G16*(1+Sekundäranteil!$H$10)</f>
        <v>5369.8290644868293</v>
      </c>
      <c r="H53" s="46">
        <f>'Gesamtenergie PP 2019'!H16*(1+Sekundäranteil!$H$10)</f>
        <v>4178.3982408038146</v>
      </c>
      <c r="I53" s="45">
        <f>'Gesamtenergie PP 2019'!I16*(1+Sekundäranteil!$H$10)</f>
        <v>3756.6162803070438</v>
      </c>
      <c r="K53" s="7" t="str">
        <f t="shared" si="5"/>
        <v>Germany</v>
      </c>
      <c r="L53" s="7" t="str">
        <f t="shared" si="6"/>
        <v>Eisenhuettenstadt</v>
      </c>
      <c r="M53" s="43">
        <f>E53-'Gesamtenergie PP 2019'!E16</f>
        <v>-4356.3573021684824</v>
      </c>
      <c r="N53" s="47">
        <f>F53-'Gesamtenergie PP 2019'!F16</f>
        <v>-5158.5799021091952</v>
      </c>
      <c r="O53" s="44">
        <f>G53-'Gesamtenergie PP 2019'!G16</f>
        <v>-4262.1709355131688</v>
      </c>
      <c r="P53" s="46">
        <f>H53-'Gesamtenergie PP 2019'!H16</f>
        <v>-3316.501759196186</v>
      </c>
      <c r="Q53" s="45">
        <f>I53-'Gesamtenergie PP 2019'!I16</f>
        <v>-2981.7226085818447</v>
      </c>
    </row>
    <row r="54" spans="3:17" x14ac:dyDescent="0.25">
      <c r="C54" s="7" t="str">
        <f t="shared" si="4"/>
        <v>Germany</v>
      </c>
      <c r="D54" s="7" t="str">
        <f t="shared" si="4"/>
        <v>Duisburg-Huckingen</v>
      </c>
      <c r="E54" s="43">
        <f>'Gesamtenergie PP 2019'!E17*(1+Sekundäranteil!$H$10)</f>
        <v>12763.936506584923</v>
      </c>
      <c r="F54" s="47">
        <f>'Gesamtenergie PP 2019'!F17*(1+Sekundäranteil!$H$10)</f>
        <v>15114.413664345548</v>
      </c>
      <c r="G54" s="44">
        <f>'Gesamtenergie PP 2019'!G17*(1+Sekundäranteil!$H$10)</f>
        <v>12487.974568574022</v>
      </c>
      <c r="H54" s="46">
        <f>'Gesamtenergie PP 2019'!H17*(1+Sekundäranteil!$H$10)</f>
        <v>9717.2052111716621</v>
      </c>
      <c r="I54" s="45">
        <f>'Gesamtenergie PP 2019'!I17*(1+Sekundäranteil!$H$10)</f>
        <v>8736.3169309466139</v>
      </c>
      <c r="K54" s="7" t="str">
        <f t="shared" si="5"/>
        <v>Germany</v>
      </c>
      <c r="L54" s="7" t="str">
        <f t="shared" si="6"/>
        <v>Duisburg-Huckingen</v>
      </c>
      <c r="M54" s="43">
        <f>E54-'Gesamtenergie PP 2019'!E17</f>
        <v>-10131.063493415077</v>
      </c>
      <c r="N54" s="47">
        <f>F54-'Gesamtenergie PP 2019'!F17</f>
        <v>-11996.697446765569</v>
      </c>
      <c r="O54" s="44">
        <f>G54-'Gesamtenergie PP 2019'!G17</f>
        <v>-9912.0254314259746</v>
      </c>
      <c r="P54" s="46">
        <f>H54-'Gesamtenergie PP 2019'!H17</f>
        <v>-7712.7947888283379</v>
      </c>
      <c r="Q54" s="45">
        <f>I54-'Gesamtenergie PP 2019'!I17</f>
        <v>-6934.2386246089409</v>
      </c>
    </row>
    <row r="55" spans="3:17" x14ac:dyDescent="0.25">
      <c r="C55" s="7" t="str">
        <f t="shared" si="4"/>
        <v>Germany</v>
      </c>
      <c r="D55" s="7" t="str">
        <f t="shared" si="4"/>
        <v>Duisburg-Beeckerwerth</v>
      </c>
      <c r="E55" s="43">
        <f>'Gesamtenergie PP 2019'!E18*(1+Sekundäranteil!$H$10)</f>
        <v>15316.723807901908</v>
      </c>
      <c r="F55" s="47">
        <f>'Gesamtenergie PP 2019'!F18*(1+Sekundäranteil!$H$10)</f>
        <v>18137.296397214657</v>
      </c>
      <c r="G55" s="44">
        <f>'Gesamtenergie PP 2019'!G18*(1+Sekundäranteil!$H$10)</f>
        <v>14985.569482288825</v>
      </c>
      <c r="H55" s="46">
        <f>'Gesamtenergie PP 2019'!H18*(1+Sekundäranteil!$H$10)</f>
        <v>11660.646253405994</v>
      </c>
      <c r="I55" s="45">
        <f>'Gesamtenergie PP 2019'!I18*(1+Sekundäranteil!$H$10)</f>
        <v>10483.580317135935</v>
      </c>
      <c r="K55" s="7" t="str">
        <f t="shared" si="5"/>
        <v>Germany</v>
      </c>
      <c r="L55" s="7" t="str">
        <f t="shared" si="6"/>
        <v>Duisburg-Beeckerwerth</v>
      </c>
      <c r="M55" s="43">
        <f>E55-'Gesamtenergie PP 2019'!E18</f>
        <v>-12157.276192098092</v>
      </c>
      <c r="N55" s="47">
        <f>F55-'Gesamtenergie PP 2019'!F18</f>
        <v>-14396.036936118682</v>
      </c>
      <c r="O55" s="44">
        <f>G55-'Gesamtenergie PP 2019'!G18</f>
        <v>-11894.430517711171</v>
      </c>
      <c r="P55" s="46">
        <f>H55-'Gesamtenergie PP 2019'!H18</f>
        <v>-9255.3537465940062</v>
      </c>
      <c r="Q55" s="45">
        <f>I55-'Gesamtenergie PP 2019'!I18</f>
        <v>-8321.0863495307294</v>
      </c>
    </row>
    <row r="56" spans="3:17" x14ac:dyDescent="0.25">
      <c r="C56" s="7" t="str">
        <f t="shared" si="4"/>
        <v>Germany</v>
      </c>
      <c r="D56" s="7" t="str">
        <f t="shared" si="4"/>
        <v>Salzgitter</v>
      </c>
      <c r="E56" s="43">
        <f>'Gesamtenergie PP 2019'!E19*(1+Sekundäranteil!$H$10)</f>
        <v>11742.821586058128</v>
      </c>
      <c r="F56" s="47">
        <f>'Gesamtenergie PP 2019'!F19*(1+Sekundäranteil!$H$10)</f>
        <v>13905.260571197903</v>
      </c>
      <c r="G56" s="44">
        <f>'Gesamtenergie PP 2019'!G19*(1+Sekundäranteil!$H$10)</f>
        <v>11488.936603088099</v>
      </c>
      <c r="H56" s="46">
        <f>'Gesamtenergie PP 2019'!H19*(1+Sekundäranteil!$H$10)</f>
        <v>8939.8287942779298</v>
      </c>
      <c r="I56" s="45">
        <f>'Gesamtenergie PP 2019'!I19*(1+Sekundäranteil!$H$10)</f>
        <v>8037.4115764708849</v>
      </c>
      <c r="K56" s="7" t="str">
        <f t="shared" si="5"/>
        <v>Germany</v>
      </c>
      <c r="L56" s="7" t="str">
        <f t="shared" si="6"/>
        <v>Salzgitter</v>
      </c>
      <c r="M56" s="43">
        <f>E56-'Gesamtenergie PP 2019'!E19</f>
        <v>-9320.5784139418702</v>
      </c>
      <c r="N56" s="47">
        <f>F56-'Gesamtenergie PP 2019'!F19</f>
        <v>-11036.961651024323</v>
      </c>
      <c r="O56" s="44">
        <f>G56-'Gesamtenergie PP 2019'!G19</f>
        <v>-9119.0633969118971</v>
      </c>
      <c r="P56" s="46">
        <f>H56-'Gesamtenergie PP 2019'!H19</f>
        <v>-7095.7712057220706</v>
      </c>
      <c r="Q56" s="45">
        <f>I56-'Gesamtenergie PP 2019'!I19</f>
        <v>-6379.4995346402256</v>
      </c>
    </row>
    <row r="57" spans="3:17" x14ac:dyDescent="0.25">
      <c r="C57" s="7" t="str">
        <f t="shared" si="4"/>
        <v>Germany</v>
      </c>
      <c r="D57" s="7" t="str">
        <f t="shared" si="4"/>
        <v>Dillingen</v>
      </c>
      <c r="E57" s="43">
        <f>'Gesamtenergie PP 2019'!E20*(1+Sekundäranteil!$H$10)</f>
        <v>5958.2055612738413</v>
      </c>
      <c r="F57" s="47">
        <f>'Gesamtenergie PP 2019'!F20*(1+Sekundäranteil!$H$10)</f>
        <v>7055.4082985165014</v>
      </c>
      <c r="G57" s="44">
        <f>'Gesamtenergie PP 2019'!G20*(1+Sekundäranteil!$H$10)</f>
        <v>5829.3865286103537</v>
      </c>
      <c r="H57" s="46">
        <f>'Gesamtenergie PP 2019'!H20*(1+Sekundäranteil!$H$10)</f>
        <v>4535.9913925749324</v>
      </c>
      <c r="I57" s="45">
        <f>'Gesamtenergie PP 2019'!I20*(1+Sekundäranteil!$H$10)</f>
        <v>4078.1127433658794</v>
      </c>
      <c r="K57" s="7" t="str">
        <f t="shared" si="5"/>
        <v>Germany</v>
      </c>
      <c r="L57" s="7" t="str">
        <f t="shared" si="6"/>
        <v>Dillingen</v>
      </c>
      <c r="M57" s="43">
        <f>E57-'Gesamtenergie PP 2019'!E20</f>
        <v>-4729.1804387261573</v>
      </c>
      <c r="N57" s="47">
        <f>F57-'Gesamtenergie PP 2019'!F20</f>
        <v>-5600.0583681501676</v>
      </c>
      <c r="O57" s="44">
        <f>G57-'Gesamtenergie PP 2019'!G20</f>
        <v>-4626.933471389646</v>
      </c>
      <c r="P57" s="46">
        <f>H57-'Gesamtenergie PP 2019'!H20</f>
        <v>-3600.3326074250681</v>
      </c>
      <c r="Q57" s="45">
        <f>I57-'Gesamtenergie PP 2019'!I20</f>
        <v>-3236.9025899674534</v>
      </c>
    </row>
    <row r="58" spans="3:17" x14ac:dyDescent="0.25">
      <c r="C58" s="7" t="str">
        <f t="shared" si="4"/>
        <v>Germany</v>
      </c>
      <c r="D58" s="7" t="str">
        <f t="shared" si="4"/>
        <v>Duisburg</v>
      </c>
      <c r="E58" s="43">
        <f>'Gesamtenergie PP 2019'!E21*(1+Sekundäranteil!$H$10)</f>
        <v>2859.1217774750226</v>
      </c>
      <c r="F58" s="47">
        <f>'Gesamtenergie PP 2019'!F21*(1+Sekundäranteil!$H$10)</f>
        <v>3385.6286608134028</v>
      </c>
      <c r="G58" s="44">
        <f>'Gesamtenergie PP 2019'!G21*(1+Sekundäranteil!$H$10)</f>
        <v>2797.3063033605808</v>
      </c>
      <c r="H58" s="46">
        <f>'Gesamtenergie PP 2019'!H21*(1+Sekundäranteil!$H$10)</f>
        <v>2176.6539673024522</v>
      </c>
      <c r="I58" s="45">
        <f>'Gesamtenergie PP 2019'!I21*(1+Sekundäranteil!$H$10)</f>
        <v>1956.9349925320414</v>
      </c>
      <c r="K58" s="7" t="str">
        <f t="shared" si="5"/>
        <v>Germany</v>
      </c>
      <c r="L58" s="7" t="str">
        <f t="shared" si="6"/>
        <v>Duisburg</v>
      </c>
      <c r="M58" s="43">
        <f>E58-'Gesamtenergie PP 2019'!E21</f>
        <v>-2269.358222524977</v>
      </c>
      <c r="N58" s="47">
        <f>F58-'Gesamtenergie PP 2019'!F21</f>
        <v>-2687.2602280754877</v>
      </c>
      <c r="O58" s="44">
        <f>G58-'Gesamtenergie PP 2019'!G21</f>
        <v>-2220.2936966394186</v>
      </c>
      <c r="P58" s="46">
        <f>H58-'Gesamtenergie PP 2019'!H21</f>
        <v>-1727.666032697548</v>
      </c>
      <c r="Q58" s="45">
        <f>I58-'Gesamtenergie PP 2019'!I21</f>
        <v>-1553.2694519124027</v>
      </c>
    </row>
    <row r="59" spans="3:17" x14ac:dyDescent="0.25">
      <c r="C59" s="7" t="str">
        <f t="shared" si="4"/>
        <v>Germany</v>
      </c>
      <c r="D59" s="7" t="str">
        <f t="shared" si="4"/>
        <v>Duisburg-Bruckhausen</v>
      </c>
      <c r="E59" s="43">
        <f>'Gesamtenergie PP 2019'!E22*(1+Sekundäranteil!$H$10)</f>
        <v>15316.723807901908</v>
      </c>
      <c r="F59" s="47">
        <f>'Gesamtenergie PP 2019'!F22*(1+Sekundäranteil!$H$10)</f>
        <v>18137.296397214657</v>
      </c>
      <c r="G59" s="44">
        <f>'Gesamtenergie PP 2019'!G22*(1+Sekundäranteil!$H$10)</f>
        <v>14985.569482288825</v>
      </c>
      <c r="H59" s="46">
        <f>'Gesamtenergie PP 2019'!H22*(1+Sekundäranteil!$H$10)</f>
        <v>11660.646253405994</v>
      </c>
      <c r="I59" s="45">
        <f>'Gesamtenergie PP 2019'!I22*(1+Sekundäranteil!$H$10)</f>
        <v>10483.580317135935</v>
      </c>
      <c r="K59" s="7" t="str">
        <f t="shared" si="5"/>
        <v>Germany</v>
      </c>
      <c r="L59" s="7" t="str">
        <f t="shared" si="6"/>
        <v>Duisburg-Bruckhausen</v>
      </c>
      <c r="M59" s="43">
        <f>E59-'Gesamtenergie PP 2019'!E22</f>
        <v>-12157.276192098092</v>
      </c>
      <c r="N59" s="47">
        <f>F59-'Gesamtenergie PP 2019'!F22</f>
        <v>-14396.036936118682</v>
      </c>
      <c r="O59" s="44">
        <f>G59-'Gesamtenergie PP 2019'!G22</f>
        <v>-11894.430517711171</v>
      </c>
      <c r="P59" s="46">
        <f>H59-'Gesamtenergie PP 2019'!H22</f>
        <v>-9255.3537465940062</v>
      </c>
      <c r="Q59" s="45">
        <f>I59-'Gesamtenergie PP 2019'!I22</f>
        <v>-8321.0863495307294</v>
      </c>
    </row>
    <row r="60" spans="3:17" x14ac:dyDescent="0.25">
      <c r="C60" s="7" t="str">
        <f t="shared" si="4"/>
        <v>Hungaria</v>
      </c>
      <c r="D60" s="7" t="str">
        <f t="shared" si="4"/>
        <v>Dunauijvaros</v>
      </c>
      <c r="E60" s="43">
        <f>'Gesamtenergie PP 2019'!E23*(1+Sekundäranteil!$H$10)</f>
        <v>4084.459682107175</v>
      </c>
      <c r="F60" s="47">
        <f>'Gesamtenergie PP 2019'!F23*(1+Sekundäranteil!$H$10)</f>
        <v>4836.6123725905745</v>
      </c>
      <c r="G60" s="44">
        <f>'Gesamtenergie PP 2019'!G23*(1+Sekundäranteil!$H$10)</f>
        <v>3996.151861943687</v>
      </c>
      <c r="H60" s="46">
        <f>'Gesamtenergie PP 2019'!H23*(1+Sekundäranteil!$H$10)</f>
        <v>3109.505667574932</v>
      </c>
      <c r="I60" s="45">
        <f>'Gesamtenergie PP 2019'!I23*(1+Sekundäranteil!$H$10)</f>
        <v>2795.6214179029166</v>
      </c>
      <c r="K60" s="7" t="str">
        <f t="shared" si="5"/>
        <v>Hungaria</v>
      </c>
      <c r="L60" s="7" t="str">
        <f t="shared" si="6"/>
        <v>Dunauijvaros</v>
      </c>
      <c r="M60" s="43">
        <f>E60-'Gesamtenergie PP 2019'!E23</f>
        <v>-3241.9403178928246</v>
      </c>
      <c r="N60" s="47">
        <f>F60-'Gesamtenergie PP 2019'!F23</f>
        <v>-3838.943182964982</v>
      </c>
      <c r="O60" s="44">
        <f>G60-'Gesamtenergie PP 2019'!G23</f>
        <v>-3171.8481380563121</v>
      </c>
      <c r="P60" s="46">
        <f>H60-'Gesamtenergie PP 2019'!H23</f>
        <v>-2468.0943324250684</v>
      </c>
      <c r="Q60" s="45">
        <f>I60-'Gesamtenergie PP 2019'!I23</f>
        <v>-2218.9563598748609</v>
      </c>
    </row>
    <row r="61" spans="3:17" x14ac:dyDescent="0.25">
      <c r="C61" s="7" t="str">
        <f t="shared" si="4"/>
        <v>Italy</v>
      </c>
      <c r="D61" s="7" t="str">
        <f t="shared" si="4"/>
        <v>Taranto</v>
      </c>
      <c r="E61" s="43">
        <f>'Gesamtenergie PP 2019'!E24*(1+Sekundäranteil!$H$10)</f>
        <v>21698.692061194368</v>
      </c>
      <c r="F61" s="47">
        <f>'Gesamtenergie PP 2019'!F24*(1+Sekundäranteil!$H$10)</f>
        <v>25694.503229387432</v>
      </c>
      <c r="G61" s="44">
        <f>'Gesamtenergie PP 2019'!G24*(1+Sekundäranteil!$H$10)</f>
        <v>21229.556766575835</v>
      </c>
      <c r="H61" s="46">
        <f>'Gesamtenergie PP 2019'!H24*(1+Sekundäranteil!$H$10)</f>
        <v>16519.248858991825</v>
      </c>
      <c r="I61" s="45">
        <f>'Gesamtenergie PP 2019'!I24*(1+Sekundäranteil!$H$10)</f>
        <v>14851.738782609242</v>
      </c>
      <c r="K61" s="7" t="str">
        <f t="shared" si="5"/>
        <v>Italy</v>
      </c>
      <c r="L61" s="7" t="str">
        <f t="shared" si="6"/>
        <v>Taranto</v>
      </c>
      <c r="M61" s="43">
        <f>E61-'Gesamtenergie PP 2019'!E24</f>
        <v>-17222.807938805632</v>
      </c>
      <c r="N61" s="47">
        <f>F61-'Gesamtenergie PP 2019'!F24</f>
        <v>-20394.385659501466</v>
      </c>
      <c r="O61" s="44">
        <f>G61-'Gesamtenergie PP 2019'!G24</f>
        <v>-16850.443233424157</v>
      </c>
      <c r="P61" s="46">
        <f>H61-'Gesamtenergie PP 2019'!H24</f>
        <v>-13111.751141008175</v>
      </c>
      <c r="Q61" s="45">
        <f>I61-'Gesamtenergie PP 2019'!I24</f>
        <v>-11788.2056618352</v>
      </c>
    </row>
    <row r="62" spans="3:17" x14ac:dyDescent="0.25">
      <c r="C62" s="7" t="str">
        <f t="shared" si="4"/>
        <v>Netherlands</v>
      </c>
      <c r="D62" s="7" t="str">
        <f t="shared" si="4"/>
        <v>Ijmuiden</v>
      </c>
      <c r="E62" s="43">
        <f>'Gesamtenergie PP 2019'!E25*(1+Sekundäranteil!$H$10)</f>
        <v>17397.245458475249</v>
      </c>
      <c r="F62" s="47">
        <f>'Gesamtenergie PP 2019'!F25*(1+Sekundäranteil!$H$10)</f>
        <v>20600.945824502982</v>
      </c>
      <c r="G62" s="44">
        <f>'Gesamtenergie PP 2019'!G25*(1+Sekundäranteil!$H$10)</f>
        <v>17021.109336966394</v>
      </c>
      <c r="H62" s="46">
        <f>'Gesamtenergie PP 2019'!H25*(1+Sekundäranteil!$H$10)</f>
        <v>13244.550702826975</v>
      </c>
      <c r="I62" s="45">
        <f>'Gesamtenergie PP 2019'!I25*(1+Sekundäranteil!$H$10)</f>
        <v>11907.599976880234</v>
      </c>
      <c r="K62" s="7" t="str">
        <f t="shared" si="5"/>
        <v>Netherlands</v>
      </c>
      <c r="L62" s="7" t="str">
        <f t="shared" si="6"/>
        <v>Ijmuiden</v>
      </c>
      <c r="M62" s="43">
        <f>E62-'Gesamtenergie PP 2019'!E25</f>
        <v>-13808.63954152475</v>
      </c>
      <c r="N62" s="47">
        <f>F62-'Gesamtenergie PP 2019'!F25</f>
        <v>-16351.498619941471</v>
      </c>
      <c r="O62" s="44">
        <f>G62-'Gesamtenergie PP 2019'!G25</f>
        <v>-13510.090663033603</v>
      </c>
      <c r="P62" s="46">
        <f>H62-'Gesamtenergie PP 2019'!H25</f>
        <v>-10512.539297173025</v>
      </c>
      <c r="Q62" s="45">
        <f>I62-'Gesamtenergie PP 2019'!I25</f>
        <v>-9451.3672453419877</v>
      </c>
    </row>
    <row r="63" spans="3:17" x14ac:dyDescent="0.25">
      <c r="C63" s="7" t="str">
        <f t="shared" si="4"/>
        <v>Poland</v>
      </c>
      <c r="D63" s="7" t="str">
        <f t="shared" si="4"/>
        <v>Krakow</v>
      </c>
      <c r="E63" s="43">
        <f>'Gesamtenergie PP 2019'!E26*(1+Sekundäranteil!$H$10)</f>
        <v>6956.3453960887828</v>
      </c>
      <c r="F63" s="47">
        <f>'Gesamtenergie PP 2019'!F26*(1+Sekundäranteil!$H$10)</f>
        <v>8237.355447068323</v>
      </c>
      <c r="G63" s="44">
        <f>'Gesamtenergie PP 2019'!G26*(1+Sekundäranteil!$H$10)</f>
        <v>6805.9461398728417</v>
      </c>
      <c r="H63" s="46">
        <f>'Gesamtenergie PP 2019'!H26*(1+Sekundäranteil!$H$10)</f>
        <v>5295.8768400885565</v>
      </c>
      <c r="I63" s="45">
        <f>'Gesamtenergie PP 2019'!I26*(1+Sekundäranteil!$H$10)</f>
        <v>4761.2927273659043</v>
      </c>
      <c r="K63" s="7" t="str">
        <f t="shared" si="5"/>
        <v>Poland</v>
      </c>
      <c r="L63" s="7" t="str">
        <f t="shared" si="6"/>
        <v>Krakow</v>
      </c>
      <c r="M63" s="43">
        <f>E63-'Gesamtenergie PP 2019'!E26</f>
        <v>-5521.4296039112169</v>
      </c>
      <c r="N63" s="47">
        <f>F63-'Gesamtenergie PP 2019'!F26</f>
        <v>-6538.2001084872354</v>
      </c>
      <c r="O63" s="44">
        <f>G63-'Gesamtenergie PP 2019'!G26</f>
        <v>-5402.0538601271564</v>
      </c>
      <c r="P63" s="46">
        <f>H63-'Gesamtenergie PP 2019'!H26</f>
        <v>-4203.4731599114439</v>
      </c>
      <c r="Q63" s="45">
        <f>I63-'Gesamtenergie PP 2019'!I26</f>
        <v>-3779.1600504118724</v>
      </c>
    </row>
    <row r="64" spans="3:17" x14ac:dyDescent="0.25">
      <c r="C64" s="7" t="str">
        <f t="shared" si="4"/>
        <v>Poland</v>
      </c>
      <c r="D64" s="7" t="str">
        <f t="shared" si="4"/>
        <v>Dabrowa Gornicza</v>
      </c>
      <c r="E64" s="43">
        <f>'Gesamtenergie PP 2019'!E27*(1+Sekundäranteil!$H$10)</f>
        <v>6956.3453960887828</v>
      </c>
      <c r="F64" s="47">
        <f>'Gesamtenergie PP 2019'!F27*(1+Sekundäranteil!$H$10)</f>
        <v>8237.355447068323</v>
      </c>
      <c r="G64" s="44">
        <f>'Gesamtenergie PP 2019'!G27*(1+Sekundäranteil!$H$10)</f>
        <v>6805.9461398728417</v>
      </c>
      <c r="H64" s="46">
        <f>'Gesamtenergie PP 2019'!H27*(1+Sekundäranteil!$H$10)</f>
        <v>5295.8768400885565</v>
      </c>
      <c r="I64" s="45">
        <f>'Gesamtenergie PP 2019'!I27*(1+Sekundäranteil!$H$10)</f>
        <v>4761.2927273659043</v>
      </c>
      <c r="K64" s="7" t="str">
        <f t="shared" si="5"/>
        <v>Poland</v>
      </c>
      <c r="L64" s="7" t="str">
        <f t="shared" si="6"/>
        <v>Dabrowa Gornicza</v>
      </c>
      <c r="M64" s="43">
        <f>E64-'Gesamtenergie PP 2019'!E27</f>
        <v>-5521.4296039112169</v>
      </c>
      <c r="N64" s="47">
        <f>F64-'Gesamtenergie PP 2019'!F27</f>
        <v>-6538.2001084872354</v>
      </c>
      <c r="O64" s="44">
        <f>G64-'Gesamtenergie PP 2019'!G27</f>
        <v>-5402.0538601271564</v>
      </c>
      <c r="P64" s="46">
        <f>H64-'Gesamtenergie PP 2019'!H27</f>
        <v>-4203.4731599114439</v>
      </c>
      <c r="Q64" s="45">
        <f>I64-'Gesamtenergie PP 2019'!I27</f>
        <v>-3779.1600504118724</v>
      </c>
    </row>
    <row r="65" spans="3:17" x14ac:dyDescent="0.25">
      <c r="C65" s="7" t="str">
        <f t="shared" si="4"/>
        <v>Romania</v>
      </c>
      <c r="D65" s="7" t="str">
        <f t="shared" si="4"/>
        <v>Galati</v>
      </c>
      <c r="E65" s="43">
        <f>'Gesamtenergie PP 2019'!E28*(1+Sekundäranteil!$H$10)</f>
        <v>5233.2139676998177</v>
      </c>
      <c r="F65" s="47">
        <f>'Gesamtenergie PP 2019'!F28*(1+Sekundäranteil!$H$10)</f>
        <v>6196.9096023816746</v>
      </c>
      <c r="G65" s="44">
        <f>'Gesamtenergie PP 2019'!G28*(1+Sekundäranteil!$H$10)</f>
        <v>5120.0695731153482</v>
      </c>
      <c r="H65" s="46">
        <f>'Gesamtenergie PP 2019'!H28*(1+Sekundäranteil!$H$10)</f>
        <v>3984.0541365803815</v>
      </c>
      <c r="I65" s="45">
        <f>'Gesamtenergie PP 2019'!I28*(1+Sekundäranteil!$H$10)</f>
        <v>3581.8899416881113</v>
      </c>
      <c r="K65" s="7" t="str">
        <f t="shared" si="5"/>
        <v>Romania</v>
      </c>
      <c r="L65" s="7" t="str">
        <f t="shared" si="6"/>
        <v>Galati</v>
      </c>
      <c r="M65" s="43">
        <f>E65-'Gesamtenergie PP 2019'!E28</f>
        <v>-4153.7360323001813</v>
      </c>
      <c r="N65" s="47">
        <f>F65-'Gesamtenergie PP 2019'!F28</f>
        <v>-4918.6459531738838</v>
      </c>
      <c r="O65" s="44">
        <f>G65-'Gesamtenergie PP 2019'!G28</f>
        <v>-4063.9304268846499</v>
      </c>
      <c r="P65" s="46">
        <f>H65-'Gesamtenergie PP 2019'!H28</f>
        <v>-3162.2458634196187</v>
      </c>
      <c r="Q65" s="45">
        <f>I65-'Gesamtenergie PP 2019'!I28</f>
        <v>-2843.0378360896657</v>
      </c>
    </row>
    <row r="66" spans="3:17" x14ac:dyDescent="0.25">
      <c r="C66" s="7" t="str">
        <f t="shared" si="4"/>
        <v>Slovakia</v>
      </c>
      <c r="D66" s="7" t="str">
        <f t="shared" si="4"/>
        <v>Kosice</v>
      </c>
      <c r="E66" s="43">
        <f>'Gesamtenergie PP 2019'!E29*(1+Sekundäranteil!$H$10)</f>
        <v>11487.542855926431</v>
      </c>
      <c r="F66" s="47">
        <f>'Gesamtenergie PP 2019'!F29*(1+Sekundäranteil!$H$10)</f>
        <v>13602.972297910992</v>
      </c>
      <c r="G66" s="44">
        <f>'Gesamtenergie PP 2019'!G29*(1+Sekundäranteil!$H$10)</f>
        <v>11239.177111716619</v>
      </c>
      <c r="H66" s="46">
        <f>'Gesamtenergie PP 2019'!H29*(1+Sekundäranteil!$H$10)</f>
        <v>8745.4846900544962</v>
      </c>
      <c r="I66" s="45">
        <f>'Gesamtenergie PP 2019'!I29*(1+Sekundäranteil!$H$10)</f>
        <v>7862.6852378519516</v>
      </c>
      <c r="K66" s="7" t="str">
        <f t="shared" si="5"/>
        <v>Slovakia</v>
      </c>
      <c r="L66" s="7" t="str">
        <f t="shared" si="6"/>
        <v>Kosice</v>
      </c>
      <c r="M66" s="43">
        <f>E66-'Gesamtenergie PP 2019'!E29</f>
        <v>-9117.957144073569</v>
      </c>
      <c r="N66" s="47">
        <f>F66-'Gesamtenergie PP 2019'!F29</f>
        <v>-10797.027702089012</v>
      </c>
      <c r="O66" s="44">
        <f>G66-'Gesamtenergie PP 2019'!G29</f>
        <v>-8920.8228882833773</v>
      </c>
      <c r="P66" s="46">
        <f>H66-'Gesamtenergie PP 2019'!H29</f>
        <v>-6941.5153099455056</v>
      </c>
      <c r="Q66" s="45">
        <f>I66-'Gesamtenergie PP 2019'!I29</f>
        <v>-6240.8147621480466</v>
      </c>
    </row>
    <row r="67" spans="3:17" x14ac:dyDescent="0.25">
      <c r="C67" s="7" t="str">
        <f t="shared" si="4"/>
        <v>Spain</v>
      </c>
      <c r="D67" s="7" t="str">
        <f t="shared" si="4"/>
        <v>Gijon</v>
      </c>
      <c r="E67" s="43">
        <f>'Gesamtenergie PP 2019'!E30*(1+Sekundäranteil!$H$10)</f>
        <v>6062.8698406278381</v>
      </c>
      <c r="F67" s="47">
        <f>'Gesamtenergie PP 2019'!F30*(1+Sekundäranteil!$H$10)</f>
        <v>7179.3464905641358</v>
      </c>
      <c r="G67" s="44">
        <f>'Gesamtenergie PP 2019'!G30*(1+Sekundäranteil!$H$10)</f>
        <v>5931.7879200726602</v>
      </c>
      <c r="H67" s="46">
        <f>'Gesamtenergie PP 2019'!H30*(1+Sekundäranteil!$H$10)</f>
        <v>4615.6724753065391</v>
      </c>
      <c r="I67" s="45">
        <f>'Gesamtenergie PP 2019'!I30*(1+Sekundäranteil!$H$10)</f>
        <v>4149.750542199642</v>
      </c>
      <c r="K67" s="7" t="str">
        <f t="shared" si="5"/>
        <v>Spain</v>
      </c>
      <c r="L67" s="7" t="str">
        <f t="shared" si="6"/>
        <v>Gijon</v>
      </c>
      <c r="M67" s="43">
        <f>E67-'Gesamtenergie PP 2019'!E30</f>
        <v>-4812.2551593721619</v>
      </c>
      <c r="N67" s="47">
        <f>F67-'Gesamtenergie PP 2019'!F30</f>
        <v>-5698.4312872136452</v>
      </c>
      <c r="O67" s="44">
        <f>G67-'Gesamtenergie PP 2019'!G30</f>
        <v>-4708.212079927338</v>
      </c>
      <c r="P67" s="46">
        <f>H67-'Gesamtenergie PP 2019'!H30</f>
        <v>-3663.5775246934609</v>
      </c>
      <c r="Q67" s="45">
        <f>I67-'Gesamtenergie PP 2019'!I30</f>
        <v>-3293.7633466892466</v>
      </c>
    </row>
    <row r="68" spans="3:17" x14ac:dyDescent="0.25">
      <c r="C68" s="7" t="str">
        <f t="shared" si="4"/>
        <v>Spain</v>
      </c>
      <c r="D68" s="7" t="str">
        <f t="shared" si="4"/>
        <v>Aviles</v>
      </c>
      <c r="E68" s="43">
        <f>'Gesamtenergie PP 2019'!E31*(1+Sekundäranteil!$H$10)</f>
        <v>6062.8698406278381</v>
      </c>
      <c r="F68" s="47">
        <f>'Gesamtenergie PP 2019'!F31*(1+Sekundäranteil!$H$10)</f>
        <v>7179.3464905641358</v>
      </c>
      <c r="G68" s="44">
        <f>'Gesamtenergie PP 2019'!G31*(1+Sekundäranteil!$H$10)</f>
        <v>5931.7879200726602</v>
      </c>
      <c r="H68" s="46">
        <f>'Gesamtenergie PP 2019'!H31*(1+Sekundäranteil!$H$10)</f>
        <v>4615.6724753065391</v>
      </c>
      <c r="I68" s="45">
        <f>'Gesamtenergie PP 2019'!I31*(1+Sekundäranteil!$H$10)</f>
        <v>4149.750542199642</v>
      </c>
      <c r="K68" s="7" t="str">
        <f t="shared" si="5"/>
        <v>Spain</v>
      </c>
      <c r="L68" s="7" t="str">
        <f t="shared" si="6"/>
        <v>Aviles</v>
      </c>
      <c r="M68" s="43">
        <f>E68-'Gesamtenergie PP 2019'!E31</f>
        <v>-4812.2551593721619</v>
      </c>
      <c r="N68" s="47">
        <f>F68-'Gesamtenergie PP 2019'!F31</f>
        <v>-5698.4312872136452</v>
      </c>
      <c r="O68" s="44">
        <f>G68-'Gesamtenergie PP 2019'!G31</f>
        <v>-4708.212079927338</v>
      </c>
      <c r="P68" s="46">
        <f>H68-'Gesamtenergie PP 2019'!H31</f>
        <v>-3663.5775246934609</v>
      </c>
      <c r="Q68" s="45">
        <f>I68-'Gesamtenergie PP 2019'!I31</f>
        <v>-3293.7633466892466</v>
      </c>
    </row>
    <row r="69" spans="3:17" x14ac:dyDescent="0.25">
      <c r="C69" s="7" t="str">
        <f t="shared" si="4"/>
        <v>Sweden</v>
      </c>
      <c r="D69" s="7" t="str">
        <f t="shared" si="4"/>
        <v>Lulea</v>
      </c>
      <c r="E69" s="43">
        <f>'Gesamtenergie PP 2019'!E32*(1+Sekundäranteil!$H$10)</f>
        <v>5871.4107930290638</v>
      </c>
      <c r="F69" s="47">
        <f>'Gesamtenergie PP 2019'!F32*(1+Sekundäranteil!$H$10)</f>
        <v>6952.6302855989516</v>
      </c>
      <c r="G69" s="44">
        <f>'Gesamtenergie PP 2019'!G32*(1+Sekundäranteil!$H$10)</f>
        <v>5744.4683015440496</v>
      </c>
      <c r="H69" s="46">
        <f>'Gesamtenergie PP 2019'!H32*(1+Sekundäranteil!$H$10)</f>
        <v>4469.9143971389649</v>
      </c>
      <c r="I69" s="45">
        <f>'Gesamtenergie PP 2019'!I32*(1+Sekundäranteil!$H$10)</f>
        <v>4018.7057882354425</v>
      </c>
      <c r="K69" s="7" t="str">
        <f t="shared" si="5"/>
        <v>Sweden</v>
      </c>
      <c r="L69" s="7" t="str">
        <f t="shared" si="6"/>
        <v>Lulea</v>
      </c>
      <c r="M69" s="43">
        <f>E69-'Gesamtenergie PP 2019'!E32</f>
        <v>-4660.2892069709351</v>
      </c>
      <c r="N69" s="47">
        <f>F69-'Gesamtenergie PP 2019'!F32</f>
        <v>-5518.4808255121616</v>
      </c>
      <c r="O69" s="44">
        <f>G69-'Gesamtenergie PP 2019'!G32</f>
        <v>-4559.5316984559486</v>
      </c>
      <c r="P69" s="46">
        <f>H69-'Gesamtenergie PP 2019'!H32</f>
        <v>-3547.8856028610353</v>
      </c>
      <c r="Q69" s="45">
        <f>I69-'Gesamtenergie PP 2019'!I32</f>
        <v>-3189.7497673201128</v>
      </c>
    </row>
    <row r="70" spans="3:17" x14ac:dyDescent="0.25">
      <c r="C70" s="7" t="str">
        <f t="shared" si="4"/>
        <v>Sweden</v>
      </c>
      <c r="D70" s="7" t="str">
        <f t="shared" si="4"/>
        <v>Oxeloesund</v>
      </c>
      <c r="E70" s="43">
        <f>'Gesamtenergie PP 2019'!E33*(1+Sekundäranteil!$H$10)</f>
        <v>3829.180951975477</v>
      </c>
      <c r="F70" s="47">
        <f>'Gesamtenergie PP 2019'!F33*(1+Sekundäranteil!$H$10)</f>
        <v>4534.3240993036643</v>
      </c>
      <c r="G70" s="44">
        <f>'Gesamtenergie PP 2019'!G33*(1+Sekundäranteil!$H$10)</f>
        <v>3746.3923705722063</v>
      </c>
      <c r="H70" s="46">
        <f>'Gesamtenergie PP 2019'!H33*(1+Sekundäranteil!$H$10)</f>
        <v>2915.1615633514984</v>
      </c>
      <c r="I70" s="45">
        <f>'Gesamtenergie PP 2019'!I33*(1+Sekundäranteil!$H$10)</f>
        <v>2620.8950792839837</v>
      </c>
      <c r="K70" s="7" t="str">
        <f t="shared" si="5"/>
        <v>Sweden</v>
      </c>
      <c r="L70" s="7" t="str">
        <f t="shared" si="6"/>
        <v>Oxeloesund</v>
      </c>
      <c r="M70" s="43">
        <f>E70-'Gesamtenergie PP 2019'!E33</f>
        <v>-3039.319048024523</v>
      </c>
      <c r="N70" s="47">
        <f>F70-'Gesamtenergie PP 2019'!F33</f>
        <v>-3599.0092340296706</v>
      </c>
      <c r="O70" s="44">
        <f>G70-'Gesamtenergie PP 2019'!G33</f>
        <v>-2973.6076294277927</v>
      </c>
      <c r="P70" s="46">
        <f>H70-'Gesamtenergie PP 2019'!H33</f>
        <v>-2313.8384366485016</v>
      </c>
      <c r="Q70" s="45">
        <f>I70-'Gesamtenergie PP 2019'!I33</f>
        <v>-2080.2715873826824</v>
      </c>
    </row>
    <row r="71" spans="3:17" x14ac:dyDescent="0.25">
      <c r="C71" s="7" t="str">
        <f t="shared" si="4"/>
        <v>United Kingdom</v>
      </c>
      <c r="D71" s="7" t="str">
        <f t="shared" si="4"/>
        <v>Port Talbot</v>
      </c>
      <c r="E71" s="43">
        <f>'Gesamtenergie PP 2019'!E34*(1+Sekundäranteil!$H$10)</f>
        <v>9662.2999354847871</v>
      </c>
      <c r="F71" s="47">
        <f>'Gesamtenergie PP 2019'!F34*(1+Sekundäranteil!$H$10)</f>
        <v>11441.61114390958</v>
      </c>
      <c r="G71" s="44">
        <f>'Gesamtenergie PP 2019'!G34*(1+Sekundäranteil!$H$10)</f>
        <v>9453.396748410536</v>
      </c>
      <c r="H71" s="46">
        <f>'Gesamtenergie PP 2019'!H34*(1+Sekundäranteil!$H$10)</f>
        <v>7355.9243448569487</v>
      </c>
      <c r="I71" s="45">
        <f>'Gesamtenergie PP 2019'!I34*(1+Sekundäranteil!$H$10)</f>
        <v>6613.3919167265867</v>
      </c>
      <c r="K71" s="7" t="str">
        <f t="shared" si="5"/>
        <v>United Kingdom</v>
      </c>
      <c r="L71" s="7" t="str">
        <f t="shared" si="6"/>
        <v>Port Talbot</v>
      </c>
      <c r="M71" s="43">
        <f>E71-'Gesamtenergie PP 2019'!E34</f>
        <v>-7669.2150645152124</v>
      </c>
      <c r="N71" s="47">
        <f>F71-'Gesamtenergie PP 2019'!F34</f>
        <v>-9081.4999672015365</v>
      </c>
      <c r="O71" s="44">
        <f>G71-'Gesamtenergie PP 2019'!G34</f>
        <v>-7503.4032515894633</v>
      </c>
      <c r="P71" s="46">
        <f>H71-'Gesamtenergie PP 2019'!H34</f>
        <v>-5838.5856551430516</v>
      </c>
      <c r="Q71" s="45">
        <f>I71-'Gesamtenergie PP 2019'!I34</f>
        <v>-5249.2186388289683</v>
      </c>
    </row>
    <row r="72" spans="3:17" x14ac:dyDescent="0.25">
      <c r="C72" s="7" t="str">
        <f t="shared" si="4"/>
        <v>United Kingdom</v>
      </c>
      <c r="D72" s="7" t="str">
        <f t="shared" si="4"/>
        <v>Scunthorpe</v>
      </c>
      <c r="E72" s="43">
        <f>'Gesamtenergie PP 2019'!E35*(1+Sekundäranteil!$H$10)</f>
        <v>7147.8044436875562</v>
      </c>
      <c r="F72" s="47">
        <f>'Gesamtenergie PP 2019'!F35*(1+Sekundäranteil!$H$10)</f>
        <v>8464.0716520335063</v>
      </c>
      <c r="G72" s="44">
        <f>'Gesamtenergie PP 2019'!G35*(1+Sekundäranteil!$H$10)</f>
        <v>6993.2657584014523</v>
      </c>
      <c r="H72" s="46">
        <f>'Gesamtenergie PP 2019'!H35*(1+Sekundäranteil!$H$10)</f>
        <v>5441.6349182561316</v>
      </c>
      <c r="I72" s="45">
        <f>'Gesamtenergie PP 2019'!I35*(1+Sekundäranteil!$H$10)</f>
        <v>4892.3374813301034</v>
      </c>
      <c r="K72" s="7" t="str">
        <f t="shared" si="5"/>
        <v>United Kingdom</v>
      </c>
      <c r="L72" s="7" t="str">
        <f t="shared" si="6"/>
        <v>Scunthorpe</v>
      </c>
      <c r="M72" s="43">
        <f>E72-'Gesamtenergie PP 2019'!E35</f>
        <v>-5673.3955563124427</v>
      </c>
      <c r="N72" s="47">
        <f>F72-'Gesamtenergie PP 2019'!F35</f>
        <v>-6718.1505701887199</v>
      </c>
      <c r="O72" s="44">
        <f>G72-'Gesamtenergie PP 2019'!G35</f>
        <v>-5550.7342415985459</v>
      </c>
      <c r="P72" s="46">
        <f>H72-'Gesamtenergie PP 2019'!H35</f>
        <v>-4319.1650817438695</v>
      </c>
      <c r="Q72" s="45">
        <f>I72-'Gesamtenergie PP 2019'!I35</f>
        <v>-3883.1736297810075</v>
      </c>
    </row>
    <row r="73" spans="3:17" ht="15.75" thickBot="1" x14ac:dyDescent="0.3"/>
    <row r="74" spans="3:17" ht="15.75" thickBot="1" x14ac:dyDescent="0.3">
      <c r="C74" s="104" t="s">
        <v>26</v>
      </c>
      <c r="D74" s="105"/>
      <c r="E74" s="67">
        <f>SUM(E44:E72)</f>
        <v>270889.02447925182</v>
      </c>
      <c r="F74" s="69">
        <f t="shared" ref="F74:I74" si="7">SUM(F44:F72)</f>
        <v>320773.20119840553</v>
      </c>
      <c r="G74" s="67">
        <f t="shared" si="7"/>
        <v>265032.28426884644</v>
      </c>
      <c r="H74" s="67">
        <f t="shared" si="7"/>
        <v>206228.24619669619</v>
      </c>
      <c r="I74" s="70">
        <f t="shared" si="7"/>
        <v>185410.85422548</v>
      </c>
      <c r="K74" s="104" t="s">
        <v>26</v>
      </c>
      <c r="L74" s="105"/>
      <c r="M74" s="67">
        <f>SUM(M44:M72)</f>
        <v>-215011.56052074817</v>
      </c>
      <c r="N74" s="69">
        <f t="shared" ref="N74:Q74" si="8">SUM(N44:N72)</f>
        <v>-254605.90991270571</v>
      </c>
      <c r="O74" s="67">
        <f t="shared" si="8"/>
        <v>-210362.91573115345</v>
      </c>
      <c r="P74" s="67">
        <f t="shared" si="8"/>
        <v>-163688.64380330383</v>
      </c>
      <c r="Q74" s="70">
        <f t="shared" si="8"/>
        <v>-147165.34633007555</v>
      </c>
    </row>
    <row r="75" spans="3:17" x14ac:dyDescent="0.25">
      <c r="C75" s="71"/>
      <c r="D75" s="71"/>
      <c r="E75" s="72"/>
      <c r="F75" s="72"/>
      <c r="G75" s="72"/>
      <c r="H75" s="72"/>
      <c r="I75" s="72"/>
      <c r="K75" s="71"/>
      <c r="L75" s="71"/>
      <c r="M75" s="72"/>
      <c r="N75" s="72"/>
      <c r="O75" s="72"/>
      <c r="P75" s="72"/>
      <c r="Q75" s="72"/>
    </row>
    <row r="77" spans="3:17" ht="39.75" customHeight="1" x14ac:dyDescent="0.35">
      <c r="C77" s="93" t="s">
        <v>182</v>
      </c>
      <c r="D77" s="93"/>
      <c r="E77" s="93"/>
      <c r="F77" s="93"/>
      <c r="G77" s="93"/>
      <c r="H77" s="93"/>
      <c r="I77" s="93"/>
      <c r="K77" s="93" t="s">
        <v>185</v>
      </c>
      <c r="L77" s="93"/>
      <c r="M77" s="93"/>
      <c r="N77" s="93"/>
      <c r="O77" s="93"/>
      <c r="P77" s="93"/>
      <c r="Q77" s="93"/>
    </row>
    <row r="79" spans="3:17" ht="15.75" x14ac:dyDescent="0.25">
      <c r="E79" s="103" t="s">
        <v>45</v>
      </c>
      <c r="F79" s="103"/>
      <c r="G79" s="103" t="s">
        <v>42</v>
      </c>
      <c r="H79" s="103"/>
      <c r="I79" s="103"/>
      <c r="M79" s="103" t="s">
        <v>45</v>
      </c>
      <c r="N79" s="103"/>
      <c r="O79" s="103" t="s">
        <v>42</v>
      </c>
      <c r="P79" s="103"/>
      <c r="Q79" s="103"/>
    </row>
    <row r="80" spans="3:17" s="1" customFormat="1" x14ac:dyDescent="0.25">
      <c r="C80" s="12" t="s">
        <v>49</v>
      </c>
      <c r="D80" s="12" t="s">
        <v>50</v>
      </c>
      <c r="E80" s="54" t="str">
        <f>Studienliste!$F$17</f>
        <v>ISI-05 13</v>
      </c>
      <c r="F80" s="55" t="s">
        <v>125</v>
      </c>
      <c r="G80" s="56" t="str">
        <f>Studienliste!$F$10</f>
        <v>OTTO-01 17</v>
      </c>
      <c r="H80" s="57" t="str">
        <f>Studienliste!$F$8</f>
        <v>TUD-02 20</v>
      </c>
      <c r="I80" s="58" t="str">
        <f>F80</f>
        <v>ENWI</v>
      </c>
      <c r="K80" s="12" t="s">
        <v>49</v>
      </c>
      <c r="L80" s="12" t="s">
        <v>50</v>
      </c>
      <c r="M80" s="54" t="str">
        <f>Studienliste!$F$17</f>
        <v>ISI-05 13</v>
      </c>
      <c r="N80" s="55" t="s">
        <v>125</v>
      </c>
      <c r="O80" s="56" t="str">
        <f>Studienliste!$F$10</f>
        <v>OTTO-01 17</v>
      </c>
      <c r="P80" s="57" t="str">
        <f>Studienliste!$F$8</f>
        <v>TUD-02 20</v>
      </c>
      <c r="Q80" s="58" t="str">
        <f>N80</f>
        <v>ENWI</v>
      </c>
    </row>
    <row r="81" spans="3:17" x14ac:dyDescent="0.25">
      <c r="C81" s="7" t="str">
        <f t="shared" ref="C81:D109" si="9">C7</f>
        <v>Austria</v>
      </c>
      <c r="D81" s="7" t="str">
        <f t="shared" si="9"/>
        <v>Donawitz</v>
      </c>
      <c r="E81" s="43">
        <f>'Gesamtenergie PP 2019'!E7*(1+Sekundäranteil!$H$8)</f>
        <v>9086.4778187443244</v>
      </c>
      <c r="F81" s="47">
        <f>'Gesamtenergie PP 2019'!F7*(1+Sekundäranteil!$H$8)</f>
        <v>10759.751463316179</v>
      </c>
      <c r="G81" s="44">
        <f>'Gesamtenergie PP 2019'!G7*(1+Sekundäranteil!$H$8)</f>
        <v>8890.0241598546763</v>
      </c>
      <c r="H81" s="46">
        <f>'Gesamtenergie PP 2019'!H7*(1+Sekundäranteil!$H$8)</f>
        <v>6917.5500493869213</v>
      </c>
      <c r="I81" s="45">
        <f>'Gesamtenergie PP 2019'!I7*(1+Sekundäranteil!$H$8)</f>
        <v>6219.2686378229391</v>
      </c>
      <c r="K81" s="7" t="str">
        <f t="shared" ref="K81:K109" si="10">C81</f>
        <v>Austria</v>
      </c>
      <c r="L81" s="7" t="str">
        <f t="shared" ref="L81:L109" si="11">D81</f>
        <v>Donawitz</v>
      </c>
      <c r="M81" s="43">
        <f>E81-'Gesamtenergie PP 2019'!E7</f>
        <v>-8190.0891812556747</v>
      </c>
      <c r="N81" s="47">
        <f>F81-'Gesamtenergie PP 2019'!F7</f>
        <v>-9698.2929811282684</v>
      </c>
      <c r="O81" s="44">
        <f>G81-'Gesamtenergie PP 2019'!G7</f>
        <v>-8013.0158401453209</v>
      </c>
      <c r="P81" s="46">
        <f>H81-'Gesamtenergie PP 2019'!H7</f>
        <v>-6235.1279506130786</v>
      </c>
      <c r="Q81" s="45">
        <f>I81-'Gesamtenergie PP 2019'!I7</f>
        <v>-5605.7325843992821</v>
      </c>
    </row>
    <row r="82" spans="3:17" x14ac:dyDescent="0.25">
      <c r="C82" s="7" t="str">
        <f t="shared" si="9"/>
        <v>Austria</v>
      </c>
      <c r="D82" s="7" t="str">
        <f t="shared" si="9"/>
        <v>Linz</v>
      </c>
      <c r="E82" s="43">
        <f>'Gesamtenergie PP 2019'!E8*(1+Sekundäranteil!$H$8)</f>
        <v>9086.4778187443244</v>
      </c>
      <c r="F82" s="47">
        <f>'Gesamtenergie PP 2019'!F8*(1+Sekundäranteil!$H$8)</f>
        <v>10759.751463316179</v>
      </c>
      <c r="G82" s="44">
        <f>'Gesamtenergie PP 2019'!G8*(1+Sekundäranteil!$H$8)</f>
        <v>8890.0241598546763</v>
      </c>
      <c r="H82" s="46">
        <f>'Gesamtenergie PP 2019'!H8*(1+Sekundäranteil!$H$8)</f>
        <v>6917.5500493869213</v>
      </c>
      <c r="I82" s="45">
        <f>'Gesamtenergie PP 2019'!I8*(1+Sekundäranteil!$H$8)</f>
        <v>6219.2686378229391</v>
      </c>
      <c r="K82" s="7" t="str">
        <f t="shared" si="10"/>
        <v>Austria</v>
      </c>
      <c r="L82" s="7" t="str">
        <f t="shared" si="11"/>
        <v>Linz</v>
      </c>
      <c r="M82" s="43">
        <f>E82-'Gesamtenergie PP 2019'!E8</f>
        <v>-8190.0891812556747</v>
      </c>
      <c r="N82" s="47">
        <f>F82-'Gesamtenergie PP 2019'!F8</f>
        <v>-9698.2929811282684</v>
      </c>
      <c r="O82" s="44">
        <f>G82-'Gesamtenergie PP 2019'!G8</f>
        <v>-8013.0158401453209</v>
      </c>
      <c r="P82" s="46">
        <f>H82-'Gesamtenergie PP 2019'!H8</f>
        <v>-6235.1279506130786</v>
      </c>
      <c r="Q82" s="45">
        <f>I82-'Gesamtenergie PP 2019'!I8</f>
        <v>-5605.7325843992821</v>
      </c>
    </row>
    <row r="83" spans="3:17" x14ac:dyDescent="0.25">
      <c r="C83" s="7" t="str">
        <f t="shared" si="9"/>
        <v>Belgium</v>
      </c>
      <c r="D83" s="7" t="str">
        <f t="shared" si="9"/>
        <v>Ghent</v>
      </c>
      <c r="E83" s="43">
        <f>'Gesamtenergie PP 2019'!E9*(1+Sekundäranteil!$H$8)</f>
        <v>13125.179992620346</v>
      </c>
      <c r="F83" s="47">
        <f>'Gesamtenergie PP 2019'!F9*(1+Sekundäranteil!$H$8)</f>
        <v>15542.180088808158</v>
      </c>
      <c r="G83" s="44">
        <f>'Gesamtenergie PP 2019'!G9*(1+Sekundäranteil!$H$8)</f>
        <v>12841.407811080835</v>
      </c>
      <c r="H83" s="46">
        <f>'Gesamtenergie PP 2019'!H9*(1+Sekundäranteil!$H$8)</f>
        <v>9992.2204529972769</v>
      </c>
      <c r="I83" s="45">
        <f>'Gesamtenergie PP 2019'!I9*(1+Sekundäranteil!$H$8)</f>
        <v>8983.5711837092531</v>
      </c>
      <c r="K83" s="7" t="str">
        <f t="shared" si="10"/>
        <v>Belgium</v>
      </c>
      <c r="L83" s="7" t="str">
        <f t="shared" si="11"/>
        <v>Ghent</v>
      </c>
      <c r="M83" s="43">
        <f>E83-'Gesamtenergie PP 2019'!E9</f>
        <v>-11830.370007379654</v>
      </c>
      <c r="N83" s="47">
        <f>F83-'Gesamtenergie PP 2019'!F9</f>
        <v>-14008.931022302959</v>
      </c>
      <c r="O83" s="44">
        <f>G83-'Gesamtenergie PP 2019'!G9</f>
        <v>-11574.592188919161</v>
      </c>
      <c r="P83" s="46">
        <f>H83-'Gesamtenergie PP 2019'!H9</f>
        <v>-9006.4795470027238</v>
      </c>
      <c r="Q83" s="45">
        <f>I83-'Gesamtenergie PP 2019'!I9</f>
        <v>-8097.3343718463002</v>
      </c>
    </row>
    <row r="84" spans="3:17" x14ac:dyDescent="0.25">
      <c r="C84" s="7" t="str">
        <f t="shared" si="9"/>
        <v>Czech Republic</v>
      </c>
      <c r="D84" s="7" t="str">
        <f t="shared" si="9"/>
        <v>Trinec</v>
      </c>
      <c r="E84" s="43">
        <f>'Gesamtenergie PP 2019'!E10*(1+Sekundäranteil!$H$8)</f>
        <v>6220.6128295299723</v>
      </c>
      <c r="F84" s="47">
        <f>'Gesamtenergie PP 2019'!F10*(1+Sekundäranteil!$H$8)</f>
        <v>7366.1378292461413</v>
      </c>
      <c r="G84" s="44">
        <f>'Gesamtenergie PP 2019'!G10*(1+Sekundäranteil!$H$8)</f>
        <v>6086.120435967302</v>
      </c>
      <c r="H84" s="46">
        <f>'Gesamtenergie PP 2019'!H10*(1+Sekundäranteil!$H$8)</f>
        <v>4735.7624642370574</v>
      </c>
      <c r="I84" s="45">
        <f>'Gesamtenergie PP 2019'!I10*(1+Sekundäranteil!$H$8)</f>
        <v>4257.7182325726617</v>
      </c>
      <c r="K84" s="7" t="str">
        <f t="shared" si="10"/>
        <v>Czech Republic</v>
      </c>
      <c r="L84" s="7" t="str">
        <f t="shared" si="11"/>
        <v>Trinec</v>
      </c>
      <c r="M84" s="43">
        <f>E84-'Gesamtenergie PP 2019'!E10</f>
        <v>-5606.9441704700266</v>
      </c>
      <c r="N84" s="47">
        <f>F84-'Gesamtenergie PP 2019'!F10</f>
        <v>-6639.4621707538608</v>
      </c>
      <c r="O84" s="44">
        <f>G84-'Gesamtenergie PP 2019'!G10</f>
        <v>-5485.7195640326963</v>
      </c>
      <c r="P84" s="46">
        <f>H84-'Gesamtenergie PP 2019'!H10</f>
        <v>-4268.5755357629423</v>
      </c>
      <c r="Q84" s="45">
        <f>I84-'Gesamtenergie PP 2019'!I10</f>
        <v>-3837.690767427338</v>
      </c>
    </row>
    <row r="85" spans="3:17" x14ac:dyDescent="0.25">
      <c r="C85" s="7" t="str">
        <f t="shared" si="9"/>
        <v>Finland</v>
      </c>
      <c r="D85" s="7" t="str">
        <f t="shared" si="9"/>
        <v>Raahe</v>
      </c>
      <c r="E85" s="43">
        <f>'Gesamtenergie PP 2019'!E11*(1+Sekundäranteil!$H$8)</f>
        <v>6261.5537579473212</v>
      </c>
      <c r="F85" s="47">
        <f>'Gesamtenergie PP 2019'!F11*(1+Sekundäranteil!$H$8)</f>
        <v>7414.6180240185713</v>
      </c>
      <c r="G85" s="44">
        <f>'Gesamtenergie PP 2019'!G11*(1+Sekundäranteil!$H$8)</f>
        <v>6126.1762034514077</v>
      </c>
      <c r="H85" s="46">
        <f>'Gesamtenergie PP 2019'!H11*(1+Sekundäranteil!$H$8)</f>
        <v>4766.9308583106276</v>
      </c>
      <c r="I85" s="45">
        <f>'Gesamtenergie PP 2019'!I11*(1+Sekundäranteil!$H$8)</f>
        <v>4285.7403812190933</v>
      </c>
      <c r="K85" s="7" t="str">
        <f t="shared" si="10"/>
        <v>Finland</v>
      </c>
      <c r="L85" s="7" t="str">
        <f t="shared" si="11"/>
        <v>Raahe</v>
      </c>
      <c r="M85" s="43">
        <f>E85-'Gesamtenergie PP 2019'!E11</f>
        <v>-5643.8462420526785</v>
      </c>
      <c r="N85" s="47">
        <f>F85-'Gesamtenergie PP 2019'!F11</f>
        <v>-6683.1597537592097</v>
      </c>
      <c r="O85" s="44">
        <f>G85-'Gesamtenergie PP 2019'!G11</f>
        <v>-5521.8237965485905</v>
      </c>
      <c r="P85" s="46">
        <f>H85-'Gesamtenergie PP 2019'!H11</f>
        <v>-4296.6691416893727</v>
      </c>
      <c r="Q85" s="45">
        <f>I85-'Gesamtenergie PP 2019'!I11</f>
        <v>-3862.9485076697947</v>
      </c>
    </row>
    <row r="86" spans="3:17" x14ac:dyDescent="0.25">
      <c r="C86" s="7" t="str">
        <f t="shared" si="9"/>
        <v>France</v>
      </c>
      <c r="D86" s="7" t="str">
        <f t="shared" si="9"/>
        <v>Fos-Sur-Mer</v>
      </c>
      <c r="E86" s="43">
        <f>'Gesamtenergie PP 2019'!E12*(1+Sekundäranteil!$H$8)</f>
        <v>9031.0871508855598</v>
      </c>
      <c r="F86" s="47">
        <f>'Gesamtenergie PP 2019'!F12*(1+Sekundäranteil!$H$8)</f>
        <v>10694.160611565248</v>
      </c>
      <c r="G86" s="44">
        <f>'Gesamtenergie PP 2019'!G12*(1+Sekundäranteil!$H$8)</f>
        <v>8835.8310626703005</v>
      </c>
      <c r="H86" s="46">
        <f>'Gesamtenergie PP 2019'!H12*(1+Sekundäranteil!$H$8)</f>
        <v>6875.3810456403271</v>
      </c>
      <c r="I86" s="45">
        <f>'Gesamtenergie PP 2019'!I12*(1+Sekundäranteil!$H$8)</f>
        <v>6181.3563190660007</v>
      </c>
      <c r="K86" s="7" t="str">
        <f t="shared" si="10"/>
        <v>France</v>
      </c>
      <c r="L86" s="7" t="str">
        <f t="shared" si="11"/>
        <v>Fos-Sur-Mer</v>
      </c>
      <c r="M86" s="43">
        <f>E86-'Gesamtenergie PP 2019'!E12</f>
        <v>-8140.1628491144402</v>
      </c>
      <c r="N86" s="47">
        <f>F86-'Gesamtenergie PP 2019'!F12</f>
        <v>-9639.1727217680909</v>
      </c>
      <c r="O86" s="44">
        <f>G86-'Gesamtenergie PP 2019'!G12</f>
        <v>-7964.1689373296995</v>
      </c>
      <c r="P86" s="46">
        <f>H86-'Gesamtenergie PP 2019'!H12</f>
        <v>-6197.1189543596729</v>
      </c>
      <c r="Q86" s="45">
        <f>I86-'Gesamtenergie PP 2019'!I12</f>
        <v>-5571.5603476006654</v>
      </c>
    </row>
    <row r="87" spans="3:17" x14ac:dyDescent="0.25">
      <c r="C87" s="7" t="str">
        <f t="shared" si="9"/>
        <v>France</v>
      </c>
      <c r="D87" s="7" t="str">
        <f t="shared" si="9"/>
        <v>Dunkerque</v>
      </c>
      <c r="E87" s="43">
        <f>'Gesamtenergie PP 2019'!E13*(1+Sekundäranteil!$H$8)</f>
        <v>16496.785862284287</v>
      </c>
      <c r="F87" s="47">
        <f>'Gesamtenergie PP 2019'!F13*(1+Sekundäranteil!$H$8)</f>
        <v>19534.666717125852</v>
      </c>
      <c r="G87" s="44">
        <f>'Gesamtenergie PP 2019'!G13*(1+Sekundäranteil!$H$8)</f>
        <v>16140.118074477747</v>
      </c>
      <c r="H87" s="46">
        <f>'Gesamtenergie PP 2019'!H13*(1+Sekundäranteil!$H$8)</f>
        <v>12559.029376703</v>
      </c>
      <c r="I87" s="45">
        <f>'Gesamtenergie PP 2019'!I13*(1+Sekundäranteil!$H$8)</f>
        <v>11291.277542827227</v>
      </c>
      <c r="K87" s="7" t="str">
        <f t="shared" si="10"/>
        <v>France</v>
      </c>
      <c r="L87" s="7" t="str">
        <f t="shared" si="11"/>
        <v>Dunkerque</v>
      </c>
      <c r="M87" s="43">
        <f>E87-'Gesamtenergie PP 2019'!E13</f>
        <v>-14869.364137715711</v>
      </c>
      <c r="N87" s="47">
        <f>F87-'Gesamtenergie PP 2019'!F13</f>
        <v>-17607.555505096381</v>
      </c>
      <c r="O87" s="44">
        <f>G87-'Gesamtenergie PP 2019'!G13</f>
        <v>-14547.88192552225</v>
      </c>
      <c r="P87" s="46">
        <f>H87-'Gesamtenergie PP 2019'!H13</f>
        <v>-11320.070623297002</v>
      </c>
      <c r="Q87" s="45">
        <f>I87-'Gesamtenergie PP 2019'!I13</f>
        <v>-10177.383568283882</v>
      </c>
    </row>
    <row r="88" spans="3:17" x14ac:dyDescent="0.25">
      <c r="C88" s="7" t="str">
        <f t="shared" si="9"/>
        <v>Germany</v>
      </c>
      <c r="D88" s="7" t="str">
        <f t="shared" si="9"/>
        <v>Bremen</v>
      </c>
      <c r="E88" s="43">
        <f>'Gesamtenergie PP 2019'!E14*(1+Sekundäranteil!$H$8)</f>
        <v>7947.3566927792917</v>
      </c>
      <c r="F88" s="47">
        <f>'Gesamtenergie PP 2019'!F14*(1+Sekundäranteil!$H$8)</f>
        <v>9410.8613381774157</v>
      </c>
      <c r="G88" s="44">
        <f>'Gesamtenergie PP 2019'!G14*(1+Sekundäranteil!$H$8)</f>
        <v>7775.5313351498635</v>
      </c>
      <c r="H88" s="46">
        <f>'Gesamtenergie PP 2019'!H14*(1+Sekundäranteil!$H$8)</f>
        <v>6050.3353201634891</v>
      </c>
      <c r="I88" s="45">
        <f>'Gesamtenergie PP 2019'!I14*(1+Sekundäranteil!$H$8)</f>
        <v>5439.5935607780802</v>
      </c>
      <c r="K88" s="7" t="str">
        <f t="shared" si="10"/>
        <v>Germany</v>
      </c>
      <c r="L88" s="7" t="str">
        <f t="shared" si="11"/>
        <v>Bremen</v>
      </c>
      <c r="M88" s="43">
        <f>E88-'Gesamtenergie PP 2019'!E14</f>
        <v>-7163.3433072207072</v>
      </c>
      <c r="N88" s="47">
        <f>F88-'Gesamtenergie PP 2019'!F14</f>
        <v>-8482.47199515592</v>
      </c>
      <c r="O88" s="44">
        <f>G88-'Gesamtenergie PP 2019'!G14</f>
        <v>-7008.4686648501347</v>
      </c>
      <c r="P88" s="46">
        <f>H88-'Gesamtenergie PP 2019'!H14</f>
        <v>-5453.464679836512</v>
      </c>
      <c r="Q88" s="45">
        <f>I88-'Gesamtenergie PP 2019'!I14</f>
        <v>-4902.9731058885855</v>
      </c>
    </row>
    <row r="89" spans="3:17" x14ac:dyDescent="0.25">
      <c r="C89" s="7" t="str">
        <f t="shared" si="9"/>
        <v>Germany</v>
      </c>
      <c r="D89" s="7" t="str">
        <f t="shared" si="9"/>
        <v>Voelklingen</v>
      </c>
      <c r="E89" s="43">
        <f>'Gesamtenergie PP 2019'!E15*(1+Sekundäranteil!$H$8)</f>
        <v>6699.8625210036325</v>
      </c>
      <c r="F89" s="47">
        <f>'Gesamtenergie PP 2019'!F15*(1+Sekundäranteil!$H$8)</f>
        <v>7933.6412856998713</v>
      </c>
      <c r="G89" s="44">
        <f>'Gesamtenergie PP 2019'!G15*(1+Sekundäranteil!$H$8)</f>
        <v>6555.0085376930065</v>
      </c>
      <c r="H89" s="46">
        <f>'Gesamtenergie PP 2019'!H15*(1+Sekundäranteil!$H$8)</f>
        <v>5100.6160183923712</v>
      </c>
      <c r="I89" s="45">
        <f>'Gesamtenergie PP 2019'!I15*(1+Sekundäranteil!$H$8)</f>
        <v>4585.74220790443</v>
      </c>
      <c r="K89" s="7" t="str">
        <f t="shared" si="10"/>
        <v>Germany</v>
      </c>
      <c r="L89" s="7" t="str">
        <f t="shared" si="11"/>
        <v>Voelklingen</v>
      </c>
      <c r="M89" s="43">
        <f>E89-'Gesamtenergie PP 2019'!E15</f>
        <v>-6038.9154789963659</v>
      </c>
      <c r="N89" s="47">
        <f>F89-'Gesamtenergie PP 2019'!F15</f>
        <v>-7150.9809365223546</v>
      </c>
      <c r="O89" s="44">
        <f>G89-'Gesamtenergie PP 2019'!G15</f>
        <v>-5908.3514623069923</v>
      </c>
      <c r="P89" s="46">
        <f>H89-'Gesamtenergie PP 2019'!H15</f>
        <v>-4597.4359816076285</v>
      </c>
      <c r="Q89" s="45">
        <f>I89-'Gesamtenergie PP 2019'!I15</f>
        <v>-4133.3549032066803</v>
      </c>
    </row>
    <row r="90" spans="3:17" x14ac:dyDescent="0.25">
      <c r="C90" s="7" t="str">
        <f t="shared" si="9"/>
        <v>Germany</v>
      </c>
      <c r="D90" s="7" t="str">
        <f t="shared" si="9"/>
        <v>Eisenhuettenstadt</v>
      </c>
      <c r="E90" s="43">
        <f>'Gesamtenergie PP 2019'!E16*(1+Sekundäranteil!$H$8)</f>
        <v>5177.8232998410531</v>
      </c>
      <c r="F90" s="47">
        <f>'Gesamtenergie PP 2019'!F16*(1+Sekundäranteil!$H$8)</f>
        <v>6131.3187506307422</v>
      </c>
      <c r="G90" s="44">
        <f>'Gesamtenergie PP 2019'!G16*(1+Sekundäranteil!$H$8)</f>
        <v>5065.8764759309715</v>
      </c>
      <c r="H90" s="46">
        <f>'Gesamtenergie PP 2019'!H16*(1+Sekundäranteil!$H$8)</f>
        <v>3941.8851328337882</v>
      </c>
      <c r="I90" s="45">
        <f>'Gesamtenergie PP 2019'!I16*(1+Sekundäranteil!$H$8)</f>
        <v>3543.9776229311738</v>
      </c>
      <c r="K90" s="7" t="str">
        <f t="shared" si="10"/>
        <v>Germany</v>
      </c>
      <c r="L90" s="7" t="str">
        <f t="shared" si="11"/>
        <v>Eisenhuettenstadt</v>
      </c>
      <c r="M90" s="43">
        <f>E90-'Gesamtenergie PP 2019'!E16</f>
        <v>-4667.0267001589455</v>
      </c>
      <c r="N90" s="47">
        <f>F90-'Gesamtenergie PP 2019'!F16</f>
        <v>-5526.4590271470388</v>
      </c>
      <c r="O90" s="44">
        <f>G90-'Gesamtenergie PP 2019'!G16</f>
        <v>-4566.1235240690266</v>
      </c>
      <c r="P90" s="46">
        <f>H90-'Gesamtenergie PP 2019'!H16</f>
        <v>-3553.0148671662123</v>
      </c>
      <c r="Q90" s="45">
        <f>I90-'Gesamtenergie PP 2019'!I16</f>
        <v>-3194.3612659577147</v>
      </c>
    </row>
    <row r="91" spans="3:17" x14ac:dyDescent="0.25">
      <c r="C91" s="7" t="str">
        <f t="shared" si="9"/>
        <v>Germany</v>
      </c>
      <c r="D91" s="7" t="str">
        <f t="shared" si="9"/>
        <v>Duisburg-Huckingen</v>
      </c>
      <c r="E91" s="43">
        <f>'Gesamtenergie PP 2019'!E17*(1+Sekundäranteil!$H$8)</f>
        <v>12041.449534514079</v>
      </c>
      <c r="F91" s="47">
        <f>'Gesamtenergie PP 2019'!F17*(1+Sekundäranteil!$H$8)</f>
        <v>14258.880815420329</v>
      </c>
      <c r="G91" s="44">
        <f>'Gesamtenergie PP 2019'!G17*(1+Sekundäranteil!$H$8)</f>
        <v>11781.108083560399</v>
      </c>
      <c r="H91" s="46">
        <f>'Gesamtenergie PP 2019'!H17*(1+Sekundäranteil!$H$8)</f>
        <v>9167.1747275204361</v>
      </c>
      <c r="I91" s="45">
        <f>'Gesamtenergie PP 2019'!I17*(1+Sekundäranteil!$H$8)</f>
        <v>8241.8084254213336</v>
      </c>
      <c r="K91" s="7" t="str">
        <f t="shared" si="10"/>
        <v>Germany</v>
      </c>
      <c r="L91" s="7" t="str">
        <f t="shared" si="11"/>
        <v>Duisburg-Huckingen</v>
      </c>
      <c r="M91" s="43">
        <f>E91-'Gesamtenergie PP 2019'!E17</f>
        <v>-10853.550465485921</v>
      </c>
      <c r="N91" s="47">
        <f>F91-'Gesamtenergie PP 2019'!F17</f>
        <v>-12852.230295690788</v>
      </c>
      <c r="O91" s="44">
        <f>G91-'Gesamtenergie PP 2019'!G17</f>
        <v>-10618.891916439597</v>
      </c>
      <c r="P91" s="46">
        <f>H91-'Gesamtenergie PP 2019'!H17</f>
        <v>-8262.8252724795639</v>
      </c>
      <c r="Q91" s="45">
        <f>I91-'Gesamtenergie PP 2019'!I17</f>
        <v>-7428.7471301342212</v>
      </c>
    </row>
    <row r="92" spans="3:17" x14ac:dyDescent="0.25">
      <c r="C92" s="7" t="str">
        <f t="shared" si="9"/>
        <v>Germany</v>
      </c>
      <c r="D92" s="7" t="str">
        <f t="shared" si="9"/>
        <v>Duisburg-Beeckerwerth</v>
      </c>
      <c r="E92" s="43">
        <f>'Gesamtenergie PP 2019'!E18*(1+Sekundäranteil!$H$8)</f>
        <v>14449.739441416896</v>
      </c>
      <c r="F92" s="47">
        <f>'Gesamtenergie PP 2019'!F18*(1+Sekundäranteil!$H$8)</f>
        <v>17110.656978504394</v>
      </c>
      <c r="G92" s="44">
        <f>'Gesamtenergie PP 2019'!G18*(1+Sekundäranteil!$H$8)</f>
        <v>14137.329700272479</v>
      </c>
      <c r="H92" s="46">
        <f>'Gesamtenergie PP 2019'!H18*(1+Sekundäranteil!$H$8)</f>
        <v>11000.609673024524</v>
      </c>
      <c r="I92" s="45">
        <f>'Gesamtenergie PP 2019'!I18*(1+Sekundäranteil!$H$8)</f>
        <v>9890.1701105056</v>
      </c>
      <c r="K92" s="7" t="str">
        <f t="shared" si="10"/>
        <v>Germany</v>
      </c>
      <c r="L92" s="7" t="str">
        <f t="shared" si="11"/>
        <v>Duisburg-Beeckerwerth</v>
      </c>
      <c r="M92" s="43">
        <f>E92-'Gesamtenergie PP 2019'!E18</f>
        <v>-13024.260558583104</v>
      </c>
      <c r="N92" s="47">
        <f>F92-'Gesamtenergie PP 2019'!F18</f>
        <v>-15422.676354828945</v>
      </c>
      <c r="O92" s="44">
        <f>G92-'Gesamtenergie PP 2019'!G18</f>
        <v>-12742.670299727517</v>
      </c>
      <c r="P92" s="46">
        <f>H92-'Gesamtenergie PP 2019'!H18</f>
        <v>-9915.3903269754755</v>
      </c>
      <c r="Q92" s="45">
        <f>I92-'Gesamtenergie PP 2019'!I18</f>
        <v>-8914.4965561610643</v>
      </c>
    </row>
    <row r="93" spans="3:17" x14ac:dyDescent="0.25">
      <c r="C93" s="7" t="str">
        <f t="shared" si="9"/>
        <v>Germany</v>
      </c>
      <c r="D93" s="7" t="str">
        <f t="shared" si="9"/>
        <v>Salzgitter</v>
      </c>
      <c r="E93" s="43">
        <f>'Gesamtenergie PP 2019'!E19*(1+Sekundäranteil!$H$8)</f>
        <v>11078.133571752951</v>
      </c>
      <c r="F93" s="47">
        <f>'Gesamtenergie PP 2019'!F19*(1+Sekundäranteil!$H$8)</f>
        <v>13118.170350186701</v>
      </c>
      <c r="G93" s="44">
        <f>'Gesamtenergie PP 2019'!G19*(1+Sekundäranteil!$H$8)</f>
        <v>10838.619436875566</v>
      </c>
      <c r="H93" s="46">
        <f>'Gesamtenergie PP 2019'!H19*(1+Sekundäranteil!$H$8)</f>
        <v>8433.8007493188015</v>
      </c>
      <c r="I93" s="45">
        <f>'Gesamtenergie PP 2019'!I19*(1+Sekundäranteil!$H$8)</f>
        <v>7582.4637513876278</v>
      </c>
      <c r="K93" s="7" t="str">
        <f t="shared" si="10"/>
        <v>Germany</v>
      </c>
      <c r="L93" s="7" t="str">
        <f t="shared" si="11"/>
        <v>Salzgitter</v>
      </c>
      <c r="M93" s="43">
        <f>E93-'Gesamtenergie PP 2019'!E19</f>
        <v>-9985.2664282470469</v>
      </c>
      <c r="N93" s="47">
        <f>F93-'Gesamtenergie PP 2019'!F19</f>
        <v>-11824.051872035525</v>
      </c>
      <c r="O93" s="44">
        <f>G93-'Gesamtenergie PP 2019'!G19</f>
        <v>-9769.3805631244304</v>
      </c>
      <c r="P93" s="46">
        <f>H93-'Gesamtenergie PP 2019'!H19</f>
        <v>-7601.7992506811988</v>
      </c>
      <c r="Q93" s="45">
        <f>I93-'Gesamtenergie PP 2019'!I19</f>
        <v>-6834.4473597234828</v>
      </c>
    </row>
    <row r="94" spans="3:17" x14ac:dyDescent="0.25">
      <c r="C94" s="7" t="str">
        <f t="shared" si="9"/>
        <v>Germany</v>
      </c>
      <c r="D94" s="7" t="str">
        <f t="shared" si="9"/>
        <v>Dillingen</v>
      </c>
      <c r="E94" s="43">
        <f>'Gesamtenergie PP 2019'!E20*(1+Sekundäranteil!$H$8)</f>
        <v>5620.9486427111715</v>
      </c>
      <c r="F94" s="47">
        <f>'Gesamtenergie PP 2019'!F20*(1+Sekundäranteil!$H$8)</f>
        <v>6656.0455646382097</v>
      </c>
      <c r="G94" s="44">
        <f>'Gesamtenergie PP 2019'!G20*(1+Sekundäranteil!$H$8)</f>
        <v>5499.4212534059952</v>
      </c>
      <c r="H94" s="46">
        <f>'Gesamtenergie PP 2019'!H20*(1+Sekundäranteil!$H$8)</f>
        <v>4279.2371628065403</v>
      </c>
      <c r="I94" s="45">
        <f>'Gesamtenergie PP 2019'!I20*(1+Sekundäranteil!$H$8)</f>
        <v>3847.2761729866788</v>
      </c>
      <c r="K94" s="7" t="str">
        <f t="shared" si="10"/>
        <v>Germany</v>
      </c>
      <c r="L94" s="7" t="str">
        <f t="shared" si="11"/>
        <v>Dillingen</v>
      </c>
      <c r="M94" s="43">
        <f>E94-'Gesamtenergie PP 2019'!E20</f>
        <v>-5066.4373572888271</v>
      </c>
      <c r="N94" s="47">
        <f>F94-'Gesamtenergie PP 2019'!F20</f>
        <v>-5999.4211020284592</v>
      </c>
      <c r="O94" s="44">
        <f>G94-'Gesamtenergie PP 2019'!G20</f>
        <v>-4956.8987465940045</v>
      </c>
      <c r="P94" s="46">
        <f>H94-'Gesamtenergie PP 2019'!H20</f>
        <v>-3857.0868371934603</v>
      </c>
      <c r="Q94" s="45">
        <f>I94-'Gesamtenergie PP 2019'!I20</f>
        <v>-3467.739160346654</v>
      </c>
    </row>
    <row r="95" spans="3:17" x14ac:dyDescent="0.25">
      <c r="C95" s="7" t="str">
        <f t="shared" si="9"/>
        <v>Germany</v>
      </c>
      <c r="D95" s="7" t="str">
        <f t="shared" si="9"/>
        <v>Duisburg</v>
      </c>
      <c r="E95" s="43">
        <f>'Gesamtenergie PP 2019'!E21*(1+Sekundäranteil!$H$8)</f>
        <v>2697.2846957311535</v>
      </c>
      <c r="F95" s="47">
        <f>'Gesamtenergie PP 2019'!F21*(1+Sekundäranteil!$H$8)</f>
        <v>3193.989302654154</v>
      </c>
      <c r="G95" s="44">
        <f>'Gesamtenergie PP 2019'!G21*(1+Sekundäranteil!$H$8)</f>
        <v>2638.9682107175295</v>
      </c>
      <c r="H95" s="46">
        <f>'Gesamtenergie PP 2019'!H21*(1+Sekundäranteil!$H$8)</f>
        <v>2053.4471389645778</v>
      </c>
      <c r="I95" s="45">
        <f>'Gesamtenergie PP 2019'!I21*(1+Sekundäranteil!$H$8)</f>
        <v>1846.1650872943787</v>
      </c>
      <c r="K95" s="7" t="str">
        <f t="shared" si="10"/>
        <v>Germany</v>
      </c>
      <c r="L95" s="7" t="str">
        <f t="shared" si="11"/>
        <v>Duisburg</v>
      </c>
      <c r="M95" s="43">
        <f>E95-'Gesamtenergie PP 2019'!E21</f>
        <v>-2431.195304268846</v>
      </c>
      <c r="N95" s="47">
        <f>F95-'Gesamtenergie PP 2019'!F21</f>
        <v>-2878.8995862347365</v>
      </c>
      <c r="O95" s="44">
        <f>G95-'Gesamtenergie PP 2019'!G21</f>
        <v>-2378.63178928247</v>
      </c>
      <c r="P95" s="46">
        <f>H95-'Gesamtenergie PP 2019'!H21</f>
        <v>-1850.8728610354224</v>
      </c>
      <c r="Q95" s="45">
        <f>I95-'Gesamtenergie PP 2019'!I21</f>
        <v>-1664.0393571500654</v>
      </c>
    </row>
    <row r="96" spans="3:17" x14ac:dyDescent="0.25">
      <c r="C96" s="7" t="str">
        <f t="shared" si="9"/>
        <v>Germany</v>
      </c>
      <c r="D96" s="7" t="str">
        <f t="shared" si="9"/>
        <v>Duisburg-Bruckhausen</v>
      </c>
      <c r="E96" s="43">
        <f>'Gesamtenergie PP 2019'!E22*(1+Sekundäranteil!$H$8)</f>
        <v>14449.739441416896</v>
      </c>
      <c r="F96" s="47">
        <f>'Gesamtenergie PP 2019'!F22*(1+Sekundäranteil!$H$8)</f>
        <v>17110.656978504394</v>
      </c>
      <c r="G96" s="44">
        <f>'Gesamtenergie PP 2019'!G22*(1+Sekundäranteil!$H$8)</f>
        <v>14137.329700272479</v>
      </c>
      <c r="H96" s="46">
        <f>'Gesamtenergie PP 2019'!H22*(1+Sekundäranteil!$H$8)</f>
        <v>11000.609673024524</v>
      </c>
      <c r="I96" s="45">
        <f>'Gesamtenergie PP 2019'!I22*(1+Sekundäranteil!$H$8)</f>
        <v>9890.1701105056</v>
      </c>
      <c r="K96" s="7" t="str">
        <f t="shared" si="10"/>
        <v>Germany</v>
      </c>
      <c r="L96" s="7" t="str">
        <f t="shared" si="11"/>
        <v>Duisburg-Bruckhausen</v>
      </c>
      <c r="M96" s="43">
        <f>E96-'Gesamtenergie PP 2019'!E22</f>
        <v>-13024.260558583104</v>
      </c>
      <c r="N96" s="47">
        <f>F96-'Gesamtenergie PP 2019'!F22</f>
        <v>-15422.676354828945</v>
      </c>
      <c r="O96" s="44">
        <f>G96-'Gesamtenergie PP 2019'!G22</f>
        <v>-12742.670299727517</v>
      </c>
      <c r="P96" s="46">
        <f>H96-'Gesamtenergie PP 2019'!H22</f>
        <v>-9915.3903269754755</v>
      </c>
      <c r="Q96" s="45">
        <f>I96-'Gesamtenergie PP 2019'!I22</f>
        <v>-8914.4965561610643</v>
      </c>
    </row>
    <row r="97" spans="3:17" x14ac:dyDescent="0.25">
      <c r="C97" s="7" t="str">
        <f t="shared" si="9"/>
        <v>Hungaria</v>
      </c>
      <c r="D97" s="7" t="str">
        <f t="shared" si="9"/>
        <v>Dunauijvaros</v>
      </c>
      <c r="E97" s="43">
        <f>'Gesamtenergie PP 2019'!E23*(1+Sekundäranteil!$H$8)</f>
        <v>3853.2638510445049</v>
      </c>
      <c r="F97" s="47">
        <f>'Gesamtenergie PP 2019'!F23*(1+Sekundäranteil!$H$8)</f>
        <v>4562.8418609345044</v>
      </c>
      <c r="G97" s="44">
        <f>'Gesamtenergie PP 2019'!G23*(1+Sekundäranteil!$H$8)</f>
        <v>3769.9545867393276</v>
      </c>
      <c r="H97" s="46">
        <f>'Gesamtenergie PP 2019'!H23*(1+Sekundäranteil!$H$8)</f>
        <v>2933.4959128065398</v>
      </c>
      <c r="I97" s="45">
        <f>'Gesamtenergie PP 2019'!I23*(1+Sekundäranteil!$H$8)</f>
        <v>2637.3786961348269</v>
      </c>
      <c r="K97" s="7" t="str">
        <f t="shared" si="10"/>
        <v>Hungaria</v>
      </c>
      <c r="L97" s="7" t="str">
        <f t="shared" si="11"/>
        <v>Dunauijvaros</v>
      </c>
      <c r="M97" s="43">
        <f>E97-'Gesamtenergie PP 2019'!E23</f>
        <v>-3473.1361489554947</v>
      </c>
      <c r="N97" s="47">
        <f>F97-'Gesamtenergie PP 2019'!F23</f>
        <v>-4112.7136946210521</v>
      </c>
      <c r="O97" s="44">
        <f>G97-'Gesamtenergie PP 2019'!G23</f>
        <v>-3398.0454132606715</v>
      </c>
      <c r="P97" s="46">
        <f>H97-'Gesamtenergie PP 2019'!H23</f>
        <v>-2644.1040871934606</v>
      </c>
      <c r="Q97" s="45">
        <f>I97-'Gesamtenergie PP 2019'!I23</f>
        <v>-2377.1990816429507</v>
      </c>
    </row>
    <row r="98" spans="3:17" x14ac:dyDescent="0.25">
      <c r="C98" s="7" t="str">
        <f t="shared" si="9"/>
        <v>Italy</v>
      </c>
      <c r="D98" s="7" t="str">
        <f t="shared" si="9"/>
        <v>Taranto</v>
      </c>
      <c r="E98" s="43">
        <f>'Gesamtenergie PP 2019'!E24*(1+Sekundäranteil!$H$8)</f>
        <v>20470.464208673933</v>
      </c>
      <c r="F98" s="47">
        <f>'Gesamtenergie PP 2019'!F24*(1+Sekundäranteil!$H$8)</f>
        <v>24240.097386214558</v>
      </c>
      <c r="G98" s="44">
        <f>'Gesamtenergie PP 2019'!G24*(1+Sekundäranteil!$H$8)</f>
        <v>20027.883742052676</v>
      </c>
      <c r="H98" s="46">
        <f>'Gesamtenergie PP 2019'!H24*(1+Sekundäranteil!$H$8)</f>
        <v>15584.197036784743</v>
      </c>
      <c r="I98" s="45">
        <f>'Gesamtenergie PP 2019'!I24*(1+Sekundäranteil!$H$8)</f>
        <v>14011.074323216268</v>
      </c>
      <c r="K98" s="7" t="str">
        <f t="shared" si="10"/>
        <v>Italy</v>
      </c>
      <c r="L98" s="7" t="str">
        <f t="shared" si="11"/>
        <v>Taranto</v>
      </c>
      <c r="M98" s="43">
        <f>E98-'Gesamtenergie PP 2019'!E24</f>
        <v>-18451.035791326067</v>
      </c>
      <c r="N98" s="47">
        <f>F98-'Gesamtenergie PP 2019'!F24</f>
        <v>-21848.791502674339</v>
      </c>
      <c r="O98" s="44">
        <f>G98-'Gesamtenergie PP 2019'!G24</f>
        <v>-18052.116257947317</v>
      </c>
      <c r="P98" s="46">
        <f>H98-'Gesamtenergie PP 2019'!H24</f>
        <v>-14046.802963215257</v>
      </c>
      <c r="Q98" s="45">
        <f>I98-'Gesamtenergie PP 2019'!I24</f>
        <v>-12628.870121228174</v>
      </c>
    </row>
    <row r="99" spans="3:17" x14ac:dyDescent="0.25">
      <c r="C99" s="7" t="str">
        <f t="shared" si="9"/>
        <v>Netherlands</v>
      </c>
      <c r="D99" s="7" t="str">
        <f t="shared" si="9"/>
        <v>Ijmuiden</v>
      </c>
      <c r="E99" s="43">
        <f>'Gesamtenergie PP 2019'!E25*(1+Sekundäranteil!$H$8)</f>
        <v>16412.495715542689</v>
      </c>
      <c r="F99" s="47">
        <f>'Gesamtenergie PP 2019'!F25*(1+Sekundäranteil!$H$8)</f>
        <v>19434.85455141791</v>
      </c>
      <c r="G99" s="44">
        <f>'Gesamtenergie PP 2019'!G25*(1+Sekundäranteil!$H$8)</f>
        <v>16057.650317892825</v>
      </c>
      <c r="H99" s="46">
        <f>'Gesamtenergie PP 2019'!H25*(1+Sekundäranteil!$H$8)</f>
        <v>12494.859153610356</v>
      </c>
      <c r="I99" s="45">
        <f>'Gesamtenergie PP 2019'!I25*(1+Sekundäranteil!$H$8)</f>
        <v>11233.584883849278</v>
      </c>
      <c r="K99" s="7" t="str">
        <f t="shared" si="10"/>
        <v>Netherlands</v>
      </c>
      <c r="L99" s="7" t="str">
        <f t="shared" si="11"/>
        <v>Ijmuiden</v>
      </c>
      <c r="M99" s="43">
        <f>E99-'Gesamtenergie PP 2019'!E25</f>
        <v>-14793.389284457309</v>
      </c>
      <c r="N99" s="47">
        <f>F99-'Gesamtenergie PP 2019'!F25</f>
        <v>-17517.589893026543</v>
      </c>
      <c r="O99" s="44">
        <f>G99-'Gesamtenergie PP 2019'!G25</f>
        <v>-14473.549682107172</v>
      </c>
      <c r="P99" s="46">
        <f>H99-'Gesamtenergie PP 2019'!H25</f>
        <v>-11262.230846389644</v>
      </c>
      <c r="Q99" s="45">
        <f>I99-'Gesamtenergie PP 2019'!I25</f>
        <v>-10125.382338372943</v>
      </c>
    </row>
    <row r="100" spans="3:17" x14ac:dyDescent="0.25">
      <c r="C100" s="7" t="str">
        <f t="shared" si="9"/>
        <v>Poland</v>
      </c>
      <c r="D100" s="7" t="str">
        <f t="shared" si="9"/>
        <v>Krakow</v>
      </c>
      <c r="E100" s="43">
        <f>'Gesamtenergie PP 2019'!E26*(1+Sekundäranteil!$H$8)</f>
        <v>6562.5899963101729</v>
      </c>
      <c r="F100" s="47">
        <f>'Gesamtenergie PP 2019'!F26*(1+Sekundäranteil!$H$8)</f>
        <v>7771.090044404079</v>
      </c>
      <c r="G100" s="44">
        <f>'Gesamtenergie PP 2019'!G26*(1+Sekundäranteil!$H$8)</f>
        <v>6420.7039055404175</v>
      </c>
      <c r="H100" s="46">
        <f>'Gesamtenergie PP 2019'!H26*(1+Sekundäranteil!$H$8)</f>
        <v>4996.1102264986384</v>
      </c>
      <c r="I100" s="45">
        <f>'Gesamtenergie PP 2019'!I26*(1+Sekundäranteil!$H$8)</f>
        <v>4491.7855918546265</v>
      </c>
      <c r="K100" s="7" t="str">
        <f t="shared" si="10"/>
        <v>Poland</v>
      </c>
      <c r="L100" s="7" t="str">
        <f t="shared" si="11"/>
        <v>Krakow</v>
      </c>
      <c r="M100" s="43">
        <f>E100-'Gesamtenergie PP 2019'!E26</f>
        <v>-5915.1850036898268</v>
      </c>
      <c r="N100" s="47">
        <f>F100-'Gesamtenergie PP 2019'!F26</f>
        <v>-7004.4655111514794</v>
      </c>
      <c r="O100" s="44">
        <f>G100-'Gesamtenergie PP 2019'!G26</f>
        <v>-5787.2960944595807</v>
      </c>
      <c r="P100" s="46">
        <f>H100-'Gesamtenergie PP 2019'!H26</f>
        <v>-4503.2397735013619</v>
      </c>
      <c r="Q100" s="45">
        <f>I100-'Gesamtenergie PP 2019'!I26</f>
        <v>-4048.6671859231501</v>
      </c>
    </row>
    <row r="101" spans="3:17" x14ac:dyDescent="0.25">
      <c r="C101" s="7" t="str">
        <f t="shared" si="9"/>
        <v>Poland</v>
      </c>
      <c r="D101" s="7" t="str">
        <f t="shared" si="9"/>
        <v>Dabrowa Gornicza</v>
      </c>
      <c r="E101" s="43">
        <f>'Gesamtenergie PP 2019'!E27*(1+Sekundäranteil!$H$8)</f>
        <v>6562.5899963101729</v>
      </c>
      <c r="F101" s="47">
        <f>'Gesamtenergie PP 2019'!F27*(1+Sekundäranteil!$H$8)</f>
        <v>7771.090044404079</v>
      </c>
      <c r="G101" s="44">
        <f>'Gesamtenergie PP 2019'!G27*(1+Sekundäranteil!$H$8)</f>
        <v>6420.7039055404175</v>
      </c>
      <c r="H101" s="46">
        <f>'Gesamtenergie PP 2019'!H27*(1+Sekundäranteil!$H$8)</f>
        <v>4996.1102264986384</v>
      </c>
      <c r="I101" s="45">
        <f>'Gesamtenergie PP 2019'!I27*(1+Sekundäranteil!$H$8)</f>
        <v>4491.7855918546265</v>
      </c>
      <c r="K101" s="7" t="str">
        <f t="shared" si="10"/>
        <v>Poland</v>
      </c>
      <c r="L101" s="7" t="str">
        <f t="shared" si="11"/>
        <v>Dabrowa Gornicza</v>
      </c>
      <c r="M101" s="43">
        <f>E101-'Gesamtenergie PP 2019'!E27</f>
        <v>-5915.1850036898268</v>
      </c>
      <c r="N101" s="47">
        <f>F101-'Gesamtenergie PP 2019'!F27</f>
        <v>-7004.4655111514794</v>
      </c>
      <c r="O101" s="44">
        <f>G101-'Gesamtenergie PP 2019'!G27</f>
        <v>-5787.2960944595807</v>
      </c>
      <c r="P101" s="46">
        <f>H101-'Gesamtenergie PP 2019'!H27</f>
        <v>-4503.2397735013619</v>
      </c>
      <c r="Q101" s="45">
        <f>I101-'Gesamtenergie PP 2019'!I27</f>
        <v>-4048.6671859231501</v>
      </c>
    </row>
    <row r="102" spans="3:17" x14ac:dyDescent="0.25">
      <c r="C102" s="7" t="str">
        <f t="shared" si="9"/>
        <v>Romania</v>
      </c>
      <c r="D102" s="7" t="str">
        <f t="shared" si="9"/>
        <v>Galati</v>
      </c>
      <c r="E102" s="43">
        <f>'Gesamtenergie PP 2019'!E28*(1+Sekundäranteil!$H$8)</f>
        <v>4936.9943091507721</v>
      </c>
      <c r="F102" s="47">
        <f>'Gesamtenergie PP 2019'!F28*(1+Sekundäranteil!$H$8)</f>
        <v>5846.1411343223353</v>
      </c>
      <c r="G102" s="44">
        <f>'Gesamtenergie PP 2019'!G28*(1+Sekundäranteil!$H$8)</f>
        <v>4830.2543142597633</v>
      </c>
      <c r="H102" s="46">
        <f>'Gesamtenergie PP 2019'!H28*(1+Sekundäranteil!$H$8)</f>
        <v>3758.5416382833791</v>
      </c>
      <c r="I102" s="45">
        <f>'Gesamtenergie PP 2019'!I28*(1+Sekundäranteil!$H$8)</f>
        <v>3379.1414544227468</v>
      </c>
      <c r="K102" s="7" t="str">
        <f t="shared" si="10"/>
        <v>Romania</v>
      </c>
      <c r="L102" s="7" t="str">
        <f t="shared" si="11"/>
        <v>Galati</v>
      </c>
      <c r="M102" s="43">
        <f>E102-'Gesamtenergie PP 2019'!E28</f>
        <v>-4449.9556908492268</v>
      </c>
      <c r="N102" s="47">
        <f>F102-'Gesamtenergie PP 2019'!F28</f>
        <v>-5269.414421233223</v>
      </c>
      <c r="O102" s="44">
        <f>G102-'Gesamtenergie PP 2019'!G28</f>
        <v>-4353.7456857402349</v>
      </c>
      <c r="P102" s="46">
        <f>H102-'Gesamtenergie PP 2019'!H28</f>
        <v>-3387.758361716621</v>
      </c>
      <c r="Q102" s="45">
        <f>I102-'Gesamtenergie PP 2019'!I28</f>
        <v>-3045.7863233550302</v>
      </c>
    </row>
    <row r="103" spans="3:17" x14ac:dyDescent="0.25">
      <c r="C103" s="7" t="str">
        <f t="shared" si="9"/>
        <v>Slovakia</v>
      </c>
      <c r="D103" s="7" t="str">
        <f t="shared" si="9"/>
        <v>Kosice</v>
      </c>
      <c r="E103" s="43">
        <f>'Gesamtenergie PP 2019'!E29*(1+Sekundäranteil!$H$8)</f>
        <v>10837.304581062672</v>
      </c>
      <c r="F103" s="47">
        <f>'Gesamtenergie PP 2019'!F29*(1+Sekundäranteil!$H$8)</f>
        <v>12832.992733878295</v>
      </c>
      <c r="G103" s="44">
        <f>'Gesamtenergie PP 2019'!G29*(1+Sekundäranteil!$H$8)</f>
        <v>10602.997275204358</v>
      </c>
      <c r="H103" s="46">
        <f>'Gesamtenergie PP 2019'!H29*(1+Sekundäranteil!$H$8)</f>
        <v>8250.4572547683947</v>
      </c>
      <c r="I103" s="45">
        <f>'Gesamtenergie PP 2019'!I29*(1+Sekundäranteil!$H$8)</f>
        <v>7417.6275828792004</v>
      </c>
      <c r="K103" s="7" t="str">
        <f t="shared" si="10"/>
        <v>Slovakia</v>
      </c>
      <c r="L103" s="7" t="str">
        <f t="shared" si="11"/>
        <v>Kosice</v>
      </c>
      <c r="M103" s="43">
        <f>E103-'Gesamtenergie PP 2019'!E29</f>
        <v>-9768.1954189373282</v>
      </c>
      <c r="N103" s="47">
        <f>F103-'Gesamtenergie PP 2019'!F29</f>
        <v>-11567.007266121709</v>
      </c>
      <c r="O103" s="44">
        <f>G103-'Gesamtenergie PP 2019'!G29</f>
        <v>-9557.0027247956386</v>
      </c>
      <c r="P103" s="46">
        <f>H103-'Gesamtenergie PP 2019'!H29</f>
        <v>-7436.5427452316071</v>
      </c>
      <c r="Q103" s="45">
        <f>I103-'Gesamtenergie PP 2019'!I29</f>
        <v>-6685.8724171207978</v>
      </c>
    </row>
    <row r="104" spans="3:17" x14ac:dyDescent="0.25">
      <c r="C104" s="7" t="str">
        <f t="shared" si="9"/>
        <v>Spain</v>
      </c>
      <c r="D104" s="7" t="str">
        <f t="shared" si="9"/>
        <v>Gijon</v>
      </c>
      <c r="E104" s="43">
        <f>'Gesamtenergie PP 2019'!E30*(1+Sekundäranteil!$H$8)</f>
        <v>5719.6885288941876</v>
      </c>
      <c r="F104" s="47">
        <f>'Gesamtenergie PP 2019'!F30*(1+Sekundäranteil!$H$8)</f>
        <v>6772.9683873246568</v>
      </c>
      <c r="G104" s="44">
        <f>'Gesamtenergie PP 2019'!G30*(1+Sekundäranteil!$H$8)</f>
        <v>5596.0263396911896</v>
      </c>
      <c r="H104" s="46">
        <f>'Gesamtenergie PP 2019'!H30*(1+Sekundäranteil!$H$8)</f>
        <v>4354.4079955722073</v>
      </c>
      <c r="I104" s="45">
        <f>'Gesamtenergie PP 2019'!I30*(1+Sekundäranteil!$H$8)</f>
        <v>3914.859002075134</v>
      </c>
      <c r="K104" s="7" t="str">
        <f t="shared" si="10"/>
        <v>Spain</v>
      </c>
      <c r="L104" s="7" t="str">
        <f t="shared" si="11"/>
        <v>Gijon</v>
      </c>
      <c r="M104" s="43">
        <f>E104-'Gesamtenergie PP 2019'!E30</f>
        <v>-5155.4364711058124</v>
      </c>
      <c r="N104" s="47">
        <f>F104-'Gesamtenergie PP 2019'!F30</f>
        <v>-6104.8093904531243</v>
      </c>
      <c r="O104" s="44">
        <f>G104-'Gesamtenergie PP 2019'!G30</f>
        <v>-5043.9736603088086</v>
      </c>
      <c r="P104" s="46">
        <f>H104-'Gesamtenergie PP 2019'!H30</f>
        <v>-3924.8420044277927</v>
      </c>
      <c r="Q104" s="45">
        <f>I104-'Gesamtenergie PP 2019'!I30</f>
        <v>-3528.6548868137547</v>
      </c>
    </row>
    <row r="105" spans="3:17" x14ac:dyDescent="0.25">
      <c r="C105" s="7" t="str">
        <f t="shared" si="9"/>
        <v>Spain</v>
      </c>
      <c r="D105" s="7" t="str">
        <f t="shared" si="9"/>
        <v>Aviles</v>
      </c>
      <c r="E105" s="43">
        <f>'Gesamtenergie PP 2019'!E31*(1+Sekundäranteil!$H$8)</f>
        <v>5719.6885288941876</v>
      </c>
      <c r="F105" s="47">
        <f>'Gesamtenergie PP 2019'!F31*(1+Sekundäranteil!$H$8)</f>
        <v>6772.9683873246568</v>
      </c>
      <c r="G105" s="44">
        <f>'Gesamtenergie PP 2019'!G31*(1+Sekundäranteil!$H$8)</f>
        <v>5596.0263396911896</v>
      </c>
      <c r="H105" s="46">
        <f>'Gesamtenergie PP 2019'!H31*(1+Sekundäranteil!$H$8)</f>
        <v>4354.4079955722073</v>
      </c>
      <c r="I105" s="45">
        <f>'Gesamtenergie PP 2019'!I31*(1+Sekundäranteil!$H$8)</f>
        <v>3914.859002075134</v>
      </c>
      <c r="K105" s="7" t="str">
        <f t="shared" si="10"/>
        <v>Spain</v>
      </c>
      <c r="L105" s="7" t="str">
        <f t="shared" si="11"/>
        <v>Aviles</v>
      </c>
      <c r="M105" s="43">
        <f>E105-'Gesamtenergie PP 2019'!E31</f>
        <v>-5155.4364711058124</v>
      </c>
      <c r="N105" s="47">
        <f>F105-'Gesamtenergie PP 2019'!F31</f>
        <v>-6104.8093904531243</v>
      </c>
      <c r="O105" s="44">
        <f>G105-'Gesamtenergie PP 2019'!G31</f>
        <v>-5043.9736603088086</v>
      </c>
      <c r="P105" s="46">
        <f>H105-'Gesamtenergie PP 2019'!H31</f>
        <v>-3924.8420044277927</v>
      </c>
      <c r="Q105" s="45">
        <f>I105-'Gesamtenergie PP 2019'!I31</f>
        <v>-3528.6548868137547</v>
      </c>
    </row>
    <row r="106" spans="3:17" x14ac:dyDescent="0.25">
      <c r="C106" s="7" t="str">
        <f t="shared" si="9"/>
        <v>Sweden</v>
      </c>
      <c r="D106" s="7" t="str">
        <f t="shared" si="9"/>
        <v>Lulea</v>
      </c>
      <c r="E106" s="43">
        <f>'Gesamtenergie PP 2019'!E32*(1+Sekundäranteil!$H$8)</f>
        <v>5539.0667858764755</v>
      </c>
      <c r="F106" s="47">
        <f>'Gesamtenergie PP 2019'!F32*(1+Sekundäranteil!$H$8)</f>
        <v>6559.0851750933507</v>
      </c>
      <c r="G106" s="44">
        <f>'Gesamtenergie PP 2019'!G32*(1+Sekundäranteil!$H$8)</f>
        <v>5419.309718437783</v>
      </c>
      <c r="H106" s="46">
        <f>'Gesamtenergie PP 2019'!H32*(1+Sekundäranteil!$H$8)</f>
        <v>4216.9003746594008</v>
      </c>
      <c r="I106" s="45">
        <f>'Gesamtenergie PP 2019'!I32*(1+Sekundäranteil!$H$8)</f>
        <v>3791.2318756938139</v>
      </c>
      <c r="K106" s="7" t="str">
        <f t="shared" si="10"/>
        <v>Sweden</v>
      </c>
      <c r="L106" s="7" t="str">
        <f t="shared" si="11"/>
        <v>Lulea</v>
      </c>
      <c r="M106" s="43">
        <f>E106-'Gesamtenergie PP 2019'!E32</f>
        <v>-4992.6332141235234</v>
      </c>
      <c r="N106" s="47">
        <f>F106-'Gesamtenergie PP 2019'!F32</f>
        <v>-5912.0259360177624</v>
      </c>
      <c r="O106" s="44">
        <f>G106-'Gesamtenergie PP 2019'!G32</f>
        <v>-4884.6902815622152</v>
      </c>
      <c r="P106" s="46">
        <f>H106-'Gesamtenergie PP 2019'!H32</f>
        <v>-3800.8996253405994</v>
      </c>
      <c r="Q106" s="45">
        <f>I106-'Gesamtenergie PP 2019'!I32</f>
        <v>-3417.2236798617414</v>
      </c>
    </row>
    <row r="107" spans="3:17" x14ac:dyDescent="0.25">
      <c r="C107" s="7" t="str">
        <f t="shared" si="9"/>
        <v>Sweden</v>
      </c>
      <c r="D107" s="7" t="str">
        <f t="shared" si="9"/>
        <v>Oxeloesund</v>
      </c>
      <c r="E107" s="43">
        <f>'Gesamtenergie PP 2019'!E33*(1+Sekundäranteil!$H$8)</f>
        <v>3612.4348603542239</v>
      </c>
      <c r="F107" s="47">
        <f>'Gesamtenergie PP 2019'!F33*(1+Sekundäranteil!$H$8)</f>
        <v>4277.6642446260985</v>
      </c>
      <c r="G107" s="44">
        <f>'Gesamtenergie PP 2019'!G33*(1+Sekundäranteil!$H$8)</f>
        <v>3534.3324250681198</v>
      </c>
      <c r="H107" s="46">
        <f>'Gesamtenergie PP 2019'!H33*(1+Sekundäranteil!$H$8)</f>
        <v>2750.1524182561311</v>
      </c>
      <c r="I107" s="45">
        <f>'Gesamtenergie PP 2019'!I33*(1+Sekundäranteil!$H$8)</f>
        <v>2472.5425276264</v>
      </c>
      <c r="K107" s="7" t="str">
        <f t="shared" si="10"/>
        <v>Sweden</v>
      </c>
      <c r="L107" s="7" t="str">
        <f t="shared" si="11"/>
        <v>Oxeloesund</v>
      </c>
      <c r="M107" s="43">
        <f>E107-'Gesamtenergie PP 2019'!E33</f>
        <v>-3256.0651396457761</v>
      </c>
      <c r="N107" s="47">
        <f>F107-'Gesamtenergie PP 2019'!F33</f>
        <v>-3855.6690887072364</v>
      </c>
      <c r="O107" s="44">
        <f>G107-'Gesamtenergie PP 2019'!G33</f>
        <v>-3185.6675749318792</v>
      </c>
      <c r="P107" s="46">
        <f>H107-'Gesamtenergie PP 2019'!H33</f>
        <v>-2478.8475817438689</v>
      </c>
      <c r="Q107" s="45">
        <f>I107-'Gesamtenergie PP 2019'!I33</f>
        <v>-2228.6241390402661</v>
      </c>
    </row>
    <row r="108" spans="3:17" x14ac:dyDescent="0.25">
      <c r="C108" s="7" t="str">
        <f t="shared" si="9"/>
        <v>United Kingdom</v>
      </c>
      <c r="D108" s="7" t="str">
        <f t="shared" si="9"/>
        <v>Port Talbot</v>
      </c>
      <c r="E108" s="43">
        <f>'Gesamtenergie PP 2019'!E34*(1+Sekundäranteil!$H$8)</f>
        <v>9115.3772976271575</v>
      </c>
      <c r="F108" s="47">
        <f>'Gesamtenergie PP 2019'!F34*(1+Sekundäranteil!$H$8)</f>
        <v>10793.972777273189</v>
      </c>
      <c r="G108" s="44">
        <f>'Gesamtenergie PP 2019'!G34*(1+Sekundäranteil!$H$8)</f>
        <v>8918.298819255222</v>
      </c>
      <c r="H108" s="46">
        <f>'Gesamtenergie PP 2019'!H34*(1+Sekundäranteil!$H$8)</f>
        <v>6939.551268732971</v>
      </c>
      <c r="I108" s="45">
        <f>'Gesamtenergie PP 2019'!I34*(1+Sekundäranteil!$H$8)</f>
        <v>6239.0489780439502</v>
      </c>
      <c r="K108" s="7" t="str">
        <f t="shared" si="10"/>
        <v>United Kingdom</v>
      </c>
      <c r="L108" s="7" t="str">
        <f t="shared" si="11"/>
        <v>Port Talbot</v>
      </c>
      <c r="M108" s="43">
        <f>E108-'Gesamtenergie PP 2019'!E34</f>
        <v>-8216.1377023728419</v>
      </c>
      <c r="N108" s="47">
        <f>F108-'Gesamtenergie PP 2019'!F34</f>
        <v>-9729.1383338379273</v>
      </c>
      <c r="O108" s="44">
        <f>G108-'Gesamtenergie PP 2019'!G34</f>
        <v>-8038.5011807447772</v>
      </c>
      <c r="P108" s="46">
        <f>H108-'Gesamtenergie PP 2019'!H34</f>
        <v>-6254.9587312670292</v>
      </c>
      <c r="Q108" s="45">
        <f>I108-'Gesamtenergie PP 2019'!I34</f>
        <v>-5623.5615775116048</v>
      </c>
    </row>
    <row r="109" spans="3:17" x14ac:dyDescent="0.25">
      <c r="C109" s="7" t="str">
        <f t="shared" si="9"/>
        <v>United Kingdom</v>
      </c>
      <c r="D109" s="7" t="str">
        <f t="shared" si="9"/>
        <v>Scunthorpe</v>
      </c>
      <c r="E109" s="43">
        <f>'Gesamtenergie PP 2019'!E35*(1+Sekundäranteil!$H$8)</f>
        <v>6743.2117393278841</v>
      </c>
      <c r="F109" s="47">
        <f>'Gesamtenergie PP 2019'!F35*(1+Sekundäranteil!$H$8)</f>
        <v>7984.973256635385</v>
      </c>
      <c r="G109" s="44">
        <f>'Gesamtenergie PP 2019'!G35*(1+Sekundäranteil!$H$8)</f>
        <v>6597.4205267938232</v>
      </c>
      <c r="H109" s="46">
        <f>'Gesamtenergie PP 2019'!H35*(1+Sekundäranteil!$H$8)</f>
        <v>5133.6178474114449</v>
      </c>
      <c r="I109" s="45">
        <f>'Gesamtenergie PP 2019'!I35*(1+Sekundäranteil!$H$8)</f>
        <v>4615.4127182359471</v>
      </c>
      <c r="K109" s="7" t="str">
        <f t="shared" si="10"/>
        <v>United Kingdom</v>
      </c>
      <c r="L109" s="7" t="str">
        <f t="shared" si="11"/>
        <v>Scunthorpe</v>
      </c>
      <c r="M109" s="43">
        <f>E109-'Gesamtenergie PP 2019'!E35</f>
        <v>-6077.9882606721148</v>
      </c>
      <c r="N109" s="47">
        <f>F109-'Gesamtenergie PP 2019'!F35</f>
        <v>-7197.2489655868412</v>
      </c>
      <c r="O109" s="44">
        <f>G109-'Gesamtenergie PP 2019'!G35</f>
        <v>-5946.579473206175</v>
      </c>
      <c r="P109" s="46">
        <f>H109-'Gesamtenergie PP 2019'!H35</f>
        <v>-4627.1821525885562</v>
      </c>
      <c r="Q109" s="45">
        <f>I109-'Gesamtenergie PP 2019'!I35</f>
        <v>-4160.0983928751639</v>
      </c>
    </row>
    <row r="110" spans="3:17" ht="15.75" thickBot="1" x14ac:dyDescent="0.3"/>
    <row r="111" spans="3:17" ht="15.75" thickBot="1" x14ac:dyDescent="0.3">
      <c r="C111" s="104" t="s">
        <v>26</v>
      </c>
      <c r="D111" s="105"/>
      <c r="E111" s="67">
        <f>SUM(E81:E109)</f>
        <v>255555.68347099226</v>
      </c>
      <c r="F111" s="69">
        <f t="shared" ref="F111:I111" si="12">SUM(F81:F109)</f>
        <v>302616.22754566569</v>
      </c>
      <c r="G111" s="67">
        <f t="shared" si="12"/>
        <v>250030.45685740246</v>
      </c>
      <c r="H111" s="67">
        <f t="shared" si="12"/>
        <v>194554.94924216621</v>
      </c>
      <c r="I111" s="70">
        <f t="shared" si="12"/>
        <v>174915.90021271698</v>
      </c>
      <c r="K111" s="104" t="s">
        <v>26</v>
      </c>
      <c r="L111" s="105"/>
      <c r="M111" s="67">
        <f>SUM(M81:M109)</f>
        <v>-230344.90152900774</v>
      </c>
      <c r="N111" s="69">
        <f t="shared" ref="N111:Q111" si="13">SUM(N81:N109)</f>
        <v>-272762.88356544561</v>
      </c>
      <c r="O111" s="67">
        <f t="shared" si="13"/>
        <v>-225364.74314259752</v>
      </c>
      <c r="P111" s="67">
        <f t="shared" si="13"/>
        <v>-175361.9407578338</v>
      </c>
      <c r="Q111" s="70">
        <f t="shared" si="13"/>
        <v>-157660.30034283854</v>
      </c>
    </row>
  </sheetData>
  <mergeCells count="25">
    <mergeCell ref="C74:D74"/>
    <mergeCell ref="K74:L74"/>
    <mergeCell ref="C111:D111"/>
    <mergeCell ref="K111:L111"/>
    <mergeCell ref="K40:Q40"/>
    <mergeCell ref="M42:N42"/>
    <mergeCell ref="O42:Q42"/>
    <mergeCell ref="K77:Q77"/>
    <mergeCell ref="M79:N79"/>
    <mergeCell ref="O79:Q79"/>
    <mergeCell ref="C77:I77"/>
    <mergeCell ref="E79:F79"/>
    <mergeCell ref="G79:I79"/>
    <mergeCell ref="C40:I40"/>
    <mergeCell ref="K3:Q3"/>
    <mergeCell ref="M5:N5"/>
    <mergeCell ref="O5:Q5"/>
    <mergeCell ref="E42:F42"/>
    <mergeCell ref="G42:I42"/>
    <mergeCell ref="C3:I3"/>
    <mergeCell ref="E5:F5"/>
    <mergeCell ref="G5:I5"/>
    <mergeCell ref="C37:D37"/>
    <mergeCell ref="K37:L37"/>
    <mergeCell ref="K38:L38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5:AW187"/>
  <sheetViews>
    <sheetView topLeftCell="A145" zoomScale="70" zoomScaleNormal="70" workbookViewId="0">
      <selection activeCell="J152" sqref="J152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7.42578125" customWidth="1"/>
    <col min="6" max="6" width="20.5703125" bestFit="1" customWidth="1"/>
    <col min="7" max="7" width="20.42578125" customWidth="1"/>
    <col min="8" max="8" width="19.140625" customWidth="1"/>
    <col min="9" max="9" width="24.5703125" bestFit="1" customWidth="1"/>
    <col min="10" max="10" width="15.85546875" customWidth="1"/>
    <col min="11" max="11" width="16.28515625" bestFit="1" customWidth="1"/>
    <col min="12" max="12" width="24" bestFit="1" customWidth="1"/>
    <col min="13" max="13" width="22.5703125" customWidth="1"/>
    <col min="14" max="14" width="21.140625" customWidth="1"/>
    <col min="15" max="15" width="22.140625" customWidth="1"/>
    <col min="16" max="16" width="21.28515625" customWidth="1"/>
    <col min="17" max="17" width="22.42578125" customWidth="1"/>
    <col min="19" max="19" width="16.28515625" bestFit="1" customWidth="1"/>
    <col min="20" max="20" width="24" bestFit="1" customWidth="1"/>
    <col min="21" max="21" width="25.28515625" customWidth="1"/>
    <col min="22" max="22" width="25.7109375" customWidth="1"/>
    <col min="23" max="23" width="24.85546875" customWidth="1"/>
    <col min="24" max="24" width="25.28515625" customWidth="1"/>
    <col min="25" max="25" width="25.5703125" customWidth="1"/>
    <col min="27" max="27" width="16.28515625" bestFit="1" customWidth="1"/>
    <col min="28" max="28" width="24" bestFit="1" customWidth="1"/>
    <col min="29" max="29" width="24.7109375" customWidth="1"/>
    <col min="30" max="30" width="24.28515625" customWidth="1"/>
    <col min="31" max="31" width="24.42578125" customWidth="1"/>
    <col min="32" max="32" width="25.140625" customWidth="1"/>
    <col min="33" max="33" width="24.7109375" customWidth="1"/>
    <col min="35" max="35" width="16.28515625" bestFit="1" customWidth="1"/>
    <col min="36" max="36" width="24" bestFit="1" customWidth="1"/>
    <col min="37" max="37" width="25.28515625" customWidth="1"/>
    <col min="38" max="38" width="24.7109375" customWidth="1"/>
    <col min="39" max="39" width="25.140625" customWidth="1"/>
    <col min="40" max="41" width="25.5703125" customWidth="1"/>
    <col min="43" max="43" width="16.28515625" bestFit="1" customWidth="1"/>
    <col min="44" max="44" width="24" bestFit="1" customWidth="1"/>
    <col min="45" max="45" width="24.42578125" customWidth="1"/>
    <col min="46" max="46" width="26.28515625" customWidth="1"/>
    <col min="47" max="47" width="24.28515625" customWidth="1"/>
    <col min="48" max="49" width="24.85546875" customWidth="1"/>
  </cols>
  <sheetData>
    <row r="5" spans="3:49" ht="42.75" customHeight="1" x14ac:dyDescent="0.35">
      <c r="C5" s="93" t="s">
        <v>161</v>
      </c>
      <c r="D5" s="93"/>
      <c r="E5" s="93"/>
      <c r="F5" s="93"/>
      <c r="G5" s="93"/>
      <c r="H5" s="93"/>
      <c r="I5" s="93"/>
      <c r="K5" s="93" t="s">
        <v>141</v>
      </c>
      <c r="L5" s="93"/>
      <c r="M5" s="93"/>
      <c r="N5" s="93"/>
      <c r="O5" s="93"/>
      <c r="P5" s="93"/>
      <c r="Q5" s="93"/>
      <c r="S5" s="93" t="s">
        <v>147</v>
      </c>
      <c r="T5" s="93"/>
      <c r="U5" s="93"/>
      <c r="V5" s="93"/>
      <c r="W5" s="93"/>
      <c r="X5" s="93"/>
      <c r="Y5" s="93"/>
      <c r="AA5" s="93" t="s">
        <v>148</v>
      </c>
      <c r="AB5" s="93"/>
      <c r="AC5" s="93"/>
      <c r="AD5" s="93"/>
      <c r="AE5" s="93"/>
      <c r="AF5" s="93"/>
      <c r="AG5" s="93"/>
      <c r="AI5" s="93" t="s">
        <v>149</v>
      </c>
      <c r="AJ5" s="93"/>
      <c r="AK5" s="93"/>
      <c r="AL5" s="93"/>
      <c r="AM5" s="93"/>
      <c r="AN5" s="93"/>
      <c r="AO5" s="93"/>
      <c r="AQ5" s="93" t="s">
        <v>150</v>
      </c>
      <c r="AR5" s="93"/>
      <c r="AS5" s="93"/>
      <c r="AT5" s="93"/>
      <c r="AU5" s="93"/>
      <c r="AV5" s="93"/>
      <c r="AW5" s="93"/>
    </row>
    <row r="7" spans="3:49" ht="15.75" x14ac:dyDescent="0.25">
      <c r="E7" s="103" t="s">
        <v>45</v>
      </c>
      <c r="F7" s="103"/>
      <c r="G7" s="103" t="s">
        <v>42</v>
      </c>
      <c r="H7" s="103"/>
      <c r="I7" s="103"/>
      <c r="M7" s="103" t="s">
        <v>45</v>
      </c>
      <c r="N7" s="103"/>
      <c r="O7" s="103" t="s">
        <v>42</v>
      </c>
      <c r="P7" s="103"/>
      <c r="Q7" s="103"/>
      <c r="U7" s="103" t="s">
        <v>45</v>
      </c>
      <c r="V7" s="103"/>
      <c r="W7" s="103" t="s">
        <v>42</v>
      </c>
      <c r="X7" s="103"/>
      <c r="Y7" s="103"/>
      <c r="AC7" s="103" t="s">
        <v>45</v>
      </c>
      <c r="AD7" s="103"/>
      <c r="AE7" s="103" t="s">
        <v>42</v>
      </c>
      <c r="AF7" s="103"/>
      <c r="AG7" s="103"/>
      <c r="AK7" s="103" t="s">
        <v>45</v>
      </c>
      <c r="AL7" s="103"/>
      <c r="AM7" s="103" t="s">
        <v>42</v>
      </c>
      <c r="AN7" s="103"/>
      <c r="AO7" s="103"/>
      <c r="AS7" s="103" t="s">
        <v>45</v>
      </c>
      <c r="AT7" s="103"/>
      <c r="AU7" s="103" t="s">
        <v>42</v>
      </c>
      <c r="AV7" s="103"/>
      <c r="AW7" s="103"/>
    </row>
    <row r="8" spans="3:49" s="1" customFormat="1" x14ac:dyDescent="0.25">
      <c r="C8" s="12" t="s">
        <v>49</v>
      </c>
      <c r="D8" s="12" t="s">
        <v>50</v>
      </c>
      <c r="E8" s="54" t="str">
        <f>Studienliste!$F$17</f>
        <v>ISI-05 13</v>
      </c>
      <c r="F8" s="55" t="s">
        <v>125</v>
      </c>
      <c r="G8" s="56" t="str">
        <f>Studienliste!$F$10</f>
        <v>OTTO-01 17</v>
      </c>
      <c r="H8" s="57" t="str">
        <f>Studienliste!$F$8</f>
        <v>TUD-02 20</v>
      </c>
      <c r="I8" s="58" t="str">
        <f>F8</f>
        <v>ENWI</v>
      </c>
      <c r="K8" s="12" t="s">
        <v>49</v>
      </c>
      <c r="L8" s="12" t="s">
        <v>50</v>
      </c>
      <c r="M8" s="54" t="str">
        <f>Studienliste!$F$17</f>
        <v>ISI-05 13</v>
      </c>
      <c r="N8" s="55" t="s">
        <v>125</v>
      </c>
      <c r="O8" s="56" t="str">
        <f>Studienliste!$F$10</f>
        <v>OTTO-01 17</v>
      </c>
      <c r="P8" s="57" t="str">
        <f>Studienliste!$F$8</f>
        <v>TUD-02 20</v>
      </c>
      <c r="Q8" s="58" t="str">
        <f>N8</f>
        <v>ENWI</v>
      </c>
      <c r="S8" s="12" t="s">
        <v>49</v>
      </c>
      <c r="T8" s="12" t="s">
        <v>50</v>
      </c>
      <c r="U8" s="54" t="str">
        <f>Studienliste!$F$17</f>
        <v>ISI-05 13</v>
      </c>
      <c r="V8" s="55" t="s">
        <v>125</v>
      </c>
      <c r="W8" s="56" t="str">
        <f>Studienliste!$F$10</f>
        <v>OTTO-01 17</v>
      </c>
      <c r="X8" s="57" t="str">
        <f>Studienliste!$F$8</f>
        <v>TUD-02 20</v>
      </c>
      <c r="Y8" s="58" t="str">
        <f>V8</f>
        <v>ENWI</v>
      </c>
      <c r="AA8" s="12" t="s">
        <v>49</v>
      </c>
      <c r="AB8" s="12" t="s">
        <v>50</v>
      </c>
      <c r="AC8" s="54" t="str">
        <f>Studienliste!$F$17</f>
        <v>ISI-05 13</v>
      </c>
      <c r="AD8" s="55" t="s">
        <v>125</v>
      </c>
      <c r="AE8" s="56" t="str">
        <f>Studienliste!$F$10</f>
        <v>OTTO-01 17</v>
      </c>
      <c r="AF8" s="57" t="str">
        <f>Studienliste!$F$8</f>
        <v>TUD-02 20</v>
      </c>
      <c r="AG8" s="58" t="str">
        <f>AD8</f>
        <v>ENWI</v>
      </c>
      <c r="AI8" s="12" t="s">
        <v>49</v>
      </c>
      <c r="AJ8" s="12" t="s">
        <v>50</v>
      </c>
      <c r="AK8" s="54" t="str">
        <f>Studienliste!$F$17</f>
        <v>ISI-05 13</v>
      </c>
      <c r="AL8" s="55" t="s">
        <v>125</v>
      </c>
      <c r="AM8" s="56" t="str">
        <f>Studienliste!$F$10</f>
        <v>OTTO-01 17</v>
      </c>
      <c r="AN8" s="57" t="str">
        <f>Studienliste!$F$8</f>
        <v>TUD-02 20</v>
      </c>
      <c r="AO8" s="58" t="str">
        <f>AL8</f>
        <v>ENWI</v>
      </c>
      <c r="AQ8" s="12" t="s">
        <v>49</v>
      </c>
      <c r="AR8" s="12" t="s">
        <v>50</v>
      </c>
      <c r="AS8" s="54" t="str">
        <f>Studienliste!$F$17</f>
        <v>ISI-05 13</v>
      </c>
      <c r="AT8" s="55" t="s">
        <v>125</v>
      </c>
      <c r="AU8" s="56" t="str">
        <f>Studienliste!$F$10</f>
        <v>OTTO-01 17</v>
      </c>
      <c r="AV8" s="57" t="str">
        <f>Studienliste!$F$8</f>
        <v>TUD-02 20</v>
      </c>
      <c r="AW8" s="58" t="str">
        <f>AT8</f>
        <v>ENWI</v>
      </c>
    </row>
    <row r="9" spans="3:49" x14ac:dyDescent="0.25">
      <c r="C9" s="7" t="str">
        <f>'Verbrauch je Träger PP 2019'!D83</f>
        <v>Austria</v>
      </c>
      <c r="D9" s="7" t="str">
        <f>'Verbrauch je Träger PP 2019'!E83</f>
        <v>Donawitz</v>
      </c>
      <c r="E9" s="43">
        <f>'Gesamtenergie 2050 var.'!E7*'Energie pro Energieträger'!D$43</f>
        <v>10176.855156993643</v>
      </c>
      <c r="F9" s="47">
        <f>'Gesamtenergie 2050 var.'!F7*'Energie pro Energieträger'!D$41</f>
        <v>11472.872934937226</v>
      </c>
      <c r="G9" s="44">
        <f>'Gesamtenergie 2050 var.'!G7*'Energie pro Energieträger'!E$42</f>
        <v>0</v>
      </c>
      <c r="H9" s="46">
        <f>'Gesamtenergie 2050 var.'!H7*'Energie pro Energieträger'!E$44</f>
        <v>0</v>
      </c>
      <c r="I9" s="45">
        <f>'Gesamtenergie 2050 var.'!I7*'Energie pro Energieträger'!E$41</f>
        <v>184.60182249549953</v>
      </c>
      <c r="K9" s="7" t="str">
        <f>C9</f>
        <v>Austria</v>
      </c>
      <c r="L9" s="7" t="str">
        <f>D9</f>
        <v>Donawitz</v>
      </c>
      <c r="M9" s="43">
        <f>E9-'Verbrauch je Träger PP 2019'!F9</f>
        <v>-7099.7118430063565</v>
      </c>
      <c r="N9" s="47">
        <f>F9-'Verbrauch je Träger PP 2019'!G9</f>
        <v>-8003.8568489898171</v>
      </c>
      <c r="O9" s="44">
        <f>G9-'Verbrauch je Träger PP 2019'!H9</f>
        <v>0</v>
      </c>
      <c r="P9" s="46">
        <f>H9-'Verbrauch je Träger PP 2019'!I9</f>
        <v>0</v>
      </c>
      <c r="Q9" s="45">
        <f>I9-'Verbrauch je Träger PP 2019'!J9</f>
        <v>-128.78435677756337</v>
      </c>
      <c r="S9" s="7" t="str">
        <f>K9</f>
        <v>Austria</v>
      </c>
      <c r="T9" s="7" t="str">
        <f>L9</f>
        <v>Donawitz</v>
      </c>
      <c r="U9" s="43">
        <f>'Gesamtenergie 2050 var.'!E44*'Energie pro Energieträger'!D$43</f>
        <v>9631.6664878689826</v>
      </c>
      <c r="V9" s="47">
        <f>'Gesamtenergie 2050 var.'!F44*'Energie pro Energieträger'!D$41</f>
        <v>10858.25474199416</v>
      </c>
      <c r="W9" s="44">
        <f>'Gesamtenergie 2050 var.'!G44*'Energie pro Energieträger'!E$42</f>
        <v>0</v>
      </c>
      <c r="X9" s="46">
        <f>'Gesamtenergie 2050 var.'!H44*'Energie pro Energieträger'!E$44</f>
        <v>0</v>
      </c>
      <c r="Y9" s="45">
        <f>'Gesamtenergie 2050 var.'!I44*'Energie pro Energieträger'!E$41</f>
        <v>174.71243914752631</v>
      </c>
      <c r="AA9" s="7" t="str">
        <f>S9</f>
        <v>Austria</v>
      </c>
      <c r="AB9" s="7" t="str">
        <f>T9</f>
        <v>Donawitz</v>
      </c>
      <c r="AC9" s="43">
        <f>U9-'Verbrauch je Träger PP 2019'!F9</f>
        <v>-7644.9005121310165</v>
      </c>
      <c r="AD9" s="47">
        <f>V9-'Verbrauch je Träger PP 2019'!G9</f>
        <v>-8618.475041932883</v>
      </c>
      <c r="AE9" s="44">
        <f>W9-'Verbrauch je Träger PP 2019'!H9</f>
        <v>0</v>
      </c>
      <c r="AF9" s="46">
        <f>X9-'Verbrauch je Träger PP 2019'!I9</f>
        <v>0</v>
      </c>
      <c r="AG9" s="45">
        <f>Y9-'Verbrauch je Träger PP 2019'!J9</f>
        <v>-138.6737401255366</v>
      </c>
      <c r="AI9" s="7" t="str">
        <f>AA9</f>
        <v>Austria</v>
      </c>
      <c r="AJ9" s="7" t="str">
        <f>AB9</f>
        <v>Donawitz</v>
      </c>
      <c r="AK9" s="43">
        <f>'Gesamtenergie 2050 var.'!E81*'Energie pro Energieträger'!D$43</f>
        <v>9086.4778187443244</v>
      </c>
      <c r="AL9" s="47">
        <f>'Gesamtenergie 2050 var.'!F81*'Energie pro Energieträger'!D$41</f>
        <v>10243.636549051094</v>
      </c>
      <c r="AM9" s="44">
        <f>'Gesamtenergie 2050 var.'!G81*'Energie pro Energieträger'!E$42</f>
        <v>0</v>
      </c>
      <c r="AN9" s="46">
        <f>'Gesamtenergie 2050 var.'!H81*'Energie pro Energieträger'!E$44</f>
        <v>0</v>
      </c>
      <c r="AO9" s="45">
        <f>'Gesamtenergie 2050 var.'!I81*'Energie pro Energieträger'!E$41</f>
        <v>164.82305579955315</v>
      </c>
      <c r="AQ9" s="7" t="str">
        <f>AI9</f>
        <v>Austria</v>
      </c>
      <c r="AR9" s="7" t="str">
        <f>AJ9</f>
        <v>Donawitz</v>
      </c>
      <c r="AS9" s="43">
        <f>AK9-'Verbrauch je Träger PP 2019'!F9</f>
        <v>-8190.0891812556747</v>
      </c>
      <c r="AT9" s="47">
        <f>AL9-'Verbrauch je Träger PP 2019'!G9</f>
        <v>-9233.0932348759488</v>
      </c>
      <c r="AU9" s="44">
        <f>AM9-'Verbrauch je Träger PP 2019'!H9</f>
        <v>0</v>
      </c>
      <c r="AV9" s="46">
        <f>AN9-'Verbrauch je Träger PP 2019'!I9</f>
        <v>0</v>
      </c>
      <c r="AW9" s="45">
        <f>AO9-'Verbrauch je Träger PP 2019'!J9</f>
        <v>-148.56312347350976</v>
      </c>
    </row>
    <row r="10" spans="3:49" x14ac:dyDescent="0.25">
      <c r="C10" s="7" t="str">
        <f>'Verbrauch je Träger PP 2019'!D84</f>
        <v>Austria</v>
      </c>
      <c r="D10" s="7" t="str">
        <f>'Verbrauch je Träger PP 2019'!E84</f>
        <v>Linz</v>
      </c>
      <c r="E10" s="43">
        <f>'Gesamtenergie 2050 var.'!E8*'Energie pro Energieträger'!D$43</f>
        <v>10176.855156993643</v>
      </c>
      <c r="F10" s="47">
        <f>'Gesamtenergie 2050 var.'!F8*'Energie pro Energieträger'!D$41</f>
        <v>11472.872934937226</v>
      </c>
      <c r="G10" s="44">
        <f>'Gesamtenergie 2050 var.'!G8*'Energie pro Energieträger'!E$42</f>
        <v>0</v>
      </c>
      <c r="H10" s="46">
        <f>'Gesamtenergie 2050 var.'!H8*'Energie pro Energieträger'!E$44</f>
        <v>0</v>
      </c>
      <c r="I10" s="45">
        <f>'Gesamtenergie 2050 var.'!I8*'Energie pro Energieträger'!E$41</f>
        <v>184.60182249549953</v>
      </c>
      <c r="K10" s="7" t="str">
        <f t="shared" ref="K10:K37" si="0">C10</f>
        <v>Austria</v>
      </c>
      <c r="L10" s="7" t="str">
        <f t="shared" ref="L10:L37" si="1">D10</f>
        <v>Linz</v>
      </c>
      <c r="M10" s="43">
        <f>E10-'Verbrauch je Träger PP 2019'!F10</f>
        <v>-7099.7118430063565</v>
      </c>
      <c r="N10" s="47">
        <f>F10-'Verbrauch je Träger PP 2019'!G10</f>
        <v>-8003.8568489898171</v>
      </c>
      <c r="O10" s="44">
        <f>G10-'Verbrauch je Träger PP 2019'!H10</f>
        <v>0</v>
      </c>
      <c r="P10" s="46">
        <f>H10-'Verbrauch je Träger PP 2019'!I10</f>
        <v>0</v>
      </c>
      <c r="Q10" s="45">
        <f>I10-'Verbrauch je Träger PP 2019'!J10</f>
        <v>-128.78435677756337</v>
      </c>
      <c r="S10" s="7" t="str">
        <f t="shared" ref="S10:S37" si="2">K10</f>
        <v>Austria</v>
      </c>
      <c r="T10" s="7" t="str">
        <f t="shared" ref="T10:T37" si="3">L10</f>
        <v>Linz</v>
      </c>
      <c r="U10" s="43">
        <f>'Gesamtenergie 2050 var.'!E45*'Energie pro Energieträger'!D$43</f>
        <v>9631.6664878689826</v>
      </c>
      <c r="V10" s="47">
        <f>'Gesamtenergie 2050 var.'!F45*'Energie pro Energieträger'!D$41</f>
        <v>10858.25474199416</v>
      </c>
      <c r="W10" s="44">
        <f>'Gesamtenergie 2050 var.'!G45*'Energie pro Energieträger'!E$42</f>
        <v>0</v>
      </c>
      <c r="X10" s="46">
        <f>'Gesamtenergie 2050 var.'!H45*'Energie pro Energieträger'!E$44</f>
        <v>0</v>
      </c>
      <c r="Y10" s="45">
        <f>'Gesamtenergie 2050 var.'!I45*'Energie pro Energieträger'!E$41</f>
        <v>174.71243914752631</v>
      </c>
      <c r="AA10" s="7" t="str">
        <f t="shared" ref="AA10:AA37" si="4">S10</f>
        <v>Austria</v>
      </c>
      <c r="AB10" s="7" t="str">
        <f t="shared" ref="AB10:AB37" si="5">T10</f>
        <v>Linz</v>
      </c>
      <c r="AC10" s="43">
        <f>U10-'Verbrauch je Träger PP 2019'!F10</f>
        <v>-7644.9005121310165</v>
      </c>
      <c r="AD10" s="47">
        <f>V10-'Verbrauch je Träger PP 2019'!G10</f>
        <v>-8618.475041932883</v>
      </c>
      <c r="AE10" s="44">
        <f>W10-'Verbrauch je Träger PP 2019'!H10</f>
        <v>0</v>
      </c>
      <c r="AF10" s="46">
        <f>X10-'Verbrauch je Träger PP 2019'!I10</f>
        <v>0</v>
      </c>
      <c r="AG10" s="45">
        <f>Y10-'Verbrauch je Träger PP 2019'!J10</f>
        <v>-138.6737401255366</v>
      </c>
      <c r="AI10" s="7" t="str">
        <f t="shared" ref="AI10:AI37" si="6">AA10</f>
        <v>Austria</v>
      </c>
      <c r="AJ10" s="7" t="str">
        <f t="shared" ref="AJ10:AJ37" si="7">AB10</f>
        <v>Linz</v>
      </c>
      <c r="AK10" s="43">
        <f>'Gesamtenergie 2050 var.'!E82*'Energie pro Energieträger'!D$43</f>
        <v>9086.4778187443244</v>
      </c>
      <c r="AL10" s="47">
        <f>'Gesamtenergie 2050 var.'!F82*'Energie pro Energieträger'!D$41</f>
        <v>10243.636549051094</v>
      </c>
      <c r="AM10" s="44">
        <f>'Gesamtenergie 2050 var.'!G82*'Energie pro Energieträger'!E$42</f>
        <v>0</v>
      </c>
      <c r="AN10" s="46">
        <f>'Gesamtenergie 2050 var.'!H82*'Energie pro Energieträger'!E$44</f>
        <v>0</v>
      </c>
      <c r="AO10" s="45">
        <f>'Gesamtenergie 2050 var.'!I82*'Energie pro Energieträger'!E$41</f>
        <v>164.82305579955315</v>
      </c>
      <c r="AQ10" s="7" t="str">
        <f t="shared" ref="AQ10:AQ37" si="8">AI10</f>
        <v>Austria</v>
      </c>
      <c r="AR10" s="7" t="str">
        <f t="shared" ref="AR10:AR37" si="9">AJ10</f>
        <v>Linz</v>
      </c>
      <c r="AS10" s="43">
        <f>AK10-'Verbrauch je Träger PP 2019'!F10</f>
        <v>-8190.0891812556747</v>
      </c>
      <c r="AT10" s="47">
        <f>AL10-'Verbrauch je Träger PP 2019'!G10</f>
        <v>-9233.0932348759488</v>
      </c>
      <c r="AU10" s="44">
        <f>AM10-'Verbrauch je Träger PP 2019'!H10</f>
        <v>0</v>
      </c>
      <c r="AV10" s="46">
        <f>AN10-'Verbrauch je Träger PP 2019'!I10</f>
        <v>0</v>
      </c>
      <c r="AW10" s="45">
        <f>AO10-'Verbrauch je Träger PP 2019'!J10</f>
        <v>-148.56312347350976</v>
      </c>
    </row>
    <row r="11" spans="3:49" x14ac:dyDescent="0.25">
      <c r="C11" s="7" t="str">
        <f>'Verbrauch je Träger PP 2019'!D85</f>
        <v>Belgium</v>
      </c>
      <c r="D11" s="7" t="str">
        <f>'Verbrauch je Träger PP 2019'!E85</f>
        <v>Ghent</v>
      </c>
      <c r="E11" s="43">
        <f>'Gesamtenergie 2050 var.'!E9*'Energie pro Energieträger'!D$43</f>
        <v>14700.201591734787</v>
      </c>
      <c r="F11" s="47">
        <f>'Gesamtenergie 2050 var.'!F9*'Energie pro Energieträger'!D$41</f>
        <v>16572.265437425893</v>
      </c>
      <c r="G11" s="44">
        <f>'Gesamtenergie 2050 var.'!G9*'Energie pro Energieträger'!E$42</f>
        <v>0</v>
      </c>
      <c r="H11" s="46">
        <f>'Gesamtenergie 2050 var.'!H9*'Energie pro Energieträger'!E$44</f>
        <v>0</v>
      </c>
      <c r="I11" s="45">
        <f>'Gesamtenergie 2050 var.'!I9*'Energie pro Energieträger'!E$41</f>
        <v>266.65251327868333</v>
      </c>
      <c r="K11" s="7" t="str">
        <f t="shared" si="0"/>
        <v>Belgium</v>
      </c>
      <c r="L11" s="7" t="str">
        <f t="shared" si="1"/>
        <v>Ghent</v>
      </c>
      <c r="M11" s="43">
        <f>E11-'Verbrauch je Träger PP 2019'!F11</f>
        <v>-10255.348408265212</v>
      </c>
      <c r="N11" s="47">
        <f>F11-'Verbrauch je Träger PP 2019'!G11</f>
        <v>-11561.362265304666</v>
      </c>
      <c r="O11" s="44">
        <f>G11-'Verbrauch je Träger PP 2019'!H11</f>
        <v>0</v>
      </c>
      <c r="P11" s="46">
        <f>H11-'Verbrauch je Träger PP 2019'!I11</f>
        <v>0</v>
      </c>
      <c r="Q11" s="45">
        <f>I11-'Verbrauch je Träger PP 2019'!J11</f>
        <v>-186.02564125038975</v>
      </c>
      <c r="S11" s="7" t="str">
        <f t="shared" si="2"/>
        <v>Belgium</v>
      </c>
      <c r="T11" s="7" t="str">
        <f t="shared" si="3"/>
        <v>Ghent</v>
      </c>
      <c r="U11" s="43">
        <f>'Gesamtenergie 2050 var.'!E46*'Energie pro Energieträger'!D$43</f>
        <v>13912.690792177566</v>
      </c>
      <c r="V11" s="47">
        <f>'Gesamtenergie 2050 var.'!F46*'Energie pro Energieträger'!D$41</f>
        <v>15684.465503278074</v>
      </c>
      <c r="W11" s="44">
        <f>'Gesamtenergie 2050 var.'!G46*'Energie pro Energieträger'!E$42</f>
        <v>0</v>
      </c>
      <c r="X11" s="46">
        <f>'Gesamtenergie 2050 var.'!H46*'Energie pro Energieträger'!E$44</f>
        <v>0</v>
      </c>
      <c r="Y11" s="45">
        <f>'Gesamtenergie 2050 var.'!I46*'Energie pro Energieträger'!E$41</f>
        <v>252.36755721018244</v>
      </c>
      <c r="AA11" s="7" t="str">
        <f t="shared" si="4"/>
        <v>Belgium</v>
      </c>
      <c r="AB11" s="7" t="str">
        <f t="shared" si="5"/>
        <v>Ghent</v>
      </c>
      <c r="AC11" s="43">
        <f>U11-'Verbrauch je Träger PP 2019'!F11</f>
        <v>-11042.859207822434</v>
      </c>
      <c r="AD11" s="47">
        <f>V11-'Verbrauch je Träger PP 2019'!G11</f>
        <v>-12449.162199452485</v>
      </c>
      <c r="AE11" s="44">
        <f>W11-'Verbrauch je Träger PP 2019'!H11</f>
        <v>0</v>
      </c>
      <c r="AF11" s="46">
        <f>X11-'Verbrauch je Träger PP 2019'!I11</f>
        <v>0</v>
      </c>
      <c r="AG11" s="45">
        <f>Y11-'Verbrauch je Träger PP 2019'!J11</f>
        <v>-200.31059731889064</v>
      </c>
      <c r="AI11" s="7" t="str">
        <f t="shared" si="6"/>
        <v>Belgium</v>
      </c>
      <c r="AJ11" s="7" t="str">
        <f t="shared" si="7"/>
        <v>Ghent</v>
      </c>
      <c r="AK11" s="43">
        <f>'Gesamtenergie 2050 var.'!E83*'Energie pro Energieträger'!D$43</f>
        <v>13125.179992620346</v>
      </c>
      <c r="AL11" s="47">
        <f>'Gesamtenergie 2050 var.'!F83*'Energie pro Energieträger'!D$41</f>
        <v>14796.665569130259</v>
      </c>
      <c r="AM11" s="44">
        <f>'Gesamtenergie 2050 var.'!G83*'Energie pro Energieträger'!E$42</f>
        <v>0</v>
      </c>
      <c r="AN11" s="46">
        <f>'Gesamtenergie 2050 var.'!H83*'Energie pro Energieträger'!E$44</f>
        <v>0</v>
      </c>
      <c r="AO11" s="45">
        <f>'Gesamtenergie 2050 var.'!I83*'Energie pro Energieträger'!E$41</f>
        <v>238.08260114168155</v>
      </c>
      <c r="AQ11" s="7" t="str">
        <f t="shared" si="8"/>
        <v>Belgium</v>
      </c>
      <c r="AR11" s="7" t="str">
        <f t="shared" si="9"/>
        <v>Ghent</v>
      </c>
      <c r="AS11" s="43">
        <f>AK11-'Verbrauch je Träger PP 2019'!F11</f>
        <v>-11830.370007379654</v>
      </c>
      <c r="AT11" s="47">
        <f>AL11-'Verbrauch je Träger PP 2019'!G11</f>
        <v>-13336.9621336003</v>
      </c>
      <c r="AU11" s="44">
        <f>AM11-'Verbrauch je Träger PP 2019'!H11</f>
        <v>0</v>
      </c>
      <c r="AV11" s="46">
        <f>AN11-'Verbrauch je Träger PP 2019'!I11</f>
        <v>0</v>
      </c>
      <c r="AW11" s="45">
        <f>AO11-'Verbrauch je Träger PP 2019'!J11</f>
        <v>-214.59555338739153</v>
      </c>
    </row>
    <row r="12" spans="3:49" x14ac:dyDescent="0.25">
      <c r="C12" s="7" t="str">
        <f>'Verbrauch je Träger PP 2019'!D86</f>
        <v>Czech Republic</v>
      </c>
      <c r="D12" s="7" t="str">
        <f>'Verbrauch je Träger PP 2019'!E86</f>
        <v>Trinec</v>
      </c>
      <c r="E12" s="43">
        <f>'Gesamtenergie 2050 var.'!E10*'Energie pro Energieträger'!D$43</f>
        <v>6967.0863690735696</v>
      </c>
      <c r="F12" s="47">
        <f>'Gesamtenergie 2050 var.'!F10*'Energie pro Energieträger'!D$41</f>
        <v>7854.3415825451511</v>
      </c>
      <c r="G12" s="44">
        <f>'Gesamtenergie 2050 var.'!G10*'Energie pro Energieträger'!E$42</f>
        <v>0</v>
      </c>
      <c r="H12" s="46">
        <f>'Gesamtenergie 2050 var.'!H10*'Energie pro Energieträger'!E$44</f>
        <v>0</v>
      </c>
      <c r="I12" s="45">
        <f>'Gesamtenergie 2050 var.'!I10*'Energie pro Energieträger'!E$41</f>
        <v>126.37861317409893</v>
      </c>
      <c r="K12" s="7" t="str">
        <f t="shared" si="0"/>
        <v>Czech Republic</v>
      </c>
      <c r="L12" s="7" t="str">
        <f t="shared" si="1"/>
        <v>Trinec</v>
      </c>
      <c r="M12" s="43">
        <f>E12-'Verbrauch je Träger PP 2019'!F12</f>
        <v>-4860.4706309264293</v>
      </c>
      <c r="N12" s="47">
        <f>F12-'Verbrauch je Träger PP 2019'!G12</f>
        <v>-5479.4493084921023</v>
      </c>
      <c r="O12" s="44">
        <f>G12-'Verbrauch je Träger PP 2019'!H12</f>
        <v>0</v>
      </c>
      <c r="P12" s="46">
        <f>H12-'Verbrauch je Träger PP 2019'!I12</f>
        <v>0</v>
      </c>
      <c r="Q12" s="45">
        <f>I12-'Verbrauch je Träger PP 2019'!J12</f>
        <v>-88.165914009129679</v>
      </c>
      <c r="S12" s="7" t="str">
        <f t="shared" si="2"/>
        <v>Czech Republic</v>
      </c>
      <c r="T12" s="7" t="str">
        <f t="shared" si="3"/>
        <v>Trinec</v>
      </c>
      <c r="U12" s="43">
        <f>'Gesamtenergie 2050 var.'!E47*'Energie pro Energieträger'!D$43</f>
        <v>6593.8495993017705</v>
      </c>
      <c r="V12" s="47">
        <f>'Gesamtenergie 2050 var.'!F47*'Energie pro Energieträger'!D$41</f>
        <v>7433.5732834802311</v>
      </c>
      <c r="W12" s="44">
        <f>'Gesamtenergie 2050 var.'!G47*'Energie pro Energieträger'!E$42</f>
        <v>0</v>
      </c>
      <c r="X12" s="46">
        <f>'Gesamtenergie 2050 var.'!H47*'Energie pro Energieträger'!E$44</f>
        <v>0</v>
      </c>
      <c r="Y12" s="45">
        <f>'Gesamtenergie 2050 var.'!I47*'Energie pro Energieträger'!E$41</f>
        <v>119.60833032548646</v>
      </c>
      <c r="AA12" s="7" t="str">
        <f t="shared" si="4"/>
        <v>Czech Republic</v>
      </c>
      <c r="AB12" s="7" t="str">
        <f t="shared" si="5"/>
        <v>Trinec</v>
      </c>
      <c r="AC12" s="43">
        <f>U12-'Verbrauch je Träger PP 2019'!F12</f>
        <v>-5233.7074006982284</v>
      </c>
      <c r="AD12" s="47">
        <f>V12-'Verbrauch je Träger PP 2019'!G12</f>
        <v>-5900.2176075570223</v>
      </c>
      <c r="AE12" s="44">
        <f>W12-'Verbrauch je Träger PP 2019'!H12</f>
        <v>0</v>
      </c>
      <c r="AF12" s="46">
        <f>X12-'Verbrauch je Träger PP 2019'!I12</f>
        <v>0</v>
      </c>
      <c r="AG12" s="45">
        <f>Y12-'Verbrauch je Träger PP 2019'!J12</f>
        <v>-94.936196857742146</v>
      </c>
      <c r="AI12" s="7" t="str">
        <f t="shared" si="6"/>
        <v>Czech Republic</v>
      </c>
      <c r="AJ12" s="7" t="str">
        <f t="shared" si="7"/>
        <v>Trinec</v>
      </c>
      <c r="AK12" s="43">
        <f>'Gesamtenergie 2050 var.'!E84*'Energie pro Energieträger'!D$43</f>
        <v>6220.6128295299723</v>
      </c>
      <c r="AL12" s="47">
        <f>'Gesamtenergie 2050 var.'!F84*'Energie pro Energieträger'!D$41</f>
        <v>7012.8049844153129</v>
      </c>
      <c r="AM12" s="44">
        <f>'Gesamtenergie 2050 var.'!G84*'Energie pro Energieträger'!E$42</f>
        <v>0</v>
      </c>
      <c r="AN12" s="46">
        <f>'Gesamtenergie 2050 var.'!H84*'Energie pro Energieträger'!E$44</f>
        <v>0</v>
      </c>
      <c r="AO12" s="45">
        <f>'Gesamtenergie 2050 var.'!I84*'Energie pro Energieträger'!E$41</f>
        <v>112.83804747687405</v>
      </c>
      <c r="AQ12" s="7" t="str">
        <f t="shared" si="8"/>
        <v>Czech Republic</v>
      </c>
      <c r="AR12" s="7" t="str">
        <f t="shared" si="9"/>
        <v>Trinec</v>
      </c>
      <c r="AS12" s="43">
        <f>AK12-'Verbrauch je Träger PP 2019'!F12</f>
        <v>-5606.9441704700266</v>
      </c>
      <c r="AT12" s="47">
        <f>AL12-'Verbrauch je Träger PP 2019'!G12</f>
        <v>-6320.9859066219406</v>
      </c>
      <c r="AU12" s="44">
        <f>AM12-'Verbrauch je Träger PP 2019'!H12</f>
        <v>0</v>
      </c>
      <c r="AV12" s="46">
        <f>AN12-'Verbrauch je Träger PP 2019'!I12</f>
        <v>0</v>
      </c>
      <c r="AW12" s="45">
        <f>AO12-'Verbrauch je Träger PP 2019'!J12</f>
        <v>-101.70647970635456</v>
      </c>
    </row>
    <row r="13" spans="3:49" x14ac:dyDescent="0.25">
      <c r="C13" s="7" t="str">
        <f>'Verbrauch je Träger PP 2019'!D87</f>
        <v>Finland</v>
      </c>
      <c r="D13" s="7" t="str">
        <f>'Verbrauch je Träger PP 2019'!E87</f>
        <v>Raahe</v>
      </c>
      <c r="E13" s="43">
        <f>'Gesamtenergie 2050 var.'!E11*'Energie pro Energieträger'!D$43</f>
        <v>7012.940208901</v>
      </c>
      <c r="F13" s="47">
        <f>'Gesamtenergie 2050 var.'!F11*'Energie pro Energieträger'!D$41</f>
        <v>7906.0348875793243</v>
      </c>
      <c r="G13" s="44">
        <f>'Gesamtenergie 2050 var.'!G11*'Energie pro Energieträger'!E$42</f>
        <v>0</v>
      </c>
      <c r="H13" s="46">
        <f>'Gesamtenergie 2050 var.'!H11*'Energie pro Energieträger'!E$44</f>
        <v>0</v>
      </c>
      <c r="I13" s="45">
        <f>'Gesamtenergie 2050 var.'!I11*'Energie pro Energieträger'!E$41</f>
        <v>127.21037330726178</v>
      </c>
      <c r="K13" s="7" t="str">
        <f t="shared" si="0"/>
        <v>Finland</v>
      </c>
      <c r="L13" s="7" t="str">
        <f t="shared" si="1"/>
        <v>Raahe</v>
      </c>
      <c r="M13" s="43">
        <f>E13-'Verbrauch je Träger PP 2019'!F13</f>
        <v>-4892.4597910989996</v>
      </c>
      <c r="N13" s="47">
        <f>F13-'Verbrauch je Träger PP 2019'!G13</f>
        <v>-5515.5122733563549</v>
      </c>
      <c r="O13" s="44">
        <f>G13-'Verbrauch je Träger PP 2019'!H13</f>
        <v>0</v>
      </c>
      <c r="P13" s="46">
        <f>H13-'Verbrauch je Träger PP 2019'!I13</f>
        <v>0</v>
      </c>
      <c r="Q13" s="45">
        <f>I13-'Verbrauch je Träger PP 2019'!J13</f>
        <v>-88.746177477250157</v>
      </c>
      <c r="S13" s="7" t="str">
        <f t="shared" si="2"/>
        <v>Finland</v>
      </c>
      <c r="T13" s="7" t="str">
        <f t="shared" si="3"/>
        <v>Raahe</v>
      </c>
      <c r="U13" s="43">
        <f>'Gesamtenergie 2050 var.'!E48*'Energie pro Energieträger'!D$43</f>
        <v>6637.2469834241592</v>
      </c>
      <c r="V13" s="47">
        <f>'Gesamtenergie 2050 var.'!F48*'Energie pro Energieträger'!D$41</f>
        <v>7482.4973043161453</v>
      </c>
      <c r="W13" s="44">
        <f>'Gesamtenergie 2050 var.'!G48*'Energie pro Energieträger'!E$42</f>
        <v>0</v>
      </c>
      <c r="X13" s="46">
        <f>'Gesamtenergie 2050 var.'!H48*'Energie pro Energieträger'!E$44</f>
        <v>0</v>
      </c>
      <c r="Y13" s="45">
        <f>'Gesamtenergie 2050 var.'!I48*'Energie pro Energieträger'!E$41</f>
        <v>120.39553188008703</v>
      </c>
      <c r="AA13" s="7" t="str">
        <f t="shared" si="4"/>
        <v>Finland</v>
      </c>
      <c r="AB13" s="7" t="str">
        <f t="shared" si="5"/>
        <v>Raahe</v>
      </c>
      <c r="AC13" s="43">
        <f>U13-'Verbrauch je Träger PP 2019'!F13</f>
        <v>-5268.1530165758404</v>
      </c>
      <c r="AD13" s="47">
        <f>V13-'Verbrauch je Träger PP 2019'!G13</f>
        <v>-5939.0498566195338</v>
      </c>
      <c r="AE13" s="44">
        <f>W13-'Verbrauch je Träger PP 2019'!H13</f>
        <v>0</v>
      </c>
      <c r="AF13" s="46">
        <f>X13-'Verbrauch je Träger PP 2019'!I13</f>
        <v>0</v>
      </c>
      <c r="AG13" s="45">
        <f>Y13-'Verbrauch je Träger PP 2019'!J13</f>
        <v>-95.561018904424898</v>
      </c>
      <c r="AI13" s="7" t="str">
        <f t="shared" si="6"/>
        <v>Finland</v>
      </c>
      <c r="AJ13" s="7" t="str">
        <f t="shared" si="7"/>
        <v>Raahe</v>
      </c>
      <c r="AK13" s="43">
        <f>'Gesamtenergie 2050 var.'!E85*'Energie pro Energieträger'!D$43</f>
        <v>6261.5537579473212</v>
      </c>
      <c r="AL13" s="47">
        <f>'Gesamtenergie 2050 var.'!F85*'Energie pro Energieträger'!D$41</f>
        <v>7058.9597210529682</v>
      </c>
      <c r="AM13" s="44">
        <f>'Gesamtenergie 2050 var.'!G85*'Energie pro Energieträger'!E$42</f>
        <v>0</v>
      </c>
      <c r="AN13" s="46">
        <f>'Gesamtenergie 2050 var.'!H85*'Energie pro Energieträger'!E$44</f>
        <v>0</v>
      </c>
      <c r="AO13" s="45">
        <f>'Gesamtenergie 2050 var.'!I85*'Energie pro Energieträger'!E$41</f>
        <v>113.58069045291229</v>
      </c>
      <c r="AQ13" s="7" t="str">
        <f t="shared" si="8"/>
        <v>Finland</v>
      </c>
      <c r="AR13" s="7" t="str">
        <f t="shared" si="9"/>
        <v>Raahe</v>
      </c>
      <c r="AS13" s="43">
        <f>AK13-'Verbrauch je Träger PP 2019'!F13</f>
        <v>-5643.8462420526785</v>
      </c>
      <c r="AT13" s="47">
        <f>AL13-'Verbrauch je Träger PP 2019'!G13</f>
        <v>-6362.5874398827109</v>
      </c>
      <c r="AU13" s="44">
        <f>AM13-'Verbrauch je Träger PP 2019'!H13</f>
        <v>0</v>
      </c>
      <c r="AV13" s="46">
        <f>AN13-'Verbrauch je Träger PP 2019'!I13</f>
        <v>0</v>
      </c>
      <c r="AW13" s="45">
        <f>AO13-'Verbrauch je Träger PP 2019'!J13</f>
        <v>-102.37586033159964</v>
      </c>
    </row>
    <row r="14" spans="3:49" x14ac:dyDescent="0.25">
      <c r="C14" s="7" t="str">
        <f>'Verbrauch je Träger PP 2019'!D88</f>
        <v>France</v>
      </c>
      <c r="D14" s="7" t="str">
        <f>'Verbrauch je Träger PP 2019'!E88</f>
        <v>Fos-Sur-Mer</v>
      </c>
      <c r="E14" s="43">
        <f>'Gesamtenergie 2050 var.'!E12*'Energie pro Energieträger'!D$43</f>
        <v>10114.817608991827</v>
      </c>
      <c r="F14" s="47">
        <f>'Gesamtenergie 2050 var.'!F12*'Energie pro Energieträger'!D$41</f>
        <v>11402.934934008641</v>
      </c>
      <c r="G14" s="44">
        <f>'Gesamtenergie 2050 var.'!G12*'Energie pro Energieträger'!E$42</f>
        <v>0</v>
      </c>
      <c r="H14" s="46">
        <f>'Gesamtenergie 2050 var.'!H12*'Energie pro Energieträger'!E$44</f>
        <v>0</v>
      </c>
      <c r="I14" s="45">
        <f>'Gesamtenergie 2050 var.'!I12*'Energie pro Energieträger'!E$41</f>
        <v>183.47649996239682</v>
      </c>
      <c r="K14" s="7" t="str">
        <f t="shared" si="0"/>
        <v>France</v>
      </c>
      <c r="L14" s="7" t="str">
        <f t="shared" si="1"/>
        <v>Fos-Sur-Mer</v>
      </c>
      <c r="M14" s="43">
        <f>E14-'Verbrauch je Träger PP 2019'!F14</f>
        <v>-7056.432391008173</v>
      </c>
      <c r="N14" s="47">
        <f>F14-'Verbrauch je Träger PP 2019'!G14</f>
        <v>-7955.0657788793615</v>
      </c>
      <c r="O14" s="44">
        <f>G14-'Verbrauch je Träger PP 2019'!H14</f>
        <v>0</v>
      </c>
      <c r="P14" s="46">
        <f>H14-'Verbrauch je Träger PP 2019'!I14</f>
        <v>0</v>
      </c>
      <c r="Q14" s="45">
        <f>I14-'Verbrauch je Träger PP 2019'!J14</f>
        <v>-127.99929443834156</v>
      </c>
      <c r="S14" s="7" t="str">
        <f t="shared" si="2"/>
        <v>France</v>
      </c>
      <c r="T14" s="7" t="str">
        <f t="shared" si="3"/>
        <v>Fos-Sur-Mer</v>
      </c>
      <c r="U14" s="43">
        <f>'Gesamtenergie 2050 var.'!E49*'Energie pro Energieträger'!D$43</f>
        <v>9572.9523799386916</v>
      </c>
      <c r="V14" s="47">
        <f>'Gesamtenergie 2050 var.'!F49*'Energie pro Energieträger'!D$41</f>
        <v>10792.063419686749</v>
      </c>
      <c r="W14" s="44">
        <f>'Gesamtenergie 2050 var.'!G49*'Energie pro Energieträger'!E$42</f>
        <v>0</v>
      </c>
      <c r="X14" s="46">
        <f>'Gesamtenergie 2050 var.'!H49*'Energie pro Energieträger'!E$44</f>
        <v>0</v>
      </c>
      <c r="Y14" s="45">
        <f>'Gesamtenergie 2050 var.'!I49*'Energie pro Energieträger'!E$41</f>
        <v>173.64740175012554</v>
      </c>
      <c r="AA14" s="7" t="str">
        <f t="shared" si="4"/>
        <v>France</v>
      </c>
      <c r="AB14" s="7" t="str">
        <f t="shared" si="5"/>
        <v>Fos-Sur-Mer</v>
      </c>
      <c r="AC14" s="43">
        <f>U14-'Verbrauch je Träger PP 2019'!F14</f>
        <v>-7598.2976200613084</v>
      </c>
      <c r="AD14" s="47">
        <f>V14-'Verbrauch je Träger PP 2019'!G14</f>
        <v>-8565.9372932012539</v>
      </c>
      <c r="AE14" s="44">
        <f>W14-'Verbrauch je Träger PP 2019'!H14</f>
        <v>0</v>
      </c>
      <c r="AF14" s="46">
        <f>X14-'Verbrauch je Träger PP 2019'!I14</f>
        <v>0</v>
      </c>
      <c r="AG14" s="45">
        <f>Y14-'Verbrauch je Träger PP 2019'!J14</f>
        <v>-137.82839265061284</v>
      </c>
      <c r="AI14" s="7" t="str">
        <f t="shared" si="6"/>
        <v>France</v>
      </c>
      <c r="AJ14" s="7" t="str">
        <f t="shared" si="7"/>
        <v>Fos-Sur-Mer</v>
      </c>
      <c r="AK14" s="43">
        <f>'Gesamtenergie 2050 var.'!E86*'Energie pro Energieträger'!D$43</f>
        <v>9031.0871508855598</v>
      </c>
      <c r="AL14" s="47">
        <f>'Gesamtenergie 2050 var.'!F86*'Energie pro Energieträger'!D$41</f>
        <v>10181.19190536486</v>
      </c>
      <c r="AM14" s="44">
        <f>'Gesamtenergie 2050 var.'!G86*'Energie pro Energieträger'!E$42</f>
        <v>0</v>
      </c>
      <c r="AN14" s="46">
        <f>'Gesamtenergie 2050 var.'!H86*'Energie pro Energieträger'!E$44</f>
        <v>0</v>
      </c>
      <c r="AO14" s="45">
        <f>'Gesamtenergie 2050 var.'!I86*'Energie pro Energieträger'!E$41</f>
        <v>163.81830353785429</v>
      </c>
      <c r="AQ14" s="7" t="str">
        <f t="shared" si="8"/>
        <v>France</v>
      </c>
      <c r="AR14" s="7" t="str">
        <f t="shared" si="9"/>
        <v>Fos-Sur-Mer</v>
      </c>
      <c r="AS14" s="43">
        <f>AK14-'Verbrauch je Träger PP 2019'!F14</f>
        <v>-8140.1628491144402</v>
      </c>
      <c r="AT14" s="47">
        <f>AL14-'Verbrauch je Träger PP 2019'!G14</f>
        <v>-9176.8088075231426</v>
      </c>
      <c r="AU14" s="44">
        <f>AM14-'Verbrauch je Träger PP 2019'!H14</f>
        <v>0</v>
      </c>
      <c r="AV14" s="46">
        <f>AN14-'Verbrauch je Träger PP 2019'!I14</f>
        <v>0</v>
      </c>
      <c r="AW14" s="45">
        <f>AO14-'Verbrauch je Träger PP 2019'!J14</f>
        <v>-147.65749086288409</v>
      </c>
    </row>
    <row r="15" spans="3:49" x14ac:dyDescent="0.25">
      <c r="C15" s="7" t="str">
        <f>'Verbrauch je Träger PP 2019'!D89</f>
        <v>France</v>
      </c>
      <c r="D15" s="7" t="str">
        <f>'Verbrauch je Träger PP 2019'!E89</f>
        <v>Dunkerque</v>
      </c>
      <c r="E15" s="43">
        <f>'Gesamtenergie 2050 var.'!E13*'Energie pro Energieträger'!D$43</f>
        <v>18476.400165758401</v>
      </c>
      <c r="F15" s="47">
        <f>'Gesamtenergie 2050 var.'!F13*'Energie pro Energieträger'!D$41</f>
        <v>20829.36114612245</v>
      </c>
      <c r="G15" s="44">
        <f>'Gesamtenergie 2050 var.'!G13*'Energie pro Energieträger'!E$42</f>
        <v>0</v>
      </c>
      <c r="H15" s="46">
        <f>'Gesamtenergie 2050 var.'!H13*'Energie pro Energieträger'!E$44</f>
        <v>0</v>
      </c>
      <c r="I15" s="45">
        <f>'Gesamtenergie 2050 var.'!I13*'Energie pro Energieträger'!E$41</f>
        <v>335.15040659797819</v>
      </c>
      <c r="K15" s="7" t="str">
        <f t="shared" si="0"/>
        <v>France</v>
      </c>
      <c r="L15" s="7" t="str">
        <f t="shared" si="1"/>
        <v>Dunkerque</v>
      </c>
      <c r="M15" s="43">
        <f>E15-'Verbrauch je Träger PP 2019'!F15</f>
        <v>-12889.749834241597</v>
      </c>
      <c r="N15" s="47">
        <f>F15-'Verbrauch je Träger PP 2019'!G15</f>
        <v>-14531.253489419629</v>
      </c>
      <c r="O15" s="44">
        <f>G15-'Verbrauch je Träger PP 2019'!H15</f>
        <v>0</v>
      </c>
      <c r="P15" s="46">
        <f>H15-'Verbrauch je Träger PP 2019'!I15</f>
        <v>0</v>
      </c>
      <c r="Q15" s="45">
        <f>I15-'Verbrauch je Träger PP 2019'!J15</f>
        <v>-233.81204450737062</v>
      </c>
      <c r="S15" s="7" t="str">
        <f t="shared" si="2"/>
        <v>France</v>
      </c>
      <c r="T15" s="7" t="str">
        <f t="shared" si="3"/>
        <v>Dunkerque</v>
      </c>
      <c r="U15" s="43">
        <f>'Gesamtenergie 2050 var.'!E50*'Energie pro Energieträger'!D$43</f>
        <v>17486.593014021342</v>
      </c>
      <c r="V15" s="47">
        <f>'Gesamtenergie 2050 var.'!F50*'Energie pro Energieträger'!D$41</f>
        <v>19713.502513294461</v>
      </c>
      <c r="W15" s="44">
        <f>'Gesamtenergie 2050 var.'!G50*'Energie pro Energieträger'!E$42</f>
        <v>0</v>
      </c>
      <c r="X15" s="46">
        <f>'Gesamtenergie 2050 var.'!H50*'Energie pro Energieträger'!E$44</f>
        <v>0</v>
      </c>
      <c r="Y15" s="45">
        <f>'Gesamtenergie 2050 var.'!I50*'Energie pro Energieträger'!E$41</f>
        <v>317.19592053022927</v>
      </c>
      <c r="AA15" s="7" t="str">
        <f t="shared" si="4"/>
        <v>France</v>
      </c>
      <c r="AB15" s="7" t="str">
        <f t="shared" si="5"/>
        <v>Dunkerque</v>
      </c>
      <c r="AC15" s="43">
        <f>U15-'Verbrauch je Träger PP 2019'!F15</f>
        <v>-13879.556985978656</v>
      </c>
      <c r="AD15" s="47">
        <f>V15-'Verbrauch je Träger PP 2019'!G15</f>
        <v>-15647.112122247618</v>
      </c>
      <c r="AE15" s="44">
        <f>W15-'Verbrauch je Träger PP 2019'!H15</f>
        <v>0</v>
      </c>
      <c r="AF15" s="46">
        <f>X15-'Verbrauch je Träger PP 2019'!I15</f>
        <v>0</v>
      </c>
      <c r="AG15" s="45">
        <f>Y15-'Verbrauch je Träger PP 2019'!J15</f>
        <v>-251.76653057511953</v>
      </c>
      <c r="AI15" s="7" t="str">
        <f t="shared" si="6"/>
        <v>France</v>
      </c>
      <c r="AJ15" s="7" t="str">
        <f t="shared" si="7"/>
        <v>Dunkerque</v>
      </c>
      <c r="AK15" s="43">
        <f>'Gesamtenergie 2050 var.'!E87*'Energie pro Energieträger'!D$43</f>
        <v>16496.785862284287</v>
      </c>
      <c r="AL15" s="47">
        <f>'Gesamtenergie 2050 var.'!F87*'Energie pro Energieträger'!D$41</f>
        <v>18597.643880466476</v>
      </c>
      <c r="AM15" s="44">
        <f>'Gesamtenergie 2050 var.'!G87*'Energie pro Energieträger'!E$42</f>
        <v>0</v>
      </c>
      <c r="AN15" s="46">
        <f>'Gesamtenergie 2050 var.'!H87*'Energie pro Energieträger'!E$44</f>
        <v>0</v>
      </c>
      <c r="AO15" s="45">
        <f>'Gesamtenergie 2050 var.'!I87*'Energie pro Energieträger'!E$41</f>
        <v>299.24143446248053</v>
      </c>
      <c r="AQ15" s="7" t="str">
        <f t="shared" si="8"/>
        <v>France</v>
      </c>
      <c r="AR15" s="7" t="str">
        <f t="shared" si="9"/>
        <v>Dunkerque</v>
      </c>
      <c r="AS15" s="43">
        <f>AK15-'Verbrauch je Träger PP 2019'!F15</f>
        <v>-14869.364137715711</v>
      </c>
      <c r="AT15" s="47">
        <f>AL15-'Verbrauch je Träger PP 2019'!G15</f>
        <v>-16762.970755075603</v>
      </c>
      <c r="AU15" s="44">
        <f>AM15-'Verbrauch je Träger PP 2019'!H15</f>
        <v>0</v>
      </c>
      <c r="AV15" s="46">
        <f>AN15-'Verbrauch je Träger PP 2019'!I15</f>
        <v>0</v>
      </c>
      <c r="AW15" s="45">
        <f>AO15-'Verbrauch je Träger PP 2019'!J15</f>
        <v>-269.72101664286828</v>
      </c>
    </row>
    <row r="16" spans="3:49" x14ac:dyDescent="0.25">
      <c r="C16" s="7" t="str">
        <f>'Verbrauch je Träger PP 2019'!D90</f>
        <v>Germany</v>
      </c>
      <c r="D16" s="7" t="str">
        <f>'Verbrauch je Träger PP 2019'!E90</f>
        <v>Bremen</v>
      </c>
      <c r="E16" s="43">
        <f>'Gesamtenergie 2050 var.'!E14*'Energie pro Energieträger'!D$43</f>
        <v>8901.0394959128062</v>
      </c>
      <c r="F16" s="47">
        <f>'Gesamtenergie 2050 var.'!F14*'Energie pro Energieträger'!D$41</f>
        <v>10034.582741927603</v>
      </c>
      <c r="G16" s="44">
        <f>'Gesamtenergie 2050 var.'!G14*'Energie pro Energieträger'!E$42</f>
        <v>0</v>
      </c>
      <c r="H16" s="46">
        <f>'Gesamtenergie 2050 var.'!H14*'Energie pro Energieträger'!E$44</f>
        <v>0</v>
      </c>
      <c r="I16" s="45">
        <f>'Gesamtenergie 2050 var.'!I14*'Energie pro Energieträger'!E$41</f>
        <v>161.45931996690919</v>
      </c>
      <c r="K16" s="7" t="str">
        <f t="shared" si="0"/>
        <v>Germany</v>
      </c>
      <c r="L16" s="7" t="str">
        <f t="shared" si="1"/>
        <v>Bremen</v>
      </c>
      <c r="M16" s="43">
        <f>E16-'Verbrauch je Träger PP 2019'!F16</f>
        <v>-6209.6605040871927</v>
      </c>
      <c r="N16" s="47">
        <f>F16-'Verbrauch je Träger PP 2019'!G16</f>
        <v>-7000.4578854138344</v>
      </c>
      <c r="O16" s="44">
        <f>G16-'Verbrauch je Träger PP 2019'!H16</f>
        <v>0</v>
      </c>
      <c r="P16" s="46">
        <f>H16-'Verbrauch je Träger PP 2019'!I16</f>
        <v>0</v>
      </c>
      <c r="Q16" s="45">
        <f>I16-'Verbrauch je Träger PP 2019'!J16</f>
        <v>-112.63937910574057</v>
      </c>
      <c r="S16" s="7" t="str">
        <f t="shared" si="2"/>
        <v>Germany</v>
      </c>
      <c r="T16" s="7" t="str">
        <f t="shared" si="3"/>
        <v>Bremen</v>
      </c>
      <c r="U16" s="43">
        <f>'Gesamtenergie 2050 var.'!E51*'Energie pro Energieträger'!D$43</f>
        <v>8424.1980943460476</v>
      </c>
      <c r="V16" s="47">
        <f>'Gesamtenergie 2050 var.'!F51*'Energie pro Energieträger'!D$41</f>
        <v>9497.0158093243372</v>
      </c>
      <c r="W16" s="44">
        <f>'Gesamtenergie 2050 var.'!G51*'Energie pro Energieträger'!E$42</f>
        <v>0</v>
      </c>
      <c r="X16" s="46">
        <f>'Gesamtenergie 2050 var.'!H51*'Energie pro Energieträger'!E$44</f>
        <v>0</v>
      </c>
      <c r="Y16" s="45">
        <f>'Gesamtenergie 2050 var.'!I51*'Energie pro Energieträger'!E$41</f>
        <v>152.80971354011047</v>
      </c>
      <c r="AA16" s="7" t="str">
        <f t="shared" si="4"/>
        <v>Germany</v>
      </c>
      <c r="AB16" s="7" t="str">
        <f t="shared" si="5"/>
        <v>Bremen</v>
      </c>
      <c r="AC16" s="43">
        <f>U16-'Verbrauch je Träger PP 2019'!F16</f>
        <v>-6686.5019056539513</v>
      </c>
      <c r="AD16" s="47">
        <f>V16-'Verbrauch je Träger PP 2019'!G16</f>
        <v>-7538.0248180171002</v>
      </c>
      <c r="AE16" s="44">
        <f>W16-'Verbrauch je Träger PP 2019'!H16</f>
        <v>0</v>
      </c>
      <c r="AF16" s="46">
        <f>X16-'Verbrauch je Träger PP 2019'!I16</f>
        <v>0</v>
      </c>
      <c r="AG16" s="45">
        <f>Y16-'Verbrauch je Träger PP 2019'!J16</f>
        <v>-121.2889855325393</v>
      </c>
      <c r="AI16" s="7" t="str">
        <f t="shared" si="6"/>
        <v>Germany</v>
      </c>
      <c r="AJ16" s="7" t="str">
        <f t="shared" si="7"/>
        <v>Bremen</v>
      </c>
      <c r="AK16" s="43">
        <f>'Gesamtenergie 2050 var.'!E88*'Energie pro Energieträger'!D$43</f>
        <v>7947.3566927792917</v>
      </c>
      <c r="AL16" s="47">
        <f>'Gesamtenergie 2050 var.'!F88*'Energie pro Energieträger'!D$41</f>
        <v>8959.4488767210732</v>
      </c>
      <c r="AM16" s="44">
        <f>'Gesamtenergie 2050 var.'!G88*'Energie pro Energieträger'!E$42</f>
        <v>0</v>
      </c>
      <c r="AN16" s="46">
        <f>'Gesamtenergie 2050 var.'!H88*'Energie pro Energieträger'!E$44</f>
        <v>0</v>
      </c>
      <c r="AO16" s="45">
        <f>'Gesamtenergie 2050 var.'!I88*'Energie pro Energieträger'!E$41</f>
        <v>144.16010711331177</v>
      </c>
      <c r="AQ16" s="7" t="str">
        <f t="shared" si="8"/>
        <v>Germany</v>
      </c>
      <c r="AR16" s="7" t="str">
        <f t="shared" si="9"/>
        <v>Bremen</v>
      </c>
      <c r="AS16" s="43">
        <f>AK16-'Verbrauch je Träger PP 2019'!F16</f>
        <v>-7163.3433072207072</v>
      </c>
      <c r="AT16" s="47">
        <f>AL16-'Verbrauch je Träger PP 2019'!G16</f>
        <v>-8075.5917506203641</v>
      </c>
      <c r="AU16" s="44">
        <f>AM16-'Verbrauch je Träger PP 2019'!H16</f>
        <v>0</v>
      </c>
      <c r="AV16" s="46">
        <f>AN16-'Verbrauch je Träger PP 2019'!I16</f>
        <v>0</v>
      </c>
      <c r="AW16" s="45">
        <f>AO16-'Verbrauch je Träger PP 2019'!J16</f>
        <v>-129.938591959338</v>
      </c>
    </row>
    <row r="17" spans="3:49" x14ac:dyDescent="0.25">
      <c r="C17" s="7" t="str">
        <f>'Verbrauch je Träger PP 2019'!D91</f>
        <v>Germany</v>
      </c>
      <c r="D17" s="7" t="str">
        <f>'Verbrauch je Träger PP 2019'!E91</f>
        <v>Voelklingen</v>
      </c>
      <c r="E17" s="43">
        <f>'Gesamtenergie 2050 var.'!E15*'Energie pro Energieträger'!D$43</f>
        <v>7503.8460235240691</v>
      </c>
      <c r="F17" s="47">
        <f>'Gesamtenergie 2050 var.'!F15*'Energie pro Energieträger'!D$41</f>
        <v>8459.4573297098759</v>
      </c>
      <c r="G17" s="44">
        <f>'Gesamtenergie 2050 var.'!G15*'Energie pro Energieträger'!E$42</f>
        <v>0</v>
      </c>
      <c r="H17" s="46">
        <f>'Gesamtenergie 2050 var.'!H15*'Energie pro Energieträger'!E$44</f>
        <v>0</v>
      </c>
      <c r="I17" s="45">
        <f>'Gesamtenergie 2050 var.'!I15*'Energie pro Energieträger'!E$41</f>
        <v>136.1150994387701</v>
      </c>
      <c r="K17" s="7" t="str">
        <f t="shared" si="0"/>
        <v>Germany</v>
      </c>
      <c r="L17" s="7" t="str">
        <f t="shared" si="1"/>
        <v>Voelklingen</v>
      </c>
      <c r="M17" s="43">
        <f>E17-'Verbrauch je Träger PP 2019'!F17</f>
        <v>-5234.9319764759293</v>
      </c>
      <c r="N17" s="47">
        <f>F17-'Verbrauch je Träger PP 2019'!G17</f>
        <v>-5901.5981324913009</v>
      </c>
      <c r="O17" s="44">
        <f>G17-'Verbrauch je Träger PP 2019'!H17</f>
        <v>0</v>
      </c>
      <c r="P17" s="46">
        <f>H17-'Verbrauch je Träger PP 2019'!I17</f>
        <v>0</v>
      </c>
      <c r="Q17" s="45">
        <f>I17-'Verbrauch je Träger PP 2019'!J17</f>
        <v>-94.958409900657671</v>
      </c>
      <c r="S17" s="7" t="str">
        <f t="shared" si="2"/>
        <v>Germany</v>
      </c>
      <c r="T17" s="7" t="str">
        <f t="shared" si="3"/>
        <v>Voelklingen</v>
      </c>
      <c r="U17" s="43">
        <f>'Gesamtenergie 2050 var.'!E52*'Energie pro Energieträger'!D$43</f>
        <v>7101.8542722638504</v>
      </c>
      <c r="V17" s="47">
        <f>'Gesamtenergie 2050 var.'!F52*'Energie pro Energieträger'!D$41</f>
        <v>8006.2721156182752</v>
      </c>
      <c r="W17" s="44">
        <f>'Gesamtenergie 2050 var.'!G52*'Energie pro Energieträger'!E$42</f>
        <v>0</v>
      </c>
      <c r="X17" s="46">
        <f>'Gesamtenergie 2050 var.'!H52*'Energie pro Energieträger'!E$44</f>
        <v>0</v>
      </c>
      <c r="Y17" s="45">
        <f>'Gesamtenergie 2050 var.'!I52*'Energie pro Energieträger'!E$41</f>
        <v>128.82321911169313</v>
      </c>
      <c r="AA17" s="7" t="str">
        <f t="shared" si="4"/>
        <v>Germany</v>
      </c>
      <c r="AB17" s="7" t="str">
        <f t="shared" si="5"/>
        <v>Voelklingen</v>
      </c>
      <c r="AC17" s="43">
        <f>U17-'Verbrauch je Träger PP 2019'!F17</f>
        <v>-5636.9237277361481</v>
      </c>
      <c r="AD17" s="47">
        <f>V17-'Verbrauch je Träger PP 2019'!G17</f>
        <v>-6354.7833465829017</v>
      </c>
      <c r="AE17" s="44">
        <f>W17-'Verbrauch je Träger PP 2019'!H17</f>
        <v>0</v>
      </c>
      <c r="AF17" s="46">
        <f>X17-'Verbrauch je Träger PP 2019'!I17</f>
        <v>0</v>
      </c>
      <c r="AG17" s="45">
        <f>Y17-'Verbrauch je Träger PP 2019'!J17</f>
        <v>-102.25029022773464</v>
      </c>
      <c r="AI17" s="7" t="str">
        <f t="shared" si="6"/>
        <v>Germany</v>
      </c>
      <c r="AJ17" s="7" t="str">
        <f t="shared" si="7"/>
        <v>Voelklingen</v>
      </c>
      <c r="AK17" s="43">
        <f>'Gesamtenergie 2050 var.'!E89*'Energie pro Energieträger'!D$43</f>
        <v>6699.8625210036325</v>
      </c>
      <c r="AL17" s="47">
        <f>'Gesamtenergie 2050 var.'!F89*'Energie pro Energieträger'!D$41</f>
        <v>7553.0869015266762</v>
      </c>
      <c r="AM17" s="44">
        <f>'Gesamtenergie 2050 var.'!G89*'Energie pro Energieträger'!E$42</f>
        <v>0</v>
      </c>
      <c r="AN17" s="46">
        <f>'Gesamtenergie 2050 var.'!H89*'Energie pro Energieträger'!E$44</f>
        <v>0</v>
      </c>
      <c r="AO17" s="45">
        <f>'Gesamtenergie 2050 var.'!I89*'Energie pro Energieträger'!E$41</f>
        <v>121.53133878461617</v>
      </c>
      <c r="AQ17" s="7" t="str">
        <f t="shared" si="8"/>
        <v>Germany</v>
      </c>
      <c r="AR17" s="7" t="str">
        <f t="shared" si="9"/>
        <v>Voelklingen</v>
      </c>
      <c r="AS17" s="43">
        <f>AK17-'Verbrauch je Träger PP 2019'!F17</f>
        <v>-6038.9154789963659</v>
      </c>
      <c r="AT17" s="47">
        <f>AL17-'Verbrauch je Träger PP 2019'!G17</f>
        <v>-6807.9685606745006</v>
      </c>
      <c r="AU17" s="44">
        <f>AM17-'Verbrauch je Träger PP 2019'!H17</f>
        <v>0</v>
      </c>
      <c r="AV17" s="46">
        <f>AN17-'Verbrauch je Träger PP 2019'!I17</f>
        <v>0</v>
      </c>
      <c r="AW17" s="45">
        <f>AO17-'Verbrauch je Träger PP 2019'!J17</f>
        <v>-109.54217055481161</v>
      </c>
    </row>
    <row r="18" spans="3:49" x14ac:dyDescent="0.25">
      <c r="C18" s="7" t="str">
        <f>'Verbrauch je Träger PP 2019'!D92</f>
        <v>Germany</v>
      </c>
      <c r="D18" s="7" t="str">
        <f>'Verbrauch je Träger PP 2019'!E92</f>
        <v>Eisenhuettenstadt</v>
      </c>
      <c r="E18" s="43">
        <f>'Gesamtenergie 2050 var.'!E16*'Energie pro Energieträger'!D$43</f>
        <v>5799.1620958219801</v>
      </c>
      <c r="F18" s="47">
        <f>'Gesamtenergie 2050 var.'!F16*'Energie pro Energieträger'!D$41</f>
        <v>6537.682695498288</v>
      </c>
      <c r="G18" s="44">
        <f>'Gesamtenergie 2050 var.'!G16*'Energie pro Energieträger'!E$42</f>
        <v>0</v>
      </c>
      <c r="H18" s="46">
        <f>'Gesamtenergie 2050 var.'!H16*'Energie pro Energieträger'!E$44</f>
        <v>0</v>
      </c>
      <c r="I18" s="45">
        <f>'Gesamtenergie 2050 var.'!I16*'Energie pro Energieträger'!E$41</f>
        <v>105.19319331177418</v>
      </c>
      <c r="K18" s="7" t="str">
        <f t="shared" si="0"/>
        <v>Germany</v>
      </c>
      <c r="L18" s="7" t="str">
        <f t="shared" si="1"/>
        <v>Eisenhuettenstadt</v>
      </c>
      <c r="M18" s="43">
        <f>E18-'Verbrauch je Träger PP 2019'!F18</f>
        <v>-4045.6879041780185</v>
      </c>
      <c r="N18" s="47">
        <f>F18-'Verbrauch je Träger PP 2019'!G18</f>
        <v>-4560.9043798908333</v>
      </c>
      <c r="O18" s="44">
        <f>G18-'Verbrauch je Träger PP 2019'!H18</f>
        <v>0</v>
      </c>
      <c r="P18" s="46">
        <f>H18-'Verbrauch je Träger PP 2019'!I18</f>
        <v>0</v>
      </c>
      <c r="Q18" s="45">
        <f>I18-'Verbrauch je Träger PP 2019'!J18</f>
        <v>-73.386262144649166</v>
      </c>
      <c r="S18" s="7" t="str">
        <f t="shared" si="2"/>
        <v>Germany</v>
      </c>
      <c r="T18" s="7" t="str">
        <f t="shared" si="3"/>
        <v>Eisenhuettenstadt</v>
      </c>
      <c r="U18" s="43">
        <f>'Gesamtenergie 2050 var.'!E53*'Energie pro Energieträger'!D$43</f>
        <v>5488.4926978315161</v>
      </c>
      <c r="V18" s="47">
        <f>'Gesamtenergie 2050 var.'!F53*'Energie pro Energieträger'!D$41</f>
        <v>6187.4496939537357</v>
      </c>
      <c r="W18" s="44">
        <f>'Gesamtenergie 2050 var.'!G53*'Energie pro Energieträger'!E$42</f>
        <v>0</v>
      </c>
      <c r="X18" s="46">
        <f>'Gesamtenergie 2050 var.'!H53*'Energie pro Energieträger'!E$44</f>
        <v>0</v>
      </c>
      <c r="Y18" s="45">
        <f>'Gesamtenergie 2050 var.'!I53*'Energie pro Energieträger'!E$41</f>
        <v>99.557843670071975</v>
      </c>
      <c r="AA18" s="7" t="str">
        <f t="shared" si="4"/>
        <v>Germany</v>
      </c>
      <c r="AB18" s="7" t="str">
        <f t="shared" si="5"/>
        <v>Eisenhuettenstadt</v>
      </c>
      <c r="AC18" s="43">
        <f>U18-'Verbrauch je Träger PP 2019'!F18</f>
        <v>-4356.3573021684824</v>
      </c>
      <c r="AD18" s="47">
        <f>V18-'Verbrauch je Träger PP 2019'!G18</f>
        <v>-4911.1373814353856</v>
      </c>
      <c r="AE18" s="44">
        <f>W18-'Verbrauch je Träger PP 2019'!H18</f>
        <v>0</v>
      </c>
      <c r="AF18" s="46">
        <f>X18-'Verbrauch je Träger PP 2019'!I18</f>
        <v>0</v>
      </c>
      <c r="AG18" s="45">
        <f>Y18-'Verbrauch je Träger PP 2019'!J18</f>
        <v>-79.021611786351372</v>
      </c>
      <c r="AI18" s="7" t="str">
        <f t="shared" si="6"/>
        <v>Germany</v>
      </c>
      <c r="AJ18" s="7" t="str">
        <f t="shared" si="7"/>
        <v>Eisenhuettenstadt</v>
      </c>
      <c r="AK18" s="43">
        <f>'Gesamtenergie 2050 var.'!E90*'Energie pro Energieträger'!D$43</f>
        <v>5177.8232998410531</v>
      </c>
      <c r="AL18" s="47">
        <f>'Gesamtenergie 2050 var.'!F90*'Energie pro Energieträger'!D$41</f>
        <v>5837.2166924091853</v>
      </c>
      <c r="AM18" s="44">
        <f>'Gesamtenergie 2050 var.'!G90*'Energie pro Energieträger'!E$42</f>
        <v>0</v>
      </c>
      <c r="AN18" s="46">
        <f>'Gesamtenergie 2050 var.'!H90*'Energie pro Energieträger'!E$44</f>
        <v>0</v>
      </c>
      <c r="AO18" s="45">
        <f>'Gesamtenergie 2050 var.'!I90*'Energie pro Energieträger'!E$41</f>
        <v>93.922494028369798</v>
      </c>
      <c r="AQ18" s="7" t="str">
        <f t="shared" si="8"/>
        <v>Germany</v>
      </c>
      <c r="AR18" s="7" t="str">
        <f t="shared" si="9"/>
        <v>Eisenhuettenstadt</v>
      </c>
      <c r="AS18" s="43">
        <f>AK18-'Verbrauch je Träger PP 2019'!F18</f>
        <v>-4667.0267001589455</v>
      </c>
      <c r="AT18" s="47">
        <f>AL18-'Verbrauch je Träger PP 2019'!G18</f>
        <v>-5261.370382979936</v>
      </c>
      <c r="AU18" s="44">
        <f>AM18-'Verbrauch je Träger PP 2019'!H18</f>
        <v>0</v>
      </c>
      <c r="AV18" s="46">
        <f>AN18-'Verbrauch je Träger PP 2019'!I18</f>
        <v>0</v>
      </c>
      <c r="AW18" s="45">
        <f>AO18-'Verbrauch je Träger PP 2019'!J18</f>
        <v>-84.656961428053549</v>
      </c>
    </row>
    <row r="19" spans="3:49" x14ac:dyDescent="0.25">
      <c r="C19" s="7" t="str">
        <f>'Verbrauch je Träger PP 2019'!D93</f>
        <v>Germany</v>
      </c>
      <c r="D19" s="7" t="str">
        <f>'Verbrauch je Träger PP 2019'!E93</f>
        <v>Duisburg-Huckingen</v>
      </c>
      <c r="E19" s="43">
        <f>'Gesamtenergie 2050 var.'!E17*'Energie pro Energieträger'!D$43</f>
        <v>13486.423478655768</v>
      </c>
      <c r="F19" s="47">
        <f>'Gesamtenergie 2050 var.'!F17*'Energie pro Energieträger'!D$41</f>
        <v>15203.913245344853</v>
      </c>
      <c r="G19" s="44">
        <f>'Gesamtenergie 2050 var.'!G17*'Energie pro Energieträger'!E$42</f>
        <v>0</v>
      </c>
      <c r="H19" s="46">
        <f>'Gesamtenergie 2050 var.'!H17*'Energie pro Energieträger'!E$44</f>
        <v>0</v>
      </c>
      <c r="I19" s="45">
        <f>'Gesamtenergie 2050 var.'!I17*'Energie pro Energieträger'!E$41</f>
        <v>244.63533328319576</v>
      </c>
      <c r="K19" s="7" t="str">
        <f t="shared" si="0"/>
        <v>Germany</v>
      </c>
      <c r="L19" s="7" t="str">
        <f t="shared" si="1"/>
        <v>Duisburg-Huckingen</v>
      </c>
      <c r="M19" s="43">
        <f>E19-'Verbrauch je Träger PP 2019'!F19</f>
        <v>-9408.5765213442319</v>
      </c>
      <c r="N19" s="47">
        <f>F19-'Verbrauch je Träger PP 2019'!G19</f>
        <v>-10606.754371839148</v>
      </c>
      <c r="O19" s="44">
        <f>G19-'Verbrauch je Träger PP 2019'!H19</f>
        <v>0</v>
      </c>
      <c r="P19" s="46">
        <f>H19-'Verbrauch je Träger PP 2019'!I19</f>
        <v>0</v>
      </c>
      <c r="Q19" s="45">
        <f>I19-'Verbrauch je Träger PP 2019'!J19</f>
        <v>-170.66572591778876</v>
      </c>
      <c r="S19" s="7" t="str">
        <f t="shared" si="2"/>
        <v>Germany</v>
      </c>
      <c r="T19" s="7" t="str">
        <f t="shared" si="3"/>
        <v>Duisburg-Huckingen</v>
      </c>
      <c r="U19" s="43">
        <f>'Gesamtenergie 2050 var.'!E54*'Energie pro Energieträger'!D$43</f>
        <v>12763.936506584923</v>
      </c>
      <c r="V19" s="47">
        <f>'Gesamtenergie 2050 var.'!F54*'Energie pro Energieträger'!D$41</f>
        <v>14389.417892915664</v>
      </c>
      <c r="W19" s="44">
        <f>'Gesamtenergie 2050 var.'!G54*'Energie pro Energieträger'!E$42</f>
        <v>0</v>
      </c>
      <c r="X19" s="46">
        <f>'Gesamtenergie 2050 var.'!H54*'Energie pro Energieträger'!E$44</f>
        <v>0</v>
      </c>
      <c r="Y19" s="45">
        <f>'Gesamtenergie 2050 var.'!I54*'Energie pro Energieträger'!E$41</f>
        <v>231.52986900016739</v>
      </c>
      <c r="AA19" s="7" t="str">
        <f t="shared" si="4"/>
        <v>Germany</v>
      </c>
      <c r="AB19" s="7" t="str">
        <f t="shared" si="5"/>
        <v>Duisburg-Huckingen</v>
      </c>
      <c r="AC19" s="43">
        <f>U19-'Verbrauch je Träger PP 2019'!F19</f>
        <v>-10131.063493415077</v>
      </c>
      <c r="AD19" s="47">
        <f>V19-'Verbrauch je Träger PP 2019'!G19</f>
        <v>-11421.249724268337</v>
      </c>
      <c r="AE19" s="44">
        <f>W19-'Verbrauch je Träger PP 2019'!H19</f>
        <v>0</v>
      </c>
      <c r="AF19" s="46">
        <f>X19-'Verbrauch je Träger PP 2019'!I19</f>
        <v>0</v>
      </c>
      <c r="AG19" s="45">
        <f>Y19-'Verbrauch je Träger PP 2019'!J19</f>
        <v>-183.77119020081713</v>
      </c>
      <c r="AI19" s="7" t="str">
        <f t="shared" si="6"/>
        <v>Germany</v>
      </c>
      <c r="AJ19" s="7" t="str">
        <f t="shared" si="7"/>
        <v>Duisburg-Huckingen</v>
      </c>
      <c r="AK19" s="43">
        <f>'Gesamtenergie 2050 var.'!E91*'Energie pro Energieträger'!D$43</f>
        <v>12041.449534514079</v>
      </c>
      <c r="AL19" s="47">
        <f>'Gesamtenergie 2050 var.'!F91*'Energie pro Energieträger'!D$41</f>
        <v>13574.922540486476</v>
      </c>
      <c r="AM19" s="44">
        <f>'Gesamtenergie 2050 var.'!G91*'Energie pro Energieträger'!E$42</f>
        <v>0</v>
      </c>
      <c r="AN19" s="46">
        <f>'Gesamtenergie 2050 var.'!H91*'Energie pro Energieträger'!E$44</f>
        <v>0</v>
      </c>
      <c r="AO19" s="45">
        <f>'Gesamtenergie 2050 var.'!I91*'Energie pro Energieträger'!E$41</f>
        <v>218.42440471713905</v>
      </c>
      <c r="AQ19" s="7" t="str">
        <f t="shared" si="8"/>
        <v>Germany</v>
      </c>
      <c r="AR19" s="7" t="str">
        <f t="shared" si="9"/>
        <v>Duisburg-Huckingen</v>
      </c>
      <c r="AS19" s="43">
        <f>AK19-'Verbrauch je Träger PP 2019'!F19</f>
        <v>-10853.550465485921</v>
      </c>
      <c r="AT19" s="47">
        <f>AL19-'Verbrauch je Träger PP 2019'!G19</f>
        <v>-12235.745076697525</v>
      </c>
      <c r="AU19" s="44">
        <f>AM19-'Verbrauch je Träger PP 2019'!H19</f>
        <v>0</v>
      </c>
      <c r="AV19" s="46">
        <f>AN19-'Verbrauch je Träger PP 2019'!I19</f>
        <v>0</v>
      </c>
      <c r="AW19" s="45">
        <f>AO19-'Verbrauch je Träger PP 2019'!J19</f>
        <v>-196.87665448384547</v>
      </c>
    </row>
    <row r="20" spans="3:49" x14ac:dyDescent="0.25">
      <c r="C20" s="7" t="str">
        <f>'Verbrauch je Träger PP 2019'!D94</f>
        <v>Germany</v>
      </c>
      <c r="D20" s="7" t="str">
        <f>'Verbrauch je Träger PP 2019'!E94</f>
        <v>Duisburg-Beeckerwerth</v>
      </c>
      <c r="E20" s="43">
        <f>'Gesamtenergie 2050 var.'!E18*'Energie pro Energieträger'!D$43</f>
        <v>16183.708174386922</v>
      </c>
      <c r="F20" s="47">
        <f>'Gesamtenergie 2050 var.'!F18*'Energie pro Energieträger'!D$41</f>
        <v>18244.695894413828</v>
      </c>
      <c r="G20" s="44">
        <f>'Gesamtenergie 2050 var.'!G18*'Energie pro Energieträger'!E$42</f>
        <v>0</v>
      </c>
      <c r="H20" s="46">
        <f>'Gesamtenergie 2050 var.'!H18*'Energie pro Energieträger'!E$44</f>
        <v>0</v>
      </c>
      <c r="I20" s="45">
        <f>'Gesamtenergie 2050 var.'!I18*'Energie pro Energieträger'!E$41</f>
        <v>293.5623999398349</v>
      </c>
      <c r="K20" s="7" t="str">
        <f t="shared" si="0"/>
        <v>Germany</v>
      </c>
      <c r="L20" s="7" t="str">
        <f t="shared" si="1"/>
        <v>Duisburg-Beeckerwerth</v>
      </c>
      <c r="M20" s="43">
        <f>E20-'Verbrauch je Träger PP 2019'!F20</f>
        <v>-11290.291825613078</v>
      </c>
      <c r="N20" s="47">
        <f>F20-'Verbrauch je Träger PP 2019'!G20</f>
        <v>-12728.105246206971</v>
      </c>
      <c r="O20" s="44">
        <f>G20-'Verbrauch je Träger PP 2019'!H20</f>
        <v>0</v>
      </c>
      <c r="P20" s="46">
        <f>H20-'Verbrauch je Träger PP 2019'!I20</f>
        <v>0</v>
      </c>
      <c r="Q20" s="45">
        <f>I20-'Verbrauch je Träger PP 2019'!J20</f>
        <v>-204.79887110134649</v>
      </c>
      <c r="S20" s="7" t="str">
        <f t="shared" si="2"/>
        <v>Germany</v>
      </c>
      <c r="T20" s="7" t="str">
        <f t="shared" si="3"/>
        <v>Duisburg-Beeckerwerth</v>
      </c>
      <c r="U20" s="43">
        <f>'Gesamtenergie 2050 var.'!E55*'Energie pro Energieträger'!D$43</f>
        <v>15316.723807901908</v>
      </c>
      <c r="V20" s="47">
        <f>'Gesamtenergie 2050 var.'!F55*'Energie pro Energieträger'!D$41</f>
        <v>17267.301471498798</v>
      </c>
      <c r="W20" s="44">
        <f>'Gesamtenergie 2050 var.'!G55*'Energie pro Energieträger'!E$42</f>
        <v>0</v>
      </c>
      <c r="X20" s="46">
        <f>'Gesamtenergie 2050 var.'!H55*'Energie pro Energieträger'!E$44</f>
        <v>0</v>
      </c>
      <c r="Y20" s="45">
        <f>'Gesamtenergie 2050 var.'!I55*'Energie pro Energieträger'!E$41</f>
        <v>277.83584280020085</v>
      </c>
      <c r="AA20" s="7" t="str">
        <f t="shared" si="4"/>
        <v>Germany</v>
      </c>
      <c r="AB20" s="7" t="str">
        <f t="shared" si="5"/>
        <v>Duisburg-Beeckerwerth</v>
      </c>
      <c r="AC20" s="43">
        <f>U20-'Verbrauch je Träger PP 2019'!F20</f>
        <v>-12157.276192098092</v>
      </c>
      <c r="AD20" s="47">
        <f>V20-'Verbrauch je Träger PP 2019'!G20</f>
        <v>-13705.499669122</v>
      </c>
      <c r="AE20" s="44">
        <f>W20-'Verbrauch je Träger PP 2019'!H20</f>
        <v>0</v>
      </c>
      <c r="AF20" s="46">
        <f>X20-'Verbrauch je Träger PP 2019'!I20</f>
        <v>0</v>
      </c>
      <c r="AG20" s="45">
        <f>Y20-'Verbrauch je Träger PP 2019'!J20</f>
        <v>-220.52542824098055</v>
      </c>
      <c r="AI20" s="7" t="str">
        <f t="shared" si="6"/>
        <v>Germany</v>
      </c>
      <c r="AJ20" s="7" t="str">
        <f t="shared" si="7"/>
        <v>Duisburg-Beeckerwerth</v>
      </c>
      <c r="AK20" s="43">
        <f>'Gesamtenergie 2050 var.'!E92*'Energie pro Energieträger'!D$43</f>
        <v>14449.739441416896</v>
      </c>
      <c r="AL20" s="47">
        <f>'Gesamtenergie 2050 var.'!F92*'Energie pro Energieträger'!D$41</f>
        <v>16289.907048583771</v>
      </c>
      <c r="AM20" s="44">
        <f>'Gesamtenergie 2050 var.'!G92*'Energie pro Energieträger'!E$42</f>
        <v>0</v>
      </c>
      <c r="AN20" s="46">
        <f>'Gesamtenergie 2050 var.'!H92*'Energie pro Energieträger'!E$44</f>
        <v>0</v>
      </c>
      <c r="AO20" s="45">
        <f>'Gesamtenergie 2050 var.'!I92*'Energie pro Energieträger'!E$41</f>
        <v>262.10928566056685</v>
      </c>
      <c r="AQ20" s="7" t="str">
        <f t="shared" si="8"/>
        <v>Germany</v>
      </c>
      <c r="AR20" s="7" t="str">
        <f t="shared" si="9"/>
        <v>Duisburg-Beeckerwerth</v>
      </c>
      <c r="AS20" s="43">
        <f>AK20-'Verbrauch je Träger PP 2019'!F20</f>
        <v>-13024.260558583104</v>
      </c>
      <c r="AT20" s="47">
        <f>AL20-'Verbrauch je Träger PP 2019'!G20</f>
        <v>-14682.894092037028</v>
      </c>
      <c r="AU20" s="44">
        <f>AM20-'Verbrauch je Träger PP 2019'!H20</f>
        <v>0</v>
      </c>
      <c r="AV20" s="46">
        <f>AN20-'Verbrauch je Träger PP 2019'!I20</f>
        <v>0</v>
      </c>
      <c r="AW20" s="45">
        <f>AO20-'Verbrauch je Träger PP 2019'!J20</f>
        <v>-236.25198538061454</v>
      </c>
    </row>
    <row r="21" spans="3:49" x14ac:dyDescent="0.25">
      <c r="C21" s="7" t="str">
        <f>'Verbrauch je Träger PP 2019'!D95</f>
        <v>Germany</v>
      </c>
      <c r="D21" s="7" t="str">
        <f>'Verbrauch je Träger PP 2019'!E95</f>
        <v>Salzgitter</v>
      </c>
      <c r="E21" s="43">
        <f>'Gesamtenergie 2050 var.'!E19*'Energie pro Energieträger'!D$43</f>
        <v>12407.509600363306</v>
      </c>
      <c r="F21" s="47">
        <f>'Gesamtenergie 2050 var.'!F19*'Energie pro Energieträger'!D$41</f>
        <v>13987.600185717265</v>
      </c>
      <c r="G21" s="44">
        <f>'Gesamtenergie 2050 var.'!G19*'Energie pro Energieträger'!E$42</f>
        <v>0</v>
      </c>
      <c r="H21" s="46">
        <f>'Gesamtenergie 2050 var.'!H19*'Energie pro Energieträger'!E$44</f>
        <v>0</v>
      </c>
      <c r="I21" s="45">
        <f>'Gesamtenergie 2050 var.'!I19*'Energie pro Energieträger'!E$41</f>
        <v>225.06450662054013</v>
      </c>
      <c r="K21" s="7" t="str">
        <f t="shared" si="0"/>
        <v>Germany</v>
      </c>
      <c r="L21" s="7" t="str">
        <f t="shared" si="1"/>
        <v>Salzgitter</v>
      </c>
      <c r="M21" s="43">
        <f>E21-'Verbrauch je Träger PP 2019'!F21</f>
        <v>-8655.8903996366917</v>
      </c>
      <c r="N21" s="47">
        <f>F21-'Verbrauch je Träger PP 2019'!G21</f>
        <v>-9758.2140220920137</v>
      </c>
      <c r="O21" s="44">
        <f>G21-'Verbrauch je Träger PP 2019'!H21</f>
        <v>0</v>
      </c>
      <c r="P21" s="46">
        <f>H21-'Verbrauch je Träger PP 2019'!I21</f>
        <v>0</v>
      </c>
      <c r="Q21" s="45">
        <f>I21-'Verbrauch je Träger PP 2019'!J21</f>
        <v>-157.01246784436566</v>
      </c>
      <c r="S21" s="7" t="str">
        <f t="shared" si="2"/>
        <v>Germany</v>
      </c>
      <c r="T21" s="7" t="str">
        <f t="shared" si="3"/>
        <v>Salzgitter</v>
      </c>
      <c r="U21" s="43">
        <f>'Gesamtenergie 2050 var.'!E56*'Energie pro Energieträger'!D$43</f>
        <v>11742.821586058128</v>
      </c>
      <c r="V21" s="47">
        <f>'Gesamtenergie 2050 var.'!F56*'Energie pro Energieträger'!D$41</f>
        <v>13238.264461482409</v>
      </c>
      <c r="W21" s="44">
        <f>'Gesamtenergie 2050 var.'!G56*'Energie pro Energieträger'!E$42</f>
        <v>0</v>
      </c>
      <c r="X21" s="46">
        <f>'Gesamtenergie 2050 var.'!H56*'Energie pro Energieträger'!E$44</f>
        <v>0</v>
      </c>
      <c r="Y21" s="45">
        <f>'Gesamtenergie 2050 var.'!I56*'Energie pro Energieträger'!E$41</f>
        <v>213.00747948015402</v>
      </c>
      <c r="AA21" s="7" t="str">
        <f t="shared" si="4"/>
        <v>Germany</v>
      </c>
      <c r="AB21" s="7" t="str">
        <f t="shared" si="5"/>
        <v>Salzgitter</v>
      </c>
      <c r="AC21" s="43">
        <f>U21-'Verbrauch je Träger PP 2019'!F21</f>
        <v>-9320.5784139418702</v>
      </c>
      <c r="AD21" s="47">
        <f>V21-'Verbrauch je Träger PP 2019'!G21</f>
        <v>-10507.549746326869</v>
      </c>
      <c r="AE21" s="44">
        <f>W21-'Verbrauch je Träger PP 2019'!H21</f>
        <v>0</v>
      </c>
      <c r="AF21" s="46">
        <f>X21-'Verbrauch je Träger PP 2019'!I21</f>
        <v>0</v>
      </c>
      <c r="AG21" s="45">
        <f>Y21-'Verbrauch je Träger PP 2019'!J21</f>
        <v>-169.06949498475177</v>
      </c>
      <c r="AI21" s="7" t="str">
        <f t="shared" si="6"/>
        <v>Germany</v>
      </c>
      <c r="AJ21" s="7" t="str">
        <f t="shared" si="7"/>
        <v>Salzgitter</v>
      </c>
      <c r="AK21" s="43">
        <f>'Gesamtenergie 2050 var.'!E93*'Energie pro Energieträger'!D$43</f>
        <v>11078.133571752951</v>
      </c>
      <c r="AL21" s="47">
        <f>'Gesamtenergie 2050 var.'!F93*'Energie pro Energieträger'!D$41</f>
        <v>12488.928737247557</v>
      </c>
      <c r="AM21" s="44">
        <f>'Gesamtenergie 2050 var.'!G93*'Energie pro Energieträger'!E$42</f>
        <v>0</v>
      </c>
      <c r="AN21" s="46">
        <f>'Gesamtenergie 2050 var.'!H93*'Energie pro Energieträger'!E$44</f>
        <v>0</v>
      </c>
      <c r="AO21" s="45">
        <f>'Gesamtenergie 2050 var.'!I93*'Energie pro Energieträger'!E$41</f>
        <v>200.95045233976793</v>
      </c>
      <c r="AQ21" s="7" t="str">
        <f t="shared" si="8"/>
        <v>Germany</v>
      </c>
      <c r="AR21" s="7" t="str">
        <f t="shared" si="9"/>
        <v>Salzgitter</v>
      </c>
      <c r="AS21" s="43">
        <f>AK21-'Verbrauch je Träger PP 2019'!F21</f>
        <v>-9985.2664282470469</v>
      </c>
      <c r="AT21" s="47">
        <f>AL21-'Verbrauch je Träger PP 2019'!G21</f>
        <v>-11256.885470561721</v>
      </c>
      <c r="AU21" s="44">
        <f>AM21-'Verbrauch je Träger PP 2019'!H21</f>
        <v>0</v>
      </c>
      <c r="AV21" s="46">
        <f>AN21-'Verbrauch je Träger PP 2019'!I21</f>
        <v>0</v>
      </c>
      <c r="AW21" s="45">
        <f>AO21-'Verbrauch je Träger PP 2019'!J21</f>
        <v>-181.12652212513785</v>
      </c>
    </row>
    <row r="22" spans="3:49" x14ac:dyDescent="0.25">
      <c r="C22" s="7" t="str">
        <f>'Verbrauch je Träger PP 2019'!D96</f>
        <v>Germany</v>
      </c>
      <c r="D22" s="7" t="str">
        <f>'Verbrauch je Träger PP 2019'!E96</f>
        <v>Dillingen</v>
      </c>
      <c r="E22" s="43">
        <f>'Gesamtenergie 2050 var.'!E20*'Energie pro Energieträger'!D$43</f>
        <v>6295.4624798365121</v>
      </c>
      <c r="F22" s="47">
        <f>'Gesamtenergie 2050 var.'!F20*'Energie pro Energieträger'!D$41</f>
        <v>7097.1867029269779</v>
      </c>
      <c r="G22" s="44">
        <f>'Gesamtenergie 2050 var.'!G20*'Energie pro Energieträger'!E$42</f>
        <v>0</v>
      </c>
      <c r="H22" s="46">
        <f>'Gesamtenergie 2050 var.'!H20*'Energie pro Energieträger'!E$44</f>
        <v>0</v>
      </c>
      <c r="I22" s="45">
        <f>'Gesamtenergie 2050 var.'!I20*'Energie pro Energieträger'!E$41</f>
        <v>114.19577357659577</v>
      </c>
      <c r="K22" s="7" t="str">
        <f t="shared" si="0"/>
        <v>Germany</v>
      </c>
      <c r="L22" s="7" t="str">
        <f t="shared" si="1"/>
        <v>Dillingen</v>
      </c>
      <c r="M22" s="43">
        <f>E22-'Verbrauch je Träger PP 2019'!F22</f>
        <v>-4391.9235201634865</v>
      </c>
      <c r="N22" s="47">
        <f>F22-'Verbrauch je Träger PP 2019'!G22</f>
        <v>-4951.2329407745128</v>
      </c>
      <c r="O22" s="44">
        <f>G22-'Verbrauch je Träger PP 2019'!H22</f>
        <v>0</v>
      </c>
      <c r="P22" s="46">
        <f>H22-'Verbrauch je Träger PP 2019'!I22</f>
        <v>0</v>
      </c>
      <c r="Q22" s="45">
        <f>I22-'Verbrauch je Träger PP 2019'!J22</f>
        <v>-79.6667608584238</v>
      </c>
      <c r="S22" s="7" t="str">
        <f t="shared" si="2"/>
        <v>Germany</v>
      </c>
      <c r="T22" s="7" t="str">
        <f t="shared" si="3"/>
        <v>Dillingen</v>
      </c>
      <c r="U22" s="43">
        <f>'Gesamtenergie 2050 var.'!E57*'Energie pro Energieträger'!D$43</f>
        <v>5958.2055612738413</v>
      </c>
      <c r="V22" s="47">
        <f>'Gesamtenergie 2050 var.'!F57*'Energie pro Energieträger'!D$41</f>
        <v>6716.9802724130313</v>
      </c>
      <c r="W22" s="44">
        <f>'Gesamtenergie 2050 var.'!G57*'Energie pro Energieträger'!E$42</f>
        <v>0</v>
      </c>
      <c r="X22" s="46">
        <f>'Gesamtenergie 2050 var.'!H57*'Energie pro Energieträger'!E$44</f>
        <v>0</v>
      </c>
      <c r="Y22" s="45">
        <f>'Gesamtenergie 2050 var.'!I57*'Energie pro Energieträger'!E$41</f>
        <v>108.07814284927814</v>
      </c>
      <c r="AA22" s="7" t="str">
        <f t="shared" si="4"/>
        <v>Germany</v>
      </c>
      <c r="AB22" s="7" t="str">
        <f t="shared" si="5"/>
        <v>Dillingen</v>
      </c>
      <c r="AC22" s="43">
        <f>U22-'Verbrauch je Träger PP 2019'!F22</f>
        <v>-4729.1804387261573</v>
      </c>
      <c r="AD22" s="47">
        <f>V22-'Verbrauch je Träger PP 2019'!G22</f>
        <v>-5331.4393712884594</v>
      </c>
      <c r="AE22" s="44">
        <f>W22-'Verbrauch je Träger PP 2019'!H22</f>
        <v>0</v>
      </c>
      <c r="AF22" s="46">
        <f>X22-'Verbrauch je Träger PP 2019'!I22</f>
        <v>0</v>
      </c>
      <c r="AG22" s="45">
        <f>Y22-'Verbrauch je Träger PP 2019'!J22</f>
        <v>-85.784391585741432</v>
      </c>
      <c r="AI22" s="7" t="str">
        <f t="shared" si="6"/>
        <v>Germany</v>
      </c>
      <c r="AJ22" s="7" t="str">
        <f t="shared" si="7"/>
        <v>Dillingen</v>
      </c>
      <c r="AK22" s="43">
        <f>'Gesamtenergie 2050 var.'!E94*'Energie pro Energieträger'!D$43</f>
        <v>5620.9486427111715</v>
      </c>
      <c r="AL22" s="47">
        <f>'Gesamtenergie 2050 var.'!F94*'Energie pro Energieträger'!D$41</f>
        <v>6336.7738418990875</v>
      </c>
      <c r="AM22" s="44">
        <f>'Gesamtenergie 2050 var.'!G94*'Energie pro Energieträger'!E$42</f>
        <v>0</v>
      </c>
      <c r="AN22" s="46">
        <f>'Gesamtenergie 2050 var.'!H94*'Energie pro Energieträger'!E$44</f>
        <v>0</v>
      </c>
      <c r="AO22" s="45">
        <f>'Gesamtenergie 2050 var.'!I94*'Energie pro Energieträger'!E$41</f>
        <v>101.96051212196052</v>
      </c>
      <c r="AQ22" s="7" t="str">
        <f t="shared" si="8"/>
        <v>Germany</v>
      </c>
      <c r="AR22" s="7" t="str">
        <f t="shared" si="9"/>
        <v>Dillingen</v>
      </c>
      <c r="AS22" s="43">
        <f>AK22-'Verbrauch je Träger PP 2019'!F22</f>
        <v>-5066.4373572888271</v>
      </c>
      <c r="AT22" s="47">
        <f>AL22-'Verbrauch je Träger PP 2019'!G22</f>
        <v>-5711.6458018024032</v>
      </c>
      <c r="AU22" s="44">
        <f>AM22-'Verbrauch je Träger PP 2019'!H22</f>
        <v>0</v>
      </c>
      <c r="AV22" s="46">
        <f>AN22-'Verbrauch je Träger PP 2019'!I22</f>
        <v>0</v>
      </c>
      <c r="AW22" s="45">
        <f>AO22-'Verbrauch je Träger PP 2019'!J22</f>
        <v>-91.902022313059049</v>
      </c>
    </row>
    <row r="23" spans="3:49" x14ac:dyDescent="0.25">
      <c r="C23" s="7" t="str">
        <f>'Verbrauch je Träger PP 2019'!D97</f>
        <v>Germany</v>
      </c>
      <c r="D23" s="7" t="str">
        <f>'Verbrauch je Träger PP 2019'!E97</f>
        <v>Duisburg</v>
      </c>
      <c r="E23" s="43">
        <f>'Gesamtenergie 2050 var.'!E21*'Energie pro Energieträger'!D$43</f>
        <v>3020.958859218892</v>
      </c>
      <c r="F23" s="47">
        <f>'Gesamtenergie 2050 var.'!F21*'Energie pro Energieträger'!D$41</f>
        <v>3405.6765669572474</v>
      </c>
      <c r="G23" s="44">
        <f>'Gesamtenergie 2050 var.'!G21*'Energie pro Energieträger'!E$42</f>
        <v>0</v>
      </c>
      <c r="H23" s="46">
        <f>'Gesamtenergie 2050 var.'!H21*'Energie pro Energieträger'!E$44</f>
        <v>0</v>
      </c>
      <c r="I23" s="45">
        <f>'Gesamtenergie 2050 var.'!I21*'Energie pro Energieträger'!E$41</f>
        <v>54.798314655435853</v>
      </c>
      <c r="K23" s="7" t="str">
        <f t="shared" si="0"/>
        <v>Germany</v>
      </c>
      <c r="L23" s="7" t="str">
        <f t="shared" si="1"/>
        <v>Duisburg</v>
      </c>
      <c r="M23" s="43">
        <f>E23-'Verbrauch je Träger PP 2019'!F23</f>
        <v>-2107.5211407811075</v>
      </c>
      <c r="N23" s="47">
        <f>F23-'Verbrauch je Träger PP 2019'!G23</f>
        <v>-2375.9129792919689</v>
      </c>
      <c r="O23" s="44">
        <f>G23-'Verbrauch je Träger PP 2019'!H23</f>
        <v>0</v>
      </c>
      <c r="P23" s="46">
        <f>H23-'Verbrauch je Träger PP 2019'!I23</f>
        <v>0</v>
      </c>
      <c r="Q23" s="45">
        <f>I23-'Verbrauch je Träger PP 2019'!J23</f>
        <v>-38.229122605584671</v>
      </c>
      <c r="S23" s="7" t="str">
        <f t="shared" si="2"/>
        <v>Germany</v>
      </c>
      <c r="T23" s="7" t="str">
        <f t="shared" si="3"/>
        <v>Duisburg</v>
      </c>
      <c r="U23" s="43">
        <f>'Gesamtenergie 2050 var.'!E58*'Energie pro Energieträger'!D$43</f>
        <v>2859.1217774750226</v>
      </c>
      <c r="V23" s="47">
        <f>'Gesamtenergie 2050 var.'!F58*'Energie pro Energieträger'!D$41</f>
        <v>3223.2296080131091</v>
      </c>
      <c r="W23" s="44">
        <f>'Gesamtenergie 2050 var.'!G58*'Energie pro Energieträger'!E$42</f>
        <v>0</v>
      </c>
      <c r="X23" s="46">
        <f>'Gesamtenergie 2050 var.'!H58*'Energie pro Energieträger'!E$44</f>
        <v>0</v>
      </c>
      <c r="Y23" s="45">
        <f>'Gesamtenergie 2050 var.'!I58*'Energie pro Energieträger'!E$41</f>
        <v>51.862690656037493</v>
      </c>
      <c r="AA23" s="7" t="str">
        <f t="shared" si="4"/>
        <v>Germany</v>
      </c>
      <c r="AB23" s="7" t="str">
        <f t="shared" si="5"/>
        <v>Duisburg</v>
      </c>
      <c r="AC23" s="43">
        <f>U23-'Verbrauch je Träger PP 2019'!F23</f>
        <v>-2269.358222524977</v>
      </c>
      <c r="AD23" s="47">
        <f>V23-'Verbrauch je Träger PP 2019'!G23</f>
        <v>-2558.3599382361072</v>
      </c>
      <c r="AE23" s="44">
        <f>W23-'Verbrauch je Träger PP 2019'!H23</f>
        <v>0</v>
      </c>
      <c r="AF23" s="46">
        <f>X23-'Verbrauch je Träger PP 2019'!I23</f>
        <v>0</v>
      </c>
      <c r="AG23" s="45">
        <f>Y23-'Verbrauch je Träger PP 2019'!J23</f>
        <v>-41.16474660498303</v>
      </c>
      <c r="AI23" s="7" t="str">
        <f t="shared" si="6"/>
        <v>Germany</v>
      </c>
      <c r="AJ23" s="7" t="str">
        <f t="shared" si="7"/>
        <v>Duisburg</v>
      </c>
      <c r="AK23" s="43">
        <f>'Gesamtenergie 2050 var.'!E95*'Energie pro Energieträger'!D$43</f>
        <v>2697.2846957311535</v>
      </c>
      <c r="AL23" s="47">
        <f>'Gesamtenergie 2050 var.'!F95*'Energie pro Energieträger'!D$41</f>
        <v>3040.7826490689708</v>
      </c>
      <c r="AM23" s="44">
        <f>'Gesamtenergie 2050 var.'!G95*'Energie pro Energieträger'!E$42</f>
        <v>0</v>
      </c>
      <c r="AN23" s="46">
        <f>'Gesamtenergie 2050 var.'!H95*'Energie pro Energieträger'!E$44</f>
        <v>0</v>
      </c>
      <c r="AO23" s="45">
        <f>'Gesamtenergie 2050 var.'!I95*'Energie pro Energieträger'!E$41</f>
        <v>48.927066656639148</v>
      </c>
      <c r="AQ23" s="7" t="str">
        <f t="shared" si="8"/>
        <v>Germany</v>
      </c>
      <c r="AR23" s="7" t="str">
        <f t="shared" si="9"/>
        <v>Duisburg</v>
      </c>
      <c r="AS23" s="43">
        <f>AK23-'Verbrauch je Träger PP 2019'!F23</f>
        <v>-2431.195304268846</v>
      </c>
      <c r="AT23" s="47">
        <f>AL23-'Verbrauch je Träger PP 2019'!G23</f>
        <v>-2740.8068971802454</v>
      </c>
      <c r="AU23" s="44">
        <f>AM23-'Verbrauch je Träger PP 2019'!H23</f>
        <v>0</v>
      </c>
      <c r="AV23" s="46">
        <f>AN23-'Verbrauch je Träger PP 2019'!I23</f>
        <v>0</v>
      </c>
      <c r="AW23" s="45">
        <f>AO23-'Verbrauch je Träger PP 2019'!J23</f>
        <v>-44.100370604381375</v>
      </c>
    </row>
    <row r="24" spans="3:49" x14ac:dyDescent="0.25">
      <c r="C24" s="7" t="str">
        <f>'Verbrauch je Träger PP 2019'!D98</f>
        <v>Germany</v>
      </c>
      <c r="D24" s="7" t="str">
        <f>'Verbrauch je Träger PP 2019'!E98</f>
        <v>Duisburg-Bruckhausen</v>
      </c>
      <c r="E24" s="43">
        <f>'Gesamtenergie 2050 var.'!E22*'Energie pro Energieträger'!D$43</f>
        <v>16183.708174386922</v>
      </c>
      <c r="F24" s="47">
        <f>'Gesamtenergie 2050 var.'!F22*'Energie pro Energieträger'!D$41</f>
        <v>18244.695894413828</v>
      </c>
      <c r="G24" s="44">
        <f>'Gesamtenergie 2050 var.'!G22*'Energie pro Energieträger'!E$42</f>
        <v>0</v>
      </c>
      <c r="H24" s="46">
        <f>'Gesamtenergie 2050 var.'!H22*'Energie pro Energieträger'!E$44</f>
        <v>0</v>
      </c>
      <c r="I24" s="45">
        <f>'Gesamtenergie 2050 var.'!I22*'Energie pro Energieträger'!E$41</f>
        <v>293.5623999398349</v>
      </c>
      <c r="K24" s="7" t="str">
        <f t="shared" si="0"/>
        <v>Germany</v>
      </c>
      <c r="L24" s="7" t="str">
        <f t="shared" si="1"/>
        <v>Duisburg-Bruckhausen</v>
      </c>
      <c r="M24" s="43">
        <f>E24-'Verbrauch je Träger PP 2019'!F24</f>
        <v>-11290.291825613078</v>
      </c>
      <c r="N24" s="47">
        <f>F24-'Verbrauch je Träger PP 2019'!G24</f>
        <v>-12728.105246206971</v>
      </c>
      <c r="O24" s="44">
        <f>G24-'Verbrauch je Träger PP 2019'!H24</f>
        <v>0</v>
      </c>
      <c r="P24" s="46">
        <f>H24-'Verbrauch je Träger PP 2019'!I24</f>
        <v>0</v>
      </c>
      <c r="Q24" s="45">
        <f>I24-'Verbrauch je Träger PP 2019'!J24</f>
        <v>-204.79887110134649</v>
      </c>
      <c r="S24" s="7" t="str">
        <f t="shared" si="2"/>
        <v>Germany</v>
      </c>
      <c r="T24" s="7" t="str">
        <f t="shared" si="3"/>
        <v>Duisburg-Bruckhausen</v>
      </c>
      <c r="U24" s="43">
        <f>'Gesamtenergie 2050 var.'!E59*'Energie pro Energieträger'!D$43</f>
        <v>15316.723807901908</v>
      </c>
      <c r="V24" s="47">
        <f>'Gesamtenergie 2050 var.'!F59*'Energie pro Energieträger'!D$41</f>
        <v>17267.301471498798</v>
      </c>
      <c r="W24" s="44">
        <f>'Gesamtenergie 2050 var.'!G59*'Energie pro Energieträger'!E$42</f>
        <v>0</v>
      </c>
      <c r="X24" s="46">
        <f>'Gesamtenergie 2050 var.'!H59*'Energie pro Energieträger'!E$44</f>
        <v>0</v>
      </c>
      <c r="Y24" s="45">
        <f>'Gesamtenergie 2050 var.'!I59*'Energie pro Energieträger'!E$41</f>
        <v>277.83584280020085</v>
      </c>
      <c r="AA24" s="7" t="str">
        <f t="shared" si="4"/>
        <v>Germany</v>
      </c>
      <c r="AB24" s="7" t="str">
        <f t="shared" si="5"/>
        <v>Duisburg-Bruckhausen</v>
      </c>
      <c r="AC24" s="43">
        <f>U24-'Verbrauch je Träger PP 2019'!F24</f>
        <v>-12157.276192098092</v>
      </c>
      <c r="AD24" s="47">
        <f>V24-'Verbrauch je Träger PP 2019'!G24</f>
        <v>-13705.499669122</v>
      </c>
      <c r="AE24" s="44">
        <f>W24-'Verbrauch je Träger PP 2019'!H24</f>
        <v>0</v>
      </c>
      <c r="AF24" s="46">
        <f>X24-'Verbrauch je Träger PP 2019'!I24</f>
        <v>0</v>
      </c>
      <c r="AG24" s="45">
        <f>Y24-'Verbrauch je Träger PP 2019'!J24</f>
        <v>-220.52542824098055</v>
      </c>
      <c r="AI24" s="7" t="str">
        <f t="shared" si="6"/>
        <v>Germany</v>
      </c>
      <c r="AJ24" s="7" t="str">
        <f t="shared" si="7"/>
        <v>Duisburg-Bruckhausen</v>
      </c>
      <c r="AK24" s="43">
        <f>'Gesamtenergie 2050 var.'!E96*'Energie pro Energieträger'!D$43</f>
        <v>14449.739441416896</v>
      </c>
      <c r="AL24" s="47">
        <f>'Gesamtenergie 2050 var.'!F96*'Energie pro Energieträger'!D$41</f>
        <v>16289.907048583771</v>
      </c>
      <c r="AM24" s="44">
        <f>'Gesamtenergie 2050 var.'!G96*'Energie pro Energieträger'!E$42</f>
        <v>0</v>
      </c>
      <c r="AN24" s="46">
        <f>'Gesamtenergie 2050 var.'!H96*'Energie pro Energieträger'!E$44</f>
        <v>0</v>
      </c>
      <c r="AO24" s="45">
        <f>'Gesamtenergie 2050 var.'!I96*'Energie pro Energieträger'!E$41</f>
        <v>262.10928566056685</v>
      </c>
      <c r="AQ24" s="7" t="str">
        <f t="shared" si="8"/>
        <v>Germany</v>
      </c>
      <c r="AR24" s="7" t="str">
        <f t="shared" si="9"/>
        <v>Duisburg-Bruckhausen</v>
      </c>
      <c r="AS24" s="43">
        <f>AK24-'Verbrauch je Träger PP 2019'!F24</f>
        <v>-13024.260558583104</v>
      </c>
      <c r="AT24" s="47">
        <f>AL24-'Verbrauch je Träger PP 2019'!G24</f>
        <v>-14682.894092037028</v>
      </c>
      <c r="AU24" s="44">
        <f>AM24-'Verbrauch je Träger PP 2019'!H24</f>
        <v>0</v>
      </c>
      <c r="AV24" s="46">
        <f>AN24-'Verbrauch je Träger PP 2019'!I24</f>
        <v>0</v>
      </c>
      <c r="AW24" s="45">
        <f>AO24-'Verbrauch je Träger PP 2019'!J24</f>
        <v>-236.25198538061454</v>
      </c>
    </row>
    <row r="25" spans="3:49" x14ac:dyDescent="0.25">
      <c r="C25" s="7" t="str">
        <f>'Verbrauch je Träger PP 2019'!D99</f>
        <v>Hungaria</v>
      </c>
      <c r="D25" s="7" t="str">
        <f>'Verbrauch je Träger PP 2019'!E99</f>
        <v>Dunauijvaros</v>
      </c>
      <c r="E25" s="43">
        <f>'Gesamtenergie 2050 var.'!E23*'Energie pro Energieträger'!D$43</f>
        <v>4315.655513169846</v>
      </c>
      <c r="F25" s="47">
        <f>'Gesamtenergie 2050 var.'!F23*'Energie pro Energieträger'!D$41</f>
        <v>4865.252238510353</v>
      </c>
      <c r="G25" s="44">
        <f>'Gesamtenergie 2050 var.'!G23*'Energie pro Energieträger'!E$42</f>
        <v>0</v>
      </c>
      <c r="H25" s="46">
        <f>'Gesamtenergie 2050 var.'!H23*'Energie pro Energieträger'!E$44</f>
        <v>0</v>
      </c>
      <c r="I25" s="45">
        <f>'Gesamtenergie 2050 var.'!I23*'Energie pro Energieträger'!E$41</f>
        <v>78.283306650622649</v>
      </c>
      <c r="K25" s="7" t="str">
        <f t="shared" si="0"/>
        <v>Hungaria</v>
      </c>
      <c r="L25" s="7" t="str">
        <f t="shared" si="1"/>
        <v>Dunauijvaros</v>
      </c>
      <c r="M25" s="43">
        <f>E25-'Verbrauch je Träger PP 2019'!F25</f>
        <v>-3010.7444868301536</v>
      </c>
      <c r="N25" s="47">
        <f>F25-'Verbrauch je Träger PP 2019'!G25</f>
        <v>-3394.1613989885263</v>
      </c>
      <c r="O25" s="44">
        <f>G25-'Verbrauch je Träger PP 2019'!H25</f>
        <v>0</v>
      </c>
      <c r="P25" s="46">
        <f>H25-'Verbrauch je Träger PP 2019'!I25</f>
        <v>0</v>
      </c>
      <c r="Q25" s="45">
        <f>I25-'Verbrauch je Träger PP 2019'!J25</f>
        <v>-54.613032293692385</v>
      </c>
      <c r="S25" s="7" t="str">
        <f t="shared" si="2"/>
        <v>Hungaria</v>
      </c>
      <c r="T25" s="7" t="str">
        <f t="shared" si="3"/>
        <v>Dunauijvaros</v>
      </c>
      <c r="U25" s="43">
        <f>'Gesamtenergie 2050 var.'!E60*'Energie pro Energieträger'!D$43</f>
        <v>4084.459682107175</v>
      </c>
      <c r="V25" s="47">
        <f>'Gesamtenergie 2050 var.'!F60*'Energie pro Energieträger'!D$41</f>
        <v>4604.613725733012</v>
      </c>
      <c r="W25" s="44">
        <f>'Gesamtenergie 2050 var.'!G60*'Energie pro Energieträger'!E$42</f>
        <v>0</v>
      </c>
      <c r="X25" s="46">
        <f>'Gesamtenergie 2050 var.'!H60*'Energie pro Energieträger'!E$44</f>
        <v>0</v>
      </c>
      <c r="Y25" s="45">
        <f>'Gesamtenergie 2050 var.'!I60*'Energie pro Energieträger'!E$41</f>
        <v>74.089558080053578</v>
      </c>
      <c r="AA25" s="7" t="str">
        <f t="shared" si="4"/>
        <v>Hungaria</v>
      </c>
      <c r="AB25" s="7" t="str">
        <f t="shared" si="5"/>
        <v>Dunauijvaros</v>
      </c>
      <c r="AC25" s="43">
        <f>U25-'Verbrauch je Träger PP 2019'!F25</f>
        <v>-3241.9403178928246</v>
      </c>
      <c r="AD25" s="47">
        <f>V25-'Verbrauch je Träger PP 2019'!G25</f>
        <v>-3654.7999117658674</v>
      </c>
      <c r="AE25" s="44">
        <f>W25-'Verbrauch je Träger PP 2019'!H25</f>
        <v>0</v>
      </c>
      <c r="AF25" s="46">
        <f>X25-'Verbrauch je Träger PP 2019'!I25</f>
        <v>0</v>
      </c>
      <c r="AG25" s="45">
        <f>Y25-'Verbrauch je Träger PP 2019'!J25</f>
        <v>-58.806780864261455</v>
      </c>
      <c r="AI25" s="7" t="str">
        <f t="shared" si="6"/>
        <v>Hungaria</v>
      </c>
      <c r="AJ25" s="7" t="str">
        <f t="shared" si="7"/>
        <v>Dunauijvaros</v>
      </c>
      <c r="AK25" s="43">
        <f>'Gesamtenergie 2050 var.'!E97*'Energie pro Energieträger'!D$43</f>
        <v>3853.2638510445049</v>
      </c>
      <c r="AL25" s="47">
        <f>'Gesamtenergie 2050 var.'!F97*'Energie pro Energieträger'!D$41</f>
        <v>4343.9752129556719</v>
      </c>
      <c r="AM25" s="44">
        <f>'Gesamtenergie 2050 var.'!G97*'Energie pro Energieträger'!E$42</f>
        <v>0</v>
      </c>
      <c r="AN25" s="46">
        <f>'Gesamtenergie 2050 var.'!H97*'Energie pro Energieträger'!E$44</f>
        <v>0</v>
      </c>
      <c r="AO25" s="45">
        <f>'Gesamtenergie 2050 var.'!I97*'Energie pro Energieträger'!E$41</f>
        <v>69.895809509484494</v>
      </c>
      <c r="AQ25" s="7" t="str">
        <f t="shared" si="8"/>
        <v>Hungaria</v>
      </c>
      <c r="AR25" s="7" t="str">
        <f t="shared" si="9"/>
        <v>Dunauijvaros</v>
      </c>
      <c r="AS25" s="43">
        <f>AK25-'Verbrauch je Träger PP 2019'!F25</f>
        <v>-3473.1361489554947</v>
      </c>
      <c r="AT25" s="47">
        <f>AL25-'Verbrauch je Träger PP 2019'!G25</f>
        <v>-3915.4384245432075</v>
      </c>
      <c r="AU25" s="44">
        <f>AM25-'Verbrauch je Träger PP 2019'!H25</f>
        <v>0</v>
      </c>
      <c r="AV25" s="46">
        <f>AN25-'Verbrauch je Träger PP 2019'!I25</f>
        <v>0</v>
      </c>
      <c r="AW25" s="45">
        <f>AO25-'Verbrauch je Träger PP 2019'!J25</f>
        <v>-63.00052943483054</v>
      </c>
    </row>
    <row r="26" spans="3:49" x14ac:dyDescent="0.25">
      <c r="C26" s="7" t="str">
        <f>'Verbrauch je Träger PP 2019'!D100</f>
        <v>Italy</v>
      </c>
      <c r="D26" s="7" t="str">
        <f>'Verbrauch je Träger PP 2019'!E100</f>
        <v>Taranto</v>
      </c>
      <c r="E26" s="43">
        <f>'Gesamtenergie 2050 var.'!E24*'Energie pro Energieträger'!D$43</f>
        <v>22926.919913714806</v>
      </c>
      <c r="F26" s="47">
        <f>'Gesamtenergie 2050 var.'!F24*'Energie pro Energieträger'!D$41</f>
        <v>25846.652517086251</v>
      </c>
      <c r="G26" s="44">
        <f>'Gesamtenergie 2050 var.'!G24*'Energie pro Energieträger'!E$42</f>
        <v>0</v>
      </c>
      <c r="H26" s="46">
        <f>'Gesamtenergie 2050 var.'!H24*'Energie pro Energieträger'!E$44</f>
        <v>0</v>
      </c>
      <c r="I26" s="45">
        <f>'Gesamtenergie 2050 var.'!I24*'Energie pro Energieträger'!E$41</f>
        <v>415.88006658143274</v>
      </c>
      <c r="K26" s="7" t="str">
        <f t="shared" si="0"/>
        <v>Italy</v>
      </c>
      <c r="L26" s="7" t="str">
        <f t="shared" si="1"/>
        <v>Taranto</v>
      </c>
      <c r="M26" s="43">
        <f>E26-'Verbrauch je Träger PP 2019'!F26</f>
        <v>-15994.580086285194</v>
      </c>
      <c r="N26" s="47">
        <f>F26-'Verbrauch je Träger PP 2019'!G26</f>
        <v>-18031.482432126548</v>
      </c>
      <c r="O26" s="44">
        <f>G26-'Verbrauch je Träger PP 2019'!H26</f>
        <v>0</v>
      </c>
      <c r="P26" s="46">
        <f>H26-'Verbrauch je Träger PP 2019'!I26</f>
        <v>0</v>
      </c>
      <c r="Q26" s="45">
        <f>I26-'Verbrauch je Träger PP 2019'!J26</f>
        <v>-290.13173406024089</v>
      </c>
      <c r="S26" s="7" t="str">
        <f t="shared" si="2"/>
        <v>Italy</v>
      </c>
      <c r="T26" s="7" t="str">
        <f t="shared" si="3"/>
        <v>Taranto</v>
      </c>
      <c r="U26" s="43">
        <f>'Gesamtenergie 2050 var.'!E61*'Energie pro Energieträger'!D$43</f>
        <v>21698.692061194368</v>
      </c>
      <c r="V26" s="47">
        <f>'Gesamtenergie 2050 var.'!F61*'Energie pro Energieträger'!D$41</f>
        <v>24462.01041795663</v>
      </c>
      <c r="W26" s="44">
        <f>'Gesamtenergie 2050 var.'!G61*'Energie pro Energieträger'!E$42</f>
        <v>0</v>
      </c>
      <c r="X26" s="46">
        <f>'Gesamtenergie 2050 var.'!H61*'Energie pro Energieträger'!E$44</f>
        <v>0</v>
      </c>
      <c r="Y26" s="45">
        <f>'Gesamtenergie 2050 var.'!I61*'Energie pro Energieträger'!E$41</f>
        <v>393.60077730028451</v>
      </c>
      <c r="AA26" s="7" t="str">
        <f t="shared" si="4"/>
        <v>Italy</v>
      </c>
      <c r="AB26" s="7" t="str">
        <f t="shared" si="5"/>
        <v>Taranto</v>
      </c>
      <c r="AC26" s="43">
        <f>U26-'Verbrauch je Träger PP 2019'!F26</f>
        <v>-17222.807938805632</v>
      </c>
      <c r="AD26" s="47">
        <f>V26-'Verbrauch je Träger PP 2019'!G26</f>
        <v>-19416.12453125617</v>
      </c>
      <c r="AE26" s="44">
        <f>W26-'Verbrauch je Träger PP 2019'!H26</f>
        <v>0</v>
      </c>
      <c r="AF26" s="46">
        <f>X26-'Verbrauch je Träger PP 2019'!I26</f>
        <v>0</v>
      </c>
      <c r="AG26" s="45">
        <f>Y26-'Verbrauch je Träger PP 2019'!J26</f>
        <v>-312.41102334138913</v>
      </c>
      <c r="AI26" s="7" t="str">
        <f t="shared" si="6"/>
        <v>Italy</v>
      </c>
      <c r="AJ26" s="7" t="str">
        <f t="shared" si="7"/>
        <v>Taranto</v>
      </c>
      <c r="AK26" s="43">
        <f>'Gesamtenergie 2050 var.'!E98*'Energie pro Energieträger'!D$43</f>
        <v>20470.464208673933</v>
      </c>
      <c r="AL26" s="47">
        <f>'Gesamtenergie 2050 var.'!F98*'Energie pro Energieträger'!D$41</f>
        <v>23077.368318827008</v>
      </c>
      <c r="AM26" s="44">
        <f>'Gesamtenergie 2050 var.'!G98*'Energie pro Energieträger'!E$42</f>
        <v>0</v>
      </c>
      <c r="AN26" s="46">
        <f>'Gesamtenergie 2050 var.'!H98*'Energie pro Energieträger'!E$44</f>
        <v>0</v>
      </c>
      <c r="AO26" s="45">
        <f>'Gesamtenergie 2050 var.'!I98*'Energie pro Energieträger'!E$41</f>
        <v>371.32148801913638</v>
      </c>
      <c r="AQ26" s="7" t="str">
        <f t="shared" si="8"/>
        <v>Italy</v>
      </c>
      <c r="AR26" s="7" t="str">
        <f t="shared" si="9"/>
        <v>Taranto</v>
      </c>
      <c r="AS26" s="43">
        <f>AK26-'Verbrauch je Träger PP 2019'!F26</f>
        <v>-18451.035791326067</v>
      </c>
      <c r="AT26" s="47">
        <f>AL26-'Verbrauch je Träger PP 2019'!G26</f>
        <v>-20800.766630385791</v>
      </c>
      <c r="AU26" s="44">
        <f>AM26-'Verbrauch je Träger PP 2019'!H26</f>
        <v>0</v>
      </c>
      <c r="AV26" s="46">
        <f>AN26-'Verbrauch je Träger PP 2019'!I26</f>
        <v>0</v>
      </c>
      <c r="AW26" s="45">
        <f>AO26-'Verbrauch je Träger PP 2019'!J26</f>
        <v>-334.69031262253725</v>
      </c>
    </row>
    <row r="27" spans="3:49" x14ac:dyDescent="0.25">
      <c r="C27" s="7" t="str">
        <f>'Verbrauch je Träger PP 2019'!D101</f>
        <v>Netherlands</v>
      </c>
      <c r="D27" s="7" t="str">
        <f>'Verbrauch je Träger PP 2019'!E101</f>
        <v>Ijmuiden</v>
      </c>
      <c r="E27" s="43">
        <f>'Gesamtenergie 2050 var.'!E25*'Energie pro Energieträger'!D$43</f>
        <v>18381.995201407812</v>
      </c>
      <c r="F27" s="47">
        <f>'Gesamtenergie 2050 var.'!F25*'Energie pro Energieträger'!D$41</f>
        <v>20722.933753405036</v>
      </c>
      <c r="G27" s="44">
        <f>'Gesamtenergie 2050 var.'!G25*'Energie pro Energieträger'!E$42</f>
        <v>0</v>
      </c>
      <c r="H27" s="46">
        <f>'Gesamtenergie 2050 var.'!H25*'Energie pro Energieträger'!E$44</f>
        <v>0</v>
      </c>
      <c r="I27" s="45">
        <f>'Gesamtenergie 2050 var.'!I25*'Energie pro Energieträger'!E$41</f>
        <v>333.43795926499587</v>
      </c>
      <c r="K27" s="7" t="str">
        <f t="shared" si="0"/>
        <v>Netherlands</v>
      </c>
      <c r="L27" s="7" t="str">
        <f t="shared" si="1"/>
        <v>Ijmuiden</v>
      </c>
      <c r="M27" s="43">
        <f>E27-'Verbrauch je Träger PP 2019'!F27</f>
        <v>-12823.889798592187</v>
      </c>
      <c r="N27" s="47">
        <f>F27-'Verbrauch je Träger PP 2019'!G27</f>
        <v>-14457.006208816754</v>
      </c>
      <c r="O27" s="44">
        <f>G27-'Verbrauch je Träger PP 2019'!H27</f>
        <v>0</v>
      </c>
      <c r="P27" s="46">
        <f>H27-'Verbrauch je Träger PP 2019'!I27</f>
        <v>0</v>
      </c>
      <c r="Q27" s="45">
        <f>I27-'Verbrauch je Träger PP 2019'!J27</f>
        <v>-232.617384425946</v>
      </c>
      <c r="S27" s="7" t="str">
        <f t="shared" si="2"/>
        <v>Netherlands</v>
      </c>
      <c r="T27" s="7" t="str">
        <f t="shared" si="3"/>
        <v>Ijmuiden</v>
      </c>
      <c r="U27" s="43">
        <f>'Gesamtenergie 2050 var.'!E62*'Energie pro Energieträger'!D$43</f>
        <v>17397.245458475249</v>
      </c>
      <c r="V27" s="47">
        <f>'Gesamtenergie 2050 var.'!F62*'Energie pro Energieträger'!D$41</f>
        <v>19612.776588044049</v>
      </c>
      <c r="W27" s="44">
        <f>'Gesamtenergie 2050 var.'!G62*'Energie pro Energieträger'!E$42</f>
        <v>0</v>
      </c>
      <c r="X27" s="46">
        <f>'Gesamtenergie 2050 var.'!H62*'Energie pro Energieträger'!E$44</f>
        <v>0</v>
      </c>
      <c r="Y27" s="45">
        <f>'Gesamtenergie 2050 var.'!I62*'Energie pro Energieträger'!E$41</f>
        <v>315.57521144722813</v>
      </c>
      <c r="AA27" s="7" t="str">
        <f t="shared" si="4"/>
        <v>Netherlands</v>
      </c>
      <c r="AB27" s="7" t="str">
        <f t="shared" si="5"/>
        <v>Ijmuiden</v>
      </c>
      <c r="AC27" s="43">
        <f>U27-'Verbrauch je Träger PP 2019'!F27</f>
        <v>-13808.63954152475</v>
      </c>
      <c r="AD27" s="47">
        <f>V27-'Verbrauch je Träger PP 2019'!G27</f>
        <v>-15567.16337417774</v>
      </c>
      <c r="AE27" s="44">
        <f>W27-'Verbrauch je Träger PP 2019'!H27</f>
        <v>0</v>
      </c>
      <c r="AF27" s="46">
        <f>X27-'Verbrauch je Träger PP 2019'!I27</f>
        <v>0</v>
      </c>
      <c r="AG27" s="45">
        <f>Y27-'Verbrauch je Träger PP 2019'!J27</f>
        <v>-250.48013224371374</v>
      </c>
      <c r="AI27" s="7" t="str">
        <f t="shared" si="6"/>
        <v>Netherlands</v>
      </c>
      <c r="AJ27" s="7" t="str">
        <f t="shared" si="7"/>
        <v>Ijmuiden</v>
      </c>
      <c r="AK27" s="43">
        <f>'Gesamtenergie 2050 var.'!E99*'Energie pro Energieträger'!D$43</f>
        <v>16412.495715542689</v>
      </c>
      <c r="AL27" s="47">
        <f>'Gesamtenergie 2050 var.'!F99*'Energie pro Energieträger'!D$41</f>
        <v>18502.61942268307</v>
      </c>
      <c r="AM27" s="44">
        <f>'Gesamtenergie 2050 var.'!G99*'Energie pro Energieträger'!E$42</f>
        <v>0</v>
      </c>
      <c r="AN27" s="46">
        <f>'Gesamtenergie 2050 var.'!H99*'Energie pro Energieträger'!E$44</f>
        <v>0</v>
      </c>
      <c r="AO27" s="45">
        <f>'Gesamtenergie 2050 var.'!I99*'Energie pro Energieträger'!E$41</f>
        <v>297.71246362946056</v>
      </c>
      <c r="AQ27" s="7" t="str">
        <f t="shared" si="8"/>
        <v>Netherlands</v>
      </c>
      <c r="AR27" s="7" t="str">
        <f t="shared" si="9"/>
        <v>Ijmuiden</v>
      </c>
      <c r="AS27" s="43">
        <f>AK27-'Verbrauch je Träger PP 2019'!F27</f>
        <v>-14793.389284457309</v>
      </c>
      <c r="AT27" s="47">
        <f>AL27-'Verbrauch je Träger PP 2019'!G27</f>
        <v>-16677.320539538719</v>
      </c>
      <c r="AU27" s="44">
        <f>AM27-'Verbrauch je Träger PP 2019'!H27</f>
        <v>0</v>
      </c>
      <c r="AV27" s="46">
        <f>AN27-'Verbrauch je Träger PP 2019'!I27</f>
        <v>0</v>
      </c>
      <c r="AW27" s="45">
        <f>AO27-'Verbrauch je Träger PP 2019'!J27</f>
        <v>-268.34288006148131</v>
      </c>
    </row>
    <row r="28" spans="3:49" x14ac:dyDescent="0.25">
      <c r="C28" s="7" t="str">
        <f>'Verbrauch je Träger PP 2019'!D102</f>
        <v>Poland</v>
      </c>
      <c r="D28" s="7" t="str">
        <f>'Verbrauch je Träger PP 2019'!E102</f>
        <v>Krakow</v>
      </c>
      <c r="E28" s="43">
        <f>'Gesamtenergie 2050 var.'!E26*'Energie pro Energieträger'!D$43</f>
        <v>7350.1007958673936</v>
      </c>
      <c r="F28" s="47">
        <f>'Gesamtenergie 2050 var.'!F26*'Energie pro Energieträger'!D$41</f>
        <v>8286.1327187129464</v>
      </c>
      <c r="G28" s="44">
        <f>'Gesamtenergie 2050 var.'!G26*'Energie pro Energieträger'!E$42</f>
        <v>0</v>
      </c>
      <c r="H28" s="46">
        <f>'Gesamtenergie 2050 var.'!H26*'Energie pro Energieträger'!E$44</f>
        <v>0</v>
      </c>
      <c r="I28" s="45">
        <f>'Gesamtenergie 2050 var.'!I26*'Energie pro Energieträger'!E$41</f>
        <v>133.32625663934166</v>
      </c>
      <c r="K28" s="7" t="str">
        <f t="shared" si="0"/>
        <v>Poland</v>
      </c>
      <c r="L28" s="7" t="str">
        <f t="shared" si="1"/>
        <v>Krakow</v>
      </c>
      <c r="M28" s="43">
        <f>E28-'Verbrauch je Träger PP 2019'!F28</f>
        <v>-5127.6742041326061</v>
      </c>
      <c r="N28" s="47">
        <f>F28-'Verbrauch je Träger PP 2019'!G28</f>
        <v>-5780.681132652333</v>
      </c>
      <c r="O28" s="44">
        <f>G28-'Verbrauch je Träger PP 2019'!H28</f>
        <v>0</v>
      </c>
      <c r="P28" s="46">
        <f>H28-'Verbrauch je Träger PP 2019'!I28</f>
        <v>0</v>
      </c>
      <c r="Q28" s="45">
        <f>I28-'Verbrauch je Träger PP 2019'!J28</f>
        <v>-93.012820625194877</v>
      </c>
      <c r="S28" s="7" t="str">
        <f t="shared" si="2"/>
        <v>Poland</v>
      </c>
      <c r="T28" s="7" t="str">
        <f t="shared" si="3"/>
        <v>Krakow</v>
      </c>
      <c r="U28" s="43">
        <f>'Gesamtenergie 2050 var.'!E63*'Energie pro Energieträger'!D$43</f>
        <v>6956.3453960887828</v>
      </c>
      <c r="V28" s="47">
        <f>'Gesamtenergie 2050 var.'!F63*'Energie pro Energieträger'!D$41</f>
        <v>7842.2327516390369</v>
      </c>
      <c r="W28" s="44">
        <f>'Gesamtenergie 2050 var.'!G63*'Energie pro Energieträger'!E$42</f>
        <v>0</v>
      </c>
      <c r="X28" s="46">
        <f>'Gesamtenergie 2050 var.'!H63*'Energie pro Energieträger'!E$44</f>
        <v>0</v>
      </c>
      <c r="Y28" s="45">
        <f>'Gesamtenergie 2050 var.'!I63*'Energie pro Energieträger'!E$41</f>
        <v>126.18377860509122</v>
      </c>
      <c r="AA28" s="7" t="str">
        <f t="shared" si="4"/>
        <v>Poland</v>
      </c>
      <c r="AB28" s="7" t="str">
        <f t="shared" si="5"/>
        <v>Krakow</v>
      </c>
      <c r="AC28" s="43">
        <f>U28-'Verbrauch je Träger PP 2019'!F28</f>
        <v>-5521.4296039112169</v>
      </c>
      <c r="AD28" s="47">
        <f>V28-'Verbrauch je Träger PP 2019'!G28</f>
        <v>-6224.5810997262424</v>
      </c>
      <c r="AE28" s="44">
        <f>W28-'Verbrauch je Träger PP 2019'!H28</f>
        <v>0</v>
      </c>
      <c r="AF28" s="46">
        <f>X28-'Verbrauch je Träger PP 2019'!I28</f>
        <v>0</v>
      </c>
      <c r="AG28" s="45">
        <f>Y28-'Verbrauch je Träger PP 2019'!J28</f>
        <v>-100.15529865944532</v>
      </c>
      <c r="AI28" s="7" t="str">
        <f t="shared" si="6"/>
        <v>Poland</v>
      </c>
      <c r="AJ28" s="7" t="str">
        <f t="shared" si="7"/>
        <v>Krakow</v>
      </c>
      <c r="AK28" s="43">
        <f>'Gesamtenergie 2050 var.'!E100*'Energie pro Energieträger'!D$43</f>
        <v>6562.5899963101729</v>
      </c>
      <c r="AL28" s="47">
        <f>'Gesamtenergie 2050 var.'!F100*'Energie pro Energieträger'!D$41</f>
        <v>7398.3327845651293</v>
      </c>
      <c r="AM28" s="44">
        <f>'Gesamtenergie 2050 var.'!G100*'Energie pro Energieträger'!E$42</f>
        <v>0</v>
      </c>
      <c r="AN28" s="46">
        <f>'Gesamtenergie 2050 var.'!H100*'Energie pro Energieträger'!E$44</f>
        <v>0</v>
      </c>
      <c r="AO28" s="45">
        <f>'Gesamtenergie 2050 var.'!I100*'Energie pro Energieträger'!E$41</f>
        <v>119.04130057084078</v>
      </c>
      <c r="AQ28" s="7" t="str">
        <f t="shared" si="8"/>
        <v>Poland</v>
      </c>
      <c r="AR28" s="7" t="str">
        <f t="shared" si="9"/>
        <v>Krakow</v>
      </c>
      <c r="AS28" s="43">
        <f>AK28-'Verbrauch je Träger PP 2019'!F28</f>
        <v>-5915.1850036898268</v>
      </c>
      <c r="AT28" s="47">
        <f>AL28-'Verbrauch je Träger PP 2019'!G28</f>
        <v>-6668.4810668001501</v>
      </c>
      <c r="AU28" s="44">
        <f>AM28-'Verbrauch je Träger PP 2019'!H28</f>
        <v>0</v>
      </c>
      <c r="AV28" s="46">
        <f>AN28-'Verbrauch je Träger PP 2019'!I28</f>
        <v>0</v>
      </c>
      <c r="AW28" s="45">
        <f>AO28-'Verbrauch je Träger PP 2019'!J28</f>
        <v>-107.29777669369577</v>
      </c>
    </row>
    <row r="29" spans="3:49" x14ac:dyDescent="0.25">
      <c r="C29" s="7" t="str">
        <f>'Verbrauch je Träger PP 2019'!D103</f>
        <v>Poland</v>
      </c>
      <c r="D29" s="7" t="str">
        <f>'Verbrauch je Träger PP 2019'!E103</f>
        <v>Dabrowa Gornicza</v>
      </c>
      <c r="E29" s="43">
        <f>'Gesamtenergie 2050 var.'!E27*'Energie pro Energieträger'!D$43</f>
        <v>7350.1007958673936</v>
      </c>
      <c r="F29" s="47">
        <f>'Gesamtenergie 2050 var.'!F27*'Energie pro Energieträger'!D$41</f>
        <v>8286.1327187129464</v>
      </c>
      <c r="G29" s="44">
        <f>'Gesamtenergie 2050 var.'!G27*'Energie pro Energieträger'!E$42</f>
        <v>0</v>
      </c>
      <c r="H29" s="46">
        <f>'Gesamtenergie 2050 var.'!H27*'Energie pro Energieträger'!E$44</f>
        <v>0</v>
      </c>
      <c r="I29" s="45">
        <f>'Gesamtenergie 2050 var.'!I27*'Energie pro Energieträger'!E$41</f>
        <v>133.32625663934166</v>
      </c>
      <c r="K29" s="7" t="str">
        <f t="shared" si="0"/>
        <v>Poland</v>
      </c>
      <c r="L29" s="7" t="str">
        <f t="shared" si="1"/>
        <v>Dabrowa Gornicza</v>
      </c>
      <c r="M29" s="43">
        <f>E29-'Verbrauch je Träger PP 2019'!F29</f>
        <v>-5127.6742041326061</v>
      </c>
      <c r="N29" s="47">
        <f>F29-'Verbrauch je Träger PP 2019'!G29</f>
        <v>-5780.681132652333</v>
      </c>
      <c r="O29" s="44">
        <f>G29-'Verbrauch je Träger PP 2019'!H29</f>
        <v>0</v>
      </c>
      <c r="P29" s="46">
        <f>H29-'Verbrauch je Träger PP 2019'!I29</f>
        <v>0</v>
      </c>
      <c r="Q29" s="45">
        <f>I29-'Verbrauch je Träger PP 2019'!J29</f>
        <v>-93.012820625194877</v>
      </c>
      <c r="S29" s="7" t="str">
        <f t="shared" si="2"/>
        <v>Poland</v>
      </c>
      <c r="T29" s="7" t="str">
        <f t="shared" si="3"/>
        <v>Dabrowa Gornicza</v>
      </c>
      <c r="U29" s="43">
        <f>'Gesamtenergie 2050 var.'!E64*'Energie pro Energieträger'!D$43</f>
        <v>6956.3453960887828</v>
      </c>
      <c r="V29" s="47">
        <f>'Gesamtenergie 2050 var.'!F64*'Energie pro Energieträger'!D$41</f>
        <v>7842.2327516390369</v>
      </c>
      <c r="W29" s="44">
        <f>'Gesamtenergie 2050 var.'!G64*'Energie pro Energieträger'!E$42</f>
        <v>0</v>
      </c>
      <c r="X29" s="46">
        <f>'Gesamtenergie 2050 var.'!H64*'Energie pro Energieträger'!E$44</f>
        <v>0</v>
      </c>
      <c r="Y29" s="45">
        <f>'Gesamtenergie 2050 var.'!I64*'Energie pro Energieträger'!E$41</f>
        <v>126.18377860509122</v>
      </c>
      <c r="AA29" s="7" t="str">
        <f t="shared" si="4"/>
        <v>Poland</v>
      </c>
      <c r="AB29" s="7" t="str">
        <f t="shared" si="5"/>
        <v>Dabrowa Gornicza</v>
      </c>
      <c r="AC29" s="43">
        <f>U29-'Verbrauch je Träger PP 2019'!F29</f>
        <v>-5521.4296039112169</v>
      </c>
      <c r="AD29" s="47">
        <f>V29-'Verbrauch je Träger PP 2019'!G29</f>
        <v>-6224.5810997262424</v>
      </c>
      <c r="AE29" s="44">
        <f>W29-'Verbrauch je Träger PP 2019'!H29</f>
        <v>0</v>
      </c>
      <c r="AF29" s="46">
        <f>X29-'Verbrauch je Träger PP 2019'!I29</f>
        <v>0</v>
      </c>
      <c r="AG29" s="45">
        <f>Y29-'Verbrauch je Träger PP 2019'!J29</f>
        <v>-100.15529865944532</v>
      </c>
      <c r="AI29" s="7" t="str">
        <f t="shared" si="6"/>
        <v>Poland</v>
      </c>
      <c r="AJ29" s="7" t="str">
        <f t="shared" si="7"/>
        <v>Dabrowa Gornicza</v>
      </c>
      <c r="AK29" s="43">
        <f>'Gesamtenergie 2050 var.'!E101*'Energie pro Energieträger'!D$43</f>
        <v>6562.5899963101729</v>
      </c>
      <c r="AL29" s="47">
        <f>'Gesamtenergie 2050 var.'!F101*'Energie pro Energieträger'!D$41</f>
        <v>7398.3327845651293</v>
      </c>
      <c r="AM29" s="44">
        <f>'Gesamtenergie 2050 var.'!G101*'Energie pro Energieträger'!E$42</f>
        <v>0</v>
      </c>
      <c r="AN29" s="46">
        <f>'Gesamtenergie 2050 var.'!H101*'Energie pro Energieträger'!E$44</f>
        <v>0</v>
      </c>
      <c r="AO29" s="45">
        <f>'Gesamtenergie 2050 var.'!I101*'Energie pro Energieträger'!E$41</f>
        <v>119.04130057084078</v>
      </c>
      <c r="AQ29" s="7" t="str">
        <f t="shared" si="8"/>
        <v>Poland</v>
      </c>
      <c r="AR29" s="7" t="str">
        <f t="shared" si="9"/>
        <v>Dabrowa Gornicza</v>
      </c>
      <c r="AS29" s="43">
        <f>AK29-'Verbrauch je Träger PP 2019'!F29</f>
        <v>-5915.1850036898268</v>
      </c>
      <c r="AT29" s="47">
        <f>AL29-'Verbrauch je Träger PP 2019'!G29</f>
        <v>-6668.4810668001501</v>
      </c>
      <c r="AU29" s="44">
        <f>AM29-'Verbrauch je Träger PP 2019'!H29</f>
        <v>0</v>
      </c>
      <c r="AV29" s="46">
        <f>AN29-'Verbrauch je Träger PP 2019'!I29</f>
        <v>0</v>
      </c>
      <c r="AW29" s="45">
        <f>AO29-'Verbrauch je Träger PP 2019'!J29</f>
        <v>-107.29777669369577</v>
      </c>
    </row>
    <row r="30" spans="3:49" x14ac:dyDescent="0.25">
      <c r="C30" s="7" t="str">
        <f>'Verbrauch je Träger PP 2019'!D104</f>
        <v>Romania</v>
      </c>
      <c r="D30" s="7" t="str">
        <f>'Verbrauch je Träger PP 2019'!E104</f>
        <v>Galati</v>
      </c>
      <c r="E30" s="43">
        <f>'Gesamtenergie 2050 var.'!E28*'Energie pro Energieträger'!D$43</f>
        <v>5529.433626248865</v>
      </c>
      <c r="F30" s="47">
        <f>'Gesamtenergie 2050 var.'!F28*'Energie pro Energieträger'!D$41</f>
        <v>6233.6044305913911</v>
      </c>
      <c r="G30" s="44">
        <f>'Gesamtenergie 2050 var.'!G28*'Energie pro Energieträger'!E$42</f>
        <v>0</v>
      </c>
      <c r="H30" s="46">
        <f>'Gesamtenergie 2050 var.'!H28*'Energie pro Energieträger'!E$44</f>
        <v>0</v>
      </c>
      <c r="I30" s="45">
        <f>'Gesamtenergie 2050 var.'!I28*'Energie pro Energieträger'!E$41</f>
        <v>100.30048664611026</v>
      </c>
      <c r="K30" s="7" t="str">
        <f t="shared" si="0"/>
        <v>Romania</v>
      </c>
      <c r="L30" s="7" t="str">
        <f t="shared" si="1"/>
        <v>Galati</v>
      </c>
      <c r="M30" s="43">
        <f>E30-'Verbrauch je Träger PP 2019'!F30</f>
        <v>-3857.5163737511339</v>
      </c>
      <c r="N30" s="47">
        <f>F30-'Verbrauch je Träger PP 2019'!G30</f>
        <v>-4348.7692924540497</v>
      </c>
      <c r="O30" s="44">
        <f>G30-'Verbrauch je Träger PP 2019'!H30</f>
        <v>0</v>
      </c>
      <c r="P30" s="46">
        <f>H30-'Verbrauch je Träger PP 2019'!I30</f>
        <v>0</v>
      </c>
      <c r="Q30" s="45">
        <f>I30-'Verbrauch je Träger PP 2019'!J30</f>
        <v>-69.97294762629339</v>
      </c>
      <c r="S30" s="7" t="str">
        <f t="shared" si="2"/>
        <v>Romania</v>
      </c>
      <c r="T30" s="7" t="str">
        <f t="shared" si="3"/>
        <v>Galati</v>
      </c>
      <c r="U30" s="43">
        <f>'Gesamtenergie 2050 var.'!E65*'Energie pro Energieträger'!D$43</f>
        <v>5233.2139676998177</v>
      </c>
      <c r="V30" s="47">
        <f>'Gesamtenergie 2050 var.'!F65*'Energie pro Energieträger'!D$41</f>
        <v>5899.6613360954225</v>
      </c>
      <c r="W30" s="44">
        <f>'Gesamtenergie 2050 var.'!G65*'Energie pro Energieträger'!E$42</f>
        <v>0</v>
      </c>
      <c r="X30" s="46">
        <f>'Gesamtenergie 2050 var.'!H65*'Energie pro Energieträger'!E$44</f>
        <v>0</v>
      </c>
      <c r="Y30" s="45">
        <f>'Gesamtenergie 2050 var.'!I65*'Energie pro Energieträger'!E$41</f>
        <v>94.927246290068624</v>
      </c>
      <c r="AA30" s="7" t="str">
        <f t="shared" si="4"/>
        <v>Romania</v>
      </c>
      <c r="AB30" s="7" t="str">
        <f t="shared" si="5"/>
        <v>Galati</v>
      </c>
      <c r="AC30" s="43">
        <f>U30-'Verbrauch je Träger PP 2019'!F30</f>
        <v>-4153.7360323001813</v>
      </c>
      <c r="AD30" s="47">
        <f>V30-'Verbrauch je Träger PP 2019'!G30</f>
        <v>-4682.7123869500183</v>
      </c>
      <c r="AE30" s="44">
        <f>W30-'Verbrauch je Träger PP 2019'!H30</f>
        <v>0</v>
      </c>
      <c r="AF30" s="46">
        <f>X30-'Verbrauch je Träger PP 2019'!I30</f>
        <v>0</v>
      </c>
      <c r="AG30" s="45">
        <f>Y30-'Verbrauch je Träger PP 2019'!J30</f>
        <v>-75.346187982335024</v>
      </c>
      <c r="AI30" s="7" t="str">
        <f t="shared" si="6"/>
        <v>Romania</v>
      </c>
      <c r="AJ30" s="7" t="str">
        <f t="shared" si="7"/>
        <v>Galati</v>
      </c>
      <c r="AK30" s="43">
        <f>'Gesamtenergie 2050 var.'!E102*'Energie pro Energieträger'!D$43</f>
        <v>4936.9943091507721</v>
      </c>
      <c r="AL30" s="47">
        <f>'Gesamtenergie 2050 var.'!F102*'Energie pro Energieträger'!D$41</f>
        <v>5565.7182415994557</v>
      </c>
      <c r="AM30" s="44">
        <f>'Gesamtenergie 2050 var.'!G102*'Energie pro Energieträger'!E$42</f>
        <v>0</v>
      </c>
      <c r="AN30" s="46">
        <f>'Gesamtenergie 2050 var.'!H102*'Energie pro Energieträger'!E$44</f>
        <v>0</v>
      </c>
      <c r="AO30" s="45">
        <f>'Gesamtenergie 2050 var.'!I102*'Energie pro Energieträger'!E$41</f>
        <v>89.554005934027018</v>
      </c>
      <c r="AQ30" s="7" t="str">
        <f t="shared" si="8"/>
        <v>Romania</v>
      </c>
      <c r="AR30" s="7" t="str">
        <f t="shared" si="9"/>
        <v>Galati</v>
      </c>
      <c r="AS30" s="43">
        <f>AK30-'Verbrauch je Träger PP 2019'!F30</f>
        <v>-4449.9556908492268</v>
      </c>
      <c r="AT30" s="47">
        <f>AL30-'Verbrauch je Träger PP 2019'!G30</f>
        <v>-5016.6554814459851</v>
      </c>
      <c r="AU30" s="44">
        <f>AM30-'Verbrauch je Träger PP 2019'!H30</f>
        <v>0</v>
      </c>
      <c r="AV30" s="46">
        <f>AN30-'Verbrauch je Träger PP 2019'!I30</f>
        <v>0</v>
      </c>
      <c r="AW30" s="45">
        <f>AO30-'Verbrauch je Träger PP 2019'!J30</f>
        <v>-80.71942833837663</v>
      </c>
    </row>
    <row r="31" spans="3:49" x14ac:dyDescent="0.25">
      <c r="C31" s="7" t="str">
        <f>'Verbrauch je Träger PP 2019'!D105</f>
        <v>Slovakia</v>
      </c>
      <c r="D31" s="7" t="str">
        <f>'Verbrauch je Träger PP 2019'!E105</f>
        <v>Kosice</v>
      </c>
      <c r="E31" s="43">
        <f>'Gesamtenergie 2050 var.'!E29*'Energie pro Energieträger'!D$43</f>
        <v>12137.781130790192</v>
      </c>
      <c r="F31" s="47">
        <f>'Gesamtenergie 2050 var.'!F29*'Energie pro Energieträger'!D$41</f>
        <v>13683.521920810368</v>
      </c>
      <c r="G31" s="44">
        <f>'Gesamtenergie 2050 var.'!G29*'Energie pro Energieträger'!E$42</f>
        <v>0</v>
      </c>
      <c r="H31" s="46">
        <f>'Gesamtenergie 2050 var.'!H29*'Energie pro Energieträger'!E$44</f>
        <v>0</v>
      </c>
      <c r="I31" s="45">
        <f>'Gesamtenergie 2050 var.'!I29*'Energie pro Energieträger'!E$41</f>
        <v>220.17179995487618</v>
      </c>
      <c r="K31" s="7" t="str">
        <f t="shared" si="0"/>
        <v>Slovakia</v>
      </c>
      <c r="L31" s="7" t="str">
        <f t="shared" si="1"/>
        <v>Kosice</v>
      </c>
      <c r="M31" s="43">
        <f>E31-'Verbrauch je Träger PP 2019'!F31</f>
        <v>-8467.718869209808</v>
      </c>
      <c r="N31" s="47">
        <f>F31-'Verbrauch je Träger PP 2019'!G31</f>
        <v>-9546.0789346552283</v>
      </c>
      <c r="O31" s="44">
        <f>G31-'Verbrauch je Träger PP 2019'!H31</f>
        <v>0</v>
      </c>
      <c r="P31" s="46">
        <f>H31-'Verbrauch je Träger PP 2019'!I31</f>
        <v>0</v>
      </c>
      <c r="Q31" s="45">
        <f>I31-'Verbrauch je Träger PP 2019'!J31</f>
        <v>-153.59915332600985</v>
      </c>
      <c r="S31" s="7" t="str">
        <f t="shared" si="2"/>
        <v>Slovakia</v>
      </c>
      <c r="T31" s="7" t="str">
        <f t="shared" si="3"/>
        <v>Kosice</v>
      </c>
      <c r="U31" s="43">
        <f>'Gesamtenergie 2050 var.'!E66*'Energie pro Energieträger'!D$43</f>
        <v>11487.542855926431</v>
      </c>
      <c r="V31" s="47">
        <f>'Gesamtenergie 2050 var.'!F66*'Energie pro Energieträger'!D$41</f>
        <v>12950.476103624096</v>
      </c>
      <c r="W31" s="44">
        <f>'Gesamtenergie 2050 var.'!G66*'Energie pro Energieträger'!E$42</f>
        <v>0</v>
      </c>
      <c r="X31" s="46">
        <f>'Gesamtenergie 2050 var.'!H66*'Energie pro Energieträger'!E$44</f>
        <v>0</v>
      </c>
      <c r="Y31" s="45">
        <f>'Gesamtenergie 2050 var.'!I66*'Energie pro Energieträger'!E$41</f>
        <v>208.37688210015062</v>
      </c>
      <c r="AA31" s="7" t="str">
        <f t="shared" si="4"/>
        <v>Slovakia</v>
      </c>
      <c r="AB31" s="7" t="str">
        <f t="shared" si="5"/>
        <v>Kosice</v>
      </c>
      <c r="AC31" s="43">
        <f>U31-'Verbrauch je Träger PP 2019'!F31</f>
        <v>-9117.957144073569</v>
      </c>
      <c r="AD31" s="47">
        <f>V31-'Verbrauch je Träger PP 2019'!G31</f>
        <v>-10279.1247518415</v>
      </c>
      <c r="AE31" s="44">
        <f>W31-'Verbrauch je Träger PP 2019'!H31</f>
        <v>0</v>
      </c>
      <c r="AF31" s="46">
        <f>X31-'Verbrauch je Träger PP 2019'!I31</f>
        <v>0</v>
      </c>
      <c r="AG31" s="45">
        <f>Y31-'Verbrauch je Träger PP 2019'!J31</f>
        <v>-165.39407118073541</v>
      </c>
      <c r="AI31" s="7" t="str">
        <f t="shared" si="6"/>
        <v>Slovakia</v>
      </c>
      <c r="AJ31" s="7" t="str">
        <f t="shared" si="7"/>
        <v>Kosice</v>
      </c>
      <c r="AK31" s="43">
        <f>'Gesamtenergie 2050 var.'!E103*'Energie pro Energieträger'!D$43</f>
        <v>10837.304581062672</v>
      </c>
      <c r="AL31" s="47">
        <f>'Gesamtenergie 2050 var.'!F103*'Energie pro Energieträger'!D$41</f>
        <v>12217.430286437828</v>
      </c>
      <c r="AM31" s="44">
        <f>'Gesamtenergie 2050 var.'!G103*'Energie pro Energieträger'!E$42</f>
        <v>0</v>
      </c>
      <c r="AN31" s="46">
        <f>'Gesamtenergie 2050 var.'!H103*'Energie pro Energieträger'!E$44</f>
        <v>0</v>
      </c>
      <c r="AO31" s="45">
        <f>'Gesamtenergie 2050 var.'!I103*'Energie pro Energieträger'!E$41</f>
        <v>196.58196424542516</v>
      </c>
      <c r="AQ31" s="7" t="str">
        <f t="shared" si="8"/>
        <v>Slovakia</v>
      </c>
      <c r="AR31" s="7" t="str">
        <f t="shared" si="9"/>
        <v>Kosice</v>
      </c>
      <c r="AS31" s="43">
        <f>AK31-'Verbrauch je Träger PP 2019'!F31</f>
        <v>-9768.1954189373282</v>
      </c>
      <c r="AT31" s="47">
        <f>AL31-'Verbrauch je Träger PP 2019'!G31</f>
        <v>-11012.170569027769</v>
      </c>
      <c r="AU31" s="44">
        <f>AM31-'Verbrauch je Träger PP 2019'!H31</f>
        <v>0</v>
      </c>
      <c r="AV31" s="46">
        <f>AN31-'Verbrauch je Träger PP 2019'!I31</f>
        <v>0</v>
      </c>
      <c r="AW31" s="45">
        <f>AO31-'Verbrauch je Träger PP 2019'!J31</f>
        <v>-177.18898903546088</v>
      </c>
    </row>
    <row r="32" spans="3:49" x14ac:dyDescent="0.25">
      <c r="C32" s="7" t="str">
        <f>'Verbrauch je Träger PP 2019'!D106</f>
        <v>Spain</v>
      </c>
      <c r="D32" s="7" t="str">
        <f>'Verbrauch je Träger PP 2019'!E106</f>
        <v>Gijon</v>
      </c>
      <c r="E32" s="43">
        <f>'Gesamtenergie 2050 var.'!E30*'Energie pro Energieträger'!D$43</f>
        <v>6406.0511523614905</v>
      </c>
      <c r="F32" s="47">
        <f>'Gesamtenergie 2050 var.'!F30*'Energie pro Energieträger'!D$41</f>
        <v>7221.8587915388061</v>
      </c>
      <c r="G32" s="44">
        <f>'Gesamtenergie 2050 var.'!G30*'Energie pro Energieträger'!E$42</f>
        <v>0</v>
      </c>
      <c r="H32" s="46">
        <f>'Gesamtenergie 2050 var.'!H30*'Energie pro Energieträger'!E$44</f>
        <v>0</v>
      </c>
      <c r="I32" s="45">
        <f>'Gesamtenergie 2050 var.'!I30*'Energie pro Energieträger'!E$41</f>
        <v>116.20178330951801</v>
      </c>
      <c r="K32" s="7" t="str">
        <f t="shared" si="0"/>
        <v>Spain</v>
      </c>
      <c r="L32" s="7" t="str">
        <f t="shared" si="1"/>
        <v>Gijon</v>
      </c>
      <c r="M32" s="43">
        <f>E32-'Verbrauch je Träger PP 2019'!F32</f>
        <v>-4469.0738476385095</v>
      </c>
      <c r="N32" s="47">
        <f>F32-'Verbrauch je Träger PP 2019'!G32</f>
        <v>-5038.2083266235941</v>
      </c>
      <c r="O32" s="44">
        <f>G32-'Verbrauch je Träger PP 2019'!H32</f>
        <v>0</v>
      </c>
      <c r="P32" s="46">
        <f>H32-'Verbrauch je Träger PP 2019'!I32</f>
        <v>0</v>
      </c>
      <c r="Q32" s="45">
        <f>I32-'Verbrauch je Träger PP 2019'!J32</f>
        <v>-81.066219810949647</v>
      </c>
      <c r="S32" s="7" t="str">
        <f t="shared" si="2"/>
        <v>Spain</v>
      </c>
      <c r="T32" s="7" t="str">
        <f t="shared" si="3"/>
        <v>Gijon</v>
      </c>
      <c r="U32" s="43">
        <f>'Gesamtenergie 2050 var.'!E67*'Energie pro Energieträger'!D$43</f>
        <v>6062.8698406278381</v>
      </c>
      <c r="V32" s="47">
        <f>'Gesamtenergie 2050 var.'!F67*'Energie pro Energieträger'!D$41</f>
        <v>6834.9734991349414</v>
      </c>
      <c r="W32" s="44">
        <f>'Gesamtenergie 2050 var.'!G67*'Energie pro Energieträger'!E$42</f>
        <v>0</v>
      </c>
      <c r="X32" s="46">
        <f>'Gesamtenergie 2050 var.'!H67*'Energie pro Energieträger'!E$44</f>
        <v>0</v>
      </c>
      <c r="Y32" s="45">
        <f>'Gesamtenergie 2050 var.'!I67*'Energie pro Energieträger'!E$41</f>
        <v>109.97668777507953</v>
      </c>
      <c r="AA32" s="7" t="str">
        <f t="shared" si="4"/>
        <v>Spain</v>
      </c>
      <c r="AB32" s="7" t="str">
        <f t="shared" si="5"/>
        <v>Gijon</v>
      </c>
      <c r="AC32" s="43">
        <f>U32-'Verbrauch je Träger PP 2019'!F32</f>
        <v>-4812.2551593721619</v>
      </c>
      <c r="AD32" s="47">
        <f>V32-'Verbrauch je Träger PP 2019'!G32</f>
        <v>-5425.0936190274588</v>
      </c>
      <c r="AE32" s="44">
        <f>W32-'Verbrauch je Träger PP 2019'!H32</f>
        <v>0</v>
      </c>
      <c r="AF32" s="46">
        <f>X32-'Verbrauch je Träger PP 2019'!I32</f>
        <v>0</v>
      </c>
      <c r="AG32" s="45">
        <f>Y32-'Verbrauch je Träger PP 2019'!J32</f>
        <v>-87.291315345388128</v>
      </c>
      <c r="AI32" s="7" t="str">
        <f t="shared" si="6"/>
        <v>Spain</v>
      </c>
      <c r="AJ32" s="7" t="str">
        <f t="shared" si="7"/>
        <v>Gijon</v>
      </c>
      <c r="AK32" s="43">
        <f>'Gesamtenergie 2050 var.'!E104*'Energie pro Energieträger'!D$43</f>
        <v>5719.6885288941876</v>
      </c>
      <c r="AL32" s="47">
        <f>'Gesamtenergie 2050 var.'!F104*'Energie pro Energieträger'!D$41</f>
        <v>6448.0882067310768</v>
      </c>
      <c r="AM32" s="44">
        <f>'Gesamtenergie 2050 var.'!G104*'Energie pro Energieträger'!E$42</f>
        <v>0</v>
      </c>
      <c r="AN32" s="46">
        <f>'Gesamtenergie 2050 var.'!H104*'Energie pro Energieträger'!E$44</f>
        <v>0</v>
      </c>
      <c r="AO32" s="45">
        <f>'Gesamtenergie 2050 var.'!I104*'Energie pro Energieträger'!E$41</f>
        <v>103.75159224064106</v>
      </c>
      <c r="AQ32" s="7" t="str">
        <f t="shared" si="8"/>
        <v>Spain</v>
      </c>
      <c r="AR32" s="7" t="str">
        <f t="shared" si="9"/>
        <v>Gijon</v>
      </c>
      <c r="AS32" s="43">
        <f>AK32-'Verbrauch je Träger PP 2019'!F32</f>
        <v>-5155.4364711058124</v>
      </c>
      <c r="AT32" s="47">
        <f>AL32-'Verbrauch je Träger PP 2019'!G32</f>
        <v>-5811.9789114313235</v>
      </c>
      <c r="AU32" s="44">
        <f>AM32-'Verbrauch je Träger PP 2019'!H32</f>
        <v>0</v>
      </c>
      <c r="AV32" s="46">
        <f>AN32-'Verbrauch je Träger PP 2019'!I32</f>
        <v>0</v>
      </c>
      <c r="AW32" s="45">
        <f>AO32-'Verbrauch je Träger PP 2019'!J32</f>
        <v>-93.516410879826594</v>
      </c>
    </row>
    <row r="33" spans="3:49" x14ac:dyDescent="0.25">
      <c r="C33" s="7" t="str">
        <f>'Verbrauch je Träger PP 2019'!D107</f>
        <v>Spain</v>
      </c>
      <c r="D33" s="7" t="str">
        <f>'Verbrauch je Träger PP 2019'!E107</f>
        <v>Aviles</v>
      </c>
      <c r="E33" s="43">
        <f>'Gesamtenergie 2050 var.'!E31*'Energie pro Energieträger'!D$43</f>
        <v>6406.0511523614905</v>
      </c>
      <c r="F33" s="47">
        <f>'Gesamtenergie 2050 var.'!F31*'Energie pro Energieträger'!D$41</f>
        <v>7221.8587915388061</v>
      </c>
      <c r="G33" s="44">
        <f>'Gesamtenergie 2050 var.'!G31*'Energie pro Energieträger'!E$42</f>
        <v>0</v>
      </c>
      <c r="H33" s="46">
        <f>'Gesamtenergie 2050 var.'!H31*'Energie pro Energieträger'!E$44</f>
        <v>0</v>
      </c>
      <c r="I33" s="45">
        <f>'Gesamtenergie 2050 var.'!I31*'Energie pro Energieträger'!E$41</f>
        <v>116.20178330951801</v>
      </c>
      <c r="K33" s="7" t="str">
        <f t="shared" si="0"/>
        <v>Spain</v>
      </c>
      <c r="L33" s="7" t="str">
        <f t="shared" si="1"/>
        <v>Aviles</v>
      </c>
      <c r="M33" s="43">
        <f>E33-'Verbrauch je Träger PP 2019'!F33</f>
        <v>-4469.0738476385095</v>
      </c>
      <c r="N33" s="47">
        <f>F33-'Verbrauch je Träger PP 2019'!G33</f>
        <v>-5038.2083266235941</v>
      </c>
      <c r="O33" s="44">
        <f>G33-'Verbrauch je Träger PP 2019'!H33</f>
        <v>0</v>
      </c>
      <c r="P33" s="46">
        <f>H33-'Verbrauch je Träger PP 2019'!I33</f>
        <v>0</v>
      </c>
      <c r="Q33" s="45">
        <f>I33-'Verbrauch je Träger PP 2019'!J33</f>
        <v>-81.066219810949647</v>
      </c>
      <c r="S33" s="7" t="str">
        <f t="shared" si="2"/>
        <v>Spain</v>
      </c>
      <c r="T33" s="7" t="str">
        <f t="shared" si="3"/>
        <v>Aviles</v>
      </c>
      <c r="U33" s="43">
        <f>'Gesamtenergie 2050 var.'!E68*'Energie pro Energieträger'!D$43</f>
        <v>6062.8698406278381</v>
      </c>
      <c r="V33" s="47">
        <f>'Gesamtenergie 2050 var.'!F68*'Energie pro Energieträger'!D$41</f>
        <v>6834.9734991349414</v>
      </c>
      <c r="W33" s="44">
        <f>'Gesamtenergie 2050 var.'!G68*'Energie pro Energieträger'!E$42</f>
        <v>0</v>
      </c>
      <c r="X33" s="46">
        <f>'Gesamtenergie 2050 var.'!H68*'Energie pro Energieträger'!E$44</f>
        <v>0</v>
      </c>
      <c r="Y33" s="45">
        <f>'Gesamtenergie 2050 var.'!I68*'Energie pro Energieträger'!E$41</f>
        <v>109.97668777507953</v>
      </c>
      <c r="AA33" s="7" t="str">
        <f t="shared" si="4"/>
        <v>Spain</v>
      </c>
      <c r="AB33" s="7" t="str">
        <f t="shared" si="5"/>
        <v>Aviles</v>
      </c>
      <c r="AC33" s="43">
        <f>U33-'Verbrauch je Träger PP 2019'!F33</f>
        <v>-4812.2551593721619</v>
      </c>
      <c r="AD33" s="47">
        <f>V33-'Verbrauch je Träger PP 2019'!G33</f>
        <v>-5425.0936190274588</v>
      </c>
      <c r="AE33" s="44">
        <f>W33-'Verbrauch je Träger PP 2019'!H33</f>
        <v>0</v>
      </c>
      <c r="AF33" s="46">
        <f>X33-'Verbrauch je Träger PP 2019'!I33</f>
        <v>0</v>
      </c>
      <c r="AG33" s="45">
        <f>Y33-'Verbrauch je Träger PP 2019'!J33</f>
        <v>-87.291315345388128</v>
      </c>
      <c r="AI33" s="7" t="str">
        <f t="shared" si="6"/>
        <v>Spain</v>
      </c>
      <c r="AJ33" s="7" t="str">
        <f t="shared" si="7"/>
        <v>Aviles</v>
      </c>
      <c r="AK33" s="43">
        <f>'Gesamtenergie 2050 var.'!E105*'Energie pro Energieträger'!D$43</f>
        <v>5719.6885288941876</v>
      </c>
      <c r="AL33" s="47">
        <f>'Gesamtenergie 2050 var.'!F105*'Energie pro Energieträger'!D$41</f>
        <v>6448.0882067310768</v>
      </c>
      <c r="AM33" s="44">
        <f>'Gesamtenergie 2050 var.'!G105*'Energie pro Energieträger'!E$42</f>
        <v>0</v>
      </c>
      <c r="AN33" s="46">
        <f>'Gesamtenergie 2050 var.'!H105*'Energie pro Energieträger'!E$44</f>
        <v>0</v>
      </c>
      <c r="AO33" s="45">
        <f>'Gesamtenergie 2050 var.'!I105*'Energie pro Energieträger'!E$41</f>
        <v>103.75159224064106</v>
      </c>
      <c r="AQ33" s="7" t="str">
        <f t="shared" si="8"/>
        <v>Spain</v>
      </c>
      <c r="AR33" s="7" t="str">
        <f t="shared" si="9"/>
        <v>Aviles</v>
      </c>
      <c r="AS33" s="43">
        <f>AK33-'Verbrauch je Träger PP 2019'!F33</f>
        <v>-5155.4364711058124</v>
      </c>
      <c r="AT33" s="47">
        <f>AL33-'Verbrauch je Träger PP 2019'!G33</f>
        <v>-5811.9789114313235</v>
      </c>
      <c r="AU33" s="44">
        <f>AM33-'Verbrauch je Träger PP 2019'!H33</f>
        <v>0</v>
      </c>
      <c r="AV33" s="46">
        <f>AN33-'Verbrauch je Träger PP 2019'!I33</f>
        <v>0</v>
      </c>
      <c r="AW33" s="45">
        <f>AO33-'Verbrauch je Träger PP 2019'!J33</f>
        <v>-93.516410879826594</v>
      </c>
    </row>
    <row r="34" spans="3:49" x14ac:dyDescent="0.25">
      <c r="C34" s="7" t="str">
        <f>'Verbrauch je Träger PP 2019'!D108</f>
        <v>Sweden</v>
      </c>
      <c r="D34" s="7" t="str">
        <f>'Verbrauch je Träger PP 2019'!E108</f>
        <v>Lulea</v>
      </c>
      <c r="E34" s="43">
        <f>'Gesamtenergie 2050 var.'!E32*'Energie pro Energieträger'!D$43</f>
        <v>6203.7548001816531</v>
      </c>
      <c r="F34" s="47">
        <f>'Gesamtenergie 2050 var.'!F32*'Energie pro Energieträger'!D$41</f>
        <v>6993.8000928586325</v>
      </c>
      <c r="G34" s="44">
        <f>'Gesamtenergie 2050 var.'!G32*'Energie pro Energieträger'!E$42</f>
        <v>0</v>
      </c>
      <c r="H34" s="46">
        <f>'Gesamtenergie 2050 var.'!H32*'Energie pro Energieträger'!E$44</f>
        <v>0</v>
      </c>
      <c r="I34" s="45">
        <f>'Gesamtenergie 2050 var.'!I32*'Energie pro Energieträger'!E$41</f>
        <v>112.53225331027006</v>
      </c>
      <c r="K34" s="7" t="str">
        <f t="shared" si="0"/>
        <v>Sweden</v>
      </c>
      <c r="L34" s="7" t="str">
        <f t="shared" si="1"/>
        <v>Lulea</v>
      </c>
      <c r="M34" s="43">
        <f>E34-'Verbrauch je Träger PP 2019'!F34</f>
        <v>-4327.9451998183458</v>
      </c>
      <c r="N34" s="47">
        <f>F34-'Verbrauch je Träger PP 2019'!G34</f>
        <v>-4879.1070110460068</v>
      </c>
      <c r="O34" s="44">
        <f>G34-'Verbrauch je Träger PP 2019'!H34</f>
        <v>0</v>
      </c>
      <c r="P34" s="46">
        <f>H34-'Verbrauch je Träger PP 2019'!I34</f>
        <v>0</v>
      </c>
      <c r="Q34" s="45">
        <f>I34-'Verbrauch je Träger PP 2019'!J34</f>
        <v>-78.50623392218283</v>
      </c>
      <c r="S34" s="7" t="str">
        <f t="shared" si="2"/>
        <v>Sweden</v>
      </c>
      <c r="T34" s="7" t="str">
        <f t="shared" si="3"/>
        <v>Lulea</v>
      </c>
      <c r="U34" s="43">
        <f>'Gesamtenergie 2050 var.'!E69*'Energie pro Energieträger'!D$43</f>
        <v>5871.4107930290638</v>
      </c>
      <c r="V34" s="47">
        <f>'Gesamtenergie 2050 var.'!F69*'Energie pro Energieträger'!D$41</f>
        <v>6619.1322307412047</v>
      </c>
      <c r="W34" s="44">
        <f>'Gesamtenergie 2050 var.'!G69*'Energie pro Energieträger'!E$42</f>
        <v>0</v>
      </c>
      <c r="X34" s="46">
        <f>'Gesamtenergie 2050 var.'!H69*'Energie pro Energieträger'!E$44</f>
        <v>0</v>
      </c>
      <c r="Y34" s="45">
        <f>'Gesamtenergie 2050 var.'!I69*'Energie pro Energieträger'!E$41</f>
        <v>106.50373974007701</v>
      </c>
      <c r="AA34" s="7" t="str">
        <f t="shared" si="4"/>
        <v>Sweden</v>
      </c>
      <c r="AB34" s="7" t="str">
        <f t="shared" si="5"/>
        <v>Lulea</v>
      </c>
      <c r="AC34" s="43">
        <f>U34-'Verbrauch je Träger PP 2019'!F34</f>
        <v>-4660.2892069709351</v>
      </c>
      <c r="AD34" s="47">
        <f>V34-'Verbrauch je Träger PP 2019'!G34</f>
        <v>-5253.7748731634347</v>
      </c>
      <c r="AE34" s="44">
        <f>W34-'Verbrauch je Träger PP 2019'!H34</f>
        <v>0</v>
      </c>
      <c r="AF34" s="46">
        <f>X34-'Verbrauch je Träger PP 2019'!I34</f>
        <v>0</v>
      </c>
      <c r="AG34" s="45">
        <f>Y34-'Verbrauch je Träger PP 2019'!J34</f>
        <v>-84.534747492375885</v>
      </c>
      <c r="AI34" s="7" t="str">
        <f t="shared" si="6"/>
        <v>Sweden</v>
      </c>
      <c r="AJ34" s="7" t="str">
        <f t="shared" si="7"/>
        <v>Lulea</v>
      </c>
      <c r="AK34" s="43">
        <f>'Gesamtenergie 2050 var.'!E106*'Energie pro Energieträger'!D$43</f>
        <v>5539.0667858764755</v>
      </c>
      <c r="AL34" s="47">
        <f>'Gesamtenergie 2050 var.'!F106*'Energie pro Energieträger'!D$41</f>
        <v>6244.4643686237787</v>
      </c>
      <c r="AM34" s="44">
        <f>'Gesamtenergie 2050 var.'!G106*'Energie pro Energieträger'!E$42</f>
        <v>0</v>
      </c>
      <c r="AN34" s="46">
        <f>'Gesamtenergie 2050 var.'!H106*'Energie pro Energieträger'!E$44</f>
        <v>0</v>
      </c>
      <c r="AO34" s="45">
        <f>'Gesamtenergie 2050 var.'!I106*'Energie pro Energieträger'!E$41</f>
        <v>100.47522616988397</v>
      </c>
      <c r="AQ34" s="7" t="str">
        <f t="shared" si="8"/>
        <v>Sweden</v>
      </c>
      <c r="AR34" s="7" t="str">
        <f t="shared" si="9"/>
        <v>Lulea</v>
      </c>
      <c r="AS34" s="43">
        <f>AK34-'Verbrauch je Träger PP 2019'!F34</f>
        <v>-4992.6332141235234</v>
      </c>
      <c r="AT34" s="47">
        <f>AL34-'Verbrauch je Träger PP 2019'!G34</f>
        <v>-5628.4427352808607</v>
      </c>
      <c r="AU34" s="44">
        <f>AM34-'Verbrauch je Träger PP 2019'!H34</f>
        <v>0</v>
      </c>
      <c r="AV34" s="46">
        <f>AN34-'Verbrauch je Träger PP 2019'!I34</f>
        <v>0</v>
      </c>
      <c r="AW34" s="45">
        <f>AO34-'Verbrauch je Träger PP 2019'!J34</f>
        <v>-90.563261062568927</v>
      </c>
    </row>
    <row r="35" spans="3:49" x14ac:dyDescent="0.25">
      <c r="C35" s="7" t="str">
        <f>'Verbrauch je Träger PP 2019'!D109</f>
        <v>Sweden</v>
      </c>
      <c r="D35" s="7" t="str">
        <f>'Verbrauch je Träger PP 2019'!E109</f>
        <v>Oxeloesund</v>
      </c>
      <c r="E35" s="43">
        <f>'Gesamtenergie 2050 var.'!E33*'Energie pro Energieträger'!D$43</f>
        <v>4045.9270435967305</v>
      </c>
      <c r="F35" s="47">
        <f>'Gesamtenergie 2050 var.'!F33*'Energie pro Energieträger'!D$41</f>
        <v>4561.1739736034569</v>
      </c>
      <c r="G35" s="44">
        <f>'Gesamtenergie 2050 var.'!G33*'Energie pro Energieträger'!E$42</f>
        <v>0</v>
      </c>
      <c r="H35" s="46">
        <f>'Gesamtenergie 2050 var.'!H33*'Energie pro Energieträger'!E$44</f>
        <v>0</v>
      </c>
      <c r="I35" s="45">
        <f>'Gesamtenergie 2050 var.'!I33*'Energie pro Energieträger'!E$41</f>
        <v>73.390599984958726</v>
      </c>
      <c r="K35" s="7" t="str">
        <f t="shared" si="0"/>
        <v>Sweden</v>
      </c>
      <c r="L35" s="7" t="str">
        <f t="shared" si="1"/>
        <v>Oxeloesund</v>
      </c>
      <c r="M35" s="43">
        <f>E35-'Verbrauch je Träger PP 2019'!F35</f>
        <v>-2822.5729564032695</v>
      </c>
      <c r="N35" s="47">
        <f>F35-'Verbrauch je Träger PP 2019'!G35</f>
        <v>-3182.0263115517428</v>
      </c>
      <c r="O35" s="44">
        <f>G35-'Verbrauch je Träger PP 2019'!H35</f>
        <v>0</v>
      </c>
      <c r="P35" s="46">
        <f>H35-'Verbrauch je Träger PP 2019'!I35</f>
        <v>0</v>
      </c>
      <c r="Q35" s="45">
        <f>I35-'Verbrauch je Träger PP 2019'!J35</f>
        <v>-51.199717775336623</v>
      </c>
      <c r="S35" s="7" t="str">
        <f t="shared" si="2"/>
        <v>Sweden</v>
      </c>
      <c r="T35" s="7" t="str">
        <f t="shared" si="3"/>
        <v>Oxeloesund</v>
      </c>
      <c r="U35" s="43">
        <f>'Gesamtenergie 2050 var.'!E70*'Energie pro Energieträger'!D$43</f>
        <v>3829.180951975477</v>
      </c>
      <c r="V35" s="47">
        <f>'Gesamtenergie 2050 var.'!F70*'Energie pro Energieträger'!D$41</f>
        <v>4316.8253678746996</v>
      </c>
      <c r="W35" s="44">
        <f>'Gesamtenergie 2050 var.'!G70*'Energie pro Energieträger'!E$42</f>
        <v>0</v>
      </c>
      <c r="X35" s="46">
        <f>'Gesamtenergie 2050 var.'!H70*'Energie pro Energieträger'!E$44</f>
        <v>0</v>
      </c>
      <c r="Y35" s="45">
        <f>'Gesamtenergie 2050 var.'!I70*'Energie pro Energieträger'!E$41</f>
        <v>69.458960700050213</v>
      </c>
      <c r="AA35" s="7" t="str">
        <f t="shared" si="4"/>
        <v>Sweden</v>
      </c>
      <c r="AB35" s="7" t="str">
        <f t="shared" si="5"/>
        <v>Oxeloesund</v>
      </c>
      <c r="AC35" s="43">
        <f>U35-'Verbrauch je Träger PP 2019'!F35</f>
        <v>-3039.319048024523</v>
      </c>
      <c r="AD35" s="47">
        <f>V35-'Verbrauch je Träger PP 2019'!G35</f>
        <v>-3426.3749172805001</v>
      </c>
      <c r="AE35" s="44">
        <f>W35-'Verbrauch je Träger PP 2019'!H35</f>
        <v>0</v>
      </c>
      <c r="AF35" s="46">
        <f>X35-'Verbrauch je Träger PP 2019'!I35</f>
        <v>0</v>
      </c>
      <c r="AG35" s="45">
        <f>Y35-'Verbrauch je Träger PP 2019'!J35</f>
        <v>-55.131357060245136</v>
      </c>
      <c r="AI35" s="7" t="str">
        <f t="shared" si="6"/>
        <v>Sweden</v>
      </c>
      <c r="AJ35" s="7" t="str">
        <f t="shared" si="7"/>
        <v>Oxeloesund</v>
      </c>
      <c r="AK35" s="43">
        <f>'Gesamtenergie 2050 var.'!E107*'Energie pro Energieträger'!D$43</f>
        <v>3612.4348603542239</v>
      </c>
      <c r="AL35" s="47">
        <f>'Gesamtenergie 2050 var.'!F107*'Energie pro Energieträger'!D$41</f>
        <v>4072.4767621459428</v>
      </c>
      <c r="AM35" s="44">
        <f>'Gesamtenergie 2050 var.'!G107*'Energie pro Energieträger'!E$42</f>
        <v>0</v>
      </c>
      <c r="AN35" s="46">
        <f>'Gesamtenergie 2050 var.'!H107*'Energie pro Energieträger'!E$44</f>
        <v>0</v>
      </c>
      <c r="AO35" s="45">
        <f>'Gesamtenergie 2050 var.'!I107*'Energie pro Energieträger'!E$41</f>
        <v>65.527321415141714</v>
      </c>
      <c r="AQ35" s="7" t="str">
        <f t="shared" si="8"/>
        <v>Sweden</v>
      </c>
      <c r="AR35" s="7" t="str">
        <f t="shared" si="9"/>
        <v>Oxeloesund</v>
      </c>
      <c r="AS35" s="43">
        <f>AK35-'Verbrauch je Träger PP 2019'!F35</f>
        <v>-3256.0651396457761</v>
      </c>
      <c r="AT35" s="47">
        <f>AL35-'Verbrauch je Träger PP 2019'!G35</f>
        <v>-3670.723523009257</v>
      </c>
      <c r="AU35" s="44">
        <f>AM35-'Verbrauch je Träger PP 2019'!H35</f>
        <v>0</v>
      </c>
      <c r="AV35" s="46">
        <f>AN35-'Verbrauch je Träger PP 2019'!I35</f>
        <v>0</v>
      </c>
      <c r="AW35" s="45">
        <f>AO35-'Verbrauch je Träger PP 2019'!J35</f>
        <v>-59.062996345153636</v>
      </c>
    </row>
    <row r="36" spans="3:49" x14ac:dyDescent="0.25">
      <c r="C36" s="7" t="str">
        <f>'Verbrauch je Träger PP 2019'!D110</f>
        <v>United Kingdom</v>
      </c>
      <c r="D36" s="7" t="str">
        <f>'Verbrauch je Träger PP 2019'!E110</f>
        <v>Port Talbot</v>
      </c>
      <c r="E36" s="43">
        <f>'Gesamtenergie 2050 var.'!E34*'Energie pro Energieträger'!D$43</f>
        <v>10209.222573342417</v>
      </c>
      <c r="F36" s="47">
        <f>'Gesamtenergie 2050 var.'!F34*'Energie pro Energieträger'!D$41</f>
        <v>11509.362326726055</v>
      </c>
      <c r="G36" s="44">
        <f>'Gesamtenergie 2050 var.'!G34*'Energie pro Energieträger'!E$42</f>
        <v>0</v>
      </c>
      <c r="H36" s="46">
        <f>'Gesamtenergie 2050 var.'!H34*'Energie pro Energieträger'!E$44</f>
        <v>0</v>
      </c>
      <c r="I36" s="45">
        <f>'Gesamtenergie 2050 var.'!I34*'Energie pro Energieträger'!E$41</f>
        <v>185.18894729537919</v>
      </c>
      <c r="K36" s="7" t="str">
        <f t="shared" si="0"/>
        <v>United Kingdom</v>
      </c>
      <c r="L36" s="7" t="str">
        <f t="shared" si="1"/>
        <v>Port Talbot</v>
      </c>
      <c r="M36" s="43">
        <f>E36-'Verbrauch je Träger PP 2019'!F36</f>
        <v>-7122.2924266575828</v>
      </c>
      <c r="N36" s="47">
        <f>F36-'Verbrauch je Träger PP 2019'!G36</f>
        <v>-8029.3130594822323</v>
      </c>
      <c r="O36" s="44">
        <f>G36-'Verbrauch je Träger PP 2019'!H36</f>
        <v>0</v>
      </c>
      <c r="P36" s="46">
        <f>H36-'Verbrauch je Träger PP 2019'!I36</f>
        <v>0</v>
      </c>
      <c r="Q36" s="45">
        <f>I36-'Verbrauch je Träger PP 2019'!J36</f>
        <v>-129.19395451976607</v>
      </c>
      <c r="S36" s="7" t="str">
        <f t="shared" si="2"/>
        <v>United Kingdom</v>
      </c>
      <c r="T36" s="7" t="str">
        <f t="shared" si="3"/>
        <v>Port Talbot</v>
      </c>
      <c r="U36" s="43">
        <f>'Gesamtenergie 2050 var.'!E71*'Energie pro Energieträger'!D$43</f>
        <v>9662.2999354847871</v>
      </c>
      <c r="V36" s="47">
        <f>'Gesamtenergie 2050 var.'!F71*'Energie pro Energieträger'!D$41</f>
        <v>10892.789344937159</v>
      </c>
      <c r="W36" s="44">
        <f>'Gesamtenergie 2050 var.'!G71*'Energie pro Energieträger'!E$42</f>
        <v>0</v>
      </c>
      <c r="X36" s="46">
        <f>'Gesamtenergie 2050 var.'!H71*'Energie pro Energieträger'!E$44</f>
        <v>0</v>
      </c>
      <c r="Y36" s="45">
        <f>'Gesamtenergie 2050 var.'!I71*'Energie pro Energieträger'!E$41</f>
        <v>175.26811083312671</v>
      </c>
      <c r="AA36" s="7" t="str">
        <f t="shared" si="4"/>
        <v>United Kingdom</v>
      </c>
      <c r="AB36" s="7" t="str">
        <f t="shared" si="5"/>
        <v>Port Talbot</v>
      </c>
      <c r="AC36" s="43">
        <f>U36-'Verbrauch je Träger PP 2019'!F36</f>
        <v>-7669.2150645152124</v>
      </c>
      <c r="AD36" s="47">
        <f>V36-'Verbrauch je Träger PP 2019'!G36</f>
        <v>-8645.8860412711292</v>
      </c>
      <c r="AE36" s="44">
        <f>W36-'Verbrauch je Träger PP 2019'!H36</f>
        <v>0</v>
      </c>
      <c r="AF36" s="46">
        <f>X36-'Verbrauch je Träger PP 2019'!I36</f>
        <v>0</v>
      </c>
      <c r="AG36" s="45">
        <f>Y36-'Verbrauch je Träger PP 2019'!J36</f>
        <v>-139.11479098201855</v>
      </c>
      <c r="AI36" s="7" t="str">
        <f t="shared" si="6"/>
        <v>United Kingdom</v>
      </c>
      <c r="AJ36" s="7" t="str">
        <f t="shared" si="7"/>
        <v>Port Talbot</v>
      </c>
      <c r="AK36" s="43">
        <f>'Gesamtenergie 2050 var.'!E108*'Energie pro Energieträger'!D$43</f>
        <v>9115.3772976271575</v>
      </c>
      <c r="AL36" s="47">
        <f>'Gesamtenergie 2050 var.'!F108*'Energie pro Energieträger'!D$41</f>
        <v>10276.216363148264</v>
      </c>
      <c r="AM36" s="44">
        <f>'Gesamtenergie 2050 var.'!G108*'Energie pro Energieträger'!E$42</f>
        <v>0</v>
      </c>
      <c r="AN36" s="46">
        <f>'Gesamtenergie 2050 var.'!H108*'Energie pro Energieträger'!E$44</f>
        <v>0</v>
      </c>
      <c r="AO36" s="45">
        <f>'Gesamtenergie 2050 var.'!I108*'Energie pro Energieträger'!E$41</f>
        <v>165.34727437087429</v>
      </c>
      <c r="AQ36" s="7" t="str">
        <f t="shared" si="8"/>
        <v>United Kingdom</v>
      </c>
      <c r="AR36" s="7" t="str">
        <f t="shared" si="9"/>
        <v>Port Talbot</v>
      </c>
      <c r="AS36" s="43">
        <f>AK36-'Verbrauch je Träger PP 2019'!F36</f>
        <v>-8216.1377023728419</v>
      </c>
      <c r="AT36" s="47">
        <f>AL36-'Verbrauch je Träger PP 2019'!G36</f>
        <v>-9262.4590230600243</v>
      </c>
      <c r="AU36" s="44">
        <f>AM36-'Verbrauch je Träger PP 2019'!H36</f>
        <v>0</v>
      </c>
      <c r="AV36" s="46">
        <f>AN36-'Verbrauch je Träger PP 2019'!I36</f>
        <v>0</v>
      </c>
      <c r="AW36" s="45">
        <f>AO36-'Verbrauch je Träger PP 2019'!J36</f>
        <v>-149.03562744427097</v>
      </c>
    </row>
    <row r="37" spans="3:49" x14ac:dyDescent="0.25">
      <c r="C37" s="7" t="str">
        <f>'Verbrauch je Träger PP 2019'!D111</f>
        <v>United Kingdom</v>
      </c>
      <c r="D37" s="7" t="str">
        <f>'Verbrauch je Träger PP 2019'!E111</f>
        <v>Scunthorpe</v>
      </c>
      <c r="E37" s="43">
        <f>'Gesamtenergie 2050 var.'!E35*'Energie pro Energieträger'!D$43</f>
        <v>7552.3971480472301</v>
      </c>
      <c r="F37" s="47">
        <f>'Gesamtenergie 2050 var.'!F35*'Energie pro Energieträger'!D$41</f>
        <v>8514.1914173931182</v>
      </c>
      <c r="G37" s="44">
        <f>'Gesamtenergie 2050 var.'!G35*'Energie pro Energieträger'!E$42</f>
        <v>0</v>
      </c>
      <c r="H37" s="46">
        <f>'Gesamtenergie 2050 var.'!H35*'Energie pro Energieträger'!E$44</f>
        <v>0</v>
      </c>
      <c r="I37" s="45">
        <f>'Gesamtenergie 2050 var.'!I35*'Energie pro Energieträger'!E$41</f>
        <v>136.99578663858964</v>
      </c>
      <c r="K37" s="7" t="str">
        <f t="shared" si="0"/>
        <v>United Kingdom</v>
      </c>
      <c r="L37" s="7" t="str">
        <f t="shared" si="1"/>
        <v>Scunthorpe</v>
      </c>
      <c r="M37" s="43">
        <f>E37-'Verbrauch je Träger PP 2019'!F37</f>
        <v>-5268.8028519527688</v>
      </c>
      <c r="N37" s="47">
        <f>F37-'Verbrauch je Träger PP 2019'!G37</f>
        <v>-5939.782448229922</v>
      </c>
      <c r="O37" s="44">
        <f>G37-'Verbrauch je Träger PP 2019'!H37</f>
        <v>0</v>
      </c>
      <c r="P37" s="46">
        <f>H37-'Verbrauch je Träger PP 2019'!I37</f>
        <v>0</v>
      </c>
      <c r="Q37" s="45">
        <f>I37-'Verbrauch je Träger PP 2019'!J37</f>
        <v>-95.572806513961694</v>
      </c>
      <c r="S37" s="7" t="str">
        <f t="shared" si="2"/>
        <v>United Kingdom</v>
      </c>
      <c r="T37" s="7" t="str">
        <f t="shared" si="3"/>
        <v>Scunthorpe</v>
      </c>
      <c r="U37" s="43">
        <f>'Gesamtenergie 2050 var.'!E72*'Energie pro Energieträger'!D$43</f>
        <v>7147.8044436875562</v>
      </c>
      <c r="V37" s="47">
        <f>'Gesamtenergie 2050 var.'!F72*'Energie pro Energieträger'!D$41</f>
        <v>8058.0740200327718</v>
      </c>
      <c r="W37" s="44">
        <f>'Gesamtenergie 2050 var.'!G72*'Energie pro Energieträger'!E$42</f>
        <v>0</v>
      </c>
      <c r="X37" s="46">
        <f>'Gesamtenergie 2050 var.'!H72*'Energie pro Energieträger'!E$44</f>
        <v>0</v>
      </c>
      <c r="Y37" s="45">
        <f>'Gesamtenergie 2050 var.'!I72*'Energie pro Energieträger'!E$41</f>
        <v>129.65672664009372</v>
      </c>
      <c r="AA37" s="7" t="str">
        <f t="shared" si="4"/>
        <v>United Kingdom</v>
      </c>
      <c r="AB37" s="7" t="str">
        <f t="shared" si="5"/>
        <v>Scunthorpe</v>
      </c>
      <c r="AC37" s="43">
        <f>U37-'Verbrauch je Träger PP 2019'!F37</f>
        <v>-5673.3955563124427</v>
      </c>
      <c r="AD37" s="47">
        <f>V37-'Verbrauch je Träger PP 2019'!G37</f>
        <v>-6395.8998455902683</v>
      </c>
      <c r="AE37" s="44">
        <f>W37-'Verbrauch je Träger PP 2019'!H37</f>
        <v>0</v>
      </c>
      <c r="AF37" s="46">
        <f>X37-'Verbrauch je Träger PP 2019'!I37</f>
        <v>0</v>
      </c>
      <c r="AG37" s="45">
        <f>Y37-'Verbrauch je Träger PP 2019'!J37</f>
        <v>-102.91186651245761</v>
      </c>
      <c r="AI37" s="7" t="str">
        <f t="shared" si="6"/>
        <v>United Kingdom</v>
      </c>
      <c r="AJ37" s="7" t="str">
        <f t="shared" si="7"/>
        <v>Scunthorpe</v>
      </c>
      <c r="AK37" s="43">
        <f>'Gesamtenergie 2050 var.'!E109*'Energie pro Energieträger'!D$43</f>
        <v>6743.2117393278841</v>
      </c>
      <c r="AL37" s="47">
        <f>'Gesamtenergie 2050 var.'!F109*'Energie pro Energieträger'!D$41</f>
        <v>7601.9566226724273</v>
      </c>
      <c r="AM37" s="44">
        <f>'Gesamtenergie 2050 var.'!G109*'Energie pro Energieträger'!E$42</f>
        <v>0</v>
      </c>
      <c r="AN37" s="46">
        <f>'Gesamtenergie 2050 var.'!H109*'Energie pro Energieträger'!E$44</f>
        <v>0</v>
      </c>
      <c r="AO37" s="45">
        <f>'Gesamtenergie 2050 var.'!I109*'Energie pro Energieträger'!E$41</f>
        <v>122.31766664159788</v>
      </c>
      <c r="AQ37" s="7" t="str">
        <f t="shared" si="8"/>
        <v>United Kingdom</v>
      </c>
      <c r="AR37" s="7" t="str">
        <f t="shared" si="9"/>
        <v>Scunthorpe</v>
      </c>
      <c r="AS37" s="43">
        <f>AK37-'Verbrauch je Träger PP 2019'!F37</f>
        <v>-6077.9882606721148</v>
      </c>
      <c r="AT37" s="47">
        <f>AL37-'Verbrauch je Träger PP 2019'!G37</f>
        <v>-6852.0172429506129</v>
      </c>
      <c r="AU37" s="44">
        <f>AM37-'Verbrauch je Träger PP 2019'!H37</f>
        <v>0</v>
      </c>
      <c r="AV37" s="46">
        <f>AN37-'Verbrauch je Träger PP 2019'!I37</f>
        <v>0</v>
      </c>
      <c r="AW37" s="45">
        <f>AO37-'Verbrauch je Träger PP 2019'!J37</f>
        <v>-110.25092651095345</v>
      </c>
    </row>
    <row r="38" spans="3:49" ht="15.75" thickBot="1" x14ac:dyDescent="0.3"/>
    <row r="39" spans="3:49" ht="15.75" thickBot="1" x14ac:dyDescent="0.3">
      <c r="C39" s="104" t="s">
        <v>26</v>
      </c>
      <c r="D39" s="105"/>
      <c r="E39" s="67">
        <f>SUM(E9:E37)</f>
        <v>286222.36548751144</v>
      </c>
      <c r="F39" s="69">
        <f t="shared" ref="F39:I39" si="10">SUM(F9:F37)</f>
        <v>322672.65080595372</v>
      </c>
      <c r="G39" s="67">
        <f t="shared" si="10"/>
        <v>0</v>
      </c>
      <c r="H39" s="67">
        <f t="shared" si="10"/>
        <v>0</v>
      </c>
      <c r="I39" s="70">
        <f t="shared" si="10"/>
        <v>5191.895678269263</v>
      </c>
      <c r="K39" s="104" t="s">
        <v>26</v>
      </c>
      <c r="L39" s="105"/>
      <c r="M39" s="67">
        <f>SUM(M9:M37)</f>
        <v>-199678.21951248861</v>
      </c>
      <c r="N39" s="69">
        <f t="shared" ref="N39:Q39" si="11">SUM(N9:N37)</f>
        <v>-225107.14803354221</v>
      </c>
      <c r="O39" s="67">
        <f t="shared" si="11"/>
        <v>0</v>
      </c>
      <c r="P39" s="67">
        <f t="shared" si="11"/>
        <v>0</v>
      </c>
      <c r="Q39" s="70">
        <f t="shared" si="11"/>
        <v>-3622.0387011532302</v>
      </c>
      <c r="S39" s="104" t="s">
        <v>26</v>
      </c>
      <c r="T39" s="105"/>
      <c r="U39" s="67">
        <f>SUM(U9:U37)</f>
        <v>270889.02447925182</v>
      </c>
      <c r="V39" s="69">
        <f t="shared" ref="V39:Y39" si="12">SUM(V9:V37)</f>
        <v>305386.61594134913</v>
      </c>
      <c r="W39" s="67">
        <f t="shared" si="12"/>
        <v>0</v>
      </c>
      <c r="X39" s="67">
        <f t="shared" si="12"/>
        <v>0</v>
      </c>
      <c r="Y39" s="70">
        <f t="shared" si="12"/>
        <v>4913.7584097905519</v>
      </c>
      <c r="AA39" s="104" t="s">
        <v>26</v>
      </c>
      <c r="AB39" s="105"/>
      <c r="AC39" s="67">
        <f>SUM(AC9:AC37)</f>
        <v>-215011.56052074817</v>
      </c>
      <c r="AD39" s="69">
        <f t="shared" ref="AD39:AG39" si="13">SUM(AD9:AD37)</f>
        <v>-242393.18289814689</v>
      </c>
      <c r="AE39" s="67">
        <f t="shared" si="13"/>
        <v>0</v>
      </c>
      <c r="AF39" s="67">
        <f t="shared" si="13"/>
        <v>0</v>
      </c>
      <c r="AG39" s="70">
        <f t="shared" si="13"/>
        <v>-3900.1759696319409</v>
      </c>
      <c r="AI39" s="104" t="s">
        <v>26</v>
      </c>
      <c r="AJ39" s="105"/>
      <c r="AK39" s="67">
        <f>SUM(AK9:AK37)</f>
        <v>255555.68347099226</v>
      </c>
      <c r="AL39" s="69">
        <f t="shared" ref="AL39:AO39" si="14">SUM(AL9:AL37)</f>
        <v>288100.58107674448</v>
      </c>
      <c r="AM39" s="67">
        <f t="shared" si="14"/>
        <v>0</v>
      </c>
      <c r="AN39" s="67">
        <f t="shared" si="14"/>
        <v>0</v>
      </c>
      <c r="AO39" s="70">
        <f t="shared" si="14"/>
        <v>4635.6211413118426</v>
      </c>
      <c r="AQ39" s="104" t="s">
        <v>26</v>
      </c>
      <c r="AR39" s="105"/>
      <c r="AS39" s="67">
        <f>SUM(AS9:AS37)</f>
        <v>-230344.90152900774</v>
      </c>
      <c r="AT39" s="69">
        <f t="shared" ref="AT39:AW39" si="15">SUM(AT9:AT37)</f>
        <v>-259679.21776275156</v>
      </c>
      <c r="AU39" s="67">
        <f t="shared" si="15"/>
        <v>0</v>
      </c>
      <c r="AV39" s="67">
        <f t="shared" si="15"/>
        <v>0</v>
      </c>
      <c r="AW39" s="70">
        <f t="shared" si="15"/>
        <v>-4178.3132381106525</v>
      </c>
    </row>
    <row r="42" spans="3:49" ht="41.25" customHeight="1" x14ac:dyDescent="0.35">
      <c r="C42" s="93" t="s">
        <v>162</v>
      </c>
      <c r="D42" s="93"/>
      <c r="E42" s="93"/>
      <c r="F42" s="93"/>
      <c r="G42" s="93"/>
      <c r="H42" s="93"/>
      <c r="I42" s="93"/>
      <c r="K42" s="93" t="s">
        <v>151</v>
      </c>
      <c r="L42" s="93"/>
      <c r="M42" s="93"/>
      <c r="N42" s="93"/>
      <c r="O42" s="93"/>
      <c r="P42" s="93"/>
      <c r="Q42" s="93"/>
      <c r="S42" s="93" t="s">
        <v>152</v>
      </c>
      <c r="T42" s="93"/>
      <c r="U42" s="93"/>
      <c r="V42" s="93"/>
      <c r="W42" s="93"/>
      <c r="X42" s="93"/>
      <c r="Y42" s="93"/>
      <c r="AA42" s="93" t="s">
        <v>153</v>
      </c>
      <c r="AB42" s="93"/>
      <c r="AC42" s="93"/>
      <c r="AD42" s="93"/>
      <c r="AE42" s="93"/>
      <c r="AF42" s="93"/>
      <c r="AG42" s="93"/>
      <c r="AI42" s="93" t="s">
        <v>154</v>
      </c>
      <c r="AJ42" s="93"/>
      <c r="AK42" s="93"/>
      <c r="AL42" s="93"/>
      <c r="AM42" s="93"/>
      <c r="AN42" s="93"/>
      <c r="AO42" s="93"/>
      <c r="AQ42" s="93" t="s">
        <v>155</v>
      </c>
      <c r="AR42" s="93"/>
      <c r="AS42" s="93"/>
      <c r="AT42" s="93"/>
      <c r="AU42" s="93"/>
      <c r="AV42" s="93"/>
      <c r="AW42" s="93"/>
    </row>
    <row r="44" spans="3:49" ht="15.75" x14ac:dyDescent="0.25">
      <c r="E44" s="103" t="s">
        <v>45</v>
      </c>
      <c r="F44" s="103"/>
      <c r="G44" s="103" t="s">
        <v>42</v>
      </c>
      <c r="H44" s="103"/>
      <c r="I44" s="103"/>
      <c r="M44" s="103" t="s">
        <v>45</v>
      </c>
      <c r="N44" s="103"/>
      <c r="O44" s="103" t="s">
        <v>42</v>
      </c>
      <c r="P44" s="103"/>
      <c r="Q44" s="103"/>
      <c r="U44" s="103" t="s">
        <v>45</v>
      </c>
      <c r="V44" s="103"/>
      <c r="W44" s="103" t="s">
        <v>42</v>
      </c>
      <c r="X44" s="103"/>
      <c r="Y44" s="103"/>
      <c r="AC44" s="103" t="s">
        <v>45</v>
      </c>
      <c r="AD44" s="103"/>
      <c r="AE44" s="103" t="s">
        <v>42</v>
      </c>
      <c r="AF44" s="103"/>
      <c r="AG44" s="103"/>
      <c r="AK44" s="103" t="s">
        <v>45</v>
      </c>
      <c r="AL44" s="103"/>
      <c r="AM44" s="103" t="s">
        <v>42</v>
      </c>
      <c r="AN44" s="103"/>
      <c r="AO44" s="103"/>
      <c r="AS44" s="103" t="s">
        <v>45</v>
      </c>
      <c r="AT44" s="103"/>
      <c r="AU44" s="103" t="s">
        <v>42</v>
      </c>
      <c r="AV44" s="103"/>
      <c r="AW44" s="103"/>
    </row>
    <row r="45" spans="3:49" s="1" customFormat="1" x14ac:dyDescent="0.25">
      <c r="C45" s="12" t="s">
        <v>49</v>
      </c>
      <c r="D45" s="12" t="s">
        <v>50</v>
      </c>
      <c r="E45" s="54" t="str">
        <f>Studienliste!$F$17</f>
        <v>ISI-05 13</v>
      </c>
      <c r="F45" s="55" t="s">
        <v>125</v>
      </c>
      <c r="G45" s="56" t="str">
        <f>Studienliste!$F$10</f>
        <v>OTTO-01 17</v>
      </c>
      <c r="H45" s="57" t="str">
        <f>Studienliste!$F$8</f>
        <v>TUD-02 20</v>
      </c>
      <c r="I45" s="58" t="str">
        <f>F45</f>
        <v>ENWI</v>
      </c>
      <c r="K45" s="12" t="s">
        <v>49</v>
      </c>
      <c r="L45" s="12" t="s">
        <v>50</v>
      </c>
      <c r="M45" s="54" t="str">
        <f>Studienliste!$F$17</f>
        <v>ISI-05 13</v>
      </c>
      <c r="N45" s="55" t="s">
        <v>125</v>
      </c>
      <c r="O45" s="56" t="str">
        <f>Studienliste!$F$10</f>
        <v>OTTO-01 17</v>
      </c>
      <c r="P45" s="57" t="str">
        <f>Studienliste!$F$8</f>
        <v>TUD-02 20</v>
      </c>
      <c r="Q45" s="58" t="str">
        <f>N45</f>
        <v>ENWI</v>
      </c>
      <c r="S45" s="12" t="s">
        <v>49</v>
      </c>
      <c r="T45" s="12" t="s">
        <v>50</v>
      </c>
      <c r="U45" s="54" t="str">
        <f>Studienliste!$F$17</f>
        <v>ISI-05 13</v>
      </c>
      <c r="V45" s="55" t="s">
        <v>125</v>
      </c>
      <c r="W45" s="56" t="str">
        <f>Studienliste!$F$10</f>
        <v>OTTO-01 17</v>
      </c>
      <c r="X45" s="57" t="str">
        <f>Studienliste!$F$8</f>
        <v>TUD-02 20</v>
      </c>
      <c r="Y45" s="58" t="str">
        <f>V45</f>
        <v>ENWI</v>
      </c>
      <c r="AA45" s="12" t="s">
        <v>49</v>
      </c>
      <c r="AB45" s="12" t="s">
        <v>50</v>
      </c>
      <c r="AC45" s="54" t="str">
        <f>Studienliste!$F$17</f>
        <v>ISI-05 13</v>
      </c>
      <c r="AD45" s="55" t="s">
        <v>125</v>
      </c>
      <c r="AE45" s="56" t="str">
        <f>Studienliste!$F$10</f>
        <v>OTTO-01 17</v>
      </c>
      <c r="AF45" s="57" t="str">
        <f>Studienliste!$F$8</f>
        <v>TUD-02 20</v>
      </c>
      <c r="AG45" s="58" t="str">
        <f>AD45</f>
        <v>ENWI</v>
      </c>
      <c r="AI45" s="12" t="s">
        <v>49</v>
      </c>
      <c r="AJ45" s="12" t="s">
        <v>50</v>
      </c>
      <c r="AK45" s="54" t="str">
        <f>Studienliste!$F$17</f>
        <v>ISI-05 13</v>
      </c>
      <c r="AL45" s="55" t="s">
        <v>125</v>
      </c>
      <c r="AM45" s="56" t="str">
        <f>Studienliste!$F$10</f>
        <v>OTTO-01 17</v>
      </c>
      <c r="AN45" s="57" t="str">
        <f>Studienliste!$F$8</f>
        <v>TUD-02 20</v>
      </c>
      <c r="AO45" s="58" t="str">
        <f>AL45</f>
        <v>ENWI</v>
      </c>
      <c r="AQ45" s="12" t="s">
        <v>49</v>
      </c>
      <c r="AR45" s="12" t="s">
        <v>50</v>
      </c>
      <c r="AS45" s="54" t="str">
        <f>Studienliste!$F$17</f>
        <v>ISI-05 13</v>
      </c>
      <c r="AT45" s="55" t="s">
        <v>125</v>
      </c>
      <c r="AU45" s="56" t="str">
        <f>Studienliste!$F$10</f>
        <v>OTTO-01 17</v>
      </c>
      <c r="AV45" s="57" t="str">
        <f>Studienliste!$F$8</f>
        <v>TUD-02 20</v>
      </c>
      <c r="AW45" s="58" t="str">
        <f>AT45</f>
        <v>ENWI</v>
      </c>
    </row>
    <row r="46" spans="3:49" x14ac:dyDescent="0.25">
      <c r="C46" s="7" t="str">
        <f t="shared" ref="C46:D74" si="16">C9</f>
        <v>Austria</v>
      </c>
      <c r="D46" s="7" t="str">
        <f t="shared" si="16"/>
        <v>Donawitz</v>
      </c>
      <c r="E46" s="43">
        <f>'Gesamtenergie 2050 var.'!E7*'Energie pro Energieträger'!D$47</f>
        <v>0</v>
      </c>
      <c r="F46" s="47">
        <f>'Gesamtenergie 2050 var.'!F7*'Energie pro Energieträger'!D$45</f>
        <v>347.93377404978673</v>
      </c>
      <c r="G46" s="44">
        <f>'Gesamtenergie 2050 var.'!G7*'Energie pro Energieträger'!E$46</f>
        <v>4108.0615138685107</v>
      </c>
      <c r="H46" s="46">
        <f>'Gesamtenergie 2050 var.'!H7*'Energie pro Energieträger'!E$48</f>
        <v>0</v>
      </c>
      <c r="I46" s="45">
        <f>'Gesamtenergie 2050 var.'!I7*'Energie pro Energieträger'!E$45</f>
        <v>880.14965120159366</v>
      </c>
      <c r="K46" s="7" t="str">
        <f>C46</f>
        <v>Austria</v>
      </c>
      <c r="L46" s="7" t="str">
        <f>D46</f>
        <v>Donawitz</v>
      </c>
      <c r="M46" s="43">
        <f>E46-'Verbrauch je Träger PP 2019'!F46</f>
        <v>0</v>
      </c>
      <c r="N46" s="47">
        <f>F46-'Verbrauch je Träger PP 2019'!G46</f>
        <v>-242.73014581578286</v>
      </c>
      <c r="O46" s="44">
        <f>G46-'Verbrauch je Träger PP 2019'!H46</f>
        <v>-2865.920024593026</v>
      </c>
      <c r="P46" s="46">
        <f>H46-'Verbrauch je Träger PP 2019'!I46</f>
        <v>0</v>
      </c>
      <c r="Q46" s="45">
        <f>I46-'Verbrauch je Träger PP 2019'!J46</f>
        <v>-614.02160155140075</v>
      </c>
      <c r="S46" s="7" t="str">
        <f>K46</f>
        <v>Austria</v>
      </c>
      <c r="T46" s="7" t="str">
        <f>L46</f>
        <v>Donawitz</v>
      </c>
      <c r="U46" s="43">
        <f>'Gesamtenergie 2050 var.'!E44*'Energie pro Energieträger'!D$47</f>
        <v>0</v>
      </c>
      <c r="V46" s="47">
        <f>'Gesamtenergie 2050 var.'!F44*'Energie pro Energieträger'!D$45</f>
        <v>329.294464725691</v>
      </c>
      <c r="W46" s="44">
        <f>'Gesamtenergie 2050 var.'!G44*'Energie pro Energieträger'!E$46</f>
        <v>3887.9867899112683</v>
      </c>
      <c r="X46" s="46">
        <f>'Gesamtenergie 2050 var.'!H44*'Energie pro Energieträger'!E$48</f>
        <v>0</v>
      </c>
      <c r="Y46" s="45">
        <f>'Gesamtenergie 2050 var.'!I44*'Energie pro Energieträger'!E$45</f>
        <v>832.99877703007974</v>
      </c>
      <c r="AA46" s="7" t="str">
        <f>S46</f>
        <v>Austria</v>
      </c>
      <c r="AB46" s="7" t="str">
        <f>T46</f>
        <v>Donawitz</v>
      </c>
      <c r="AC46" s="43">
        <f>U46-'Verbrauch je Träger PP 2019'!F46</f>
        <v>0</v>
      </c>
      <c r="AD46" s="47">
        <f>V46-'Verbrauch je Träger PP 2019'!G46</f>
        <v>-261.3694551398786</v>
      </c>
      <c r="AE46" s="44">
        <f>W46-'Verbrauch je Träger PP 2019'!H46</f>
        <v>-3085.9947485502685</v>
      </c>
      <c r="AF46" s="46">
        <f>X46-'Verbrauch je Träger PP 2019'!I46</f>
        <v>0</v>
      </c>
      <c r="AG46" s="45">
        <f>Y46-'Verbrauch je Träger PP 2019'!J46</f>
        <v>-661.17247572291467</v>
      </c>
      <c r="AI46" s="7" t="str">
        <f>AA46</f>
        <v>Austria</v>
      </c>
      <c r="AJ46" s="7" t="str">
        <f>AB46</f>
        <v>Donawitz</v>
      </c>
      <c r="AK46" s="43">
        <f>'Gesamtenergie 2050 var.'!E81*'Energie pro Energieträger'!D$47</f>
        <v>0</v>
      </c>
      <c r="AL46" s="47">
        <f>'Gesamtenergie 2050 var.'!F81*'Energie pro Energieträger'!D$45</f>
        <v>310.65515540159527</v>
      </c>
      <c r="AM46" s="44">
        <f>'Gesamtenergie 2050 var.'!G81*'Energie pro Energieträger'!E$46</f>
        <v>3667.9120659540272</v>
      </c>
      <c r="AN46" s="46">
        <f>'Gesamtenergie 2050 var.'!H81*'Energie pro Energieträger'!E$48</f>
        <v>0</v>
      </c>
      <c r="AO46" s="45">
        <f>'Gesamtenergie 2050 var.'!I81*'Energie pro Energieträger'!E$45</f>
        <v>785.84790285856582</v>
      </c>
      <c r="AQ46" s="7" t="str">
        <f>AI46</f>
        <v>Austria</v>
      </c>
      <c r="AR46" s="7" t="str">
        <f>AJ46</f>
        <v>Donawitz</v>
      </c>
      <c r="AS46" s="43">
        <f>AK46-'Verbrauch je Träger PP 2019'!F46</f>
        <v>0</v>
      </c>
      <c r="AT46" s="47">
        <f>AL46-'Verbrauch je Träger PP 2019'!G46</f>
        <v>-280.00876446397433</v>
      </c>
      <c r="AU46" s="44">
        <f>AM46-'Verbrauch je Träger PP 2019'!H46</f>
        <v>-3306.0694725075095</v>
      </c>
      <c r="AV46" s="46">
        <f>AN46-'Verbrauch je Träger PP 2019'!I46</f>
        <v>0</v>
      </c>
      <c r="AW46" s="45">
        <f>AO46-'Verbrauch je Träger PP 2019'!J46</f>
        <v>-708.32334989442859</v>
      </c>
    </row>
    <row r="47" spans="3:49" x14ac:dyDescent="0.25">
      <c r="C47" s="7" t="str">
        <f t="shared" si="16"/>
        <v>Austria</v>
      </c>
      <c r="D47" s="7" t="str">
        <f t="shared" si="16"/>
        <v>Linz</v>
      </c>
      <c r="E47" s="43">
        <f>'Gesamtenergie 2050 var.'!E8*'Energie pro Energieträger'!D$47</f>
        <v>0</v>
      </c>
      <c r="F47" s="47">
        <f>'Gesamtenergie 2050 var.'!F8*'Energie pro Energieträger'!D$45</f>
        <v>347.93377404978673</v>
      </c>
      <c r="G47" s="44">
        <f>'Gesamtenergie 2050 var.'!G8*'Energie pro Energieträger'!E$46</f>
        <v>4108.0615138685107</v>
      </c>
      <c r="H47" s="46">
        <f>'Gesamtenergie 2050 var.'!H8*'Energie pro Energieträger'!E$48</f>
        <v>0</v>
      </c>
      <c r="I47" s="45">
        <f>'Gesamtenergie 2050 var.'!I8*'Energie pro Energieträger'!E$45</f>
        <v>880.14965120159366</v>
      </c>
      <c r="K47" s="7" t="str">
        <f t="shared" ref="K47:K74" si="17">C47</f>
        <v>Austria</v>
      </c>
      <c r="L47" s="7" t="str">
        <f t="shared" ref="L47:L74" si="18">D47</f>
        <v>Linz</v>
      </c>
      <c r="M47" s="43">
        <f>E47-'Verbrauch je Träger PP 2019'!F47</f>
        <v>0</v>
      </c>
      <c r="N47" s="47">
        <f>F47-'Verbrauch je Träger PP 2019'!G47</f>
        <v>-242.73014581578286</v>
      </c>
      <c r="O47" s="44">
        <f>G47-'Verbrauch je Träger PP 2019'!H47</f>
        <v>-2865.920024593026</v>
      </c>
      <c r="P47" s="46">
        <f>H47-'Verbrauch je Träger PP 2019'!I47</f>
        <v>0</v>
      </c>
      <c r="Q47" s="45">
        <f>I47-'Verbrauch je Träger PP 2019'!J47</f>
        <v>-614.02160155140075</v>
      </c>
      <c r="S47" s="7" t="str">
        <f t="shared" ref="S47:S74" si="19">K47</f>
        <v>Austria</v>
      </c>
      <c r="T47" s="7" t="str">
        <f t="shared" ref="T47:T74" si="20">L47</f>
        <v>Linz</v>
      </c>
      <c r="U47" s="43">
        <f>'Gesamtenergie 2050 var.'!E45*'Energie pro Energieträger'!D$47</f>
        <v>0</v>
      </c>
      <c r="V47" s="47">
        <f>'Gesamtenergie 2050 var.'!F45*'Energie pro Energieträger'!D$45</f>
        <v>329.294464725691</v>
      </c>
      <c r="W47" s="44">
        <f>'Gesamtenergie 2050 var.'!G45*'Energie pro Energieträger'!E$46</f>
        <v>3887.9867899112683</v>
      </c>
      <c r="X47" s="46">
        <f>'Gesamtenergie 2050 var.'!H45*'Energie pro Energieträger'!E$48</f>
        <v>0</v>
      </c>
      <c r="Y47" s="45">
        <f>'Gesamtenergie 2050 var.'!I45*'Energie pro Energieträger'!E$45</f>
        <v>832.99877703007974</v>
      </c>
      <c r="AA47" s="7" t="str">
        <f t="shared" ref="AA47:AA74" si="21">S47</f>
        <v>Austria</v>
      </c>
      <c r="AB47" s="7" t="str">
        <f t="shared" ref="AB47:AB74" si="22">T47</f>
        <v>Linz</v>
      </c>
      <c r="AC47" s="43">
        <f>U47-'Verbrauch je Träger PP 2019'!F47</f>
        <v>0</v>
      </c>
      <c r="AD47" s="47">
        <f>V47-'Verbrauch je Träger PP 2019'!G47</f>
        <v>-261.3694551398786</v>
      </c>
      <c r="AE47" s="44">
        <f>W47-'Verbrauch je Träger PP 2019'!H47</f>
        <v>-3085.9947485502685</v>
      </c>
      <c r="AF47" s="46">
        <f>X47-'Verbrauch je Träger PP 2019'!I47</f>
        <v>0</v>
      </c>
      <c r="AG47" s="45">
        <f>Y47-'Verbrauch je Träger PP 2019'!J47</f>
        <v>-661.17247572291467</v>
      </c>
      <c r="AI47" s="7" t="str">
        <f t="shared" ref="AI47:AI74" si="23">AA47</f>
        <v>Austria</v>
      </c>
      <c r="AJ47" s="7" t="str">
        <f t="shared" ref="AJ47:AJ74" si="24">AB47</f>
        <v>Linz</v>
      </c>
      <c r="AK47" s="43">
        <f>'Gesamtenergie 2050 var.'!E82*'Energie pro Energieträger'!D$47</f>
        <v>0</v>
      </c>
      <c r="AL47" s="47">
        <f>'Gesamtenergie 2050 var.'!F82*'Energie pro Energieträger'!D$45</f>
        <v>310.65515540159527</v>
      </c>
      <c r="AM47" s="44">
        <f>'Gesamtenergie 2050 var.'!G82*'Energie pro Energieträger'!E$46</f>
        <v>3667.9120659540272</v>
      </c>
      <c r="AN47" s="46">
        <f>'Gesamtenergie 2050 var.'!H82*'Energie pro Energieträger'!E$48</f>
        <v>0</v>
      </c>
      <c r="AO47" s="45">
        <f>'Gesamtenergie 2050 var.'!I82*'Energie pro Energieträger'!E$45</f>
        <v>785.84790285856582</v>
      </c>
      <c r="AQ47" s="7" t="str">
        <f t="shared" ref="AQ47:AQ74" si="25">AI47</f>
        <v>Austria</v>
      </c>
      <c r="AR47" s="7" t="str">
        <f t="shared" ref="AR47:AR74" si="26">AJ47</f>
        <v>Linz</v>
      </c>
      <c r="AS47" s="43">
        <f>AK47-'Verbrauch je Träger PP 2019'!F47</f>
        <v>0</v>
      </c>
      <c r="AT47" s="47">
        <f>AL47-'Verbrauch je Träger PP 2019'!G47</f>
        <v>-280.00876446397433</v>
      </c>
      <c r="AU47" s="44">
        <f>AM47-'Verbrauch je Träger PP 2019'!H47</f>
        <v>-3306.0694725075095</v>
      </c>
      <c r="AV47" s="46">
        <f>AN47-'Verbrauch je Träger PP 2019'!I47</f>
        <v>0</v>
      </c>
      <c r="AW47" s="45">
        <f>AO47-'Verbrauch je Träger PP 2019'!J47</f>
        <v>-708.32334989442859</v>
      </c>
    </row>
    <row r="48" spans="3:49" x14ac:dyDescent="0.25">
      <c r="C48" s="7" t="str">
        <f t="shared" si="16"/>
        <v>Belgium</v>
      </c>
      <c r="D48" s="7" t="str">
        <f t="shared" si="16"/>
        <v>Ghent</v>
      </c>
      <c r="E48" s="43">
        <f>'Gesamtenergie 2050 var.'!E9*'Energie pro Energieträger'!D$47</f>
        <v>0</v>
      </c>
      <c r="F48" s="47">
        <f>'Gesamtenergie 2050 var.'!F9*'Energie pro Energieträger'!D$45</f>
        <v>502.58125326566073</v>
      </c>
      <c r="G48" s="44">
        <f>'Gesamtenergie 2050 var.'!G9*'Energie pro Energieträger'!E$46</f>
        <v>5933.9876094840665</v>
      </c>
      <c r="H48" s="46">
        <f>'Gesamtenergie 2050 var.'!H9*'Energie pro Energieträger'!E$48</f>
        <v>0</v>
      </c>
      <c r="I48" s="45">
        <f>'Gesamtenergie 2050 var.'!I9*'Energie pro Energieträger'!E$45</f>
        <v>1271.3531934928928</v>
      </c>
      <c r="K48" s="7" t="str">
        <f t="shared" si="17"/>
        <v>Belgium</v>
      </c>
      <c r="L48" s="7" t="str">
        <f t="shared" si="18"/>
        <v>Ghent</v>
      </c>
      <c r="M48" s="43">
        <f>E48-'Verbrauch je Träger PP 2019'!F48</f>
        <v>0</v>
      </c>
      <c r="N48" s="47">
        <f>F48-'Verbrauch je Träger PP 2019'!G48</f>
        <v>-350.61735878505601</v>
      </c>
      <c r="O48" s="44">
        <f>G48-'Verbrauch je Träger PP 2019'!H48</f>
        <v>-4139.7466562501968</v>
      </c>
      <c r="P48" s="46">
        <f>H48-'Verbrauch je Träger PP 2019'!I48</f>
        <v>0</v>
      </c>
      <c r="Q48" s="45">
        <f>I48-'Verbrauch je Träger PP 2019'!J48</f>
        <v>-886.93817345749676</v>
      </c>
      <c r="S48" s="7" t="str">
        <f t="shared" si="19"/>
        <v>Belgium</v>
      </c>
      <c r="T48" s="7" t="str">
        <f t="shared" si="20"/>
        <v>Ghent</v>
      </c>
      <c r="U48" s="43">
        <f>'Gesamtenergie 2050 var.'!E46*'Energie pro Energieträger'!D$47</f>
        <v>0</v>
      </c>
      <c r="V48" s="47">
        <f>'Gesamtenergie 2050 var.'!F46*'Energie pro Energieträger'!D$45</f>
        <v>475.65725755500023</v>
      </c>
      <c r="W48" s="44">
        <f>'Gesamtenergie 2050 var.'!G46*'Energie pro Energieträger'!E$46</f>
        <v>5616.0954161188483</v>
      </c>
      <c r="X48" s="46">
        <f>'Gesamtenergie 2050 var.'!H46*'Energie pro Energieträger'!E$48</f>
        <v>0</v>
      </c>
      <c r="Y48" s="45">
        <f>'Gesamtenergie 2050 var.'!I46*'Energie pro Energieträger'!E$45</f>
        <v>1203.2449866986308</v>
      </c>
      <c r="AA48" s="7" t="str">
        <f t="shared" si="21"/>
        <v>Belgium</v>
      </c>
      <c r="AB48" s="7" t="str">
        <f t="shared" si="22"/>
        <v>Ghent</v>
      </c>
      <c r="AC48" s="43">
        <f>U48-'Verbrauch je Träger PP 2019'!F48</f>
        <v>0</v>
      </c>
      <c r="AD48" s="47">
        <f>V48-'Verbrauch je Träger PP 2019'!G48</f>
        <v>-377.54135449571652</v>
      </c>
      <c r="AE48" s="44">
        <f>W48-'Verbrauch je Träger PP 2019'!H48</f>
        <v>-4457.638849615415</v>
      </c>
      <c r="AF48" s="46">
        <f>X48-'Verbrauch je Träger PP 2019'!I48</f>
        <v>0</v>
      </c>
      <c r="AG48" s="45">
        <f>Y48-'Verbrauch je Träger PP 2019'!J48</f>
        <v>-955.04638025175882</v>
      </c>
      <c r="AI48" s="7" t="str">
        <f t="shared" si="23"/>
        <v>Belgium</v>
      </c>
      <c r="AJ48" s="7" t="str">
        <f t="shared" si="24"/>
        <v>Ghent</v>
      </c>
      <c r="AK48" s="43">
        <f>'Gesamtenergie 2050 var.'!E83*'Energie pro Energieträger'!D$47</f>
        <v>0</v>
      </c>
      <c r="AL48" s="47">
        <f>'Gesamtenergie 2050 var.'!F83*'Energie pro Energieträger'!D$45</f>
        <v>448.73326184433989</v>
      </c>
      <c r="AM48" s="44">
        <f>'Gesamtenergie 2050 var.'!G83*'Energie pro Energieträger'!E$46</f>
        <v>5298.2032227536311</v>
      </c>
      <c r="AN48" s="46">
        <f>'Gesamtenergie 2050 var.'!H83*'Energie pro Energieträger'!E$48</f>
        <v>0</v>
      </c>
      <c r="AO48" s="45">
        <f>'Gesamtenergie 2050 var.'!I83*'Energie pro Energieträger'!E$45</f>
        <v>1135.1367799043687</v>
      </c>
      <c r="AQ48" s="7" t="str">
        <f t="shared" si="25"/>
        <v>Belgium</v>
      </c>
      <c r="AR48" s="7" t="str">
        <f t="shared" si="26"/>
        <v>Ghent</v>
      </c>
      <c r="AS48" s="43">
        <f>AK48-'Verbrauch je Träger PP 2019'!F48</f>
        <v>0</v>
      </c>
      <c r="AT48" s="47">
        <f>AL48-'Verbrauch je Träger PP 2019'!G48</f>
        <v>-404.46535020637685</v>
      </c>
      <c r="AU48" s="44">
        <f>AM48-'Verbrauch je Träger PP 2019'!H48</f>
        <v>-4775.5310429806323</v>
      </c>
      <c r="AV48" s="46">
        <f>AN48-'Verbrauch je Träger PP 2019'!I48</f>
        <v>0</v>
      </c>
      <c r="AW48" s="45">
        <f>AO48-'Verbrauch je Träger PP 2019'!J48</f>
        <v>-1023.1545870460209</v>
      </c>
    </row>
    <row r="49" spans="3:49" x14ac:dyDescent="0.25">
      <c r="C49" s="7" t="str">
        <f t="shared" si="16"/>
        <v>Czech Republic</v>
      </c>
      <c r="D49" s="7" t="str">
        <f t="shared" si="16"/>
        <v>Trinec</v>
      </c>
      <c r="E49" s="43">
        <f>'Gesamtenergie 2050 var.'!E10*'Energie pro Energieträger'!D$47</f>
        <v>0</v>
      </c>
      <c r="F49" s="47">
        <f>'Gesamtenergie 2050 var.'!F10*'Energie pro Energieträger'!D$45</f>
        <v>238.19584902480761</v>
      </c>
      <c r="G49" s="44">
        <f>'Gesamtenergie 2050 var.'!G10*'Energie pro Energieträger'!E$46</f>
        <v>2812.3834853756593</v>
      </c>
      <c r="H49" s="46">
        <f>'Gesamtenergie 2050 var.'!H10*'Energie pro Energieträger'!E$48</f>
        <v>0</v>
      </c>
      <c r="I49" s="45">
        <f>'Gesamtenergie 2050 var.'!I10*'Energie pro Energieträger'!E$45</f>
        <v>602.55143097103542</v>
      </c>
      <c r="K49" s="7" t="str">
        <f t="shared" si="17"/>
        <v>Czech Republic</v>
      </c>
      <c r="L49" s="7" t="str">
        <f t="shared" si="18"/>
        <v>Trinec</v>
      </c>
      <c r="M49" s="43">
        <f>E49-'Verbrauch je Träger PP 2019'!F49</f>
        <v>0</v>
      </c>
      <c r="N49" s="47">
        <f>F49-'Verbrauch je Träger PP 2019'!G49</f>
        <v>-166.17332802601834</v>
      </c>
      <c r="O49" s="44">
        <f>G49-'Verbrauch je Träger PP 2019'!H49</f>
        <v>-1962.0120390998641</v>
      </c>
      <c r="P49" s="46">
        <f>H49-'Verbrauch je Träger PP 2019'!I49</f>
        <v>0</v>
      </c>
      <c r="Q49" s="45">
        <f>I49-'Verbrauch je Träger PP 2019'!J49</f>
        <v>-420.35987193407584</v>
      </c>
      <c r="S49" s="7" t="str">
        <f t="shared" si="19"/>
        <v>Czech Republic</v>
      </c>
      <c r="T49" s="7" t="str">
        <f t="shared" si="20"/>
        <v>Trinec</v>
      </c>
      <c r="U49" s="43">
        <f>'Gesamtenergie 2050 var.'!E47*'Energie pro Energieträger'!D$47</f>
        <v>0</v>
      </c>
      <c r="V49" s="47">
        <f>'Gesamtenergie 2050 var.'!F47*'Energie pro Energieträger'!D$45</f>
        <v>225.43535711276431</v>
      </c>
      <c r="W49" s="44">
        <f>'Gesamtenergie 2050 var.'!G47*'Energie pro Energieträger'!E$46</f>
        <v>2661.7200843733917</v>
      </c>
      <c r="X49" s="46">
        <f>'Gesamtenergie 2050 var.'!H47*'Energie pro Energieträger'!E$48</f>
        <v>0</v>
      </c>
      <c r="Y49" s="45">
        <f>'Gesamtenergie 2050 var.'!I47*'Energie pro Energieträger'!E$45</f>
        <v>570.27189002615842</v>
      </c>
      <c r="AA49" s="7" t="str">
        <f t="shared" si="21"/>
        <v>Czech Republic</v>
      </c>
      <c r="AB49" s="7" t="str">
        <f t="shared" si="22"/>
        <v>Trinec</v>
      </c>
      <c r="AC49" s="43">
        <f>U49-'Verbrauch je Träger PP 2019'!F49</f>
        <v>0</v>
      </c>
      <c r="AD49" s="47">
        <f>V49-'Verbrauch je Träger PP 2019'!G49</f>
        <v>-178.93381993806165</v>
      </c>
      <c r="AE49" s="44">
        <f>W49-'Verbrauch je Träger PP 2019'!H49</f>
        <v>-2112.6754401021317</v>
      </c>
      <c r="AF49" s="46">
        <f>X49-'Verbrauch je Träger PP 2019'!I49</f>
        <v>0</v>
      </c>
      <c r="AG49" s="45">
        <f>Y49-'Verbrauch je Träger PP 2019'!J49</f>
        <v>-452.63941287895284</v>
      </c>
      <c r="AI49" s="7" t="str">
        <f t="shared" si="23"/>
        <v>Czech Republic</v>
      </c>
      <c r="AJ49" s="7" t="str">
        <f t="shared" si="24"/>
        <v>Trinec</v>
      </c>
      <c r="AK49" s="43">
        <f>'Gesamtenergie 2050 var.'!E84*'Energie pro Energieträger'!D$47</f>
        <v>0</v>
      </c>
      <c r="AL49" s="47">
        <f>'Gesamtenergie 2050 var.'!F84*'Energie pro Energieträger'!D$45</f>
        <v>212.67486520072109</v>
      </c>
      <c r="AM49" s="44">
        <f>'Gesamtenergie 2050 var.'!G84*'Energie pro Energieträger'!E$46</f>
        <v>2511.0566833711246</v>
      </c>
      <c r="AN49" s="46">
        <f>'Gesamtenergie 2050 var.'!H84*'Energie pro Energieträger'!E$48</f>
        <v>0</v>
      </c>
      <c r="AO49" s="45">
        <f>'Gesamtenergie 2050 var.'!I84*'Energie pro Energieträger'!E$45</f>
        <v>537.99234908128165</v>
      </c>
      <c r="AQ49" s="7" t="str">
        <f t="shared" si="25"/>
        <v>Czech Republic</v>
      </c>
      <c r="AR49" s="7" t="str">
        <f t="shared" si="26"/>
        <v>Trinec</v>
      </c>
      <c r="AS49" s="43">
        <f>AK49-'Verbrauch je Träger PP 2019'!F49</f>
        <v>0</v>
      </c>
      <c r="AT49" s="47">
        <f>AL49-'Verbrauch je Träger PP 2019'!G49</f>
        <v>-191.69431185010487</v>
      </c>
      <c r="AU49" s="44">
        <f>AM49-'Verbrauch je Träger PP 2019'!H49</f>
        <v>-2263.3388411043989</v>
      </c>
      <c r="AV49" s="46">
        <f>AN49-'Verbrauch je Träger PP 2019'!I49</f>
        <v>0</v>
      </c>
      <c r="AW49" s="45">
        <f>AO49-'Verbrauch je Träger PP 2019'!J49</f>
        <v>-484.91895382382961</v>
      </c>
    </row>
    <row r="50" spans="3:49" x14ac:dyDescent="0.25">
      <c r="C50" s="7" t="str">
        <f t="shared" si="16"/>
        <v>Finland</v>
      </c>
      <c r="D50" s="7" t="str">
        <f t="shared" si="16"/>
        <v>Raahe</v>
      </c>
      <c r="E50" s="43">
        <f>'Gesamtenergie 2050 var.'!E11*'Energie pro Energieträger'!D$47</f>
        <v>0</v>
      </c>
      <c r="F50" s="47">
        <f>'Gesamtenergie 2050 var.'!F11*'Energie pro Energieträger'!D$45</f>
        <v>239.76353366802164</v>
      </c>
      <c r="G50" s="44">
        <f>'Gesamtenergie 2050 var.'!G11*'Energie pro Energieträger'!E$46</f>
        <v>2830.8931714969858</v>
      </c>
      <c r="H50" s="46">
        <f>'Gesamtenergie 2050 var.'!H11*'Energie pro Energieträger'!E$48</f>
        <v>0</v>
      </c>
      <c r="I50" s="45">
        <f>'Gesamtenergie 2050 var.'!I11*'Energie pro Energieträger'!E$45</f>
        <v>606.51711983147186</v>
      </c>
      <c r="K50" s="7" t="str">
        <f t="shared" si="17"/>
        <v>Finland</v>
      </c>
      <c r="L50" s="7" t="str">
        <f t="shared" si="18"/>
        <v>Raahe</v>
      </c>
      <c r="M50" s="43">
        <f>E50-'Verbrauch je Träger PP 2019'!F50</f>
        <v>0</v>
      </c>
      <c r="N50" s="47">
        <f>F50-'Verbrauch je Träger PP 2019'!G50</f>
        <v>-167.26699685158638</v>
      </c>
      <c r="O50" s="44">
        <f>G50-'Verbrauch je Träger PP 2019'!H50</f>
        <v>-1974.9250103211953</v>
      </c>
      <c r="P50" s="46">
        <f>H50-'Verbrauch je Träger PP 2019'!I50</f>
        <v>0</v>
      </c>
      <c r="Q50" s="45">
        <f>I50-'Verbrauch je Träger PP 2019'!J50</f>
        <v>-423.12646807146632</v>
      </c>
      <c r="S50" s="7" t="str">
        <f t="shared" si="19"/>
        <v>Finland</v>
      </c>
      <c r="T50" s="7" t="str">
        <f t="shared" si="20"/>
        <v>Raahe</v>
      </c>
      <c r="U50" s="43">
        <f>'Gesamtenergie 2050 var.'!E48*'Energie pro Energieträger'!D$47</f>
        <v>0</v>
      </c>
      <c r="V50" s="47">
        <f>'Gesamtenergie 2050 var.'!F48*'Energie pro Energieträger'!D$45</f>
        <v>226.91905865009187</v>
      </c>
      <c r="W50" s="44">
        <f>'Gesamtenergie 2050 var.'!G48*'Energie pro Energieträger'!E$46</f>
        <v>2679.2381801667898</v>
      </c>
      <c r="X50" s="46">
        <f>'Gesamtenergie 2050 var.'!H48*'Energie pro Energieträger'!E$48</f>
        <v>0</v>
      </c>
      <c r="Y50" s="45">
        <f>'Gesamtenergie 2050 var.'!I48*'Energie pro Energieträger'!E$45</f>
        <v>574.02513126907149</v>
      </c>
      <c r="AA50" s="7" t="str">
        <f t="shared" si="21"/>
        <v>Finland</v>
      </c>
      <c r="AB50" s="7" t="str">
        <f t="shared" si="22"/>
        <v>Raahe</v>
      </c>
      <c r="AC50" s="43">
        <f>U50-'Verbrauch je Träger PP 2019'!F50</f>
        <v>0</v>
      </c>
      <c r="AD50" s="47">
        <f>V50-'Verbrauch je Träger PP 2019'!G50</f>
        <v>-180.11147186951615</v>
      </c>
      <c r="AE50" s="44">
        <f>W50-'Verbrauch je Träger PP 2019'!H50</f>
        <v>-2126.5800016513913</v>
      </c>
      <c r="AF50" s="46">
        <f>X50-'Verbrauch je Träger PP 2019'!I50</f>
        <v>0</v>
      </c>
      <c r="AG50" s="45">
        <f>Y50-'Verbrauch je Träger PP 2019'!J50</f>
        <v>-455.61845663386669</v>
      </c>
      <c r="AI50" s="7" t="str">
        <f t="shared" si="23"/>
        <v>Finland</v>
      </c>
      <c r="AJ50" s="7" t="str">
        <f t="shared" si="24"/>
        <v>Raahe</v>
      </c>
      <c r="AK50" s="43">
        <f>'Gesamtenergie 2050 var.'!E85*'Energie pro Energieträger'!D$47</f>
        <v>0</v>
      </c>
      <c r="AL50" s="47">
        <f>'Gesamtenergie 2050 var.'!F85*'Energie pro Energieträger'!D$45</f>
        <v>214.07458363216216</v>
      </c>
      <c r="AM50" s="44">
        <f>'Gesamtenergie 2050 var.'!G85*'Energie pro Energieträger'!E$46</f>
        <v>2527.5831888365947</v>
      </c>
      <c r="AN50" s="46">
        <f>'Gesamtenergie 2050 var.'!H85*'Energie pro Energieträger'!E$48</f>
        <v>0</v>
      </c>
      <c r="AO50" s="45">
        <f>'Gesamtenergie 2050 var.'!I85*'Energie pro Energieträger'!E$45</f>
        <v>541.53314270667124</v>
      </c>
      <c r="AQ50" s="7" t="str">
        <f t="shared" si="25"/>
        <v>Finland</v>
      </c>
      <c r="AR50" s="7" t="str">
        <f t="shared" si="26"/>
        <v>Raahe</v>
      </c>
      <c r="AS50" s="43">
        <f>AK50-'Verbrauch je Träger PP 2019'!F50</f>
        <v>0</v>
      </c>
      <c r="AT50" s="47">
        <f>AL50-'Verbrauch je Träger PP 2019'!G50</f>
        <v>-192.95594688744586</v>
      </c>
      <c r="AU50" s="44">
        <f>AM50-'Verbrauch je Träger PP 2019'!H50</f>
        <v>-2278.2349929815864</v>
      </c>
      <c r="AV50" s="46">
        <f>AN50-'Verbrauch je Träger PP 2019'!I50</f>
        <v>0</v>
      </c>
      <c r="AW50" s="45">
        <f>AO50-'Verbrauch je Träger PP 2019'!J50</f>
        <v>-488.11044519626694</v>
      </c>
    </row>
    <row r="51" spans="3:49" x14ac:dyDescent="0.25">
      <c r="C51" s="7" t="str">
        <f t="shared" si="16"/>
        <v>France</v>
      </c>
      <c r="D51" s="7" t="str">
        <f t="shared" si="16"/>
        <v>Fos-Sur-Mer</v>
      </c>
      <c r="E51" s="43">
        <f>'Gesamtenergie 2050 var.'!E12*'Energie pro Energieträger'!D$47</f>
        <v>0</v>
      </c>
      <c r="F51" s="47">
        <f>'Gesamtenergie 2050 var.'!F12*'Energie pro Energieträger'!D$45</f>
        <v>345.81278894426197</v>
      </c>
      <c r="G51" s="44">
        <f>'Gesamtenergie 2050 var.'!G12*'Energie pro Energieträger'!E$46</f>
        <v>4083.0189973514225</v>
      </c>
      <c r="H51" s="46">
        <f>'Gesamtenergie 2050 var.'!H12*'Energie pro Energieträger'!E$48</f>
        <v>0</v>
      </c>
      <c r="I51" s="45">
        <f>'Gesamtenergie 2050 var.'!I12*'Energie pro Energieträger'!E$45</f>
        <v>874.78430744923833</v>
      </c>
      <c r="K51" s="7" t="str">
        <f t="shared" si="17"/>
        <v>France</v>
      </c>
      <c r="L51" s="7" t="str">
        <f t="shared" si="18"/>
        <v>Fos-Sur-Mer</v>
      </c>
      <c r="M51" s="43">
        <f>E51-'Verbrauch je Träger PP 2019'!F51</f>
        <v>0</v>
      </c>
      <c r="N51" s="47">
        <f>F51-'Verbrauch je Träger PP 2019'!G51</f>
        <v>-241.25047622824962</v>
      </c>
      <c r="O51" s="44">
        <f>G51-'Verbrauch je Träger PP 2019'!H51</f>
        <v>-2848.4495341171087</v>
      </c>
      <c r="P51" s="46">
        <f>H51-'Verbrauch je Träger PP 2019'!I51</f>
        <v>0</v>
      </c>
      <c r="Q51" s="45">
        <f>I51-'Verbrauch je Träger PP 2019'!J51</f>
        <v>-610.278559718461</v>
      </c>
      <c r="S51" s="7" t="str">
        <f t="shared" si="19"/>
        <v>France</v>
      </c>
      <c r="T51" s="7" t="str">
        <f t="shared" si="20"/>
        <v>Fos-Sur-Mer</v>
      </c>
      <c r="U51" s="43">
        <f>'Gesamtenergie 2050 var.'!E49*'Energie pro Energieträger'!D$47</f>
        <v>0</v>
      </c>
      <c r="V51" s="47">
        <f>'Gesamtenergie 2050 var.'!F49*'Energie pro Energieträger'!D$45</f>
        <v>327.2871038222479</v>
      </c>
      <c r="W51" s="44">
        <f>'Gesamtenergie 2050 var.'!G49*'Energie pro Energieträger'!E$46</f>
        <v>3864.285836779025</v>
      </c>
      <c r="X51" s="46">
        <f>'Gesamtenergie 2050 var.'!H49*'Energie pro Energieträger'!E$48</f>
        <v>0</v>
      </c>
      <c r="Y51" s="45">
        <f>'Gesamtenergie 2050 var.'!I49*'Energie pro Energieträger'!E$45</f>
        <v>827.92086240731487</v>
      </c>
      <c r="AA51" s="7" t="str">
        <f t="shared" si="21"/>
        <v>France</v>
      </c>
      <c r="AB51" s="7" t="str">
        <f t="shared" si="22"/>
        <v>Fos-Sur-Mer</v>
      </c>
      <c r="AC51" s="43">
        <f>U51-'Verbrauch je Träger PP 2019'!F51</f>
        <v>0</v>
      </c>
      <c r="AD51" s="47">
        <f>V51-'Verbrauch je Träger PP 2019'!G51</f>
        <v>-259.77616135026369</v>
      </c>
      <c r="AE51" s="44">
        <f>W51-'Verbrauch je Träger PP 2019'!H51</f>
        <v>-3067.1826946895062</v>
      </c>
      <c r="AF51" s="46">
        <f>X51-'Verbrauch je Träger PP 2019'!I51</f>
        <v>0</v>
      </c>
      <c r="AG51" s="45">
        <f>Y51-'Verbrauch je Träger PP 2019'!J51</f>
        <v>-657.14200476038445</v>
      </c>
      <c r="AI51" s="7" t="str">
        <f t="shared" si="23"/>
        <v>France</v>
      </c>
      <c r="AJ51" s="7" t="str">
        <f t="shared" si="24"/>
        <v>Fos-Sur-Mer</v>
      </c>
      <c r="AK51" s="43">
        <f>'Gesamtenergie 2050 var.'!E86*'Energie pro Energieträger'!D$47</f>
        <v>0</v>
      </c>
      <c r="AL51" s="47">
        <f>'Gesamtenergie 2050 var.'!F86*'Energie pro Energieträger'!D$45</f>
        <v>308.76141870023395</v>
      </c>
      <c r="AM51" s="44">
        <f>'Gesamtenergie 2050 var.'!G86*'Energie pro Energieträger'!E$46</f>
        <v>3645.552676206627</v>
      </c>
      <c r="AN51" s="46">
        <f>'Gesamtenergie 2050 var.'!H86*'Energie pro Energieträger'!E$48</f>
        <v>0</v>
      </c>
      <c r="AO51" s="45">
        <f>'Gesamtenergie 2050 var.'!I86*'Energie pro Energieträger'!E$45</f>
        <v>781.05741736539142</v>
      </c>
      <c r="AQ51" s="7" t="str">
        <f t="shared" si="25"/>
        <v>France</v>
      </c>
      <c r="AR51" s="7" t="str">
        <f t="shared" si="26"/>
        <v>Fos-Sur-Mer</v>
      </c>
      <c r="AS51" s="43">
        <f>AK51-'Verbrauch je Träger PP 2019'!F51</f>
        <v>0</v>
      </c>
      <c r="AT51" s="47">
        <f>AL51-'Verbrauch je Träger PP 2019'!G51</f>
        <v>-278.30184647227765</v>
      </c>
      <c r="AU51" s="44">
        <f>AM51-'Verbrauch je Träger PP 2019'!H51</f>
        <v>-3285.9158552619042</v>
      </c>
      <c r="AV51" s="46">
        <f>AN51-'Verbrauch je Träger PP 2019'!I51</f>
        <v>0</v>
      </c>
      <c r="AW51" s="45">
        <f>AO51-'Verbrauch je Träger PP 2019'!J51</f>
        <v>-704.00544980230791</v>
      </c>
    </row>
    <row r="52" spans="3:49" x14ac:dyDescent="0.25">
      <c r="C52" s="7" t="str">
        <f t="shared" si="16"/>
        <v>France</v>
      </c>
      <c r="D52" s="7" t="str">
        <f t="shared" si="16"/>
        <v>Dunkerque</v>
      </c>
      <c r="E52" s="43">
        <f>'Gesamtenergie 2050 var.'!E13*'Energie pro Energieträger'!D$47</f>
        <v>0</v>
      </c>
      <c r="F52" s="47">
        <f>'Gesamtenergie 2050 var.'!F13*'Energie pro Energieträger'!D$45</f>
        <v>631.68469447151858</v>
      </c>
      <c r="G52" s="44">
        <f>'Gesamtenergie 2050 var.'!G13*'Energie pro Energieträger'!E$46</f>
        <v>7458.3147018285981</v>
      </c>
      <c r="H52" s="46">
        <f>'Gesamtenergie 2050 var.'!H13*'Energie pro Energieträger'!E$48</f>
        <v>0</v>
      </c>
      <c r="I52" s="45">
        <f>'Gesamtenergie 2050 var.'!I13*'Energie pro Energieträger'!E$45</f>
        <v>1597.9393349406087</v>
      </c>
      <c r="K52" s="7" t="str">
        <f t="shared" si="17"/>
        <v>France</v>
      </c>
      <c r="L52" s="7" t="str">
        <f t="shared" si="18"/>
        <v>Dunkerque</v>
      </c>
      <c r="M52" s="43">
        <f>E52-'Verbrauch je Träger PP 2019'!F52</f>
        <v>0</v>
      </c>
      <c r="N52" s="47">
        <f>F52-'Verbrauch je Träger PP 2019'!G52</f>
        <v>-440.68420324360261</v>
      </c>
      <c r="O52" s="44">
        <f>G52-'Verbrauch je Träger PP 2019'!H52</f>
        <v>-5203.1678156539165</v>
      </c>
      <c r="P52" s="46">
        <f>H52-'Verbrauch je Träger PP 2019'!I52</f>
        <v>0</v>
      </c>
      <c r="Q52" s="45">
        <f>I52-'Verbrauch je Träger PP 2019'!J52</f>
        <v>-1114.7755024190551</v>
      </c>
      <c r="S52" s="7" t="str">
        <f t="shared" si="19"/>
        <v>France</v>
      </c>
      <c r="T52" s="7" t="str">
        <f t="shared" si="20"/>
        <v>Dunkerque</v>
      </c>
      <c r="U52" s="43">
        <f>'Gesamtenergie 2050 var.'!E50*'Energie pro Energieträger'!D$47</f>
        <v>0</v>
      </c>
      <c r="V52" s="47">
        <f>'Gesamtenergie 2050 var.'!F50*'Energie pro Energieträger'!D$45</f>
        <v>597.84444298197286</v>
      </c>
      <c r="W52" s="44">
        <f>'Gesamtenergie 2050 var.'!G50*'Energie pro Energieträger'!E$46</f>
        <v>7058.7621285163505</v>
      </c>
      <c r="X52" s="46">
        <f>'Gesamtenergie 2050 var.'!H50*'Energie pro Energieträger'!E$48</f>
        <v>0</v>
      </c>
      <c r="Y52" s="45">
        <f>'Gesamtenergie 2050 var.'!I50*'Energie pro Energieträger'!E$45</f>
        <v>1512.3354419973616</v>
      </c>
      <c r="AA52" s="7" t="str">
        <f t="shared" si="21"/>
        <v>France</v>
      </c>
      <c r="AB52" s="7" t="str">
        <f t="shared" si="22"/>
        <v>Dunkerque</v>
      </c>
      <c r="AC52" s="43">
        <f>U52-'Verbrauch je Träger PP 2019'!F52</f>
        <v>0</v>
      </c>
      <c r="AD52" s="47">
        <f>V52-'Verbrauch je Träger PP 2019'!G52</f>
        <v>-474.52445473314833</v>
      </c>
      <c r="AE52" s="44">
        <f>W52-'Verbrauch je Träger PP 2019'!H52</f>
        <v>-5602.7203889661641</v>
      </c>
      <c r="AF52" s="46">
        <f>X52-'Verbrauch je Träger PP 2019'!I52</f>
        <v>0</v>
      </c>
      <c r="AG52" s="45">
        <f>Y52-'Verbrauch je Träger PP 2019'!J52</f>
        <v>-1200.3793953623021</v>
      </c>
      <c r="AI52" s="7" t="str">
        <f t="shared" si="23"/>
        <v>France</v>
      </c>
      <c r="AJ52" s="7" t="str">
        <f t="shared" si="24"/>
        <v>Dunkerque</v>
      </c>
      <c r="AK52" s="43">
        <f>'Gesamtenergie 2050 var.'!E87*'Energie pro Energieträger'!D$47</f>
        <v>0</v>
      </c>
      <c r="AL52" s="47">
        <f>'Gesamtenergie 2050 var.'!F87*'Energie pro Energieträger'!D$45</f>
        <v>564.00419149242725</v>
      </c>
      <c r="AM52" s="44">
        <f>'Gesamtenergie 2050 var.'!G87*'Energie pro Energieträger'!E$46</f>
        <v>6659.2095552041046</v>
      </c>
      <c r="AN52" s="46">
        <f>'Gesamtenergie 2050 var.'!H87*'Energie pro Energieträger'!E$48</f>
        <v>0</v>
      </c>
      <c r="AO52" s="45">
        <f>'Gesamtenergie 2050 var.'!I87*'Energie pro Energieträger'!E$45</f>
        <v>1426.7315490541148</v>
      </c>
      <c r="AQ52" s="7" t="str">
        <f t="shared" si="25"/>
        <v>France</v>
      </c>
      <c r="AR52" s="7" t="str">
        <f t="shared" si="26"/>
        <v>Dunkerque</v>
      </c>
      <c r="AS52" s="43">
        <f>AK52-'Verbrauch je Träger PP 2019'!F52</f>
        <v>0</v>
      </c>
      <c r="AT52" s="47">
        <f>AL52-'Verbrauch je Träger PP 2019'!G52</f>
        <v>-508.36470622269394</v>
      </c>
      <c r="AU52" s="44">
        <f>AM52-'Verbrauch je Träger PP 2019'!H52</f>
        <v>-6002.27296227841</v>
      </c>
      <c r="AV52" s="46">
        <f>AN52-'Verbrauch je Träger PP 2019'!I52</f>
        <v>0</v>
      </c>
      <c r="AW52" s="45">
        <f>AO52-'Verbrauch je Träger PP 2019'!J52</f>
        <v>-1285.983288305549</v>
      </c>
    </row>
    <row r="53" spans="3:49" x14ac:dyDescent="0.25">
      <c r="C53" s="7" t="str">
        <f t="shared" si="16"/>
        <v>Germany</v>
      </c>
      <c r="D53" s="7" t="str">
        <f t="shared" si="16"/>
        <v>Bremen</v>
      </c>
      <c r="E53" s="43">
        <f>'Gesamtenergie 2050 var.'!E14*'Energie pro Energieträger'!D$47</f>
        <v>0</v>
      </c>
      <c r="F53" s="47">
        <f>'Gesamtenergie 2050 var.'!F14*'Energie pro Energieträger'!D$45</f>
        <v>304.3152542709505</v>
      </c>
      <c r="G53" s="44">
        <f>'Gesamtenergie 2050 var.'!G14*'Energie pro Energieträger'!E$46</f>
        <v>3593.0567176692516</v>
      </c>
      <c r="H53" s="46">
        <f>'Gesamtenergie 2050 var.'!H14*'Energie pro Energieträger'!E$48</f>
        <v>0</v>
      </c>
      <c r="I53" s="45">
        <f>'Gesamtenergie 2050 var.'!I14*'Energie pro Energieträger'!E$45</f>
        <v>769.81019055532977</v>
      </c>
      <c r="K53" s="7" t="str">
        <f t="shared" si="17"/>
        <v>Germany</v>
      </c>
      <c r="L53" s="7" t="str">
        <f t="shared" si="18"/>
        <v>Bremen</v>
      </c>
      <c r="M53" s="43">
        <f>E53-'Verbrauch je Träger PP 2019'!F53</f>
        <v>0</v>
      </c>
      <c r="N53" s="47">
        <f>F53-'Verbrauch je Träger PP 2019'!G53</f>
        <v>-212.30041908085968</v>
      </c>
      <c r="O53" s="44">
        <f>G53-'Verbrauch je Träger PP 2019'!H53</f>
        <v>-2506.6355900230551</v>
      </c>
      <c r="P53" s="46">
        <f>H53-'Verbrauch je Träger PP 2019'!I53</f>
        <v>0</v>
      </c>
      <c r="Q53" s="45">
        <f>I53-'Verbrauch je Träger PP 2019'!J53</f>
        <v>-537.04513255224549</v>
      </c>
      <c r="S53" s="7" t="str">
        <f t="shared" si="19"/>
        <v>Germany</v>
      </c>
      <c r="T53" s="7" t="str">
        <f t="shared" si="20"/>
        <v>Bremen</v>
      </c>
      <c r="U53" s="43">
        <f>'Gesamtenergie 2050 var.'!E51*'Energie pro Energieträger'!D$47</f>
        <v>0</v>
      </c>
      <c r="V53" s="47">
        <f>'Gesamtenergie 2050 var.'!F51*'Energie pro Energieträger'!D$45</f>
        <v>288.01265136357813</v>
      </c>
      <c r="W53" s="44">
        <f>'Gesamtenergie 2050 var.'!G51*'Energie pro Energieträger'!E$46</f>
        <v>3400.5715363655413</v>
      </c>
      <c r="X53" s="46">
        <f>'Gesamtenergie 2050 var.'!H51*'Energie pro Energieträger'!E$48</f>
        <v>0</v>
      </c>
      <c r="Y53" s="45">
        <f>'Gesamtenergie 2050 var.'!I51*'Energie pro Energieträger'!E$45</f>
        <v>728.57035891843702</v>
      </c>
      <c r="AA53" s="7" t="str">
        <f t="shared" si="21"/>
        <v>Germany</v>
      </c>
      <c r="AB53" s="7" t="str">
        <f t="shared" si="22"/>
        <v>Bremen</v>
      </c>
      <c r="AC53" s="43">
        <f>U53-'Verbrauch je Träger PP 2019'!F53</f>
        <v>0</v>
      </c>
      <c r="AD53" s="47">
        <f>V53-'Verbrauch je Träger PP 2019'!G53</f>
        <v>-228.60302198823206</v>
      </c>
      <c r="AE53" s="44">
        <f>W53-'Verbrauch je Träger PP 2019'!H53</f>
        <v>-2699.1207713267654</v>
      </c>
      <c r="AF53" s="46">
        <f>X53-'Verbrauch je Träger PP 2019'!I53</f>
        <v>0</v>
      </c>
      <c r="AG53" s="45">
        <f>Y53-'Verbrauch je Träger PP 2019'!J53</f>
        <v>-578.28496418913824</v>
      </c>
      <c r="AI53" s="7" t="str">
        <f t="shared" si="23"/>
        <v>Germany</v>
      </c>
      <c r="AJ53" s="7" t="str">
        <f t="shared" si="24"/>
        <v>Bremen</v>
      </c>
      <c r="AK53" s="43">
        <f>'Gesamtenergie 2050 var.'!E88*'Energie pro Energieträger'!D$47</f>
        <v>0</v>
      </c>
      <c r="AL53" s="47">
        <f>'Gesamtenergie 2050 var.'!F88*'Energie pro Energieträger'!D$45</f>
        <v>271.71004845620575</v>
      </c>
      <c r="AM53" s="44">
        <f>'Gesamtenergie 2050 var.'!G88*'Energie pro Energieträger'!E$46</f>
        <v>3208.0863550618315</v>
      </c>
      <c r="AN53" s="46">
        <f>'Gesamtenergie 2050 var.'!H88*'Energie pro Energieträger'!E$48</f>
        <v>0</v>
      </c>
      <c r="AO53" s="45">
        <f>'Gesamtenergie 2050 var.'!I88*'Energie pro Energieträger'!E$45</f>
        <v>687.33052728154439</v>
      </c>
      <c r="AQ53" s="7" t="str">
        <f t="shared" si="25"/>
        <v>Germany</v>
      </c>
      <c r="AR53" s="7" t="str">
        <f t="shared" si="26"/>
        <v>Bremen</v>
      </c>
      <c r="AS53" s="43">
        <f>AK53-'Verbrauch je Träger PP 2019'!F53</f>
        <v>0</v>
      </c>
      <c r="AT53" s="47">
        <f>AL53-'Verbrauch je Träger PP 2019'!G53</f>
        <v>-244.90562489560443</v>
      </c>
      <c r="AU53" s="44">
        <f>AM53-'Verbrauch je Träger PP 2019'!H53</f>
        <v>-2891.6059526304753</v>
      </c>
      <c r="AV53" s="46">
        <f>AN53-'Verbrauch je Träger PP 2019'!I53</f>
        <v>0</v>
      </c>
      <c r="AW53" s="45">
        <f>AO53-'Verbrauch je Träger PP 2019'!J53</f>
        <v>-619.52479582603087</v>
      </c>
    </row>
    <row r="54" spans="3:49" x14ac:dyDescent="0.25">
      <c r="C54" s="7" t="str">
        <f t="shared" si="16"/>
        <v>Germany</v>
      </c>
      <c r="D54" s="7" t="str">
        <f t="shared" si="16"/>
        <v>Voelklingen</v>
      </c>
      <c r="E54" s="43">
        <f>'Gesamtenergie 2050 var.'!E15*'Energie pro Energieträger'!D$47</f>
        <v>0</v>
      </c>
      <c r="F54" s="47">
        <f>'Gesamtenergie 2050 var.'!F15*'Energie pro Energieträger'!D$45</f>
        <v>256.54698102478312</v>
      </c>
      <c r="G54" s="44">
        <f>'Gesamtenergie 2050 var.'!G15*'Energie pro Energieträger'!E$46</f>
        <v>3029.0556935017753</v>
      </c>
      <c r="H54" s="46">
        <f>'Gesamtenergie 2050 var.'!H15*'Energie pro Energieträger'!E$48</f>
        <v>0</v>
      </c>
      <c r="I54" s="45">
        <f>'Gesamtenergie 2050 var.'!I15*'Energie pro Energieträger'!E$45</f>
        <v>648.97331821967487</v>
      </c>
      <c r="K54" s="7" t="str">
        <f t="shared" si="17"/>
        <v>Germany</v>
      </c>
      <c r="L54" s="7" t="str">
        <f t="shared" si="18"/>
        <v>Voelklingen</v>
      </c>
      <c r="M54" s="43">
        <f>E54-'Verbrauch je Träger PP 2019'!F54</f>
        <v>0</v>
      </c>
      <c r="N54" s="47">
        <f>F54-'Verbrauch je Träger PP 2019'!G54</f>
        <v>-178.97568663119745</v>
      </c>
      <c r="O54" s="44">
        <f>G54-'Verbrauch je Träger PP 2019'!H54</f>
        <v>-2113.1697610436781</v>
      </c>
      <c r="P54" s="46">
        <f>H54-'Verbrauch je Träger PP 2019'!I54</f>
        <v>0</v>
      </c>
      <c r="Q54" s="45">
        <f>I54-'Verbrauch je Träger PP 2019'!J54</f>
        <v>-452.74532083646886</v>
      </c>
      <c r="S54" s="7" t="str">
        <f t="shared" si="19"/>
        <v>Germany</v>
      </c>
      <c r="T54" s="7" t="str">
        <f t="shared" si="20"/>
        <v>Voelklingen</v>
      </c>
      <c r="U54" s="43">
        <f>'Gesamtenergie 2050 var.'!E52*'Energie pro Energieträger'!D$47</f>
        <v>0</v>
      </c>
      <c r="V54" s="47">
        <f>'Gesamtenergie 2050 var.'!F52*'Energie pro Energieträger'!D$45</f>
        <v>242.80339275559828</v>
      </c>
      <c r="W54" s="44">
        <f>'Gesamtenergie 2050 var.'!G52*'Energie pro Energieträger'!E$46</f>
        <v>2866.7848527784654</v>
      </c>
      <c r="X54" s="46">
        <f>'Gesamtenergie 2050 var.'!H52*'Energie pro Energieträger'!E$48</f>
        <v>0</v>
      </c>
      <c r="Y54" s="45">
        <f>'Gesamtenergie 2050 var.'!I52*'Energie pro Energieträger'!E$45</f>
        <v>614.20689045790652</v>
      </c>
      <c r="AA54" s="7" t="str">
        <f t="shared" si="21"/>
        <v>Germany</v>
      </c>
      <c r="AB54" s="7" t="str">
        <f t="shared" si="22"/>
        <v>Voelklingen</v>
      </c>
      <c r="AC54" s="43">
        <f>U54-'Verbrauch je Träger PP 2019'!F54</f>
        <v>0</v>
      </c>
      <c r="AD54" s="47">
        <f>V54-'Verbrauch je Träger PP 2019'!G54</f>
        <v>-192.71927490038229</v>
      </c>
      <c r="AE54" s="44">
        <f>W54-'Verbrauch je Träger PP 2019'!H54</f>
        <v>-2275.440601766988</v>
      </c>
      <c r="AF54" s="46">
        <f>X54-'Verbrauch je Träger PP 2019'!I54</f>
        <v>0</v>
      </c>
      <c r="AG54" s="45">
        <f>Y54-'Verbrauch je Träger PP 2019'!J54</f>
        <v>-487.5117485982372</v>
      </c>
      <c r="AI54" s="7" t="str">
        <f t="shared" si="23"/>
        <v>Germany</v>
      </c>
      <c r="AJ54" s="7" t="str">
        <f t="shared" si="24"/>
        <v>Voelklingen</v>
      </c>
      <c r="AK54" s="43">
        <f>'Gesamtenergie 2050 var.'!E89*'Energie pro Energieträger'!D$47</f>
        <v>0</v>
      </c>
      <c r="AL54" s="47">
        <f>'Gesamtenergie 2050 var.'!F89*'Energie pro Energieträger'!D$45</f>
        <v>229.05980448641353</v>
      </c>
      <c r="AM54" s="44">
        <f>'Gesamtenergie 2050 var.'!G89*'Energie pro Energieträger'!E$46</f>
        <v>2704.5140120551564</v>
      </c>
      <c r="AN54" s="46">
        <f>'Gesamtenergie 2050 var.'!H89*'Energie pro Energieträger'!E$48</f>
        <v>0</v>
      </c>
      <c r="AO54" s="45">
        <f>'Gesamtenergie 2050 var.'!I89*'Energie pro Energieträger'!E$45</f>
        <v>579.4404626961383</v>
      </c>
      <c r="AQ54" s="7" t="str">
        <f t="shared" si="25"/>
        <v>Germany</v>
      </c>
      <c r="AR54" s="7" t="str">
        <f t="shared" si="26"/>
        <v>Voelklingen</v>
      </c>
      <c r="AS54" s="43">
        <f>AK54-'Verbrauch je Träger PP 2019'!F54</f>
        <v>0</v>
      </c>
      <c r="AT54" s="47">
        <f>AL54-'Verbrauch je Träger PP 2019'!G54</f>
        <v>-206.46286316956704</v>
      </c>
      <c r="AU54" s="44">
        <f>AM54-'Verbrauch je Träger PP 2019'!H54</f>
        <v>-2437.711442490297</v>
      </c>
      <c r="AV54" s="46">
        <f>AN54-'Verbrauch je Träger PP 2019'!I54</f>
        <v>0</v>
      </c>
      <c r="AW54" s="45">
        <f>AO54-'Verbrauch je Träger PP 2019'!J54</f>
        <v>-522.27817636000543</v>
      </c>
    </row>
    <row r="55" spans="3:49" x14ac:dyDescent="0.25">
      <c r="C55" s="7" t="str">
        <f t="shared" si="16"/>
        <v>Germany</v>
      </c>
      <c r="D55" s="7" t="str">
        <f t="shared" si="16"/>
        <v>Eisenhuettenstadt</v>
      </c>
      <c r="E55" s="43">
        <f>'Gesamtenergie 2050 var.'!E16*'Energie pro Energieträger'!D$47</f>
        <v>0</v>
      </c>
      <c r="F55" s="47">
        <f>'Gesamtenergie 2050 var.'!F16*'Energie pro Energieträger'!D$45</f>
        <v>198.2659989947102</v>
      </c>
      <c r="G55" s="44">
        <f>'Gesamtenergie 2050 var.'!G16*'Energie pro Energieträger'!E$46</f>
        <v>2340.9308918148149</v>
      </c>
      <c r="H55" s="46">
        <f>'Gesamtenergie 2050 var.'!H16*'Energie pro Energieträger'!E$48</f>
        <v>0</v>
      </c>
      <c r="I55" s="45">
        <f>'Gesamtenergie 2050 var.'!I16*'Energie pro Energieträger'!E$45</f>
        <v>501.54300293756336</v>
      </c>
      <c r="K55" s="7" t="str">
        <f t="shared" si="17"/>
        <v>Germany</v>
      </c>
      <c r="L55" s="7" t="str">
        <f t="shared" si="18"/>
        <v>Eisenhuettenstadt</v>
      </c>
      <c r="M55" s="43">
        <f>E55-'Verbrauch je Träger PP 2019'!F55</f>
        <v>0</v>
      </c>
      <c r="N55" s="47">
        <f>F55-'Verbrauch je Träger PP 2019'!G55</f>
        <v>-138.31693970419647</v>
      </c>
      <c r="O55" s="44">
        <f>G55-'Verbrauch je Träger PP 2019'!H55</f>
        <v>-1633.1110662271421</v>
      </c>
      <c r="P55" s="46">
        <f>H55-'Verbrauch je Träger PP 2019'!I55</f>
        <v>0</v>
      </c>
      <c r="Q55" s="45">
        <f>I55-'Verbrauch je Träger PP 2019'!J55</f>
        <v>-349.89304090525087</v>
      </c>
      <c r="S55" s="7" t="str">
        <f t="shared" si="19"/>
        <v>Germany</v>
      </c>
      <c r="T55" s="7" t="str">
        <f t="shared" si="20"/>
        <v>Eisenhuettenstadt</v>
      </c>
      <c r="U55" s="43">
        <f>'Gesamtenergie 2050 var.'!E53*'Energie pro Energieträger'!D$47</f>
        <v>0</v>
      </c>
      <c r="V55" s="47">
        <f>'Gesamtenergie 2050 var.'!F53*'Energie pro Energieträger'!D$45</f>
        <v>187.64460619142213</v>
      </c>
      <c r="W55" s="44">
        <f>'Gesamtenergie 2050 var.'!G53*'Energie pro Energieträger'!E$46</f>
        <v>2215.523879753307</v>
      </c>
      <c r="X55" s="46">
        <f>'Gesamtenergie 2050 var.'!H53*'Energie pro Energieträger'!E$48</f>
        <v>0</v>
      </c>
      <c r="Y55" s="45">
        <f>'Gesamtenergie 2050 var.'!I53*'Energie pro Energieträger'!E$45</f>
        <v>474.67462778019382</v>
      </c>
      <c r="AA55" s="7" t="str">
        <f t="shared" si="21"/>
        <v>Germany</v>
      </c>
      <c r="AB55" s="7" t="str">
        <f t="shared" si="22"/>
        <v>Eisenhuettenstadt</v>
      </c>
      <c r="AC55" s="43">
        <f>U55-'Verbrauch je Träger PP 2019'!F55</f>
        <v>0</v>
      </c>
      <c r="AD55" s="47">
        <f>V55-'Verbrauch je Träger PP 2019'!G55</f>
        <v>-148.93833250748455</v>
      </c>
      <c r="AE55" s="44">
        <f>W55-'Verbrauch je Träger PP 2019'!H55</f>
        <v>-1758.51807828865</v>
      </c>
      <c r="AF55" s="46">
        <f>X55-'Verbrauch je Träger PP 2019'!I55</f>
        <v>0</v>
      </c>
      <c r="AG55" s="45">
        <f>Y55-'Verbrauch je Träger PP 2019'!J55</f>
        <v>-376.76141606262041</v>
      </c>
      <c r="AI55" s="7" t="str">
        <f t="shared" si="23"/>
        <v>Germany</v>
      </c>
      <c r="AJ55" s="7" t="str">
        <f t="shared" si="24"/>
        <v>Eisenhuettenstadt</v>
      </c>
      <c r="AK55" s="43">
        <f>'Gesamtenergie 2050 var.'!E90*'Energie pro Energieträger'!D$47</f>
        <v>0</v>
      </c>
      <c r="AL55" s="47">
        <f>'Gesamtenergie 2050 var.'!F90*'Energie pro Energieträger'!D$45</f>
        <v>177.02321338813411</v>
      </c>
      <c r="AM55" s="44">
        <f>'Gesamtenergie 2050 var.'!G90*'Energie pro Energieträger'!E$46</f>
        <v>2090.1168676917991</v>
      </c>
      <c r="AN55" s="46">
        <f>'Gesamtenergie 2050 var.'!H90*'Energie pro Energieträger'!E$48</f>
        <v>0</v>
      </c>
      <c r="AO55" s="45">
        <f>'Gesamtenergie 2050 var.'!I90*'Energie pro Energieträger'!E$45</f>
        <v>447.80625262282439</v>
      </c>
      <c r="AQ55" s="7" t="str">
        <f t="shared" si="25"/>
        <v>Germany</v>
      </c>
      <c r="AR55" s="7" t="str">
        <f t="shared" si="26"/>
        <v>Eisenhuettenstadt</v>
      </c>
      <c r="AS55" s="43">
        <f>AK55-'Verbrauch je Träger PP 2019'!F55</f>
        <v>0</v>
      </c>
      <c r="AT55" s="47">
        <f>AL55-'Verbrauch je Träger PP 2019'!G55</f>
        <v>-159.55972531077256</v>
      </c>
      <c r="AU55" s="44">
        <f>AM55-'Verbrauch je Träger PP 2019'!H55</f>
        <v>-1883.9250903501579</v>
      </c>
      <c r="AV55" s="46">
        <f>AN55-'Verbrauch je Träger PP 2019'!I55</f>
        <v>0</v>
      </c>
      <c r="AW55" s="45">
        <f>AO55-'Verbrauch je Träger PP 2019'!J55</f>
        <v>-403.62979121998984</v>
      </c>
    </row>
    <row r="56" spans="3:49" x14ac:dyDescent="0.25">
      <c r="C56" s="7" t="str">
        <f t="shared" si="16"/>
        <v>Germany</v>
      </c>
      <c r="D56" s="7" t="str">
        <f t="shared" si="16"/>
        <v>Duisburg-Huckingen</v>
      </c>
      <c r="E56" s="43">
        <f>'Gesamtenergie 2050 var.'!E17*'Energie pro Energieträger'!D$47</f>
        <v>0</v>
      </c>
      <c r="F56" s="47">
        <f>'Gesamtenergie 2050 var.'!F17*'Energie pro Energieträger'!D$45</f>
        <v>461.08371859234927</v>
      </c>
      <c r="G56" s="44">
        <f>'Gesamtenergie 2050 var.'!G17*'Energie pro Energieträger'!E$46</f>
        <v>5444.0253298018952</v>
      </c>
      <c r="H56" s="46">
        <f>'Gesamtenergie 2050 var.'!H17*'Energie pro Energieträger'!E$48</f>
        <v>0</v>
      </c>
      <c r="I56" s="45">
        <f>'Gesamtenergie 2050 var.'!I17*'Energie pro Energieträger'!E$45</f>
        <v>1166.3790765989845</v>
      </c>
      <c r="K56" s="7" t="str">
        <f t="shared" si="17"/>
        <v>Germany</v>
      </c>
      <c r="L56" s="7" t="str">
        <f t="shared" si="18"/>
        <v>Duisburg-Huckingen</v>
      </c>
      <c r="M56" s="43">
        <f>E56-'Verbrauch je Träger PP 2019'!F56</f>
        <v>0</v>
      </c>
      <c r="N56" s="47">
        <f>F56-'Verbrauch je Träger PP 2019'!G56</f>
        <v>-321.66730163766618</v>
      </c>
      <c r="O56" s="44">
        <f>G56-'Verbrauch je Träger PP 2019'!H56</f>
        <v>-3797.9327121561446</v>
      </c>
      <c r="P56" s="46">
        <f>H56-'Verbrauch je Träger PP 2019'!I56</f>
        <v>0</v>
      </c>
      <c r="Q56" s="45">
        <f>I56-'Verbrauch je Träger PP 2019'!J56</f>
        <v>-813.70474629128125</v>
      </c>
      <c r="S56" s="7" t="str">
        <f t="shared" si="19"/>
        <v>Germany</v>
      </c>
      <c r="T56" s="7" t="str">
        <f t="shared" si="20"/>
        <v>Duisburg-Huckingen</v>
      </c>
      <c r="U56" s="43">
        <f>'Gesamtenergie 2050 var.'!E54*'Energie pro Energieträger'!D$47</f>
        <v>0</v>
      </c>
      <c r="V56" s="47">
        <f>'Gesamtenergie 2050 var.'!F54*'Energie pro Energieträger'!D$45</f>
        <v>436.38280509633051</v>
      </c>
      <c r="W56" s="44">
        <f>'Gesamtenergie 2050 var.'!G54*'Energie pro Energieträger'!E$46</f>
        <v>5152.3811157053651</v>
      </c>
      <c r="X56" s="46">
        <f>'Gesamtenergie 2050 var.'!H54*'Energie pro Energieträger'!E$48</f>
        <v>0</v>
      </c>
      <c r="Y56" s="45">
        <f>'Gesamtenergie 2050 var.'!I54*'Energie pro Energieträger'!E$45</f>
        <v>1103.8944832097532</v>
      </c>
      <c r="AA56" s="7" t="str">
        <f t="shared" si="21"/>
        <v>Germany</v>
      </c>
      <c r="AB56" s="7" t="str">
        <f t="shared" si="22"/>
        <v>Duisburg-Huckingen</v>
      </c>
      <c r="AC56" s="43">
        <f>U56-'Verbrauch je Träger PP 2019'!F56</f>
        <v>0</v>
      </c>
      <c r="AD56" s="47">
        <f>V56-'Verbrauch je Träger PP 2019'!G56</f>
        <v>-346.36821513368494</v>
      </c>
      <c r="AE56" s="44">
        <f>W56-'Verbrauch je Träger PP 2019'!H56</f>
        <v>-4089.5769262526746</v>
      </c>
      <c r="AF56" s="46">
        <f>X56-'Verbrauch je Träger PP 2019'!I56</f>
        <v>0</v>
      </c>
      <c r="AG56" s="45">
        <f>Y56-'Verbrauch je Träger PP 2019'!J56</f>
        <v>-876.1893396805126</v>
      </c>
      <c r="AI56" s="7" t="str">
        <f t="shared" si="23"/>
        <v>Germany</v>
      </c>
      <c r="AJ56" s="7" t="str">
        <f t="shared" si="24"/>
        <v>Duisburg-Huckingen</v>
      </c>
      <c r="AK56" s="43">
        <f>'Gesamtenergie 2050 var.'!E91*'Energie pro Energieträger'!D$47</f>
        <v>0</v>
      </c>
      <c r="AL56" s="47">
        <f>'Gesamtenergie 2050 var.'!F91*'Energie pro Energieträger'!D$45</f>
        <v>411.68189160031181</v>
      </c>
      <c r="AM56" s="44">
        <f>'Gesamtenergie 2050 var.'!G91*'Energie pro Energieträger'!E$46</f>
        <v>4860.7369016088351</v>
      </c>
      <c r="AN56" s="46">
        <f>'Gesamtenergie 2050 var.'!H91*'Energie pro Energieträger'!E$48</f>
        <v>0</v>
      </c>
      <c r="AO56" s="45">
        <f>'Gesamtenergie 2050 var.'!I91*'Energie pro Energieträger'!E$45</f>
        <v>1041.4098898205218</v>
      </c>
      <c r="AQ56" s="7" t="str">
        <f t="shared" si="25"/>
        <v>Germany</v>
      </c>
      <c r="AR56" s="7" t="str">
        <f t="shared" si="26"/>
        <v>Duisburg-Huckingen</v>
      </c>
      <c r="AS56" s="43">
        <f>AK56-'Verbrauch je Träger PP 2019'!F56</f>
        <v>0</v>
      </c>
      <c r="AT56" s="47">
        <f>AL56-'Verbrauch je Träger PP 2019'!G56</f>
        <v>-371.06912862970364</v>
      </c>
      <c r="AU56" s="44">
        <f>AM56-'Verbrauch je Träger PP 2019'!H56</f>
        <v>-4381.2211403492047</v>
      </c>
      <c r="AV56" s="46">
        <f>AN56-'Verbrauch je Träger PP 2019'!I56</f>
        <v>0</v>
      </c>
      <c r="AW56" s="45">
        <f>AO56-'Verbrauch je Träger PP 2019'!J56</f>
        <v>-938.67393306974395</v>
      </c>
    </row>
    <row r="57" spans="3:49" x14ac:dyDescent="0.25">
      <c r="C57" s="7" t="str">
        <f t="shared" si="16"/>
        <v>Germany</v>
      </c>
      <c r="D57" s="7" t="str">
        <f t="shared" si="16"/>
        <v>Duisburg-Beeckerwerth</v>
      </c>
      <c r="E57" s="43">
        <f>'Gesamtenergie 2050 var.'!E18*'Energie pro Energieträger'!D$47</f>
        <v>0</v>
      </c>
      <c r="F57" s="47">
        <f>'Gesamtenergie 2050 var.'!F18*'Energie pro Energieträger'!D$45</f>
        <v>553.30046231081917</v>
      </c>
      <c r="G57" s="44">
        <f>'Gesamtenergie 2050 var.'!G18*'Energie pro Energieträger'!E$46</f>
        <v>6532.8303957622747</v>
      </c>
      <c r="H57" s="46">
        <f>'Gesamtenergie 2050 var.'!H18*'Energie pro Energieträger'!E$48</f>
        <v>0</v>
      </c>
      <c r="I57" s="45">
        <f>'Gesamtenergie 2050 var.'!I18*'Energie pro Energieträger'!E$45</f>
        <v>1399.6548919187815</v>
      </c>
      <c r="K57" s="7" t="str">
        <f t="shared" si="17"/>
        <v>Germany</v>
      </c>
      <c r="L57" s="7" t="str">
        <f t="shared" si="18"/>
        <v>Duisburg-Beeckerwerth</v>
      </c>
      <c r="M57" s="43">
        <f>E57-'Verbrauch je Träger PP 2019'!F57</f>
        <v>0</v>
      </c>
      <c r="N57" s="47">
        <f>F57-'Verbrauch je Träger PP 2019'!G57</f>
        <v>-386.00076196519933</v>
      </c>
      <c r="O57" s="44">
        <f>G57-'Verbrauch je Träger PP 2019'!H57</f>
        <v>-4557.5192545873733</v>
      </c>
      <c r="P57" s="46">
        <f>H57-'Verbrauch je Träger PP 2019'!I57</f>
        <v>0</v>
      </c>
      <c r="Q57" s="45">
        <f>I57-'Verbrauch je Träger PP 2019'!J57</f>
        <v>-976.44569554953728</v>
      </c>
      <c r="S57" s="7" t="str">
        <f t="shared" si="19"/>
        <v>Germany</v>
      </c>
      <c r="T57" s="7" t="str">
        <f t="shared" si="20"/>
        <v>Duisburg-Beeckerwerth</v>
      </c>
      <c r="U57" s="43">
        <f>'Gesamtenergie 2050 var.'!E55*'Energie pro Energieträger'!D$47</f>
        <v>0</v>
      </c>
      <c r="V57" s="47">
        <f>'Gesamtenergie 2050 var.'!F55*'Energie pro Energieträger'!D$45</f>
        <v>523.65936611559664</v>
      </c>
      <c r="W57" s="44">
        <f>'Gesamtenergie 2050 var.'!G55*'Energie pro Energieträger'!E$46</f>
        <v>6182.8573388464383</v>
      </c>
      <c r="X57" s="46">
        <f>'Gesamtenergie 2050 var.'!H55*'Energie pro Energieträger'!E$48</f>
        <v>0</v>
      </c>
      <c r="Y57" s="45">
        <f>'Gesamtenergie 2050 var.'!I55*'Energie pro Energieträger'!E$45</f>
        <v>1324.6733798517034</v>
      </c>
      <c r="AA57" s="7" t="str">
        <f t="shared" si="21"/>
        <v>Germany</v>
      </c>
      <c r="AB57" s="7" t="str">
        <f t="shared" si="22"/>
        <v>Duisburg-Beeckerwerth</v>
      </c>
      <c r="AC57" s="43">
        <f>U57-'Verbrauch je Träger PP 2019'!F57</f>
        <v>0</v>
      </c>
      <c r="AD57" s="47">
        <f>V57-'Verbrauch je Träger PP 2019'!G57</f>
        <v>-415.64185816042186</v>
      </c>
      <c r="AE57" s="44">
        <f>W57-'Verbrauch je Träger PP 2019'!H57</f>
        <v>-4907.4923115032097</v>
      </c>
      <c r="AF57" s="46">
        <f>X57-'Verbrauch je Träger PP 2019'!I57</f>
        <v>0</v>
      </c>
      <c r="AG57" s="45">
        <f>Y57-'Verbrauch je Träger PP 2019'!J57</f>
        <v>-1051.4272076166153</v>
      </c>
      <c r="AI57" s="7" t="str">
        <f t="shared" si="23"/>
        <v>Germany</v>
      </c>
      <c r="AJ57" s="7" t="str">
        <f t="shared" si="24"/>
        <v>Duisburg-Beeckerwerth</v>
      </c>
      <c r="AK57" s="43">
        <f>'Gesamtenergie 2050 var.'!E92*'Energie pro Energieträger'!D$47</f>
        <v>0</v>
      </c>
      <c r="AL57" s="47">
        <f>'Gesamtenergie 2050 var.'!F92*'Energie pro Energieträger'!D$45</f>
        <v>494.01826992037417</v>
      </c>
      <c r="AM57" s="44">
        <f>'Gesamtenergie 2050 var.'!G92*'Energie pro Energieträger'!E$46</f>
        <v>5832.8842819306028</v>
      </c>
      <c r="AN57" s="46">
        <f>'Gesamtenergie 2050 var.'!H92*'Energie pro Energieträger'!E$48</f>
        <v>0</v>
      </c>
      <c r="AO57" s="45">
        <f>'Gesamtenergie 2050 var.'!I92*'Energie pro Energieträger'!E$45</f>
        <v>1249.6918677846261</v>
      </c>
      <c r="AQ57" s="7" t="str">
        <f t="shared" si="25"/>
        <v>Germany</v>
      </c>
      <c r="AR57" s="7" t="str">
        <f t="shared" si="26"/>
        <v>Duisburg-Beeckerwerth</v>
      </c>
      <c r="AS57" s="43">
        <f>AK57-'Verbrauch je Träger PP 2019'!F57</f>
        <v>0</v>
      </c>
      <c r="AT57" s="47">
        <f>AL57-'Verbrauch je Träger PP 2019'!G57</f>
        <v>-445.28295435564434</v>
      </c>
      <c r="AU57" s="44">
        <f>AM57-'Verbrauch je Träger PP 2019'!H57</f>
        <v>-5257.4653684190453</v>
      </c>
      <c r="AV57" s="46">
        <f>AN57-'Verbrauch je Träger PP 2019'!I57</f>
        <v>0</v>
      </c>
      <c r="AW57" s="45">
        <f>AO57-'Verbrauch je Träger PP 2019'!J57</f>
        <v>-1126.4087196836927</v>
      </c>
    </row>
    <row r="58" spans="3:49" x14ac:dyDescent="0.25">
      <c r="C58" s="7" t="str">
        <f t="shared" si="16"/>
        <v>Germany</v>
      </c>
      <c r="D58" s="7" t="str">
        <f t="shared" si="16"/>
        <v>Salzgitter</v>
      </c>
      <c r="E58" s="43">
        <f>'Gesamtenergie 2050 var.'!E19*'Energie pro Energieträger'!D$47</f>
        <v>0</v>
      </c>
      <c r="F58" s="47">
        <f>'Gesamtenergie 2050 var.'!F19*'Energie pro Energieträger'!D$45</f>
        <v>424.19702110496132</v>
      </c>
      <c r="G58" s="44">
        <f>'Gesamtenergie 2050 var.'!G19*'Energie pro Energieträger'!E$46</f>
        <v>5008.5033034177441</v>
      </c>
      <c r="H58" s="46">
        <f>'Gesamtenergie 2050 var.'!H19*'Energie pro Energieträger'!E$48</f>
        <v>0</v>
      </c>
      <c r="I58" s="45">
        <f>'Gesamtenergie 2050 var.'!I19*'Energie pro Energieträger'!E$45</f>
        <v>1073.0687504710659</v>
      </c>
      <c r="K58" s="7" t="str">
        <f t="shared" si="17"/>
        <v>Germany</v>
      </c>
      <c r="L58" s="7" t="str">
        <f t="shared" si="18"/>
        <v>Salzgitter</v>
      </c>
      <c r="M58" s="43">
        <f>E58-'Verbrauch je Träger PP 2019'!F58</f>
        <v>0</v>
      </c>
      <c r="N58" s="47">
        <f>F58-'Verbrauch je Träger PP 2019'!G58</f>
        <v>-295.93391750665285</v>
      </c>
      <c r="O58" s="44">
        <f>G58-'Verbrauch je Träger PP 2019'!H58</f>
        <v>-3494.0980951836527</v>
      </c>
      <c r="P58" s="46">
        <f>H58-'Verbrauch je Träger PP 2019'!I58</f>
        <v>0</v>
      </c>
      <c r="Q58" s="45">
        <f>I58-'Verbrauch je Träger PP 2019'!J58</f>
        <v>-748.60836658797848</v>
      </c>
      <c r="S58" s="7" t="str">
        <f t="shared" si="19"/>
        <v>Germany</v>
      </c>
      <c r="T58" s="7" t="str">
        <f t="shared" si="20"/>
        <v>Salzgitter</v>
      </c>
      <c r="U58" s="43">
        <f>'Gesamtenergie 2050 var.'!E56*'Energie pro Energieträger'!D$47</f>
        <v>0</v>
      </c>
      <c r="V58" s="47">
        <f>'Gesamtenergie 2050 var.'!F56*'Energie pro Energieträger'!D$45</f>
        <v>401.47218068862406</v>
      </c>
      <c r="W58" s="44">
        <f>'Gesamtenergie 2050 var.'!G56*'Energie pro Energieträger'!E$46</f>
        <v>4740.1906264489353</v>
      </c>
      <c r="X58" s="46">
        <f>'Gesamtenergie 2050 var.'!H56*'Energie pro Energieträger'!E$48</f>
        <v>0</v>
      </c>
      <c r="Y58" s="45">
        <f>'Gesamtenergie 2050 var.'!I56*'Energie pro Energieträger'!E$45</f>
        <v>1015.5829245529728</v>
      </c>
      <c r="AA58" s="7" t="str">
        <f t="shared" si="21"/>
        <v>Germany</v>
      </c>
      <c r="AB58" s="7" t="str">
        <f t="shared" si="22"/>
        <v>Salzgitter</v>
      </c>
      <c r="AC58" s="43">
        <f>U58-'Verbrauch je Träger PP 2019'!F58</f>
        <v>0</v>
      </c>
      <c r="AD58" s="47">
        <f>V58-'Verbrauch je Träger PP 2019'!G58</f>
        <v>-318.65875792299011</v>
      </c>
      <c r="AE58" s="44">
        <f>W58-'Verbrauch je Träger PP 2019'!H58</f>
        <v>-3762.4107721524615</v>
      </c>
      <c r="AF58" s="46">
        <f>X58-'Verbrauch je Träger PP 2019'!I58</f>
        <v>0</v>
      </c>
      <c r="AG58" s="45">
        <f>Y58-'Verbrauch je Träger PP 2019'!J58</f>
        <v>-806.09419250607152</v>
      </c>
      <c r="AI58" s="7" t="str">
        <f t="shared" si="23"/>
        <v>Germany</v>
      </c>
      <c r="AJ58" s="7" t="str">
        <f t="shared" si="24"/>
        <v>Salzgitter</v>
      </c>
      <c r="AK58" s="43">
        <f>'Gesamtenergie 2050 var.'!E93*'Energie pro Energieträger'!D$47</f>
        <v>0</v>
      </c>
      <c r="AL58" s="47">
        <f>'Gesamtenergie 2050 var.'!F93*'Energie pro Energieträger'!D$45</f>
        <v>378.74734027228686</v>
      </c>
      <c r="AM58" s="44">
        <f>'Gesamtenergie 2050 var.'!G93*'Energie pro Energieträger'!E$46</f>
        <v>4471.8779494801283</v>
      </c>
      <c r="AN58" s="46">
        <f>'Gesamtenergie 2050 var.'!H93*'Energie pro Energieträger'!E$48</f>
        <v>0</v>
      </c>
      <c r="AO58" s="45">
        <f>'Gesamtenergie 2050 var.'!I93*'Energie pro Energieträger'!E$45</f>
        <v>958.09709863488013</v>
      </c>
      <c r="AQ58" s="7" t="str">
        <f t="shared" si="25"/>
        <v>Germany</v>
      </c>
      <c r="AR58" s="7" t="str">
        <f t="shared" si="26"/>
        <v>Salzgitter</v>
      </c>
      <c r="AS58" s="43">
        <f>AK58-'Verbrauch je Träger PP 2019'!F58</f>
        <v>0</v>
      </c>
      <c r="AT58" s="47">
        <f>AL58-'Verbrauch je Träger PP 2019'!G58</f>
        <v>-341.38359833932731</v>
      </c>
      <c r="AU58" s="44">
        <f>AM58-'Verbrauch je Träger PP 2019'!H58</f>
        <v>-4030.7234491212685</v>
      </c>
      <c r="AV58" s="46">
        <f>AN58-'Verbrauch je Träger PP 2019'!I58</f>
        <v>0</v>
      </c>
      <c r="AW58" s="45">
        <f>AO58-'Verbrauch je Träger PP 2019'!J58</f>
        <v>-863.58001842416422</v>
      </c>
    </row>
    <row r="59" spans="3:49" x14ac:dyDescent="0.25">
      <c r="C59" s="7" t="str">
        <f t="shared" si="16"/>
        <v>Germany</v>
      </c>
      <c r="D59" s="7" t="str">
        <f t="shared" si="16"/>
        <v>Dillingen</v>
      </c>
      <c r="E59" s="43">
        <f>'Gesamtenergie 2050 var.'!E20*'Energie pro Energieträger'!D$47</f>
        <v>0</v>
      </c>
      <c r="F59" s="47">
        <f>'Gesamtenergie 2050 var.'!F20*'Energie pro Energieträger'!D$45</f>
        <v>215.23387983890865</v>
      </c>
      <c r="G59" s="44">
        <f>'Gesamtenergie 2050 var.'!G20*'Energie pro Energieträger'!E$46</f>
        <v>2541.271023951525</v>
      </c>
      <c r="H59" s="46">
        <f>'Gesamtenergie 2050 var.'!H20*'Energie pro Energieträger'!E$48</f>
        <v>0</v>
      </c>
      <c r="I59" s="45">
        <f>'Gesamtenergie 2050 var.'!I20*'Energie pro Energieträger'!E$45</f>
        <v>544.46575295640594</v>
      </c>
      <c r="K59" s="7" t="str">
        <f t="shared" si="17"/>
        <v>Germany</v>
      </c>
      <c r="L59" s="7" t="str">
        <f t="shared" si="18"/>
        <v>Dillingen</v>
      </c>
      <c r="M59" s="43">
        <f>E59-'Verbrauch je Träger PP 2019'!F59</f>
        <v>0</v>
      </c>
      <c r="N59" s="47">
        <f>F59-'Verbrauch je Träger PP 2019'!G59</f>
        <v>-150.15429640446251</v>
      </c>
      <c r="O59" s="44">
        <f>G59-'Verbrauch je Träger PP 2019'!H59</f>
        <v>-1772.8749900344887</v>
      </c>
      <c r="P59" s="46">
        <f>H59-'Verbrauch je Träger PP 2019'!I59</f>
        <v>0</v>
      </c>
      <c r="Q59" s="45">
        <f>I59-'Verbrauch je Träger PP 2019'!J59</f>
        <v>-379.83737556877009</v>
      </c>
      <c r="S59" s="7" t="str">
        <f t="shared" si="19"/>
        <v>Germany</v>
      </c>
      <c r="T59" s="7" t="str">
        <f t="shared" si="20"/>
        <v>Dillingen</v>
      </c>
      <c r="U59" s="43">
        <f>'Gesamtenergie 2050 var.'!E57*'Energie pro Energieträger'!D$47</f>
        <v>0</v>
      </c>
      <c r="V59" s="47">
        <f>'Gesamtenergie 2050 var.'!F57*'Energie pro Energieträger'!D$45</f>
        <v>203.70349341896707</v>
      </c>
      <c r="W59" s="44">
        <f>'Gesamtenergie 2050 var.'!G57*'Energie pro Energieträger'!E$46</f>
        <v>2405.1315048112647</v>
      </c>
      <c r="X59" s="46">
        <f>'Gesamtenergie 2050 var.'!H57*'Energie pro Energieträger'!E$48</f>
        <v>0</v>
      </c>
      <c r="Y59" s="45">
        <f>'Gesamtenergie 2050 var.'!I57*'Energie pro Energieträger'!E$45</f>
        <v>515.2979447623128</v>
      </c>
      <c r="AA59" s="7" t="str">
        <f t="shared" si="21"/>
        <v>Germany</v>
      </c>
      <c r="AB59" s="7" t="str">
        <f t="shared" si="22"/>
        <v>Dillingen</v>
      </c>
      <c r="AC59" s="43">
        <f>U59-'Verbrauch je Träger PP 2019'!F59</f>
        <v>0</v>
      </c>
      <c r="AD59" s="47">
        <f>V59-'Verbrauch je Träger PP 2019'!G59</f>
        <v>-161.68468282440409</v>
      </c>
      <c r="AE59" s="44">
        <f>W59-'Verbrauch je Träger PP 2019'!H59</f>
        <v>-1909.014509174749</v>
      </c>
      <c r="AF59" s="46">
        <f>X59-'Verbrauch je Träger PP 2019'!I59</f>
        <v>0</v>
      </c>
      <c r="AG59" s="45">
        <f>Y59-'Verbrauch je Träger PP 2019'!J59</f>
        <v>-409.00518376286323</v>
      </c>
      <c r="AI59" s="7" t="str">
        <f t="shared" si="23"/>
        <v>Germany</v>
      </c>
      <c r="AJ59" s="7" t="str">
        <f t="shared" si="24"/>
        <v>Dillingen</v>
      </c>
      <c r="AK59" s="43">
        <f>'Gesamtenergie 2050 var.'!E94*'Energie pro Energieträger'!D$47</f>
        <v>0</v>
      </c>
      <c r="AL59" s="47">
        <f>'Gesamtenergie 2050 var.'!F94*'Energie pro Energieträger'!D$45</f>
        <v>192.17310699902558</v>
      </c>
      <c r="AM59" s="44">
        <f>'Gesamtenergie 2050 var.'!G94*'Energie pro Energieträger'!E$46</f>
        <v>2268.9919856710048</v>
      </c>
      <c r="AN59" s="46">
        <f>'Gesamtenergie 2050 var.'!H94*'Energie pro Energieträger'!E$48</f>
        <v>0</v>
      </c>
      <c r="AO59" s="45">
        <f>'Gesamtenergie 2050 var.'!I94*'Energie pro Energieträger'!E$45</f>
        <v>486.1301365682196</v>
      </c>
      <c r="AQ59" s="7" t="str">
        <f t="shared" si="25"/>
        <v>Germany</v>
      </c>
      <c r="AR59" s="7" t="str">
        <f t="shared" si="26"/>
        <v>Dillingen</v>
      </c>
      <c r="AS59" s="43">
        <f>AK59-'Verbrauch je Träger PP 2019'!F59</f>
        <v>0</v>
      </c>
      <c r="AT59" s="47">
        <f>AL59-'Verbrauch je Träger PP 2019'!G59</f>
        <v>-173.21506924434559</v>
      </c>
      <c r="AU59" s="44">
        <f>AM59-'Verbrauch je Träger PP 2019'!H59</f>
        <v>-2045.1540283150089</v>
      </c>
      <c r="AV59" s="46">
        <f>AN59-'Verbrauch je Träger PP 2019'!I59</f>
        <v>0</v>
      </c>
      <c r="AW59" s="45">
        <f>AO59-'Verbrauch je Träger PP 2019'!J59</f>
        <v>-438.17299195695642</v>
      </c>
    </row>
    <row r="60" spans="3:49" x14ac:dyDescent="0.25">
      <c r="C60" s="7" t="str">
        <f t="shared" si="16"/>
        <v>Germany</v>
      </c>
      <c r="D60" s="7" t="str">
        <f t="shared" si="16"/>
        <v>Duisburg</v>
      </c>
      <c r="E60" s="43">
        <f>'Gesamtenergie 2050 var.'!E21*'Energie pro Energieträger'!D$47</f>
        <v>0</v>
      </c>
      <c r="F60" s="47">
        <f>'Gesamtenergie 2050 var.'!F21*'Energie pro Energieträger'!D$45</f>
        <v>103.28275296468624</v>
      </c>
      <c r="G60" s="44">
        <f>'Gesamtenergie 2050 var.'!G21*'Energie pro Energieträger'!E$46</f>
        <v>1219.4616738756247</v>
      </c>
      <c r="H60" s="46">
        <f>'Gesamtenergie 2050 var.'!H21*'Energie pro Energieträger'!E$48</f>
        <v>0</v>
      </c>
      <c r="I60" s="45">
        <f>'Gesamtenergie 2050 var.'!I21*'Energie pro Energieträger'!E$45</f>
        <v>261.26891315817255</v>
      </c>
      <c r="K60" s="7" t="str">
        <f t="shared" si="17"/>
        <v>Germany</v>
      </c>
      <c r="L60" s="7" t="str">
        <f t="shared" si="18"/>
        <v>Duisburg</v>
      </c>
      <c r="M60" s="43">
        <f>E60-'Verbrauch je Träger PP 2019'!F60</f>
        <v>0</v>
      </c>
      <c r="N60" s="47">
        <f>F60-'Verbrauch je Träger PP 2019'!G60</f>
        <v>-72.053475566837221</v>
      </c>
      <c r="O60" s="44">
        <f>G60-'Verbrauch je Träger PP 2019'!H60</f>
        <v>-850.73692752297643</v>
      </c>
      <c r="P60" s="46">
        <f>H60-'Verbrauch je Träger PP 2019'!I60</f>
        <v>0</v>
      </c>
      <c r="Q60" s="45">
        <f>I60-'Verbrauch je Träger PP 2019'!J60</f>
        <v>-182.26986316924695</v>
      </c>
      <c r="S60" s="7" t="str">
        <f t="shared" si="19"/>
        <v>Germany</v>
      </c>
      <c r="T60" s="7" t="str">
        <f t="shared" si="20"/>
        <v>Duisburg</v>
      </c>
      <c r="U60" s="43">
        <f>'Gesamtenergie 2050 var.'!E58*'Energie pro Energieträger'!D$47</f>
        <v>0</v>
      </c>
      <c r="V60" s="47">
        <f>'Gesamtenergie 2050 var.'!F58*'Energie pro Energieträger'!D$45</f>
        <v>97.749748341578041</v>
      </c>
      <c r="W60" s="44">
        <f>'Gesamtenergie 2050 var.'!G58*'Energie pro Energieträger'!E$46</f>
        <v>1154.1333699180018</v>
      </c>
      <c r="X60" s="46">
        <f>'Gesamtenergie 2050 var.'!H58*'Energie pro Energieträger'!E$48</f>
        <v>0</v>
      </c>
      <c r="Y60" s="45">
        <f>'Gesamtenergie 2050 var.'!I58*'Energie pro Energieträger'!E$45</f>
        <v>247.27236423898466</v>
      </c>
      <c r="AA60" s="7" t="str">
        <f t="shared" si="21"/>
        <v>Germany</v>
      </c>
      <c r="AB60" s="7" t="str">
        <f t="shared" si="22"/>
        <v>Duisburg</v>
      </c>
      <c r="AC60" s="43">
        <f>U60-'Verbrauch je Träger PP 2019'!F60</f>
        <v>0</v>
      </c>
      <c r="AD60" s="47">
        <f>V60-'Verbrauch je Träger PP 2019'!G60</f>
        <v>-77.586480189945419</v>
      </c>
      <c r="AE60" s="44">
        <f>W60-'Verbrauch je Träger PP 2019'!H60</f>
        <v>-916.06523148059932</v>
      </c>
      <c r="AF60" s="46">
        <f>X60-'Verbrauch je Träger PP 2019'!I60</f>
        <v>0</v>
      </c>
      <c r="AG60" s="45">
        <f>Y60-'Verbrauch je Träger PP 2019'!J60</f>
        <v>-196.26641208843483</v>
      </c>
      <c r="AI60" s="7" t="str">
        <f t="shared" si="23"/>
        <v>Germany</v>
      </c>
      <c r="AJ60" s="7" t="str">
        <f t="shared" si="24"/>
        <v>Duisburg</v>
      </c>
      <c r="AK60" s="43">
        <f>'Gesamtenergie 2050 var.'!E95*'Energie pro Energieträger'!D$47</f>
        <v>0</v>
      </c>
      <c r="AL60" s="47">
        <f>'Gesamtenergie 2050 var.'!F95*'Energie pro Energieträger'!D$45</f>
        <v>92.216743718469857</v>
      </c>
      <c r="AM60" s="44">
        <f>'Gesamtenergie 2050 var.'!G95*'Energie pro Energieträger'!E$46</f>
        <v>1088.8050659603791</v>
      </c>
      <c r="AN60" s="46">
        <f>'Gesamtenergie 2050 var.'!H95*'Energie pro Energieträger'!E$48</f>
        <v>0</v>
      </c>
      <c r="AO60" s="45">
        <f>'Gesamtenergie 2050 var.'!I95*'Energie pro Energieträger'!E$45</f>
        <v>233.27581531979686</v>
      </c>
      <c r="AQ60" s="7" t="str">
        <f t="shared" si="25"/>
        <v>Germany</v>
      </c>
      <c r="AR60" s="7" t="str">
        <f t="shared" si="26"/>
        <v>Duisburg</v>
      </c>
      <c r="AS60" s="43">
        <f>AK60-'Verbrauch je Träger PP 2019'!F60</f>
        <v>0</v>
      </c>
      <c r="AT60" s="47">
        <f>AL60-'Verbrauch je Träger PP 2019'!G60</f>
        <v>-83.119484813053603</v>
      </c>
      <c r="AU60" s="44">
        <f>AM60-'Verbrauch je Träger PP 2019'!H60</f>
        <v>-981.39353543822199</v>
      </c>
      <c r="AV60" s="46">
        <f>AN60-'Verbrauch je Träger PP 2019'!I60</f>
        <v>0</v>
      </c>
      <c r="AW60" s="45">
        <f>AO60-'Verbrauch je Träger PP 2019'!J60</f>
        <v>-210.26296100762264</v>
      </c>
    </row>
    <row r="61" spans="3:49" x14ac:dyDescent="0.25">
      <c r="C61" s="7" t="str">
        <f t="shared" si="16"/>
        <v>Germany</v>
      </c>
      <c r="D61" s="7" t="str">
        <f t="shared" si="16"/>
        <v>Duisburg-Bruckhausen</v>
      </c>
      <c r="E61" s="43">
        <f>'Gesamtenergie 2050 var.'!E22*'Energie pro Energieträger'!D$47</f>
        <v>0</v>
      </c>
      <c r="F61" s="47">
        <f>'Gesamtenergie 2050 var.'!F22*'Energie pro Energieträger'!D$45</f>
        <v>553.30046231081917</v>
      </c>
      <c r="G61" s="44">
        <f>'Gesamtenergie 2050 var.'!G22*'Energie pro Energieträger'!E$46</f>
        <v>6532.8303957622747</v>
      </c>
      <c r="H61" s="46">
        <f>'Gesamtenergie 2050 var.'!H22*'Energie pro Energieträger'!E$48</f>
        <v>0</v>
      </c>
      <c r="I61" s="45">
        <f>'Gesamtenergie 2050 var.'!I22*'Energie pro Energieträger'!E$45</f>
        <v>1399.6548919187815</v>
      </c>
      <c r="K61" s="7" t="str">
        <f t="shared" si="17"/>
        <v>Germany</v>
      </c>
      <c r="L61" s="7" t="str">
        <f t="shared" si="18"/>
        <v>Duisburg-Bruckhausen</v>
      </c>
      <c r="M61" s="43">
        <f>E61-'Verbrauch je Träger PP 2019'!F61</f>
        <v>0</v>
      </c>
      <c r="N61" s="47">
        <f>F61-'Verbrauch je Träger PP 2019'!G61</f>
        <v>-386.00076196519933</v>
      </c>
      <c r="O61" s="44">
        <f>G61-'Verbrauch je Träger PP 2019'!H61</f>
        <v>-4557.5192545873733</v>
      </c>
      <c r="P61" s="46">
        <f>H61-'Verbrauch je Träger PP 2019'!I61</f>
        <v>0</v>
      </c>
      <c r="Q61" s="45">
        <f>I61-'Verbrauch je Träger PP 2019'!J61</f>
        <v>-976.44569554953728</v>
      </c>
      <c r="S61" s="7" t="str">
        <f t="shared" si="19"/>
        <v>Germany</v>
      </c>
      <c r="T61" s="7" t="str">
        <f t="shared" si="20"/>
        <v>Duisburg-Bruckhausen</v>
      </c>
      <c r="U61" s="43">
        <f>'Gesamtenergie 2050 var.'!E59*'Energie pro Energieträger'!D$47</f>
        <v>0</v>
      </c>
      <c r="V61" s="47">
        <f>'Gesamtenergie 2050 var.'!F59*'Energie pro Energieträger'!D$45</f>
        <v>523.65936611559664</v>
      </c>
      <c r="W61" s="44">
        <f>'Gesamtenergie 2050 var.'!G59*'Energie pro Energieträger'!E$46</f>
        <v>6182.8573388464383</v>
      </c>
      <c r="X61" s="46">
        <f>'Gesamtenergie 2050 var.'!H59*'Energie pro Energieträger'!E$48</f>
        <v>0</v>
      </c>
      <c r="Y61" s="45">
        <f>'Gesamtenergie 2050 var.'!I59*'Energie pro Energieträger'!E$45</f>
        <v>1324.6733798517034</v>
      </c>
      <c r="AA61" s="7" t="str">
        <f t="shared" si="21"/>
        <v>Germany</v>
      </c>
      <c r="AB61" s="7" t="str">
        <f t="shared" si="22"/>
        <v>Duisburg-Bruckhausen</v>
      </c>
      <c r="AC61" s="43">
        <f>U61-'Verbrauch je Träger PP 2019'!F61</f>
        <v>0</v>
      </c>
      <c r="AD61" s="47">
        <f>V61-'Verbrauch je Träger PP 2019'!G61</f>
        <v>-415.64185816042186</v>
      </c>
      <c r="AE61" s="44">
        <f>W61-'Verbrauch je Träger PP 2019'!H61</f>
        <v>-4907.4923115032097</v>
      </c>
      <c r="AF61" s="46">
        <f>X61-'Verbrauch je Träger PP 2019'!I61</f>
        <v>0</v>
      </c>
      <c r="AG61" s="45">
        <f>Y61-'Verbrauch je Träger PP 2019'!J61</f>
        <v>-1051.4272076166153</v>
      </c>
      <c r="AI61" s="7" t="str">
        <f t="shared" si="23"/>
        <v>Germany</v>
      </c>
      <c r="AJ61" s="7" t="str">
        <f t="shared" si="24"/>
        <v>Duisburg-Bruckhausen</v>
      </c>
      <c r="AK61" s="43">
        <f>'Gesamtenergie 2050 var.'!E96*'Energie pro Energieträger'!D$47</f>
        <v>0</v>
      </c>
      <c r="AL61" s="47">
        <f>'Gesamtenergie 2050 var.'!F96*'Energie pro Energieträger'!D$45</f>
        <v>494.01826992037417</v>
      </c>
      <c r="AM61" s="44">
        <f>'Gesamtenergie 2050 var.'!G96*'Energie pro Energieträger'!E$46</f>
        <v>5832.8842819306028</v>
      </c>
      <c r="AN61" s="46">
        <f>'Gesamtenergie 2050 var.'!H96*'Energie pro Energieträger'!E$48</f>
        <v>0</v>
      </c>
      <c r="AO61" s="45">
        <f>'Gesamtenergie 2050 var.'!I96*'Energie pro Energieträger'!E$45</f>
        <v>1249.6918677846261</v>
      </c>
      <c r="AQ61" s="7" t="str">
        <f t="shared" si="25"/>
        <v>Germany</v>
      </c>
      <c r="AR61" s="7" t="str">
        <f t="shared" si="26"/>
        <v>Duisburg-Bruckhausen</v>
      </c>
      <c r="AS61" s="43">
        <f>AK61-'Verbrauch je Träger PP 2019'!F61</f>
        <v>0</v>
      </c>
      <c r="AT61" s="47">
        <f>AL61-'Verbrauch je Träger PP 2019'!G61</f>
        <v>-445.28295435564434</v>
      </c>
      <c r="AU61" s="44">
        <f>AM61-'Verbrauch je Träger PP 2019'!H61</f>
        <v>-5257.4653684190453</v>
      </c>
      <c r="AV61" s="46">
        <f>AN61-'Verbrauch je Träger PP 2019'!I61</f>
        <v>0</v>
      </c>
      <c r="AW61" s="45">
        <f>AO61-'Verbrauch je Träger PP 2019'!J61</f>
        <v>-1126.4087196836927</v>
      </c>
    </row>
    <row r="62" spans="3:49" x14ac:dyDescent="0.25">
      <c r="C62" s="7" t="str">
        <f t="shared" si="16"/>
        <v>Hungaria</v>
      </c>
      <c r="D62" s="7" t="str">
        <f t="shared" si="16"/>
        <v>Dunauijvaros</v>
      </c>
      <c r="E62" s="43">
        <f>'Gesamtenergie 2050 var.'!E23*'Energie pro Energieträger'!D$47</f>
        <v>0</v>
      </c>
      <c r="F62" s="47">
        <f>'Gesamtenergie 2050 var.'!F23*'Energie pro Energieträger'!D$45</f>
        <v>147.54678994955174</v>
      </c>
      <c r="G62" s="44">
        <f>'Gesamtenergie 2050 var.'!G23*'Energie pro Energieträger'!E$46</f>
        <v>1742.0881055366065</v>
      </c>
      <c r="H62" s="46">
        <f>'Gesamtenergie 2050 var.'!H23*'Energie pro Energieträger'!E$48</f>
        <v>0</v>
      </c>
      <c r="I62" s="45">
        <f>'Gesamtenergie 2050 var.'!I23*'Energie pro Energieträger'!E$45</f>
        <v>373.24130451167503</v>
      </c>
      <c r="K62" s="7" t="str">
        <f t="shared" si="17"/>
        <v>Hungaria</v>
      </c>
      <c r="L62" s="7" t="str">
        <f t="shared" si="18"/>
        <v>Dunauijvaros</v>
      </c>
      <c r="M62" s="43">
        <f>E62-'Verbrauch je Träger PP 2019'!F62</f>
        <v>0</v>
      </c>
      <c r="N62" s="47">
        <f>F62-'Verbrauch je Träger PP 2019'!G62</f>
        <v>-102.93353652405318</v>
      </c>
      <c r="O62" s="44">
        <f>G62-'Verbrauch je Träger PP 2019'!H62</f>
        <v>-1215.3384678899663</v>
      </c>
      <c r="P62" s="46">
        <f>H62-'Verbrauch je Träger PP 2019'!I62</f>
        <v>0</v>
      </c>
      <c r="Q62" s="45">
        <f>I62-'Verbrauch je Träger PP 2019'!J62</f>
        <v>-260.38551881320996</v>
      </c>
      <c r="S62" s="7" t="str">
        <f t="shared" si="19"/>
        <v>Hungaria</v>
      </c>
      <c r="T62" s="7" t="str">
        <f t="shared" si="20"/>
        <v>Dunauijvaros</v>
      </c>
      <c r="U62" s="43">
        <f>'Gesamtenergie 2050 var.'!E60*'Energie pro Energieträger'!D$47</f>
        <v>0</v>
      </c>
      <c r="V62" s="47">
        <f>'Gesamtenergie 2050 var.'!F60*'Energie pro Energieträger'!D$45</f>
        <v>139.64249763082574</v>
      </c>
      <c r="W62" s="44">
        <f>'Gesamtenergie 2050 var.'!G60*'Energie pro Energieträger'!E$46</f>
        <v>1648.7619570257168</v>
      </c>
      <c r="X62" s="46">
        <f>'Gesamtenergie 2050 var.'!H60*'Energie pro Energieträger'!E$48</f>
        <v>0</v>
      </c>
      <c r="Y62" s="45">
        <f>'Gesamtenergie 2050 var.'!I60*'Energie pro Energieträger'!E$45</f>
        <v>353.246234627121</v>
      </c>
      <c r="AA62" s="7" t="str">
        <f t="shared" si="21"/>
        <v>Hungaria</v>
      </c>
      <c r="AB62" s="7" t="str">
        <f t="shared" si="22"/>
        <v>Dunauijvaros</v>
      </c>
      <c r="AC62" s="43">
        <f>U62-'Verbrauch je Träger PP 2019'!F62</f>
        <v>0</v>
      </c>
      <c r="AD62" s="47">
        <f>V62-'Verbrauch je Träger PP 2019'!G62</f>
        <v>-110.83782884277917</v>
      </c>
      <c r="AE62" s="44">
        <f>W62-'Verbrauch je Träger PP 2019'!H62</f>
        <v>-1308.6646164008559</v>
      </c>
      <c r="AF62" s="46">
        <f>X62-'Verbrauch je Träger PP 2019'!I62</f>
        <v>0</v>
      </c>
      <c r="AG62" s="45">
        <f>Y62-'Verbrauch je Träger PP 2019'!J62</f>
        <v>-280.38058869776398</v>
      </c>
      <c r="AI62" s="7" t="str">
        <f t="shared" si="23"/>
        <v>Hungaria</v>
      </c>
      <c r="AJ62" s="7" t="str">
        <f t="shared" si="24"/>
        <v>Dunauijvaros</v>
      </c>
      <c r="AK62" s="43">
        <f>'Gesamtenergie 2050 var.'!E97*'Energie pro Energieträger'!D$47</f>
        <v>0</v>
      </c>
      <c r="AL62" s="47">
        <f>'Gesamtenergie 2050 var.'!F97*'Energie pro Energieträger'!D$45</f>
        <v>131.73820531209975</v>
      </c>
      <c r="AM62" s="44">
        <f>'Gesamtenergie 2050 var.'!G97*'Energie pro Energieträger'!E$46</f>
        <v>1555.4358085148274</v>
      </c>
      <c r="AN62" s="46">
        <f>'Gesamtenergie 2050 var.'!H97*'Energie pro Energieträger'!E$48</f>
        <v>0</v>
      </c>
      <c r="AO62" s="45">
        <f>'Gesamtenergie 2050 var.'!I97*'Energie pro Energieträger'!E$45</f>
        <v>333.25116474256697</v>
      </c>
      <c r="AQ62" s="7" t="str">
        <f t="shared" si="25"/>
        <v>Hungaria</v>
      </c>
      <c r="AR62" s="7" t="str">
        <f t="shared" si="26"/>
        <v>Dunauijvaros</v>
      </c>
      <c r="AS62" s="43">
        <f>AK62-'Verbrauch je Träger PP 2019'!F62</f>
        <v>0</v>
      </c>
      <c r="AT62" s="47">
        <f>AL62-'Verbrauch je Träger PP 2019'!G62</f>
        <v>-118.74212116150517</v>
      </c>
      <c r="AU62" s="44">
        <f>AM62-'Verbrauch je Träger PP 2019'!H62</f>
        <v>-1401.9907649117454</v>
      </c>
      <c r="AV62" s="46">
        <f>AN62-'Verbrauch je Träger PP 2019'!I62</f>
        <v>0</v>
      </c>
      <c r="AW62" s="45">
        <f>AO62-'Verbrauch je Träger PP 2019'!J62</f>
        <v>-300.37565858231801</v>
      </c>
    </row>
    <row r="63" spans="3:49" x14ac:dyDescent="0.25">
      <c r="C63" s="7" t="str">
        <f t="shared" si="16"/>
        <v>Italy</v>
      </c>
      <c r="D63" s="7" t="str">
        <f t="shared" si="16"/>
        <v>Taranto</v>
      </c>
      <c r="E63" s="43">
        <f>'Gesamtenergie 2050 var.'!E24*'Energie pro Energieträger'!D$47</f>
        <v>0</v>
      </c>
      <c r="F63" s="47">
        <f>'Gesamtenergie 2050 var.'!F24*'Energie pro Energieträger'!D$45</f>
        <v>783.84232160699366</v>
      </c>
      <c r="G63" s="44">
        <f>'Gesamtenergie 2050 var.'!G24*'Energie pro Energieträger'!E$46</f>
        <v>9254.8430606632228</v>
      </c>
      <c r="H63" s="46">
        <f>'Gesamtenergie 2050 var.'!H24*'Energie pro Energieträger'!E$48</f>
        <v>0</v>
      </c>
      <c r="I63" s="45">
        <f>'Gesamtenergie 2050 var.'!I24*'Energie pro Energieträger'!E$45</f>
        <v>1982.8444302182734</v>
      </c>
      <c r="K63" s="7" t="str">
        <f t="shared" si="17"/>
        <v>Italy</v>
      </c>
      <c r="L63" s="7" t="str">
        <f t="shared" si="18"/>
        <v>Taranto</v>
      </c>
      <c r="M63" s="43">
        <f>E63-'Verbrauch je Träger PP 2019'!F63</f>
        <v>0</v>
      </c>
      <c r="N63" s="47">
        <f>F63-'Verbrauch je Träger PP 2019'!G63</f>
        <v>-546.83441278403257</v>
      </c>
      <c r="O63" s="44">
        <f>G63-'Verbrauch je Träger PP 2019'!H63</f>
        <v>-6456.4856106654443</v>
      </c>
      <c r="P63" s="46">
        <f>H63-'Verbrauch je Träger PP 2019'!I63</f>
        <v>0</v>
      </c>
      <c r="Q63" s="45">
        <f>I63-'Verbrauch je Träger PP 2019'!J63</f>
        <v>-1383.2980686951782</v>
      </c>
      <c r="S63" s="7" t="str">
        <f t="shared" si="19"/>
        <v>Italy</v>
      </c>
      <c r="T63" s="7" t="str">
        <f t="shared" si="20"/>
        <v>Taranto</v>
      </c>
      <c r="U63" s="43">
        <f>'Gesamtenergie 2050 var.'!E61*'Energie pro Energieträger'!D$47</f>
        <v>0</v>
      </c>
      <c r="V63" s="47">
        <f>'Gesamtenergie 2050 var.'!F61*'Energie pro Energieträger'!D$45</f>
        <v>741.85076866376187</v>
      </c>
      <c r="W63" s="44">
        <f>'Gesamtenergie 2050 var.'!G61*'Energie pro Energieträger'!E$46</f>
        <v>8759.0478966991195</v>
      </c>
      <c r="X63" s="46">
        <f>'Gesamtenergie 2050 var.'!H61*'Energie pro Energieträger'!E$48</f>
        <v>0</v>
      </c>
      <c r="Y63" s="45">
        <f>'Gesamtenergie 2050 var.'!I61*'Energie pro Energieträger'!E$45</f>
        <v>1876.62062145658</v>
      </c>
      <c r="AA63" s="7" t="str">
        <f t="shared" si="21"/>
        <v>Italy</v>
      </c>
      <c r="AB63" s="7" t="str">
        <f t="shared" si="22"/>
        <v>Taranto</v>
      </c>
      <c r="AC63" s="43">
        <f>U63-'Verbrauch je Träger PP 2019'!F63</f>
        <v>0</v>
      </c>
      <c r="AD63" s="47">
        <f>V63-'Verbrauch je Träger PP 2019'!G63</f>
        <v>-588.82596572726436</v>
      </c>
      <c r="AE63" s="44">
        <f>W63-'Verbrauch je Träger PP 2019'!H63</f>
        <v>-6952.2807746295475</v>
      </c>
      <c r="AF63" s="46">
        <f>X63-'Verbrauch je Träger PP 2019'!I63</f>
        <v>0</v>
      </c>
      <c r="AG63" s="45">
        <f>Y63-'Verbrauch je Träger PP 2019'!J63</f>
        <v>-1489.5218774568716</v>
      </c>
      <c r="AI63" s="7" t="str">
        <f t="shared" si="23"/>
        <v>Italy</v>
      </c>
      <c r="AJ63" s="7" t="str">
        <f t="shared" si="24"/>
        <v>Taranto</v>
      </c>
      <c r="AK63" s="43">
        <f>'Gesamtenergie 2050 var.'!E98*'Energie pro Energieträger'!D$47</f>
        <v>0</v>
      </c>
      <c r="AL63" s="47">
        <f>'Gesamtenergie 2050 var.'!F98*'Energie pro Energieträger'!D$45</f>
        <v>699.85921572053007</v>
      </c>
      <c r="AM63" s="44">
        <f>'Gesamtenergie 2050 var.'!G98*'Energie pro Energieträger'!E$46</f>
        <v>8263.2527327350199</v>
      </c>
      <c r="AN63" s="46">
        <f>'Gesamtenergie 2050 var.'!H98*'Energie pro Energieträger'!E$48</f>
        <v>0</v>
      </c>
      <c r="AO63" s="45">
        <f>'Gesamtenergie 2050 var.'!I98*'Energie pro Energieträger'!E$45</f>
        <v>1770.3968126948871</v>
      </c>
      <c r="AQ63" s="7" t="str">
        <f t="shared" si="25"/>
        <v>Italy</v>
      </c>
      <c r="AR63" s="7" t="str">
        <f t="shared" si="26"/>
        <v>Taranto</v>
      </c>
      <c r="AS63" s="43">
        <f>AK63-'Verbrauch je Träger PP 2019'!F63</f>
        <v>0</v>
      </c>
      <c r="AT63" s="47">
        <f>AL63-'Verbrauch je Träger PP 2019'!G63</f>
        <v>-630.81751867049616</v>
      </c>
      <c r="AU63" s="44">
        <f>AM63-'Verbrauch je Träger PP 2019'!H63</f>
        <v>-7448.0759385936472</v>
      </c>
      <c r="AV63" s="46">
        <f>AN63-'Verbrauch je Träger PP 2019'!I63</f>
        <v>0</v>
      </c>
      <c r="AW63" s="45">
        <f>AO63-'Verbrauch je Träger PP 2019'!J63</f>
        <v>-1595.7456862185645</v>
      </c>
    </row>
    <row r="64" spans="3:49" x14ac:dyDescent="0.25">
      <c r="C64" s="7" t="str">
        <f t="shared" si="16"/>
        <v>Netherlands</v>
      </c>
      <c r="D64" s="7" t="str">
        <f t="shared" si="16"/>
        <v>Ijmuiden</v>
      </c>
      <c r="E64" s="43">
        <f>'Gesamtenergie 2050 var.'!E25*'Energie pro Energieträger'!D$47</f>
        <v>0</v>
      </c>
      <c r="F64" s="47">
        <f>'Gesamtenergie 2050 var.'!F25*'Energie pro Energieträger'!D$45</f>
        <v>628.45710844137204</v>
      </c>
      <c r="G64" s="44">
        <f>'Gesamtenergie 2050 var.'!G25*'Energie pro Energieträger'!E$46</f>
        <v>7420.2065245199838</v>
      </c>
      <c r="H64" s="46">
        <f>'Gesamtenergie 2050 var.'!H25*'Energie pro Energieträger'!E$48</f>
        <v>0</v>
      </c>
      <c r="I64" s="45">
        <f>'Gesamtenergie 2050 var.'!I25*'Energie pro Energieträger'!E$45</f>
        <v>1589.774681404416</v>
      </c>
      <c r="K64" s="7" t="str">
        <f t="shared" si="17"/>
        <v>Netherlands</v>
      </c>
      <c r="L64" s="7" t="str">
        <f t="shared" si="18"/>
        <v>Ijmuiden</v>
      </c>
      <c r="M64" s="43">
        <f>E64-'Verbrauch je Träger PP 2019'!F64</f>
        <v>0</v>
      </c>
      <c r="N64" s="47">
        <f>F64-'Verbrauch je Träger PP 2019'!G64</f>
        <v>-438.43253213213904</v>
      </c>
      <c r="O64" s="44">
        <f>G64-'Verbrauch je Träger PP 2019'!H64</f>
        <v>-5176.5822866688259</v>
      </c>
      <c r="P64" s="46">
        <f>H64-'Verbrauch je Träger PP 2019'!I64</f>
        <v>0</v>
      </c>
      <c r="Q64" s="45">
        <f>I64-'Verbrauch je Träger PP 2019'!J64</f>
        <v>-1109.0795691950163</v>
      </c>
      <c r="S64" s="7" t="str">
        <f t="shared" si="19"/>
        <v>Netherlands</v>
      </c>
      <c r="T64" s="7" t="str">
        <f t="shared" si="20"/>
        <v>Ijmuiden</v>
      </c>
      <c r="U64" s="43">
        <f>'Gesamtenergie 2050 var.'!E62*'Energie pro Energieträger'!D$47</f>
        <v>0</v>
      </c>
      <c r="V64" s="47">
        <f>'Gesamtenergie 2050 var.'!F62*'Energie pro Energieträger'!D$45</f>
        <v>594.78976334629851</v>
      </c>
      <c r="W64" s="44">
        <f>'Gesamtenergie 2050 var.'!G62*'Energie pro Energieträger'!E$46</f>
        <v>7022.6954607064135</v>
      </c>
      <c r="X64" s="46">
        <f>'Gesamtenergie 2050 var.'!H62*'Energie pro Energieträger'!E$48</f>
        <v>0</v>
      </c>
      <c r="Y64" s="45">
        <f>'Gesamtenergie 2050 var.'!I62*'Energie pro Energieträger'!E$45</f>
        <v>1504.6081806148934</v>
      </c>
      <c r="AA64" s="7" t="str">
        <f t="shared" si="21"/>
        <v>Netherlands</v>
      </c>
      <c r="AB64" s="7" t="str">
        <f t="shared" si="22"/>
        <v>Ijmuiden</v>
      </c>
      <c r="AC64" s="43">
        <f>U64-'Verbrauch je Träger PP 2019'!F64</f>
        <v>0</v>
      </c>
      <c r="AD64" s="47">
        <f>V64-'Verbrauch je Träger PP 2019'!G64</f>
        <v>-472.09987722721257</v>
      </c>
      <c r="AE64" s="44">
        <f>W64-'Verbrauch je Träger PP 2019'!H64</f>
        <v>-5574.0933504823961</v>
      </c>
      <c r="AF64" s="46">
        <f>X64-'Verbrauch je Träger PP 2019'!I64</f>
        <v>0</v>
      </c>
      <c r="AG64" s="45">
        <f>Y64-'Verbrauch je Träger PP 2019'!J64</f>
        <v>-1194.246069984539</v>
      </c>
      <c r="AI64" s="7" t="str">
        <f t="shared" si="23"/>
        <v>Netherlands</v>
      </c>
      <c r="AJ64" s="7" t="str">
        <f t="shared" si="24"/>
        <v>Ijmuiden</v>
      </c>
      <c r="AK64" s="43">
        <f>'Gesamtenergie 2050 var.'!E99*'Energie pro Energieträger'!D$47</f>
        <v>0</v>
      </c>
      <c r="AL64" s="47">
        <f>'Gesamtenergie 2050 var.'!F99*'Energie pro Energieträger'!D$45</f>
        <v>561.1224182512251</v>
      </c>
      <c r="AM64" s="44">
        <f>'Gesamtenergie 2050 var.'!G99*'Energie pro Energieträger'!E$46</f>
        <v>6625.1843968928433</v>
      </c>
      <c r="AN64" s="46">
        <f>'Gesamtenergie 2050 var.'!H99*'Energie pro Energieträger'!E$48</f>
        <v>0</v>
      </c>
      <c r="AO64" s="45">
        <f>'Gesamtenergie 2050 var.'!I99*'Energie pro Energieträger'!E$45</f>
        <v>1419.4416798253712</v>
      </c>
      <c r="AQ64" s="7" t="str">
        <f t="shared" si="25"/>
        <v>Netherlands</v>
      </c>
      <c r="AR64" s="7" t="str">
        <f t="shared" si="26"/>
        <v>Ijmuiden</v>
      </c>
      <c r="AS64" s="43">
        <f>AK64-'Verbrauch je Träger PP 2019'!F64</f>
        <v>0</v>
      </c>
      <c r="AT64" s="47">
        <f>AL64-'Verbrauch je Träger PP 2019'!G64</f>
        <v>-505.76722232228599</v>
      </c>
      <c r="AU64" s="44">
        <f>AM64-'Verbrauch je Träger PP 2019'!H64</f>
        <v>-5971.6044142959663</v>
      </c>
      <c r="AV64" s="46">
        <f>AN64-'Verbrauch je Träger PP 2019'!I64</f>
        <v>0</v>
      </c>
      <c r="AW64" s="45">
        <f>AO64-'Verbrauch je Träger PP 2019'!J64</f>
        <v>-1279.4125707740611</v>
      </c>
    </row>
    <row r="65" spans="3:49" x14ac:dyDescent="0.25">
      <c r="C65" s="7" t="str">
        <f t="shared" si="16"/>
        <v>Poland</v>
      </c>
      <c r="D65" s="7" t="str">
        <f t="shared" si="16"/>
        <v>Krakow</v>
      </c>
      <c r="E65" s="43">
        <f>'Gesamtenergie 2050 var.'!E26*'Energie pro Energieträger'!D$47</f>
        <v>0</v>
      </c>
      <c r="F65" s="47">
        <f>'Gesamtenergie 2050 var.'!F26*'Energie pro Energieträger'!D$45</f>
        <v>251.29062663283037</v>
      </c>
      <c r="G65" s="44">
        <f>'Gesamtenergie 2050 var.'!G26*'Energie pro Energieträger'!E$46</f>
        <v>2966.9938047420333</v>
      </c>
      <c r="H65" s="46">
        <f>'Gesamtenergie 2050 var.'!H26*'Energie pro Energieträger'!E$48</f>
        <v>0</v>
      </c>
      <c r="I65" s="45">
        <f>'Gesamtenergie 2050 var.'!I26*'Energie pro Energieträger'!E$45</f>
        <v>635.67659674644642</v>
      </c>
      <c r="K65" s="7" t="str">
        <f t="shared" si="17"/>
        <v>Poland</v>
      </c>
      <c r="L65" s="7" t="str">
        <f t="shared" si="18"/>
        <v>Krakow</v>
      </c>
      <c r="M65" s="43">
        <f>E65-'Verbrauch je Träger PP 2019'!F65</f>
        <v>0</v>
      </c>
      <c r="N65" s="47">
        <f>F65-'Verbrauch je Träger PP 2019'!G65</f>
        <v>-175.30867939252801</v>
      </c>
      <c r="O65" s="44">
        <f>G65-'Verbrauch je Träger PP 2019'!H65</f>
        <v>-2069.8733281250984</v>
      </c>
      <c r="P65" s="46">
        <f>H65-'Verbrauch je Träger PP 2019'!I65</f>
        <v>0</v>
      </c>
      <c r="Q65" s="45">
        <f>I65-'Verbrauch je Träger PP 2019'!J65</f>
        <v>-443.46908672874838</v>
      </c>
      <c r="S65" s="7" t="str">
        <f t="shared" si="19"/>
        <v>Poland</v>
      </c>
      <c r="T65" s="7" t="str">
        <f t="shared" si="20"/>
        <v>Krakow</v>
      </c>
      <c r="U65" s="43">
        <f>'Gesamtenergie 2050 var.'!E63*'Energie pro Energieträger'!D$47</f>
        <v>0</v>
      </c>
      <c r="V65" s="47">
        <f>'Gesamtenergie 2050 var.'!F63*'Energie pro Energieträger'!D$45</f>
        <v>237.82862877750011</v>
      </c>
      <c r="W65" s="44">
        <f>'Gesamtenergie 2050 var.'!G63*'Energie pro Energieträger'!E$46</f>
        <v>2808.0477080594242</v>
      </c>
      <c r="X65" s="46">
        <f>'Gesamtenergie 2050 var.'!H63*'Energie pro Energieträger'!E$48</f>
        <v>0</v>
      </c>
      <c r="Y65" s="45">
        <f>'Gesamtenergie 2050 var.'!I63*'Energie pro Energieträger'!E$45</f>
        <v>601.62249334931539</v>
      </c>
      <c r="AA65" s="7" t="str">
        <f t="shared" si="21"/>
        <v>Poland</v>
      </c>
      <c r="AB65" s="7" t="str">
        <f t="shared" si="22"/>
        <v>Krakow</v>
      </c>
      <c r="AC65" s="43">
        <f>U65-'Verbrauch je Träger PP 2019'!F65</f>
        <v>0</v>
      </c>
      <c r="AD65" s="47">
        <f>V65-'Verbrauch je Träger PP 2019'!G65</f>
        <v>-188.77067724785826</v>
      </c>
      <c r="AE65" s="44">
        <f>W65-'Verbrauch je Träger PP 2019'!H65</f>
        <v>-2228.8194248077075</v>
      </c>
      <c r="AF65" s="46">
        <f>X65-'Verbrauch je Träger PP 2019'!I65</f>
        <v>0</v>
      </c>
      <c r="AG65" s="45">
        <f>Y65-'Verbrauch je Träger PP 2019'!J65</f>
        <v>-477.52319012587941</v>
      </c>
      <c r="AI65" s="7" t="str">
        <f t="shared" si="23"/>
        <v>Poland</v>
      </c>
      <c r="AJ65" s="7" t="str">
        <f t="shared" si="24"/>
        <v>Krakow</v>
      </c>
      <c r="AK65" s="43">
        <f>'Gesamtenergie 2050 var.'!E100*'Energie pro Energieträger'!D$47</f>
        <v>0</v>
      </c>
      <c r="AL65" s="47">
        <f>'Gesamtenergie 2050 var.'!F100*'Energie pro Energieträger'!D$45</f>
        <v>224.36663092216995</v>
      </c>
      <c r="AM65" s="44">
        <f>'Gesamtenergie 2050 var.'!G100*'Energie pro Energieträger'!E$46</f>
        <v>2649.1016113768155</v>
      </c>
      <c r="AN65" s="46">
        <f>'Gesamtenergie 2050 var.'!H100*'Energie pro Energieträger'!E$48</f>
        <v>0</v>
      </c>
      <c r="AO65" s="45">
        <f>'Gesamtenergie 2050 var.'!I100*'Energie pro Energieträger'!E$45</f>
        <v>567.56838995218436</v>
      </c>
      <c r="AQ65" s="7" t="str">
        <f t="shared" si="25"/>
        <v>Poland</v>
      </c>
      <c r="AR65" s="7" t="str">
        <f t="shared" si="26"/>
        <v>Krakow</v>
      </c>
      <c r="AS65" s="43">
        <f>AK65-'Verbrauch je Träger PP 2019'!F65</f>
        <v>0</v>
      </c>
      <c r="AT65" s="47">
        <f>AL65-'Verbrauch je Träger PP 2019'!G65</f>
        <v>-202.23267510318843</v>
      </c>
      <c r="AU65" s="44">
        <f>AM65-'Verbrauch je Träger PP 2019'!H65</f>
        <v>-2387.7655214903161</v>
      </c>
      <c r="AV65" s="46">
        <f>AN65-'Verbrauch je Träger PP 2019'!I65</f>
        <v>0</v>
      </c>
      <c r="AW65" s="45">
        <f>AO65-'Verbrauch je Träger PP 2019'!J65</f>
        <v>-511.57729352301044</v>
      </c>
    </row>
    <row r="66" spans="3:49" x14ac:dyDescent="0.25">
      <c r="C66" s="7" t="str">
        <f t="shared" si="16"/>
        <v>Poland</v>
      </c>
      <c r="D66" s="7" t="str">
        <f t="shared" si="16"/>
        <v>Dabrowa Gornicza</v>
      </c>
      <c r="E66" s="43">
        <f>'Gesamtenergie 2050 var.'!E27*'Energie pro Energieträger'!D$47</f>
        <v>0</v>
      </c>
      <c r="F66" s="47">
        <f>'Gesamtenergie 2050 var.'!F27*'Energie pro Energieträger'!D$45</f>
        <v>251.29062663283037</v>
      </c>
      <c r="G66" s="44">
        <f>'Gesamtenergie 2050 var.'!G27*'Energie pro Energieträger'!E$46</f>
        <v>2966.9938047420333</v>
      </c>
      <c r="H66" s="46">
        <f>'Gesamtenergie 2050 var.'!H27*'Energie pro Energieträger'!E$48</f>
        <v>0</v>
      </c>
      <c r="I66" s="45">
        <f>'Gesamtenergie 2050 var.'!I27*'Energie pro Energieträger'!E$45</f>
        <v>635.67659674644642</v>
      </c>
      <c r="K66" s="7" t="str">
        <f t="shared" si="17"/>
        <v>Poland</v>
      </c>
      <c r="L66" s="7" t="str">
        <f t="shared" si="18"/>
        <v>Dabrowa Gornicza</v>
      </c>
      <c r="M66" s="43">
        <f>E66-'Verbrauch je Träger PP 2019'!F66</f>
        <v>0</v>
      </c>
      <c r="N66" s="47">
        <f>F66-'Verbrauch je Träger PP 2019'!G66</f>
        <v>-175.30867939252801</v>
      </c>
      <c r="O66" s="44">
        <f>G66-'Verbrauch je Träger PP 2019'!H66</f>
        <v>-2069.8733281250984</v>
      </c>
      <c r="P66" s="46">
        <f>H66-'Verbrauch je Träger PP 2019'!I66</f>
        <v>0</v>
      </c>
      <c r="Q66" s="45">
        <f>I66-'Verbrauch je Träger PP 2019'!J66</f>
        <v>-443.46908672874838</v>
      </c>
      <c r="S66" s="7" t="str">
        <f t="shared" si="19"/>
        <v>Poland</v>
      </c>
      <c r="T66" s="7" t="str">
        <f t="shared" si="20"/>
        <v>Dabrowa Gornicza</v>
      </c>
      <c r="U66" s="43">
        <f>'Gesamtenergie 2050 var.'!E64*'Energie pro Energieträger'!D$47</f>
        <v>0</v>
      </c>
      <c r="V66" s="47">
        <f>'Gesamtenergie 2050 var.'!F64*'Energie pro Energieträger'!D$45</f>
        <v>237.82862877750011</v>
      </c>
      <c r="W66" s="44">
        <f>'Gesamtenergie 2050 var.'!G64*'Energie pro Energieträger'!E$46</f>
        <v>2808.0477080594242</v>
      </c>
      <c r="X66" s="46">
        <f>'Gesamtenergie 2050 var.'!H64*'Energie pro Energieträger'!E$48</f>
        <v>0</v>
      </c>
      <c r="Y66" s="45">
        <f>'Gesamtenergie 2050 var.'!I64*'Energie pro Energieträger'!E$45</f>
        <v>601.62249334931539</v>
      </c>
      <c r="AA66" s="7" t="str">
        <f t="shared" si="21"/>
        <v>Poland</v>
      </c>
      <c r="AB66" s="7" t="str">
        <f t="shared" si="22"/>
        <v>Dabrowa Gornicza</v>
      </c>
      <c r="AC66" s="43">
        <f>U66-'Verbrauch je Träger PP 2019'!F66</f>
        <v>0</v>
      </c>
      <c r="AD66" s="47">
        <f>V66-'Verbrauch je Träger PP 2019'!G66</f>
        <v>-188.77067724785826</v>
      </c>
      <c r="AE66" s="44">
        <f>W66-'Verbrauch je Träger PP 2019'!H66</f>
        <v>-2228.8194248077075</v>
      </c>
      <c r="AF66" s="46">
        <f>X66-'Verbrauch je Träger PP 2019'!I66</f>
        <v>0</v>
      </c>
      <c r="AG66" s="45">
        <f>Y66-'Verbrauch je Träger PP 2019'!J66</f>
        <v>-477.52319012587941</v>
      </c>
      <c r="AI66" s="7" t="str">
        <f t="shared" si="23"/>
        <v>Poland</v>
      </c>
      <c r="AJ66" s="7" t="str">
        <f t="shared" si="24"/>
        <v>Dabrowa Gornicza</v>
      </c>
      <c r="AK66" s="43">
        <f>'Gesamtenergie 2050 var.'!E101*'Energie pro Energieträger'!D$47</f>
        <v>0</v>
      </c>
      <c r="AL66" s="47">
        <f>'Gesamtenergie 2050 var.'!F101*'Energie pro Energieträger'!D$45</f>
        <v>224.36663092216995</v>
      </c>
      <c r="AM66" s="44">
        <f>'Gesamtenergie 2050 var.'!G101*'Energie pro Energieträger'!E$46</f>
        <v>2649.1016113768155</v>
      </c>
      <c r="AN66" s="46">
        <f>'Gesamtenergie 2050 var.'!H101*'Energie pro Energieträger'!E$48</f>
        <v>0</v>
      </c>
      <c r="AO66" s="45">
        <f>'Gesamtenergie 2050 var.'!I101*'Energie pro Energieträger'!E$45</f>
        <v>567.56838995218436</v>
      </c>
      <c r="AQ66" s="7" t="str">
        <f t="shared" si="25"/>
        <v>Poland</v>
      </c>
      <c r="AR66" s="7" t="str">
        <f t="shared" si="26"/>
        <v>Dabrowa Gornicza</v>
      </c>
      <c r="AS66" s="43">
        <f>AK66-'Verbrauch je Träger PP 2019'!F66</f>
        <v>0</v>
      </c>
      <c r="AT66" s="47">
        <f>AL66-'Verbrauch je Träger PP 2019'!G66</f>
        <v>-202.23267510318843</v>
      </c>
      <c r="AU66" s="44">
        <f>AM66-'Verbrauch je Träger PP 2019'!H66</f>
        <v>-2387.7655214903161</v>
      </c>
      <c r="AV66" s="46">
        <f>AN66-'Verbrauch je Träger PP 2019'!I66</f>
        <v>0</v>
      </c>
      <c r="AW66" s="45">
        <f>AO66-'Verbrauch je Träger PP 2019'!J66</f>
        <v>-511.57729352301044</v>
      </c>
    </row>
    <row r="67" spans="3:49" x14ac:dyDescent="0.25">
      <c r="C67" s="7" t="str">
        <f t="shared" si="16"/>
        <v>Romania</v>
      </c>
      <c r="D67" s="7" t="str">
        <f t="shared" si="16"/>
        <v>Galati</v>
      </c>
      <c r="E67" s="43">
        <f>'Gesamtenergie 2050 var.'!E28*'Energie pro Energieträger'!D$47</f>
        <v>0</v>
      </c>
      <c r="F67" s="47">
        <f>'Gesamtenergie 2050 var.'!F28*'Energie pro Energieträger'!D$45</f>
        <v>189.0443246228632</v>
      </c>
      <c r="G67" s="44">
        <f>'Gesamtenergie 2050 var.'!G28*'Energie pro Energieträger'!E$46</f>
        <v>2232.0503852187771</v>
      </c>
      <c r="H67" s="46">
        <f>'Gesamtenergie 2050 var.'!H28*'Energie pro Energieträger'!E$48</f>
        <v>0</v>
      </c>
      <c r="I67" s="45">
        <f>'Gesamtenergie 2050 var.'!I28*'Energie pro Energieträger'!E$45</f>
        <v>478.21542140558364</v>
      </c>
      <c r="K67" s="7" t="str">
        <f t="shared" si="17"/>
        <v>Romania</v>
      </c>
      <c r="L67" s="7" t="str">
        <f t="shared" si="18"/>
        <v>Galati</v>
      </c>
      <c r="M67" s="43">
        <f>E67-'Verbrauch je Träger PP 2019'!F67</f>
        <v>0</v>
      </c>
      <c r="N67" s="47">
        <f>F67-'Verbrauch je Träger PP 2019'!G67</f>
        <v>-131.88359367144312</v>
      </c>
      <c r="O67" s="44">
        <f>G67-'Verbrauch je Träger PP 2019'!H67</f>
        <v>-1557.1524119840192</v>
      </c>
      <c r="P67" s="46">
        <f>H67-'Verbrauch je Träger PP 2019'!I67</f>
        <v>0</v>
      </c>
      <c r="Q67" s="45">
        <f>I67-'Verbrauch je Träger PP 2019'!J67</f>
        <v>-333.61894597942518</v>
      </c>
      <c r="S67" s="7" t="str">
        <f t="shared" si="19"/>
        <v>Romania</v>
      </c>
      <c r="T67" s="7" t="str">
        <f t="shared" si="20"/>
        <v>Galati</v>
      </c>
      <c r="U67" s="43">
        <f>'Gesamtenergie 2050 var.'!E65*'Energie pro Energieträger'!D$47</f>
        <v>0</v>
      </c>
      <c r="V67" s="47">
        <f>'Gesamtenergie 2050 var.'!F65*'Energie pro Energieträger'!D$45</f>
        <v>178.91695008949551</v>
      </c>
      <c r="W67" s="44">
        <f>'Gesamtenergie 2050 var.'!G65*'Energie pro Energieträger'!E$46</f>
        <v>2112.4762574391993</v>
      </c>
      <c r="X67" s="46">
        <f>'Gesamtenergie 2050 var.'!H65*'Energie pro Energieträger'!E$48</f>
        <v>0</v>
      </c>
      <c r="Y67" s="45">
        <f>'Gesamtenergie 2050 var.'!I65*'Energie pro Energieträger'!E$45</f>
        <v>452.59673811599873</v>
      </c>
      <c r="AA67" s="7" t="str">
        <f t="shared" si="21"/>
        <v>Romania</v>
      </c>
      <c r="AB67" s="7" t="str">
        <f t="shared" si="22"/>
        <v>Galati</v>
      </c>
      <c r="AC67" s="43">
        <f>U67-'Verbrauch je Träger PP 2019'!F67</f>
        <v>0</v>
      </c>
      <c r="AD67" s="47">
        <f>V67-'Verbrauch je Träger PP 2019'!G67</f>
        <v>-142.01096820481081</v>
      </c>
      <c r="AE67" s="44">
        <f>W67-'Verbrauch je Träger PP 2019'!H67</f>
        <v>-1676.726539763597</v>
      </c>
      <c r="AF67" s="46">
        <f>X67-'Verbrauch je Träger PP 2019'!I67</f>
        <v>0</v>
      </c>
      <c r="AG67" s="45">
        <f>Y67-'Verbrauch je Träger PP 2019'!J67</f>
        <v>-359.23762926901009</v>
      </c>
      <c r="AI67" s="7" t="str">
        <f t="shared" si="23"/>
        <v>Romania</v>
      </c>
      <c r="AJ67" s="7" t="str">
        <f t="shared" si="24"/>
        <v>Galati</v>
      </c>
      <c r="AK67" s="43">
        <f>'Gesamtenergie 2050 var.'!E102*'Energie pro Energieträger'!D$47</f>
        <v>0</v>
      </c>
      <c r="AL67" s="47">
        <f>'Gesamtenergie 2050 var.'!F102*'Energie pro Energieträger'!D$45</f>
        <v>168.78957555612786</v>
      </c>
      <c r="AM67" s="44">
        <f>'Gesamtenergie 2050 var.'!G102*'Energie pro Energieträger'!E$46</f>
        <v>1992.9021296596225</v>
      </c>
      <c r="AN67" s="46">
        <f>'Gesamtenergie 2050 var.'!H102*'Energie pro Energieträger'!E$48</f>
        <v>0</v>
      </c>
      <c r="AO67" s="45">
        <f>'Gesamtenergie 2050 var.'!I102*'Energie pro Energieträger'!E$45</f>
        <v>426.97805482641394</v>
      </c>
      <c r="AQ67" s="7" t="str">
        <f t="shared" si="25"/>
        <v>Romania</v>
      </c>
      <c r="AR67" s="7" t="str">
        <f t="shared" si="26"/>
        <v>Galati</v>
      </c>
      <c r="AS67" s="43">
        <f>AK67-'Verbrauch je Träger PP 2019'!F67</f>
        <v>0</v>
      </c>
      <c r="AT67" s="47">
        <f>AL67-'Verbrauch je Träger PP 2019'!G67</f>
        <v>-152.13834273817847</v>
      </c>
      <c r="AU67" s="44">
        <f>AM67-'Verbrauch je Träger PP 2019'!H67</f>
        <v>-1796.3006675431739</v>
      </c>
      <c r="AV67" s="46">
        <f>AN67-'Verbrauch je Träger PP 2019'!I67</f>
        <v>0</v>
      </c>
      <c r="AW67" s="45">
        <f>AO67-'Verbrauch je Träger PP 2019'!J67</f>
        <v>-384.85631255859488</v>
      </c>
    </row>
    <row r="68" spans="3:49" x14ac:dyDescent="0.25">
      <c r="C68" s="7" t="str">
        <f t="shared" si="16"/>
        <v>Slovakia</v>
      </c>
      <c r="D68" s="7" t="str">
        <f t="shared" si="16"/>
        <v>Kosice</v>
      </c>
      <c r="E68" s="43">
        <f>'Gesamtenergie 2050 var.'!E29*'Energie pro Energieträger'!D$47</f>
        <v>0</v>
      </c>
      <c r="F68" s="47">
        <f>'Gesamtenergie 2050 var.'!F29*'Energie pro Energieträger'!D$45</f>
        <v>414.97534673311429</v>
      </c>
      <c r="G68" s="44">
        <f>'Gesamtenergie 2050 var.'!G29*'Energie pro Energieträger'!E$46</f>
        <v>4899.6227968217063</v>
      </c>
      <c r="H68" s="46">
        <f>'Gesamtenergie 2050 var.'!H29*'Energie pro Energieträger'!E$48</f>
        <v>0</v>
      </c>
      <c r="I68" s="45">
        <f>'Gesamtenergie 2050 var.'!I29*'Energie pro Energieträger'!E$45</f>
        <v>1049.741168939086</v>
      </c>
      <c r="K68" s="7" t="str">
        <f t="shared" si="17"/>
        <v>Slovakia</v>
      </c>
      <c r="L68" s="7" t="str">
        <f t="shared" si="18"/>
        <v>Kosice</v>
      </c>
      <c r="M68" s="43">
        <f>E68-'Verbrauch je Träger PP 2019'!F68</f>
        <v>0</v>
      </c>
      <c r="N68" s="47">
        <f>F68-'Verbrauch je Träger PP 2019'!G68</f>
        <v>-289.50057147389953</v>
      </c>
      <c r="O68" s="44">
        <f>G68-'Verbrauch je Träger PP 2019'!H68</f>
        <v>-3418.1394409405293</v>
      </c>
      <c r="P68" s="46">
        <f>H68-'Verbrauch je Träger PP 2019'!I68</f>
        <v>0</v>
      </c>
      <c r="Q68" s="45">
        <f>I68-'Verbrauch je Träger PP 2019'!J68</f>
        <v>-732.33427166215301</v>
      </c>
      <c r="S68" s="7" t="str">
        <f t="shared" si="19"/>
        <v>Slovakia</v>
      </c>
      <c r="T68" s="7" t="str">
        <f t="shared" si="20"/>
        <v>Kosice</v>
      </c>
      <c r="U68" s="43">
        <f>'Gesamtenergie 2050 var.'!E66*'Energie pro Energieträger'!D$47</f>
        <v>0</v>
      </c>
      <c r="V68" s="47">
        <f>'Gesamtenergie 2050 var.'!F66*'Energie pro Energieträger'!D$45</f>
        <v>392.74452458669742</v>
      </c>
      <c r="W68" s="44">
        <f>'Gesamtenergie 2050 var.'!G66*'Energie pro Energieträger'!E$46</f>
        <v>4637.1430041348285</v>
      </c>
      <c r="X68" s="46">
        <f>'Gesamtenergie 2050 var.'!H66*'Energie pro Energieträger'!E$48</f>
        <v>0</v>
      </c>
      <c r="Y68" s="45">
        <f>'Gesamtenergie 2050 var.'!I66*'Energie pro Energieträger'!E$45</f>
        <v>993.50503488877769</v>
      </c>
      <c r="AA68" s="7" t="str">
        <f t="shared" si="21"/>
        <v>Slovakia</v>
      </c>
      <c r="AB68" s="7" t="str">
        <f t="shared" si="22"/>
        <v>Kosice</v>
      </c>
      <c r="AC68" s="43">
        <f>U68-'Verbrauch je Träger PP 2019'!F68</f>
        <v>0</v>
      </c>
      <c r="AD68" s="47">
        <f>V68-'Verbrauch je Träger PP 2019'!G68</f>
        <v>-311.7313936203164</v>
      </c>
      <c r="AE68" s="44">
        <f>W68-'Verbrauch je Träger PP 2019'!H68</f>
        <v>-3680.6192336274071</v>
      </c>
      <c r="AF68" s="46">
        <f>X68-'Verbrauch je Träger PP 2019'!I68</f>
        <v>0</v>
      </c>
      <c r="AG68" s="45">
        <f>Y68-'Verbrauch je Träger PP 2019'!J68</f>
        <v>-788.57040571246137</v>
      </c>
      <c r="AI68" s="7" t="str">
        <f t="shared" si="23"/>
        <v>Slovakia</v>
      </c>
      <c r="AJ68" s="7" t="str">
        <f t="shared" si="24"/>
        <v>Kosice</v>
      </c>
      <c r="AK68" s="43">
        <f>'Gesamtenergie 2050 var.'!E103*'Energie pro Energieträger'!D$47</f>
        <v>0</v>
      </c>
      <c r="AL68" s="47">
        <f>'Gesamtenergie 2050 var.'!F103*'Energie pro Energieträger'!D$45</f>
        <v>370.51370244028061</v>
      </c>
      <c r="AM68" s="44">
        <f>'Gesamtenergie 2050 var.'!G103*'Energie pro Energieträger'!E$46</f>
        <v>4374.6632114479517</v>
      </c>
      <c r="AN68" s="46">
        <f>'Gesamtenergie 2050 var.'!H103*'Energie pro Energieträger'!E$48</f>
        <v>0</v>
      </c>
      <c r="AO68" s="45">
        <f>'Gesamtenergie 2050 var.'!I103*'Energie pro Energieträger'!E$45</f>
        <v>937.26890083846956</v>
      </c>
      <c r="AQ68" s="7" t="str">
        <f t="shared" si="25"/>
        <v>Slovakia</v>
      </c>
      <c r="AR68" s="7" t="str">
        <f t="shared" si="26"/>
        <v>Kosice</v>
      </c>
      <c r="AS68" s="43">
        <f>AK68-'Verbrauch je Träger PP 2019'!F68</f>
        <v>0</v>
      </c>
      <c r="AT68" s="47">
        <f>AL68-'Verbrauch je Träger PP 2019'!G68</f>
        <v>-333.96221576673321</v>
      </c>
      <c r="AU68" s="44">
        <f>AM68-'Verbrauch je Träger PP 2019'!H68</f>
        <v>-3943.0990263142839</v>
      </c>
      <c r="AV68" s="46">
        <f>AN68-'Verbrauch je Träger PP 2019'!I68</f>
        <v>0</v>
      </c>
      <c r="AW68" s="45">
        <f>AO68-'Verbrauch je Träger PP 2019'!J68</f>
        <v>-844.80653976276949</v>
      </c>
    </row>
    <row r="69" spans="3:49" x14ac:dyDescent="0.25">
      <c r="C69" s="7" t="str">
        <f t="shared" si="16"/>
        <v>Spain</v>
      </c>
      <c r="D69" s="7" t="str">
        <f t="shared" si="16"/>
        <v>Gijon</v>
      </c>
      <c r="E69" s="43">
        <f>'Gesamtenergie 2050 var.'!E30*'Energie pro Energieträger'!D$47</f>
        <v>0</v>
      </c>
      <c r="F69" s="47">
        <f>'Gesamtenergie 2050 var.'!F30*'Energie pro Energieträger'!D$45</f>
        <v>219.01476633136591</v>
      </c>
      <c r="G69" s="44">
        <f>'Gesamtenergie 2050 var.'!G30*'Energie pro Energieträger'!E$46</f>
        <v>2585.9120316559006</v>
      </c>
      <c r="H69" s="46">
        <f>'Gesamtenergie 2050 var.'!H30*'Energie pro Energieträger'!E$48</f>
        <v>0</v>
      </c>
      <c r="I69" s="45">
        <f>'Gesamtenergie 2050 var.'!I30*'Energie pro Energieträger'!E$45</f>
        <v>554.03006138451769</v>
      </c>
      <c r="K69" s="7" t="str">
        <f t="shared" si="17"/>
        <v>Spain</v>
      </c>
      <c r="L69" s="7" t="str">
        <f t="shared" si="18"/>
        <v>Gijon</v>
      </c>
      <c r="M69" s="43">
        <f>E69-'Verbrauch je Träger PP 2019'!F69</f>
        <v>0</v>
      </c>
      <c r="N69" s="47">
        <f>F69-'Verbrauch je Träger PP 2019'!G69</f>
        <v>-152.79196827789141</v>
      </c>
      <c r="O69" s="44">
        <f>G69-'Verbrauch je Träger PP 2019'!H69</f>
        <v>-1804.0180382741678</v>
      </c>
      <c r="P69" s="46">
        <f>H69-'Verbrauch je Träger PP 2019'!I69</f>
        <v>0</v>
      </c>
      <c r="Q69" s="45">
        <f>I69-'Verbrauch je Träger PP 2019'!J69</f>
        <v>-386.50975448835857</v>
      </c>
      <c r="S69" s="7" t="str">
        <f t="shared" si="19"/>
        <v>Spain</v>
      </c>
      <c r="T69" s="7" t="str">
        <f t="shared" si="20"/>
        <v>Gijon</v>
      </c>
      <c r="U69" s="43">
        <f>'Gesamtenergie 2050 var.'!E67*'Energie pro Energieträger'!D$47</f>
        <v>0</v>
      </c>
      <c r="V69" s="47">
        <f>'Gesamtenergie 2050 var.'!F67*'Energie pro Energieträger'!D$45</f>
        <v>207.28183242075701</v>
      </c>
      <c r="W69" s="44">
        <f>'Gesamtenergie 2050 var.'!G67*'Energie pro Energieträger'!E$46</f>
        <v>2447.3810299600482</v>
      </c>
      <c r="X69" s="46">
        <f>'Gesamtenergie 2050 var.'!H67*'Energie pro Energieträger'!E$48</f>
        <v>0</v>
      </c>
      <c r="Y69" s="45">
        <f>'Gesamtenergie 2050 var.'!I67*'Energie pro Energieträger'!E$45</f>
        <v>524.3498795246328</v>
      </c>
      <c r="AA69" s="7" t="str">
        <f t="shared" si="21"/>
        <v>Spain</v>
      </c>
      <c r="AB69" s="7" t="str">
        <f t="shared" si="22"/>
        <v>Gijon</v>
      </c>
      <c r="AC69" s="43">
        <f>U69-'Verbrauch je Träger PP 2019'!F69</f>
        <v>0</v>
      </c>
      <c r="AD69" s="47">
        <f>V69-'Verbrauch je Träger PP 2019'!G69</f>
        <v>-164.52490218850031</v>
      </c>
      <c r="AE69" s="44">
        <f>W69-'Verbrauch je Träger PP 2019'!H69</f>
        <v>-1942.5490399700202</v>
      </c>
      <c r="AF69" s="46">
        <f>X69-'Verbrauch je Träger PP 2019'!I69</f>
        <v>0</v>
      </c>
      <c r="AG69" s="45">
        <f>Y69-'Verbrauch je Träger PP 2019'!J69</f>
        <v>-416.18993634824346</v>
      </c>
      <c r="AI69" s="7" t="str">
        <f t="shared" si="23"/>
        <v>Spain</v>
      </c>
      <c r="AJ69" s="7" t="str">
        <f t="shared" si="24"/>
        <v>Gijon</v>
      </c>
      <c r="AK69" s="43">
        <f>'Gesamtenergie 2050 var.'!E104*'Energie pro Energieträger'!D$47</f>
        <v>0</v>
      </c>
      <c r="AL69" s="47">
        <f>'Gesamtenergie 2050 var.'!F104*'Energie pro Energieträger'!D$45</f>
        <v>195.54889851014815</v>
      </c>
      <c r="AM69" s="44">
        <f>'Gesamtenergie 2050 var.'!G104*'Energie pro Energieträger'!E$46</f>
        <v>2308.8500282641967</v>
      </c>
      <c r="AN69" s="46">
        <f>'Gesamtenergie 2050 var.'!H104*'Energie pro Energieträger'!E$48</f>
        <v>0</v>
      </c>
      <c r="AO69" s="45">
        <f>'Gesamtenergie 2050 var.'!I104*'Energie pro Energieträger'!E$45</f>
        <v>494.6696976647479</v>
      </c>
      <c r="AQ69" s="7" t="str">
        <f t="shared" si="25"/>
        <v>Spain</v>
      </c>
      <c r="AR69" s="7" t="str">
        <f t="shared" si="26"/>
        <v>Gijon</v>
      </c>
      <c r="AS69" s="43">
        <f>AK69-'Verbrauch je Träger PP 2019'!F69</f>
        <v>0</v>
      </c>
      <c r="AT69" s="47">
        <f>AL69-'Verbrauch je Träger PP 2019'!G69</f>
        <v>-176.25783609910917</v>
      </c>
      <c r="AU69" s="44">
        <f>AM69-'Verbrauch je Träger PP 2019'!H69</f>
        <v>-2081.0800416658717</v>
      </c>
      <c r="AV69" s="46">
        <f>AN69-'Verbrauch je Träger PP 2019'!I69</f>
        <v>0</v>
      </c>
      <c r="AW69" s="45">
        <f>AO69-'Verbrauch je Träger PP 2019'!J69</f>
        <v>-445.87011820812836</v>
      </c>
    </row>
    <row r="70" spans="3:49" x14ac:dyDescent="0.25">
      <c r="C70" s="7" t="str">
        <f t="shared" si="16"/>
        <v>Spain</v>
      </c>
      <c r="D70" s="7" t="str">
        <f t="shared" si="16"/>
        <v>Aviles</v>
      </c>
      <c r="E70" s="43">
        <f>'Gesamtenergie 2050 var.'!E31*'Energie pro Energieträger'!D$47</f>
        <v>0</v>
      </c>
      <c r="F70" s="47">
        <f>'Gesamtenergie 2050 var.'!F31*'Energie pro Energieträger'!D$45</f>
        <v>219.01476633136591</v>
      </c>
      <c r="G70" s="44">
        <f>'Gesamtenergie 2050 var.'!G31*'Energie pro Energieträger'!E$46</f>
        <v>2585.9120316559006</v>
      </c>
      <c r="H70" s="46">
        <f>'Gesamtenergie 2050 var.'!H31*'Energie pro Energieträger'!E$48</f>
        <v>0</v>
      </c>
      <c r="I70" s="45">
        <f>'Gesamtenergie 2050 var.'!I31*'Energie pro Energieträger'!E$45</f>
        <v>554.03006138451769</v>
      </c>
      <c r="K70" s="7" t="str">
        <f t="shared" si="17"/>
        <v>Spain</v>
      </c>
      <c r="L70" s="7" t="str">
        <f t="shared" si="18"/>
        <v>Aviles</v>
      </c>
      <c r="M70" s="43">
        <f>E70-'Verbrauch je Träger PP 2019'!F70</f>
        <v>0</v>
      </c>
      <c r="N70" s="47">
        <f>F70-'Verbrauch je Träger PP 2019'!G70</f>
        <v>-152.79196827789141</v>
      </c>
      <c r="O70" s="44">
        <f>G70-'Verbrauch je Träger PP 2019'!H70</f>
        <v>-1804.0180382741678</v>
      </c>
      <c r="P70" s="46">
        <f>H70-'Verbrauch je Träger PP 2019'!I70</f>
        <v>0</v>
      </c>
      <c r="Q70" s="45">
        <f>I70-'Verbrauch je Träger PP 2019'!J70</f>
        <v>-386.50975448835857</v>
      </c>
      <c r="S70" s="7" t="str">
        <f t="shared" si="19"/>
        <v>Spain</v>
      </c>
      <c r="T70" s="7" t="str">
        <f t="shared" si="20"/>
        <v>Aviles</v>
      </c>
      <c r="U70" s="43">
        <f>'Gesamtenergie 2050 var.'!E68*'Energie pro Energieträger'!D$47</f>
        <v>0</v>
      </c>
      <c r="V70" s="47">
        <f>'Gesamtenergie 2050 var.'!F68*'Energie pro Energieträger'!D$45</f>
        <v>207.28183242075701</v>
      </c>
      <c r="W70" s="44">
        <f>'Gesamtenergie 2050 var.'!G68*'Energie pro Energieträger'!E$46</f>
        <v>2447.3810299600482</v>
      </c>
      <c r="X70" s="46">
        <f>'Gesamtenergie 2050 var.'!H68*'Energie pro Energieträger'!E$48</f>
        <v>0</v>
      </c>
      <c r="Y70" s="45">
        <f>'Gesamtenergie 2050 var.'!I68*'Energie pro Energieträger'!E$45</f>
        <v>524.3498795246328</v>
      </c>
      <c r="AA70" s="7" t="str">
        <f t="shared" si="21"/>
        <v>Spain</v>
      </c>
      <c r="AB70" s="7" t="str">
        <f t="shared" si="22"/>
        <v>Aviles</v>
      </c>
      <c r="AC70" s="43">
        <f>U70-'Verbrauch je Träger PP 2019'!F70</f>
        <v>0</v>
      </c>
      <c r="AD70" s="47">
        <f>V70-'Verbrauch je Träger PP 2019'!G70</f>
        <v>-164.52490218850031</v>
      </c>
      <c r="AE70" s="44">
        <f>W70-'Verbrauch je Träger PP 2019'!H70</f>
        <v>-1942.5490399700202</v>
      </c>
      <c r="AF70" s="46">
        <f>X70-'Verbrauch je Träger PP 2019'!I70</f>
        <v>0</v>
      </c>
      <c r="AG70" s="45">
        <f>Y70-'Verbrauch je Träger PP 2019'!J70</f>
        <v>-416.18993634824346</v>
      </c>
      <c r="AI70" s="7" t="str">
        <f t="shared" si="23"/>
        <v>Spain</v>
      </c>
      <c r="AJ70" s="7" t="str">
        <f t="shared" si="24"/>
        <v>Aviles</v>
      </c>
      <c r="AK70" s="43">
        <f>'Gesamtenergie 2050 var.'!E105*'Energie pro Energieträger'!D$47</f>
        <v>0</v>
      </c>
      <c r="AL70" s="47">
        <f>'Gesamtenergie 2050 var.'!F105*'Energie pro Energieträger'!D$45</f>
        <v>195.54889851014815</v>
      </c>
      <c r="AM70" s="44">
        <f>'Gesamtenergie 2050 var.'!G105*'Energie pro Energieträger'!E$46</f>
        <v>2308.8500282641967</v>
      </c>
      <c r="AN70" s="46">
        <f>'Gesamtenergie 2050 var.'!H105*'Energie pro Energieträger'!E$48</f>
        <v>0</v>
      </c>
      <c r="AO70" s="45">
        <f>'Gesamtenergie 2050 var.'!I105*'Energie pro Energieträger'!E$45</f>
        <v>494.6696976647479</v>
      </c>
      <c r="AQ70" s="7" t="str">
        <f t="shared" si="25"/>
        <v>Spain</v>
      </c>
      <c r="AR70" s="7" t="str">
        <f t="shared" si="26"/>
        <v>Aviles</v>
      </c>
      <c r="AS70" s="43">
        <f>AK70-'Verbrauch je Träger PP 2019'!F70</f>
        <v>0</v>
      </c>
      <c r="AT70" s="47">
        <f>AL70-'Verbrauch je Träger PP 2019'!G70</f>
        <v>-176.25783609910917</v>
      </c>
      <c r="AU70" s="44">
        <f>AM70-'Verbrauch je Träger PP 2019'!H70</f>
        <v>-2081.0800416658717</v>
      </c>
      <c r="AV70" s="46">
        <f>AN70-'Verbrauch je Träger PP 2019'!I70</f>
        <v>0</v>
      </c>
      <c r="AW70" s="45">
        <f>AO70-'Verbrauch je Träger PP 2019'!J70</f>
        <v>-445.87011820812836</v>
      </c>
    </row>
    <row r="71" spans="3:49" x14ac:dyDescent="0.25">
      <c r="C71" s="7" t="str">
        <f t="shared" si="16"/>
        <v>Sweden</v>
      </c>
      <c r="D71" s="7" t="str">
        <f t="shared" si="16"/>
        <v>Lulea</v>
      </c>
      <c r="E71" s="43">
        <f>'Gesamtenergie 2050 var.'!E32*'Energie pro Energieträger'!D$47</f>
        <v>0</v>
      </c>
      <c r="F71" s="47">
        <f>'Gesamtenergie 2050 var.'!F32*'Energie pro Energieträger'!D$45</f>
        <v>212.09851055248066</v>
      </c>
      <c r="G71" s="44">
        <f>'Gesamtenergie 2050 var.'!G32*'Energie pro Energieträger'!E$46</f>
        <v>2504.251651708872</v>
      </c>
      <c r="H71" s="46">
        <f>'Gesamtenergie 2050 var.'!H32*'Energie pro Energieträger'!E$48</f>
        <v>0</v>
      </c>
      <c r="I71" s="45">
        <f>'Gesamtenergie 2050 var.'!I32*'Energie pro Energieträger'!E$45</f>
        <v>536.53437523553293</v>
      </c>
      <c r="K71" s="7" t="str">
        <f t="shared" si="17"/>
        <v>Sweden</v>
      </c>
      <c r="L71" s="7" t="str">
        <f t="shared" si="18"/>
        <v>Lulea</v>
      </c>
      <c r="M71" s="43">
        <f>E71-'Verbrauch je Träger PP 2019'!F71</f>
        <v>0</v>
      </c>
      <c r="N71" s="47">
        <f>F71-'Verbrauch je Träger PP 2019'!G71</f>
        <v>-147.96695875332642</v>
      </c>
      <c r="O71" s="44">
        <f>G71-'Verbrauch je Träger PP 2019'!H71</f>
        <v>-1747.0490475918264</v>
      </c>
      <c r="P71" s="46">
        <f>H71-'Verbrauch je Träger PP 2019'!I71</f>
        <v>0</v>
      </c>
      <c r="Q71" s="45">
        <f>I71-'Verbrauch je Träger PP 2019'!J71</f>
        <v>-374.30418329398924</v>
      </c>
      <c r="S71" s="7" t="str">
        <f t="shared" si="19"/>
        <v>Sweden</v>
      </c>
      <c r="T71" s="7" t="str">
        <f t="shared" si="20"/>
        <v>Lulea</v>
      </c>
      <c r="U71" s="43">
        <f>'Gesamtenergie 2050 var.'!E69*'Energie pro Energieträger'!D$47</f>
        <v>0</v>
      </c>
      <c r="V71" s="47">
        <f>'Gesamtenergie 2050 var.'!F69*'Energie pro Energieträger'!D$45</f>
        <v>200.73609034431203</v>
      </c>
      <c r="W71" s="44">
        <f>'Gesamtenergie 2050 var.'!G69*'Energie pro Energieträger'!E$46</f>
        <v>2370.0953132244676</v>
      </c>
      <c r="X71" s="46">
        <f>'Gesamtenergie 2050 var.'!H69*'Energie pro Energieträger'!E$48</f>
        <v>0</v>
      </c>
      <c r="Y71" s="45">
        <f>'Gesamtenergie 2050 var.'!I69*'Energie pro Energieträger'!E$45</f>
        <v>507.79146227648641</v>
      </c>
      <c r="AA71" s="7" t="str">
        <f t="shared" si="21"/>
        <v>Sweden</v>
      </c>
      <c r="AB71" s="7" t="str">
        <f t="shared" si="22"/>
        <v>Lulea</v>
      </c>
      <c r="AC71" s="43">
        <f>U71-'Verbrauch je Träger PP 2019'!F71</f>
        <v>0</v>
      </c>
      <c r="AD71" s="47">
        <f>V71-'Verbrauch je Träger PP 2019'!G71</f>
        <v>-159.32937896149505</v>
      </c>
      <c r="AE71" s="44">
        <f>W71-'Verbrauch je Träger PP 2019'!H71</f>
        <v>-1881.2053860762308</v>
      </c>
      <c r="AF71" s="46">
        <f>X71-'Verbrauch je Träger PP 2019'!I71</f>
        <v>0</v>
      </c>
      <c r="AG71" s="45">
        <f>Y71-'Verbrauch je Träger PP 2019'!J71</f>
        <v>-403.04709625303576</v>
      </c>
      <c r="AI71" s="7" t="str">
        <f t="shared" si="23"/>
        <v>Sweden</v>
      </c>
      <c r="AJ71" s="7" t="str">
        <f t="shared" si="24"/>
        <v>Lulea</v>
      </c>
      <c r="AK71" s="43">
        <f>'Gesamtenergie 2050 var.'!E106*'Energie pro Energieträger'!D$47</f>
        <v>0</v>
      </c>
      <c r="AL71" s="47">
        <f>'Gesamtenergie 2050 var.'!F106*'Energie pro Energieträger'!D$45</f>
        <v>189.37367013614343</v>
      </c>
      <c r="AM71" s="44">
        <f>'Gesamtenergie 2050 var.'!G106*'Energie pro Energieträger'!E$46</f>
        <v>2235.9389747400642</v>
      </c>
      <c r="AN71" s="46">
        <f>'Gesamtenergie 2050 var.'!H106*'Energie pro Energieträger'!E$48</f>
        <v>0</v>
      </c>
      <c r="AO71" s="45">
        <f>'Gesamtenergie 2050 var.'!I106*'Energie pro Energieträger'!E$45</f>
        <v>479.04854931744006</v>
      </c>
      <c r="AQ71" s="7" t="str">
        <f t="shared" si="25"/>
        <v>Sweden</v>
      </c>
      <c r="AR71" s="7" t="str">
        <f t="shared" si="26"/>
        <v>Lulea</v>
      </c>
      <c r="AS71" s="43">
        <f>AK71-'Verbrauch je Träger PP 2019'!F71</f>
        <v>0</v>
      </c>
      <c r="AT71" s="47">
        <f>AL71-'Verbrauch je Träger PP 2019'!G71</f>
        <v>-170.69179916966365</v>
      </c>
      <c r="AU71" s="44">
        <f>AM71-'Verbrauch je Träger PP 2019'!H71</f>
        <v>-2015.3617245606342</v>
      </c>
      <c r="AV71" s="46">
        <f>AN71-'Verbrauch je Träger PP 2019'!I71</f>
        <v>0</v>
      </c>
      <c r="AW71" s="45">
        <f>AO71-'Verbrauch je Träger PP 2019'!J71</f>
        <v>-431.79000921208211</v>
      </c>
    </row>
    <row r="72" spans="3:49" x14ac:dyDescent="0.25">
      <c r="C72" s="7" t="str">
        <f t="shared" si="16"/>
        <v>Sweden</v>
      </c>
      <c r="D72" s="7" t="str">
        <f t="shared" si="16"/>
        <v>Oxeloesund</v>
      </c>
      <c r="E72" s="43">
        <f>'Gesamtenergie 2050 var.'!E33*'Energie pro Energieträger'!D$47</f>
        <v>0</v>
      </c>
      <c r="F72" s="47">
        <f>'Gesamtenergie 2050 var.'!F33*'Energie pro Energieträger'!D$45</f>
        <v>138.32511557770479</v>
      </c>
      <c r="G72" s="44">
        <f>'Gesamtenergie 2050 var.'!G33*'Energie pro Energieträger'!E$46</f>
        <v>1633.2075989405687</v>
      </c>
      <c r="H72" s="46">
        <f>'Gesamtenergie 2050 var.'!H33*'Energie pro Energieträger'!E$48</f>
        <v>0</v>
      </c>
      <c r="I72" s="45">
        <f>'Gesamtenergie 2050 var.'!I33*'Energie pro Energieträger'!E$45</f>
        <v>349.91372297969536</v>
      </c>
      <c r="K72" s="7" t="str">
        <f t="shared" si="17"/>
        <v>Sweden</v>
      </c>
      <c r="L72" s="7" t="str">
        <f t="shared" si="18"/>
        <v>Oxeloesund</v>
      </c>
      <c r="M72" s="43">
        <f>E72-'Verbrauch je Träger PP 2019'!F72</f>
        <v>0</v>
      </c>
      <c r="N72" s="47">
        <f>F72-'Verbrauch je Träger PP 2019'!G72</f>
        <v>-96.500190491299833</v>
      </c>
      <c r="O72" s="44">
        <f>G72-'Verbrauch je Träger PP 2019'!H72</f>
        <v>-1139.3798136468433</v>
      </c>
      <c r="P72" s="46">
        <f>H72-'Verbrauch je Träger PP 2019'!I72</f>
        <v>0</v>
      </c>
      <c r="Q72" s="45">
        <f>I72-'Verbrauch je Träger PP 2019'!J72</f>
        <v>-244.11142388738432</v>
      </c>
      <c r="S72" s="7" t="str">
        <f t="shared" si="19"/>
        <v>Sweden</v>
      </c>
      <c r="T72" s="7" t="str">
        <f t="shared" si="20"/>
        <v>Oxeloesund</v>
      </c>
      <c r="U72" s="43">
        <f>'Gesamtenergie 2050 var.'!E70*'Energie pro Energieträger'!D$47</f>
        <v>0</v>
      </c>
      <c r="V72" s="47">
        <f>'Gesamtenergie 2050 var.'!F70*'Energie pro Energieträger'!D$45</f>
        <v>130.91484152889916</v>
      </c>
      <c r="W72" s="44">
        <f>'Gesamtenergie 2050 var.'!G70*'Energie pro Energieträger'!E$46</f>
        <v>1545.7143347116096</v>
      </c>
      <c r="X72" s="46">
        <f>'Gesamtenergie 2050 var.'!H70*'Energie pro Energieträger'!E$48</f>
        <v>0</v>
      </c>
      <c r="Y72" s="45">
        <f>'Gesamtenergie 2050 var.'!I70*'Energie pro Energieträger'!E$45</f>
        <v>331.16834496292586</v>
      </c>
      <c r="AA72" s="7" t="str">
        <f t="shared" si="21"/>
        <v>Sweden</v>
      </c>
      <c r="AB72" s="7" t="str">
        <f t="shared" si="22"/>
        <v>Oxeloesund</v>
      </c>
      <c r="AC72" s="43">
        <f>U72-'Verbrauch je Träger PP 2019'!F72</f>
        <v>0</v>
      </c>
      <c r="AD72" s="47">
        <f>V72-'Verbrauch je Träger PP 2019'!G72</f>
        <v>-103.91046454010547</v>
      </c>
      <c r="AE72" s="44">
        <f>W72-'Verbrauch je Träger PP 2019'!H72</f>
        <v>-1226.8730778758024</v>
      </c>
      <c r="AF72" s="46">
        <f>X72-'Verbrauch je Träger PP 2019'!I72</f>
        <v>0</v>
      </c>
      <c r="AG72" s="45">
        <f>Y72-'Verbrauch je Träger PP 2019'!J72</f>
        <v>-262.85680190415383</v>
      </c>
      <c r="AI72" s="7" t="str">
        <f t="shared" si="23"/>
        <v>Sweden</v>
      </c>
      <c r="AJ72" s="7" t="str">
        <f t="shared" si="24"/>
        <v>Oxeloesund</v>
      </c>
      <c r="AK72" s="43">
        <f>'Gesamtenergie 2050 var.'!E107*'Energie pro Energieträger'!D$47</f>
        <v>0</v>
      </c>
      <c r="AL72" s="47">
        <f>'Gesamtenergie 2050 var.'!F107*'Energie pro Energieträger'!D$45</f>
        <v>123.50456748009354</v>
      </c>
      <c r="AM72" s="44">
        <f>'Gesamtenergie 2050 var.'!G107*'Energie pro Energieträger'!E$46</f>
        <v>1458.2210704826507</v>
      </c>
      <c r="AN72" s="46">
        <f>'Gesamtenergie 2050 var.'!H107*'Energie pro Energieträger'!E$48</f>
        <v>0</v>
      </c>
      <c r="AO72" s="45">
        <f>'Gesamtenergie 2050 var.'!I107*'Energie pro Energieträger'!E$45</f>
        <v>312.42296694615652</v>
      </c>
      <c r="AQ72" s="7" t="str">
        <f t="shared" si="25"/>
        <v>Sweden</v>
      </c>
      <c r="AR72" s="7" t="str">
        <f t="shared" si="26"/>
        <v>Oxeloesund</v>
      </c>
      <c r="AS72" s="43">
        <f>AK72-'Verbrauch je Träger PP 2019'!F72</f>
        <v>0</v>
      </c>
      <c r="AT72" s="47">
        <f>AL72-'Verbrauch je Träger PP 2019'!G72</f>
        <v>-111.32073858891108</v>
      </c>
      <c r="AU72" s="44">
        <f>AM72-'Verbrauch je Träger PP 2019'!H72</f>
        <v>-1314.3663421047613</v>
      </c>
      <c r="AV72" s="46">
        <f>AN72-'Verbrauch je Träger PP 2019'!I72</f>
        <v>0</v>
      </c>
      <c r="AW72" s="45">
        <f>AO72-'Verbrauch je Träger PP 2019'!J72</f>
        <v>-281.60217992092316</v>
      </c>
    </row>
    <row r="73" spans="3:49" x14ac:dyDescent="0.25">
      <c r="C73" s="7" t="str">
        <f t="shared" si="16"/>
        <v>United Kingdom</v>
      </c>
      <c r="D73" s="7" t="str">
        <f t="shared" si="16"/>
        <v>Port Talbot</v>
      </c>
      <c r="E73" s="43">
        <f>'Gesamtenergie 2050 var.'!E34*'Energie pro Energieträger'!D$47</f>
        <v>0</v>
      </c>
      <c r="F73" s="47">
        <f>'Gesamtenergie 2050 var.'!F34*'Energie pro Energieträger'!D$45</f>
        <v>349.04037497440839</v>
      </c>
      <c r="G73" s="44">
        <f>'Gesamtenergie 2050 var.'!G34*'Energie pro Energieträger'!E$46</f>
        <v>4121.127174660036</v>
      </c>
      <c r="H73" s="46">
        <f>'Gesamtenergie 2050 var.'!H34*'Energie pro Energieträger'!E$48</f>
        <v>0</v>
      </c>
      <c r="I73" s="45">
        <f>'Gesamtenergie 2050 var.'!I34*'Energie pro Energieträger'!E$45</f>
        <v>882.9489609854312</v>
      </c>
      <c r="K73" s="7" t="str">
        <f t="shared" si="17"/>
        <v>United Kingdom</v>
      </c>
      <c r="L73" s="7" t="str">
        <f t="shared" si="18"/>
        <v>Port Talbot</v>
      </c>
      <c r="M73" s="43">
        <f>E73-'Verbrauch je Träger PP 2019'!F73</f>
        <v>0</v>
      </c>
      <c r="N73" s="47">
        <f>F73-'Verbrauch je Träger PP 2019'!G73</f>
        <v>-243.5021473397133</v>
      </c>
      <c r="O73" s="44">
        <f>G73-'Verbrauch je Träger PP 2019'!H73</f>
        <v>-2875.0350631022011</v>
      </c>
      <c r="P73" s="46">
        <f>H73-'Verbrauch je Träger PP 2019'!I73</f>
        <v>0</v>
      </c>
      <c r="Q73" s="45">
        <f>I73-'Verbrauch je Träger PP 2019'!J73</f>
        <v>-615.97449294249998</v>
      </c>
      <c r="S73" s="7" t="str">
        <f t="shared" si="19"/>
        <v>United Kingdom</v>
      </c>
      <c r="T73" s="7" t="str">
        <f t="shared" si="20"/>
        <v>Port Talbot</v>
      </c>
      <c r="U73" s="43">
        <f>'Gesamtenergie 2050 var.'!E71*'Energie pro Energieträger'!D$47</f>
        <v>0</v>
      </c>
      <c r="V73" s="47">
        <f>'Gesamtenergie 2050 var.'!F71*'Energie pro Energieträger'!D$45</f>
        <v>330.34178345792225</v>
      </c>
      <c r="W73" s="44">
        <f>'Gesamtenergie 2050 var.'!G71*'Energie pro Energieträger'!E$46</f>
        <v>3900.3525045889619</v>
      </c>
      <c r="X73" s="46">
        <f>'Gesamtenergie 2050 var.'!H71*'Energie pro Energieträger'!E$48</f>
        <v>0</v>
      </c>
      <c r="Y73" s="45">
        <f>'Gesamtenergie 2050 var.'!I71*'Energie pro Energieträger'!E$45</f>
        <v>835.64812378978309</v>
      </c>
      <c r="AA73" s="7" t="str">
        <f t="shared" si="21"/>
        <v>United Kingdom</v>
      </c>
      <c r="AB73" s="7" t="str">
        <f t="shared" si="22"/>
        <v>Port Talbot</v>
      </c>
      <c r="AC73" s="43">
        <f>U73-'Verbrauch je Träger PP 2019'!F73</f>
        <v>0</v>
      </c>
      <c r="AD73" s="47">
        <f>V73-'Verbrauch je Träger PP 2019'!G73</f>
        <v>-262.20073885619945</v>
      </c>
      <c r="AE73" s="44">
        <f>W73-'Verbrauch je Träger PP 2019'!H73</f>
        <v>-3095.8097331732752</v>
      </c>
      <c r="AF73" s="46">
        <f>X73-'Verbrauch je Träger PP 2019'!I73</f>
        <v>0</v>
      </c>
      <c r="AG73" s="45">
        <f>Y73-'Verbrauch je Träger PP 2019'!J73</f>
        <v>-663.27533013814809</v>
      </c>
      <c r="AI73" s="7" t="str">
        <f t="shared" si="23"/>
        <v>United Kingdom</v>
      </c>
      <c r="AJ73" s="7" t="str">
        <f t="shared" si="24"/>
        <v>Port Talbot</v>
      </c>
      <c r="AK73" s="43">
        <f>'Gesamtenergie 2050 var.'!E108*'Energie pro Energieträger'!D$47</f>
        <v>0</v>
      </c>
      <c r="AL73" s="47">
        <f>'Gesamtenergie 2050 var.'!F108*'Energie pro Energieträger'!D$45</f>
        <v>311.64319194143604</v>
      </c>
      <c r="AM73" s="44">
        <f>'Gesamtenergie 2050 var.'!G108*'Energie pro Energieträger'!E$46</f>
        <v>3679.5778345178883</v>
      </c>
      <c r="AN73" s="46">
        <f>'Gesamtenergie 2050 var.'!H108*'Energie pro Energieträger'!E$48</f>
        <v>0</v>
      </c>
      <c r="AO73" s="45">
        <f>'Gesamtenergie 2050 var.'!I108*'Energie pro Energieträger'!E$45</f>
        <v>788.34728659413508</v>
      </c>
      <c r="AQ73" s="7" t="str">
        <f t="shared" si="25"/>
        <v>United Kingdom</v>
      </c>
      <c r="AR73" s="7" t="str">
        <f t="shared" si="26"/>
        <v>Port Talbot</v>
      </c>
      <c r="AS73" s="43">
        <f>AK73-'Verbrauch je Träger PP 2019'!F73</f>
        <v>0</v>
      </c>
      <c r="AT73" s="47">
        <f>AL73-'Verbrauch je Träger PP 2019'!G73</f>
        <v>-280.89933037268565</v>
      </c>
      <c r="AU73" s="44">
        <f>AM73-'Verbrauch je Träger PP 2019'!H73</f>
        <v>-3316.5844032443488</v>
      </c>
      <c r="AV73" s="46">
        <f>AN73-'Verbrauch je Träger PP 2019'!I73</f>
        <v>0</v>
      </c>
      <c r="AW73" s="45">
        <f>AO73-'Verbrauch je Träger PP 2019'!J73</f>
        <v>-710.57616733379609</v>
      </c>
    </row>
    <row r="74" spans="3:49" x14ac:dyDescent="0.25">
      <c r="C74" s="7" t="str">
        <f t="shared" si="16"/>
        <v>United Kingdom</v>
      </c>
      <c r="D74" s="7" t="str">
        <f t="shared" si="16"/>
        <v>Scunthorpe</v>
      </c>
      <c r="E74" s="43">
        <f>'Gesamtenergie 2050 var.'!E35*'Energie pro Energieträger'!D$47</f>
        <v>0</v>
      </c>
      <c r="F74" s="47">
        <f>'Gesamtenergie 2050 var.'!F35*'Energie pro Energieträger'!D$45</f>
        <v>258.20688241171558</v>
      </c>
      <c r="G74" s="44">
        <f>'Gesamtenergie 2050 var.'!G35*'Energie pro Energieträger'!E$46</f>
        <v>3048.6541846890618</v>
      </c>
      <c r="H74" s="46">
        <f>'Gesamtenergie 2050 var.'!H35*'Energie pro Energieträger'!E$48</f>
        <v>0</v>
      </c>
      <c r="I74" s="45">
        <f>'Gesamtenergie 2050 var.'!I35*'Energie pro Energieträger'!E$45</f>
        <v>653.17228289543141</v>
      </c>
      <c r="K74" s="7" t="str">
        <f t="shared" si="17"/>
        <v>United Kingdom</v>
      </c>
      <c r="L74" s="7" t="str">
        <f t="shared" si="18"/>
        <v>Scunthorpe</v>
      </c>
      <c r="M74" s="43">
        <f>E74-'Verbrauch je Träger PP 2019'!F74</f>
        <v>0</v>
      </c>
      <c r="N74" s="47">
        <f>F74-'Verbrauch je Träger PP 2019'!G74</f>
        <v>-180.13368891709308</v>
      </c>
      <c r="O74" s="44">
        <f>G74-'Verbrauch je Träger PP 2019'!H74</f>
        <v>-2126.8423188074407</v>
      </c>
      <c r="P74" s="46">
        <f>H74-'Verbrauch je Träger PP 2019'!I74</f>
        <v>0</v>
      </c>
      <c r="Q74" s="45">
        <f>I74-'Verbrauch je Träger PP 2019'!J74</f>
        <v>-455.67465792311737</v>
      </c>
      <c r="S74" s="7" t="str">
        <f t="shared" si="19"/>
        <v>United Kingdom</v>
      </c>
      <c r="T74" s="7" t="str">
        <f t="shared" si="20"/>
        <v>Scunthorpe</v>
      </c>
      <c r="U74" s="43">
        <f>'Gesamtenergie 2050 var.'!E72*'Energie pro Energieträger'!D$47</f>
        <v>0</v>
      </c>
      <c r="V74" s="47">
        <f>'Gesamtenergie 2050 var.'!F72*'Energie pro Energieträger'!D$45</f>
        <v>244.37437085394507</v>
      </c>
      <c r="W74" s="44">
        <f>'Gesamtenergie 2050 var.'!G72*'Energie pro Energieträger'!E$46</f>
        <v>2885.3334247950047</v>
      </c>
      <c r="X74" s="46">
        <f>'Gesamtenergie 2050 var.'!H72*'Energie pro Energieträger'!E$48</f>
        <v>0</v>
      </c>
      <c r="Y74" s="45">
        <f>'Gesamtenergie 2050 var.'!I72*'Energie pro Energieträger'!E$45</f>
        <v>618.18091059746166</v>
      </c>
      <c r="AA74" s="7" t="str">
        <f t="shared" si="21"/>
        <v>United Kingdom</v>
      </c>
      <c r="AB74" s="7" t="str">
        <f t="shared" si="22"/>
        <v>Scunthorpe</v>
      </c>
      <c r="AC74" s="43">
        <f>U74-'Verbrauch je Träger PP 2019'!F74</f>
        <v>0</v>
      </c>
      <c r="AD74" s="47">
        <f>V74-'Verbrauch je Träger PP 2019'!G74</f>
        <v>-193.9662004748636</v>
      </c>
      <c r="AE74" s="44">
        <f>W74-'Verbrauch je Träger PP 2019'!H74</f>
        <v>-2290.1630787014979</v>
      </c>
      <c r="AF74" s="46">
        <f>X74-'Verbrauch je Träger PP 2019'!I74</f>
        <v>0</v>
      </c>
      <c r="AG74" s="45">
        <f>Y74-'Verbrauch je Träger PP 2019'!J74</f>
        <v>-490.66603022108711</v>
      </c>
      <c r="AI74" s="7" t="str">
        <f t="shared" si="23"/>
        <v>United Kingdom</v>
      </c>
      <c r="AJ74" s="7" t="str">
        <f t="shared" si="24"/>
        <v>Scunthorpe</v>
      </c>
      <c r="AK74" s="43">
        <f>'Gesamtenergie 2050 var.'!E109*'Energie pro Energieträger'!D$47</f>
        <v>0</v>
      </c>
      <c r="AL74" s="47">
        <f>'Gesamtenergie 2050 var.'!F109*'Energie pro Energieträger'!D$45</f>
        <v>230.54185929617466</v>
      </c>
      <c r="AM74" s="44">
        <f>'Gesamtenergie 2050 var.'!G109*'Energie pro Energieträger'!E$46</f>
        <v>2722.0126649009476</v>
      </c>
      <c r="AN74" s="46">
        <f>'Gesamtenergie 2050 var.'!H109*'Energie pro Energieträger'!E$48</f>
        <v>0</v>
      </c>
      <c r="AO74" s="45">
        <f>'Gesamtenergie 2050 var.'!I109*'Energie pro Energieträger'!E$45</f>
        <v>583.18953829949226</v>
      </c>
      <c r="AQ74" s="7" t="str">
        <f t="shared" si="25"/>
        <v>United Kingdom</v>
      </c>
      <c r="AR74" s="7" t="str">
        <f t="shared" si="26"/>
        <v>Scunthorpe</v>
      </c>
      <c r="AS74" s="43">
        <f>AK74-'Verbrauch je Träger PP 2019'!F74</f>
        <v>0</v>
      </c>
      <c r="AT74" s="47">
        <f>AL74-'Verbrauch je Träger PP 2019'!G74</f>
        <v>-207.798712032634</v>
      </c>
      <c r="AU74" s="44">
        <f>AM74-'Verbrauch je Träger PP 2019'!H74</f>
        <v>-2453.483838595555</v>
      </c>
      <c r="AV74" s="46">
        <f>AN74-'Verbrauch je Träger PP 2019'!I74</f>
        <v>0</v>
      </c>
      <c r="AW74" s="45">
        <f>AO74-'Verbrauch je Träger PP 2019'!J74</f>
        <v>-525.65740251905652</v>
      </c>
    </row>
    <row r="75" spans="3:49" ht="15.75" thickBot="1" x14ac:dyDescent="0.3"/>
    <row r="76" spans="3:49" ht="15.75" thickBot="1" x14ac:dyDescent="0.3">
      <c r="C76" s="104" t="s">
        <v>26</v>
      </c>
      <c r="D76" s="105"/>
      <c r="E76" s="67">
        <f>SUM(E46:E74)</f>
        <v>0</v>
      </c>
      <c r="F76" s="69">
        <f t="shared" ref="F76:I76" si="27">SUM(F46:F74)</f>
        <v>9785.5797596854281</v>
      </c>
      <c r="G76" s="67">
        <f t="shared" si="27"/>
        <v>115538.54957438562</v>
      </c>
      <c r="H76" s="67">
        <f t="shared" si="27"/>
        <v>0</v>
      </c>
      <c r="I76" s="70">
        <f t="shared" si="27"/>
        <v>24754.063142660241</v>
      </c>
      <c r="K76" s="104" t="s">
        <v>26</v>
      </c>
      <c r="L76" s="105"/>
      <c r="M76" s="67">
        <f>SUM(M46:M74)</f>
        <v>0</v>
      </c>
      <c r="N76" s="69">
        <f t="shared" ref="N76:Q76" si="28">SUM(N46:N74)</f>
        <v>-6826.7451426561875</v>
      </c>
      <c r="O76" s="67">
        <f t="shared" si="28"/>
        <v>-80603.525950089839</v>
      </c>
      <c r="P76" s="67">
        <f t="shared" si="28"/>
        <v>0</v>
      </c>
      <c r="Q76" s="70">
        <f t="shared" si="28"/>
        <v>-17269.255830539863</v>
      </c>
      <c r="S76" s="104" t="s">
        <v>26</v>
      </c>
      <c r="T76" s="105"/>
      <c r="U76" s="67">
        <f>SUM(U46:U74)</f>
        <v>0</v>
      </c>
      <c r="V76" s="69">
        <f t="shared" ref="V76:Y76" si="29">SUM(V46:V74)</f>
        <v>9261.3522725594248</v>
      </c>
      <c r="W76" s="67">
        <f t="shared" si="29"/>
        <v>109348.98441861497</v>
      </c>
      <c r="X76" s="67">
        <f t="shared" si="29"/>
        <v>0</v>
      </c>
      <c r="Y76" s="70">
        <f t="shared" si="29"/>
        <v>23427.95261716059</v>
      </c>
      <c r="AA76" s="104" t="s">
        <v>26</v>
      </c>
      <c r="AB76" s="105"/>
      <c r="AC76" s="67">
        <f>SUM(AC46:AC74)</f>
        <v>0</v>
      </c>
      <c r="AD76" s="69">
        <f t="shared" ref="AD76:AG76" si="30">SUM(AD46:AD74)</f>
        <v>-7350.9726297821962</v>
      </c>
      <c r="AE76" s="67">
        <f t="shared" si="30"/>
        <v>-86793.091105860512</v>
      </c>
      <c r="AF76" s="67">
        <f t="shared" si="30"/>
        <v>0</v>
      </c>
      <c r="AG76" s="70">
        <f t="shared" si="30"/>
        <v>-18595.366356039518</v>
      </c>
      <c r="AI76" s="104" t="s">
        <v>26</v>
      </c>
      <c r="AJ76" s="105"/>
      <c r="AK76" s="67">
        <f>SUM(AK46:AK74)</f>
        <v>0</v>
      </c>
      <c r="AL76" s="69">
        <f t="shared" ref="AL76:AO76" si="31">SUM(AL46:AL74)</f>
        <v>8737.124785433416</v>
      </c>
      <c r="AM76" s="67">
        <f t="shared" si="31"/>
        <v>103159.4192628443</v>
      </c>
      <c r="AN76" s="67">
        <f t="shared" si="31"/>
        <v>0</v>
      </c>
      <c r="AO76" s="70">
        <f t="shared" si="31"/>
        <v>22101.842091660928</v>
      </c>
      <c r="AQ76" s="104" t="s">
        <v>26</v>
      </c>
      <c r="AR76" s="105"/>
      <c r="AS76" s="67">
        <f>SUM(AS46:AS74)</f>
        <v>0</v>
      </c>
      <c r="AT76" s="69">
        <f t="shared" ref="AT76:AW76" si="32">SUM(AT46:AT74)</f>
        <v>-7875.2001169082023</v>
      </c>
      <c r="AU76" s="67">
        <f t="shared" si="32"/>
        <v>-92982.656261631171</v>
      </c>
      <c r="AV76" s="67">
        <f t="shared" si="32"/>
        <v>0</v>
      </c>
      <c r="AW76" s="70">
        <f t="shared" si="32"/>
        <v>-19921.476881539173</v>
      </c>
    </row>
    <row r="79" spans="3:49" ht="41.25" customHeight="1" x14ac:dyDescent="0.35">
      <c r="C79" s="93" t="s">
        <v>163</v>
      </c>
      <c r="D79" s="93"/>
      <c r="E79" s="93"/>
      <c r="F79" s="93"/>
      <c r="G79" s="93"/>
      <c r="H79" s="93"/>
      <c r="I79" s="93"/>
      <c r="K79" s="93" t="s">
        <v>156</v>
      </c>
      <c r="L79" s="93"/>
      <c r="M79" s="93"/>
      <c r="N79" s="93"/>
      <c r="O79" s="93"/>
      <c r="P79" s="93"/>
      <c r="Q79" s="93"/>
      <c r="S79" s="93" t="s">
        <v>157</v>
      </c>
      <c r="T79" s="93"/>
      <c r="U79" s="93"/>
      <c r="V79" s="93"/>
      <c r="W79" s="93"/>
      <c r="X79" s="93"/>
      <c r="Y79" s="93"/>
      <c r="AA79" s="93" t="s">
        <v>158</v>
      </c>
      <c r="AB79" s="93"/>
      <c r="AC79" s="93"/>
      <c r="AD79" s="93"/>
      <c r="AE79" s="93"/>
      <c r="AF79" s="93"/>
      <c r="AG79" s="93"/>
      <c r="AI79" s="93" t="s">
        <v>159</v>
      </c>
      <c r="AJ79" s="93"/>
      <c r="AK79" s="93"/>
      <c r="AL79" s="93"/>
      <c r="AM79" s="93"/>
      <c r="AN79" s="93"/>
      <c r="AO79" s="93"/>
      <c r="AQ79" s="93" t="s">
        <v>160</v>
      </c>
      <c r="AR79" s="93"/>
      <c r="AS79" s="93"/>
      <c r="AT79" s="93"/>
      <c r="AU79" s="93"/>
      <c r="AV79" s="93"/>
      <c r="AW79" s="93"/>
    </row>
    <row r="81" spans="3:49" ht="15.75" x14ac:dyDescent="0.25">
      <c r="E81" s="103" t="s">
        <v>45</v>
      </c>
      <c r="F81" s="103"/>
      <c r="G81" s="103" t="s">
        <v>42</v>
      </c>
      <c r="H81" s="103"/>
      <c r="I81" s="103"/>
      <c r="M81" s="103" t="s">
        <v>45</v>
      </c>
      <c r="N81" s="103"/>
      <c r="O81" s="103" t="s">
        <v>42</v>
      </c>
      <c r="P81" s="103"/>
      <c r="Q81" s="103"/>
      <c r="U81" s="103" t="s">
        <v>45</v>
      </c>
      <c r="V81" s="103"/>
      <c r="W81" s="103" t="s">
        <v>42</v>
      </c>
      <c r="X81" s="103"/>
      <c r="Y81" s="103"/>
      <c r="AC81" s="103" t="s">
        <v>45</v>
      </c>
      <c r="AD81" s="103"/>
      <c r="AE81" s="103" t="s">
        <v>42</v>
      </c>
      <c r="AF81" s="103"/>
      <c r="AG81" s="103"/>
      <c r="AK81" s="103" t="s">
        <v>45</v>
      </c>
      <c r="AL81" s="103"/>
      <c r="AM81" s="103" t="s">
        <v>42</v>
      </c>
      <c r="AN81" s="103"/>
      <c r="AO81" s="103"/>
      <c r="AS81" s="103" t="s">
        <v>45</v>
      </c>
      <c r="AT81" s="103"/>
      <c r="AU81" s="103" t="s">
        <v>42</v>
      </c>
      <c r="AV81" s="103"/>
      <c r="AW81" s="103"/>
    </row>
    <row r="82" spans="3:49" s="1" customFormat="1" x14ac:dyDescent="0.25">
      <c r="C82" s="12" t="s">
        <v>49</v>
      </c>
      <c r="D82" s="12" t="s">
        <v>50</v>
      </c>
      <c r="E82" s="54" t="str">
        <f>Studienliste!$F$17</f>
        <v>ISI-05 13</v>
      </c>
      <c r="F82" s="55" t="s">
        <v>125</v>
      </c>
      <c r="G82" s="56" t="str">
        <f>Studienliste!$F$10</f>
        <v>OTTO-01 17</v>
      </c>
      <c r="H82" s="57" t="str">
        <f>Studienliste!$F$8</f>
        <v>TUD-02 20</v>
      </c>
      <c r="I82" s="58" t="str">
        <f>F82</f>
        <v>ENWI</v>
      </c>
      <c r="K82" s="12" t="s">
        <v>49</v>
      </c>
      <c r="L82" s="12" t="s">
        <v>50</v>
      </c>
      <c r="M82" s="54" t="str">
        <f>Studienliste!$F$17</f>
        <v>ISI-05 13</v>
      </c>
      <c r="N82" s="55" t="s">
        <v>125</v>
      </c>
      <c r="O82" s="56" t="str">
        <f>Studienliste!$F$10</f>
        <v>OTTO-01 17</v>
      </c>
      <c r="P82" s="57" t="str">
        <f>Studienliste!$F$8</f>
        <v>TUD-02 20</v>
      </c>
      <c r="Q82" s="58" t="str">
        <f>N82</f>
        <v>ENWI</v>
      </c>
      <c r="S82" s="12" t="s">
        <v>49</v>
      </c>
      <c r="T82" s="12" t="s">
        <v>50</v>
      </c>
      <c r="U82" s="54" t="str">
        <f>Studienliste!$F$17</f>
        <v>ISI-05 13</v>
      </c>
      <c r="V82" s="55" t="s">
        <v>125</v>
      </c>
      <c r="W82" s="56" t="str">
        <f>Studienliste!$F$10</f>
        <v>OTTO-01 17</v>
      </c>
      <c r="X82" s="57" t="str">
        <f>Studienliste!$F$8</f>
        <v>TUD-02 20</v>
      </c>
      <c r="Y82" s="58" t="str">
        <f>V82</f>
        <v>ENWI</v>
      </c>
      <c r="AA82" s="12" t="s">
        <v>49</v>
      </c>
      <c r="AB82" s="12" t="s">
        <v>50</v>
      </c>
      <c r="AC82" s="54" t="str">
        <f>Studienliste!$F$17</f>
        <v>ISI-05 13</v>
      </c>
      <c r="AD82" s="55" t="s">
        <v>125</v>
      </c>
      <c r="AE82" s="56" t="str">
        <f>Studienliste!$F$10</f>
        <v>OTTO-01 17</v>
      </c>
      <c r="AF82" s="57" t="str">
        <f>Studienliste!$F$8</f>
        <v>TUD-02 20</v>
      </c>
      <c r="AG82" s="58" t="str">
        <f>AD82</f>
        <v>ENWI</v>
      </c>
      <c r="AI82" s="12" t="s">
        <v>49</v>
      </c>
      <c r="AJ82" s="12" t="s">
        <v>50</v>
      </c>
      <c r="AK82" s="54" t="str">
        <f>Studienliste!$F$17</f>
        <v>ISI-05 13</v>
      </c>
      <c r="AL82" s="55" t="s">
        <v>125</v>
      </c>
      <c r="AM82" s="56" t="str">
        <f>Studienliste!$F$10</f>
        <v>OTTO-01 17</v>
      </c>
      <c r="AN82" s="57" t="str">
        <f>Studienliste!$F$8</f>
        <v>TUD-02 20</v>
      </c>
      <c r="AO82" s="58" t="str">
        <f>AL82</f>
        <v>ENWI</v>
      </c>
      <c r="AQ82" s="12" t="s">
        <v>49</v>
      </c>
      <c r="AR82" s="12" t="s">
        <v>50</v>
      </c>
      <c r="AS82" s="54" t="str">
        <f>Studienliste!$F$17</f>
        <v>ISI-05 13</v>
      </c>
      <c r="AT82" s="55" t="s">
        <v>125</v>
      </c>
      <c r="AU82" s="56" t="str">
        <f>Studienliste!$F$10</f>
        <v>OTTO-01 17</v>
      </c>
      <c r="AV82" s="57" t="str">
        <f>Studienliste!$F$8</f>
        <v>TUD-02 20</v>
      </c>
      <c r="AW82" s="58" t="str">
        <f>AT82</f>
        <v>ENWI</v>
      </c>
    </row>
    <row r="83" spans="3:49" x14ac:dyDescent="0.25">
      <c r="C83" s="7" t="str">
        <f t="shared" ref="C83:D111" si="33">C46</f>
        <v>Austria</v>
      </c>
      <c r="D83" s="7" t="str">
        <f t="shared" si="33"/>
        <v>Donawitz</v>
      </c>
      <c r="E83" s="43">
        <f>'Gesamtenergie 2050 var.'!E7*'Energie pro Energieträger'!D$51</f>
        <v>10176.855156993643</v>
      </c>
      <c r="F83" s="47">
        <f>'Gesamtenergie 2050 var.'!F7*'Energie pro Energieträger'!D$49</f>
        <v>12050.921638914122</v>
      </c>
      <c r="G83" s="44">
        <f>'Gesamtenergie 2050 var.'!G7*'Energie pro Energieträger'!E$50</f>
        <v>9956.8270590372376</v>
      </c>
      <c r="H83" s="46">
        <f>'Gesamtenergie 2050 var.'!H7*'Energie pro Energieträger'!E$52</f>
        <v>7747.6560553133522</v>
      </c>
      <c r="I83" s="45">
        <f>'Gesamtenergie 2050 var.'!I7*'Energie pro Energieträger'!E$49</f>
        <v>6965.5808743616917</v>
      </c>
      <c r="K83" s="7" t="str">
        <f>C83</f>
        <v>Austria</v>
      </c>
      <c r="L83" s="7" t="str">
        <f>D83</f>
        <v>Donawitz</v>
      </c>
      <c r="M83" s="43">
        <f>E83-'Verbrauch je Träger PP 2019'!F83</f>
        <v>-7099.7118430063565</v>
      </c>
      <c r="N83" s="47">
        <f>F83-'Verbrauch je Träger PP 2019'!G83</f>
        <v>-8407.1228055303254</v>
      </c>
      <c r="O83" s="44">
        <f>G83-'Verbrauch je Träger PP 2019'!H83</f>
        <v>-6946.2129409627596</v>
      </c>
      <c r="P83" s="46">
        <f>H83-'Verbrauch je Träger PP 2019'!I83</f>
        <v>-5405.0219446866477</v>
      </c>
      <c r="Q83" s="45">
        <f>I83-'Verbrauch je Träger PP 2019'!J83</f>
        <v>-4859.4203478605295</v>
      </c>
      <c r="S83" s="7" t="str">
        <f>K83</f>
        <v>Austria</v>
      </c>
      <c r="T83" s="7" t="str">
        <f>L83</f>
        <v>Donawitz</v>
      </c>
      <c r="U83" s="43">
        <f>'Gesamtenergie 2050 var.'!E44*'Energie pro Energieträger'!D$51</f>
        <v>9631.6664878689826</v>
      </c>
      <c r="V83" s="47">
        <f>'Gesamtenergie 2050 var.'!F44*'Energie pro Energieträger'!D$49</f>
        <v>11405.33655111515</v>
      </c>
      <c r="W83" s="44">
        <f>'Gesamtenergie 2050 var.'!G44*'Energie pro Energieträger'!E$50</f>
        <v>9423.4256094459561</v>
      </c>
      <c r="X83" s="46">
        <f>'Gesamtenergie 2050 var.'!H44*'Energie pro Energieträger'!E$52</f>
        <v>7332.6030523501358</v>
      </c>
      <c r="Y83" s="45">
        <f>'Gesamtenergie 2050 var.'!I44*'Energie pro Energieträger'!E$49</f>
        <v>6592.424756092315</v>
      </c>
      <c r="AA83" s="7" t="str">
        <f>S83</f>
        <v>Austria</v>
      </c>
      <c r="AB83" s="7" t="str">
        <f>T83</f>
        <v>Donawitz</v>
      </c>
      <c r="AC83" s="43">
        <f>U83-'Verbrauch je Träger PP 2019'!F83</f>
        <v>-7644.9005121310165</v>
      </c>
      <c r="AD83" s="47">
        <f>V83-'Verbrauch je Träger PP 2019'!G83</f>
        <v>-9052.7078933292978</v>
      </c>
      <c r="AE83" s="44">
        <f>W83-'Verbrauch je Träger PP 2019'!H83</f>
        <v>-7479.6143905540412</v>
      </c>
      <c r="AF83" s="46">
        <f>X83-'Verbrauch je Träger PP 2019'!I83</f>
        <v>-5820.074947649864</v>
      </c>
      <c r="AG83" s="45">
        <f>Y83-'Verbrauch je Träger PP 2019'!J83</f>
        <v>-5232.5764661299063</v>
      </c>
      <c r="AI83" s="7" t="str">
        <f>AA83</f>
        <v>Austria</v>
      </c>
      <c r="AJ83" s="7" t="str">
        <f>AB83</f>
        <v>Donawitz</v>
      </c>
      <c r="AK83" s="43">
        <f>'Gesamtenergie 2050 var.'!E81*'Energie pro Energieträger'!D$51</f>
        <v>9086.4778187443244</v>
      </c>
      <c r="AL83" s="47">
        <f>'Gesamtenergie 2050 var.'!F81*'Energie pro Energieträger'!D$49</f>
        <v>10759.751463316179</v>
      </c>
      <c r="AM83" s="44">
        <f>'Gesamtenergie 2050 var.'!G81*'Energie pro Energieträger'!E$50</f>
        <v>8890.0241598546763</v>
      </c>
      <c r="AN83" s="46">
        <f>'Gesamtenergie 2050 var.'!H81*'Energie pro Energieträger'!E$52</f>
        <v>6917.5500493869213</v>
      </c>
      <c r="AO83" s="45">
        <f>'Gesamtenergie 2050 var.'!I81*'Energie pro Energieträger'!E$49</f>
        <v>6219.2686378229391</v>
      </c>
      <c r="AQ83" s="7" t="str">
        <f>AI83</f>
        <v>Austria</v>
      </c>
      <c r="AR83" s="7" t="str">
        <f>AJ83</f>
        <v>Donawitz</v>
      </c>
      <c r="AS83" s="43">
        <f>AK83-'Verbrauch je Träger PP 2019'!F83</f>
        <v>-8190.0891812556747</v>
      </c>
      <c r="AT83" s="47">
        <f>AL83-'Verbrauch je Träger PP 2019'!G83</f>
        <v>-9698.2929811282684</v>
      </c>
      <c r="AU83" s="44">
        <f>AM83-'Verbrauch je Träger PP 2019'!H83</f>
        <v>-8013.0158401453209</v>
      </c>
      <c r="AV83" s="46">
        <f>AN83-'Verbrauch je Träger PP 2019'!I83</f>
        <v>-6235.1279506130786</v>
      </c>
      <c r="AW83" s="45">
        <f>AO83-'Verbrauch je Träger PP 2019'!J83</f>
        <v>-5605.7325843992821</v>
      </c>
    </row>
    <row r="84" spans="3:49" x14ac:dyDescent="0.25">
      <c r="C84" s="7" t="str">
        <f t="shared" si="33"/>
        <v>Austria</v>
      </c>
      <c r="D84" s="7" t="str">
        <f t="shared" si="33"/>
        <v>Linz</v>
      </c>
      <c r="E84" s="43">
        <f>'Gesamtenergie 2050 var.'!E8*'Energie pro Energieträger'!D$51</f>
        <v>10176.855156993643</v>
      </c>
      <c r="F84" s="47">
        <f>'Gesamtenergie 2050 var.'!F8*'Energie pro Energieträger'!D$49</f>
        <v>12050.921638914122</v>
      </c>
      <c r="G84" s="44">
        <f>'Gesamtenergie 2050 var.'!G8*'Energie pro Energieträger'!E$50</f>
        <v>9956.8270590372376</v>
      </c>
      <c r="H84" s="46">
        <f>'Gesamtenergie 2050 var.'!H8*'Energie pro Energieträger'!E$52</f>
        <v>7747.6560553133522</v>
      </c>
      <c r="I84" s="45">
        <f>'Gesamtenergie 2050 var.'!I8*'Energie pro Energieträger'!E$49</f>
        <v>6965.5808743616917</v>
      </c>
      <c r="K84" s="7" t="str">
        <f t="shared" ref="K84:K111" si="34">C84</f>
        <v>Austria</v>
      </c>
      <c r="L84" s="7" t="str">
        <f t="shared" ref="L84:L111" si="35">D84</f>
        <v>Linz</v>
      </c>
      <c r="M84" s="43">
        <f>E84-'Verbrauch je Träger PP 2019'!F84</f>
        <v>-7099.7118430063565</v>
      </c>
      <c r="N84" s="47">
        <f>F84-'Verbrauch je Träger PP 2019'!G84</f>
        <v>-8407.1228055303254</v>
      </c>
      <c r="O84" s="44">
        <f>G84-'Verbrauch je Träger PP 2019'!H84</f>
        <v>-6946.2129409627596</v>
      </c>
      <c r="P84" s="46">
        <f>H84-'Verbrauch je Träger PP 2019'!I84</f>
        <v>-5405.0219446866477</v>
      </c>
      <c r="Q84" s="45">
        <f>I84-'Verbrauch je Träger PP 2019'!J84</f>
        <v>-4859.4203478605295</v>
      </c>
      <c r="S84" s="7" t="str">
        <f t="shared" ref="S84:S111" si="36">K84</f>
        <v>Austria</v>
      </c>
      <c r="T84" s="7" t="str">
        <f t="shared" ref="T84:T111" si="37">L84</f>
        <v>Linz</v>
      </c>
      <c r="U84" s="43">
        <f>'Gesamtenergie 2050 var.'!E45*'Energie pro Energieträger'!D$51</f>
        <v>9631.6664878689826</v>
      </c>
      <c r="V84" s="47">
        <f>'Gesamtenergie 2050 var.'!F45*'Energie pro Energieträger'!D$49</f>
        <v>11405.33655111515</v>
      </c>
      <c r="W84" s="44">
        <f>'Gesamtenergie 2050 var.'!G45*'Energie pro Energieträger'!E$50</f>
        <v>9423.4256094459561</v>
      </c>
      <c r="X84" s="46">
        <f>'Gesamtenergie 2050 var.'!H45*'Energie pro Energieträger'!E$52</f>
        <v>7332.6030523501358</v>
      </c>
      <c r="Y84" s="45">
        <f>'Gesamtenergie 2050 var.'!I45*'Energie pro Energieträger'!E$49</f>
        <v>6592.424756092315</v>
      </c>
      <c r="AA84" s="7" t="str">
        <f t="shared" ref="AA84:AA111" si="38">S84</f>
        <v>Austria</v>
      </c>
      <c r="AB84" s="7" t="str">
        <f t="shared" ref="AB84:AB111" si="39">T84</f>
        <v>Linz</v>
      </c>
      <c r="AC84" s="43">
        <f>U84-'Verbrauch je Träger PP 2019'!F84</f>
        <v>-7644.9005121310165</v>
      </c>
      <c r="AD84" s="47">
        <f>V84-'Verbrauch je Träger PP 2019'!G84</f>
        <v>-9052.7078933292978</v>
      </c>
      <c r="AE84" s="44">
        <f>W84-'Verbrauch je Träger PP 2019'!H84</f>
        <v>-7479.6143905540412</v>
      </c>
      <c r="AF84" s="46">
        <f>X84-'Verbrauch je Träger PP 2019'!I84</f>
        <v>-5820.074947649864</v>
      </c>
      <c r="AG84" s="45">
        <f>Y84-'Verbrauch je Träger PP 2019'!J84</f>
        <v>-5232.5764661299063</v>
      </c>
      <c r="AI84" s="7" t="str">
        <f t="shared" ref="AI84:AI111" si="40">AA84</f>
        <v>Austria</v>
      </c>
      <c r="AJ84" s="7" t="str">
        <f t="shared" ref="AJ84:AJ111" si="41">AB84</f>
        <v>Linz</v>
      </c>
      <c r="AK84" s="43">
        <f>'Gesamtenergie 2050 var.'!E82*'Energie pro Energieträger'!D$51</f>
        <v>9086.4778187443244</v>
      </c>
      <c r="AL84" s="47">
        <f>'Gesamtenergie 2050 var.'!F82*'Energie pro Energieträger'!D$49</f>
        <v>10759.751463316179</v>
      </c>
      <c r="AM84" s="44">
        <f>'Gesamtenergie 2050 var.'!G82*'Energie pro Energieträger'!E$50</f>
        <v>8890.0241598546763</v>
      </c>
      <c r="AN84" s="46">
        <f>'Gesamtenergie 2050 var.'!H82*'Energie pro Energieträger'!E$52</f>
        <v>6917.5500493869213</v>
      </c>
      <c r="AO84" s="45">
        <f>'Gesamtenergie 2050 var.'!I82*'Energie pro Energieträger'!E$49</f>
        <v>6219.2686378229391</v>
      </c>
      <c r="AQ84" s="7" t="str">
        <f t="shared" ref="AQ84:AQ111" si="42">AI84</f>
        <v>Austria</v>
      </c>
      <c r="AR84" s="7" t="str">
        <f t="shared" ref="AR84:AR111" si="43">AJ84</f>
        <v>Linz</v>
      </c>
      <c r="AS84" s="43">
        <f>AK84-'Verbrauch je Träger PP 2019'!F84</f>
        <v>-8190.0891812556747</v>
      </c>
      <c r="AT84" s="47">
        <f>AL84-'Verbrauch je Träger PP 2019'!G84</f>
        <v>-9698.2929811282684</v>
      </c>
      <c r="AU84" s="44">
        <f>AM84-'Verbrauch je Träger PP 2019'!H84</f>
        <v>-8013.0158401453209</v>
      </c>
      <c r="AV84" s="46">
        <f>AN84-'Verbrauch je Träger PP 2019'!I84</f>
        <v>-6235.1279506130786</v>
      </c>
      <c r="AW84" s="45">
        <f>AO84-'Verbrauch je Träger PP 2019'!J84</f>
        <v>-5605.7325843992821</v>
      </c>
    </row>
    <row r="85" spans="3:49" x14ac:dyDescent="0.25">
      <c r="C85" s="7" t="str">
        <f t="shared" si="33"/>
        <v>Belgium</v>
      </c>
      <c r="D85" s="7" t="str">
        <f t="shared" si="33"/>
        <v>Ghent</v>
      </c>
      <c r="E85" s="43">
        <f>'Gesamtenergie 2050 var.'!E9*'Energie pro Energieträger'!D$51</f>
        <v>14700.201591734787</v>
      </c>
      <c r="F85" s="47">
        <f>'Gesamtenergie 2050 var.'!F9*'Energie pro Energieträger'!D$49</f>
        <v>17407.241699465139</v>
      </c>
      <c r="G85" s="44">
        <f>'Gesamtenergie 2050 var.'!G9*'Energie pro Energieträger'!E$50</f>
        <v>14382.376748410536</v>
      </c>
      <c r="H85" s="46">
        <f>'Gesamtenergie 2050 var.'!H9*'Energie pro Energieträger'!E$52</f>
        <v>11191.286907356949</v>
      </c>
      <c r="I85" s="45">
        <f>'Gesamtenergie 2050 var.'!I9*'Energie pro Energieträger'!E$49</f>
        <v>10061.599725754364</v>
      </c>
      <c r="K85" s="7" t="str">
        <f t="shared" si="34"/>
        <v>Belgium</v>
      </c>
      <c r="L85" s="7" t="str">
        <f t="shared" si="35"/>
        <v>Ghent</v>
      </c>
      <c r="M85" s="43">
        <f>E85-'Verbrauch je Träger PP 2019'!F85</f>
        <v>-10255.348408265212</v>
      </c>
      <c r="N85" s="47">
        <f>F85-'Verbrauch je Träger PP 2019'!G85</f>
        <v>-12143.869411645977</v>
      </c>
      <c r="O85" s="44">
        <f>G85-'Verbrauch je Träger PP 2019'!H85</f>
        <v>-10033.623251589461</v>
      </c>
      <c r="P85" s="46">
        <f>H85-'Verbrauch je Träger PP 2019'!I85</f>
        <v>-7807.4130926430516</v>
      </c>
      <c r="Q85" s="45">
        <f>I85-'Verbrauch je Träger PP 2019'!J85</f>
        <v>-7019.3058298011892</v>
      </c>
      <c r="S85" s="7" t="str">
        <f t="shared" si="36"/>
        <v>Belgium</v>
      </c>
      <c r="T85" s="7" t="str">
        <f t="shared" si="37"/>
        <v>Ghent</v>
      </c>
      <c r="U85" s="43">
        <f>'Gesamtenergie 2050 var.'!E46*'Energie pro Energieträger'!D$51</f>
        <v>13912.690792177566</v>
      </c>
      <c r="V85" s="47">
        <f>'Gesamtenergie 2050 var.'!F46*'Energie pro Energieträger'!D$49</f>
        <v>16474.710894136646</v>
      </c>
      <c r="W85" s="44">
        <f>'Gesamtenergie 2050 var.'!G46*'Energie pro Energieträger'!E$50</f>
        <v>13611.892279745683</v>
      </c>
      <c r="X85" s="46">
        <f>'Gesamtenergie 2050 var.'!H46*'Energie pro Energieträger'!E$52</f>
        <v>10591.753680177113</v>
      </c>
      <c r="Y85" s="45">
        <f>'Gesamtenergie 2050 var.'!I46*'Energie pro Energieträger'!E$49</f>
        <v>9522.5854547318086</v>
      </c>
      <c r="AA85" s="7" t="str">
        <f t="shared" si="38"/>
        <v>Belgium</v>
      </c>
      <c r="AB85" s="7" t="str">
        <f t="shared" si="39"/>
        <v>Ghent</v>
      </c>
      <c r="AC85" s="43">
        <f>U85-'Verbrauch je Träger PP 2019'!F85</f>
        <v>-11042.859207822434</v>
      </c>
      <c r="AD85" s="47">
        <f>V85-'Verbrauch je Träger PP 2019'!G85</f>
        <v>-13076.400216974471</v>
      </c>
      <c r="AE85" s="44">
        <f>W85-'Verbrauch je Träger PP 2019'!H85</f>
        <v>-10804.107720254313</v>
      </c>
      <c r="AF85" s="46">
        <f>X85-'Verbrauch je Träger PP 2019'!I85</f>
        <v>-8406.9463198228877</v>
      </c>
      <c r="AG85" s="45">
        <f>Y85-'Verbrauch je Träger PP 2019'!J85</f>
        <v>-7558.3201008237447</v>
      </c>
      <c r="AI85" s="7" t="str">
        <f t="shared" si="40"/>
        <v>Belgium</v>
      </c>
      <c r="AJ85" s="7" t="str">
        <f t="shared" si="41"/>
        <v>Ghent</v>
      </c>
      <c r="AK85" s="43">
        <f>'Gesamtenergie 2050 var.'!E83*'Energie pro Energieträger'!D$51</f>
        <v>13125.179992620346</v>
      </c>
      <c r="AL85" s="47">
        <f>'Gesamtenergie 2050 var.'!F83*'Energie pro Energieträger'!D$49</f>
        <v>15542.180088808158</v>
      </c>
      <c r="AM85" s="44">
        <f>'Gesamtenergie 2050 var.'!G83*'Energie pro Energieträger'!E$50</f>
        <v>12841.407811080835</v>
      </c>
      <c r="AN85" s="46">
        <f>'Gesamtenergie 2050 var.'!H83*'Energie pro Energieträger'!E$52</f>
        <v>9992.2204529972769</v>
      </c>
      <c r="AO85" s="45">
        <f>'Gesamtenergie 2050 var.'!I83*'Energie pro Energieträger'!E$49</f>
        <v>8983.5711837092531</v>
      </c>
      <c r="AQ85" s="7" t="str">
        <f t="shared" si="42"/>
        <v>Belgium</v>
      </c>
      <c r="AR85" s="7" t="str">
        <f t="shared" si="43"/>
        <v>Ghent</v>
      </c>
      <c r="AS85" s="43">
        <f>AK85-'Verbrauch je Träger PP 2019'!F85</f>
        <v>-11830.370007379654</v>
      </c>
      <c r="AT85" s="47">
        <f>AL85-'Verbrauch je Träger PP 2019'!G85</f>
        <v>-14008.931022302959</v>
      </c>
      <c r="AU85" s="44">
        <f>AM85-'Verbrauch je Träger PP 2019'!H85</f>
        <v>-11574.592188919161</v>
      </c>
      <c r="AV85" s="46">
        <f>AN85-'Verbrauch je Träger PP 2019'!I85</f>
        <v>-9006.4795470027238</v>
      </c>
      <c r="AW85" s="45">
        <f>AO85-'Verbrauch je Träger PP 2019'!J85</f>
        <v>-8097.3343718463002</v>
      </c>
    </row>
    <row r="86" spans="3:49" x14ac:dyDescent="0.25">
      <c r="C86" s="7" t="str">
        <f t="shared" si="33"/>
        <v>Czech Republic</v>
      </c>
      <c r="D86" s="7" t="str">
        <f t="shared" si="33"/>
        <v>Trinec</v>
      </c>
      <c r="E86" s="43">
        <f>'Gesamtenergie 2050 var.'!E10*'Energie pro Energieträger'!D$51</f>
        <v>6967.0863690735696</v>
      </c>
      <c r="F86" s="47">
        <f>'Gesamtenergie 2050 var.'!F10*'Energie pro Energieträger'!D$49</f>
        <v>8250.0743687556787</v>
      </c>
      <c r="G86" s="44">
        <f>'Gesamtenergie 2050 var.'!G10*'Energie pro Energieträger'!E$50</f>
        <v>6816.4548882833788</v>
      </c>
      <c r="H86" s="46">
        <f>'Gesamtenergie 2050 var.'!H10*'Energie pro Energieträger'!E$52</f>
        <v>5304.0539599455042</v>
      </c>
      <c r="I86" s="45">
        <f>'Gesamtenergie 2050 var.'!I10*'Energie pro Energieträger'!E$49</f>
        <v>4768.6444204813806</v>
      </c>
      <c r="K86" s="7" t="str">
        <f t="shared" si="34"/>
        <v>Czech Republic</v>
      </c>
      <c r="L86" s="7" t="str">
        <f t="shared" si="35"/>
        <v>Trinec</v>
      </c>
      <c r="M86" s="43">
        <f>E86-'Verbrauch je Träger PP 2019'!F86</f>
        <v>-4860.4706309264293</v>
      </c>
      <c r="N86" s="47">
        <f>F86-'Verbrauch je Träger PP 2019'!G86</f>
        <v>-5755.5256312443234</v>
      </c>
      <c r="O86" s="44">
        <f>G86-'Verbrauch je Träger PP 2019'!H86</f>
        <v>-4755.3851117166196</v>
      </c>
      <c r="P86" s="46">
        <f>H86-'Verbrauch je Träger PP 2019'!I86</f>
        <v>-3700.2840400544956</v>
      </c>
      <c r="Q86" s="45">
        <f>I86-'Verbrauch je Träger PP 2019'!J86</f>
        <v>-3326.764579518619</v>
      </c>
      <c r="S86" s="7" t="str">
        <f t="shared" si="36"/>
        <v>Czech Republic</v>
      </c>
      <c r="T86" s="7" t="str">
        <f t="shared" si="37"/>
        <v>Trinec</v>
      </c>
      <c r="U86" s="43">
        <f>'Gesamtenergie 2050 var.'!E47*'Energie pro Energieträger'!D$51</f>
        <v>6593.8495993017705</v>
      </c>
      <c r="V86" s="47">
        <f>'Gesamtenergie 2050 var.'!F47*'Energie pro Energieträger'!D$49</f>
        <v>7808.1060990009091</v>
      </c>
      <c r="W86" s="44">
        <f>'Gesamtenergie 2050 var.'!G47*'Energie pro Energieträger'!E$50</f>
        <v>6451.2876621253399</v>
      </c>
      <c r="X86" s="46">
        <f>'Gesamtenergie 2050 var.'!H47*'Energie pro Energieträger'!E$52</f>
        <v>5019.9082120912808</v>
      </c>
      <c r="Y86" s="45">
        <f>'Gesamtenergie 2050 var.'!I47*'Energie pro Energieträger'!E$49</f>
        <v>4513.1813265270202</v>
      </c>
      <c r="AA86" s="7" t="str">
        <f t="shared" si="38"/>
        <v>Czech Republic</v>
      </c>
      <c r="AB86" s="7" t="str">
        <f t="shared" si="39"/>
        <v>Trinec</v>
      </c>
      <c r="AC86" s="43">
        <f>U86-'Verbrauch je Träger PP 2019'!F86</f>
        <v>-5233.7074006982284</v>
      </c>
      <c r="AD86" s="47">
        <f>V86-'Verbrauch je Träger PP 2019'!G86</f>
        <v>-6197.4939009990931</v>
      </c>
      <c r="AE86" s="44">
        <f>W86-'Verbrauch je Träger PP 2019'!H86</f>
        <v>-5120.5523378746584</v>
      </c>
      <c r="AF86" s="46">
        <f>X86-'Verbrauch je Träger PP 2019'!I86</f>
        <v>-3984.4297879087189</v>
      </c>
      <c r="AG86" s="45">
        <f>Y86-'Verbrauch je Träger PP 2019'!J86</f>
        <v>-3582.2276734729794</v>
      </c>
      <c r="AI86" s="7" t="str">
        <f t="shared" si="40"/>
        <v>Czech Republic</v>
      </c>
      <c r="AJ86" s="7" t="str">
        <f t="shared" si="41"/>
        <v>Trinec</v>
      </c>
      <c r="AK86" s="43">
        <f>'Gesamtenergie 2050 var.'!E84*'Energie pro Energieträger'!D$51</f>
        <v>6220.6128295299723</v>
      </c>
      <c r="AL86" s="47">
        <f>'Gesamtenergie 2050 var.'!F84*'Energie pro Energieträger'!D$49</f>
        <v>7366.1378292461413</v>
      </c>
      <c r="AM86" s="44">
        <f>'Gesamtenergie 2050 var.'!G84*'Energie pro Energieträger'!E$50</f>
        <v>6086.120435967302</v>
      </c>
      <c r="AN86" s="46">
        <f>'Gesamtenergie 2050 var.'!H84*'Energie pro Energieträger'!E$52</f>
        <v>4735.7624642370574</v>
      </c>
      <c r="AO86" s="45">
        <f>'Gesamtenergie 2050 var.'!I84*'Energie pro Energieträger'!E$49</f>
        <v>4257.7182325726617</v>
      </c>
      <c r="AQ86" s="7" t="str">
        <f t="shared" si="42"/>
        <v>Czech Republic</v>
      </c>
      <c r="AR86" s="7" t="str">
        <f t="shared" si="43"/>
        <v>Trinec</v>
      </c>
      <c r="AS86" s="43">
        <f>AK86-'Verbrauch je Träger PP 2019'!F86</f>
        <v>-5606.9441704700266</v>
      </c>
      <c r="AT86" s="47">
        <f>AL86-'Verbrauch je Träger PP 2019'!G86</f>
        <v>-6639.4621707538608</v>
      </c>
      <c r="AU86" s="44">
        <f>AM86-'Verbrauch je Träger PP 2019'!H86</f>
        <v>-5485.7195640326963</v>
      </c>
      <c r="AV86" s="46">
        <f>AN86-'Verbrauch je Träger PP 2019'!I86</f>
        <v>-4268.5755357629423</v>
      </c>
      <c r="AW86" s="45">
        <f>AO86-'Verbrauch je Träger PP 2019'!J86</f>
        <v>-3837.690767427338</v>
      </c>
    </row>
    <row r="87" spans="3:49" x14ac:dyDescent="0.25">
      <c r="C87" s="7" t="str">
        <f t="shared" si="33"/>
        <v>Finland</v>
      </c>
      <c r="D87" s="7" t="str">
        <f t="shared" si="33"/>
        <v>Raahe</v>
      </c>
      <c r="E87" s="43">
        <f>'Gesamtenergie 2050 var.'!E11*'Energie pro Energieträger'!D$51</f>
        <v>7012.940208901</v>
      </c>
      <c r="F87" s="47">
        <f>'Gesamtenergie 2050 var.'!F11*'Energie pro Energieträger'!D$49</f>
        <v>8304.3721869008004</v>
      </c>
      <c r="G87" s="44">
        <f>'Gesamtenergie 2050 var.'!G11*'Energie pro Energieträger'!E$50</f>
        <v>6861.3173478655763</v>
      </c>
      <c r="H87" s="46">
        <f>'Gesamtenergie 2050 var.'!H11*'Energie pro Energieträger'!E$52</f>
        <v>5338.9625613079024</v>
      </c>
      <c r="I87" s="45">
        <f>'Gesamtenergie 2050 var.'!I11*'Energie pro Energieträger'!E$49</f>
        <v>4800.0292269653846</v>
      </c>
      <c r="K87" s="7" t="str">
        <f t="shared" si="34"/>
        <v>Finland</v>
      </c>
      <c r="L87" s="7" t="str">
        <f t="shared" si="35"/>
        <v>Raahe</v>
      </c>
      <c r="M87" s="43">
        <f>E87-'Verbrauch je Träger PP 2019'!F87</f>
        <v>-4892.4597910989996</v>
      </c>
      <c r="N87" s="47">
        <f>F87-'Verbrauch je Träger PP 2019'!G87</f>
        <v>-5793.4055908769806</v>
      </c>
      <c r="O87" s="44">
        <f>G87-'Verbrauch je Träger PP 2019'!H87</f>
        <v>-4786.6826521344219</v>
      </c>
      <c r="P87" s="46">
        <f>H87-'Verbrauch je Träger PP 2019'!I87</f>
        <v>-3724.6374386920979</v>
      </c>
      <c r="Q87" s="45">
        <f>I87-'Verbrauch je Träger PP 2019'!J87</f>
        <v>-3348.6596619235033</v>
      </c>
      <c r="S87" s="7" t="str">
        <f t="shared" si="36"/>
        <v>Finland</v>
      </c>
      <c r="T87" s="7" t="str">
        <f t="shared" si="37"/>
        <v>Raahe</v>
      </c>
      <c r="U87" s="43">
        <f>'Gesamtenergie 2050 var.'!E48*'Energie pro Energieträger'!D$51</f>
        <v>6637.2469834241592</v>
      </c>
      <c r="V87" s="47">
        <f>'Gesamtenergie 2050 var.'!F48*'Energie pro Energieträger'!D$49</f>
        <v>7859.495105459685</v>
      </c>
      <c r="W87" s="44">
        <f>'Gesamtenergie 2050 var.'!G48*'Energie pro Energieträger'!E$50</f>
        <v>6493.7467756584911</v>
      </c>
      <c r="X87" s="46">
        <f>'Gesamtenergie 2050 var.'!H48*'Energie pro Energieträger'!E$52</f>
        <v>5052.9467098092646</v>
      </c>
      <c r="Y87" s="45">
        <f>'Gesamtenergie 2050 var.'!I48*'Energie pro Energieträger'!E$49</f>
        <v>4542.8848040922385</v>
      </c>
      <c r="AA87" s="7" t="str">
        <f t="shared" si="38"/>
        <v>Finland</v>
      </c>
      <c r="AB87" s="7" t="str">
        <f t="shared" si="39"/>
        <v>Raahe</v>
      </c>
      <c r="AC87" s="43">
        <f>U87-'Verbrauch je Träger PP 2019'!F87</f>
        <v>-5268.1530165758404</v>
      </c>
      <c r="AD87" s="47">
        <f>V87-'Verbrauch je Träger PP 2019'!G87</f>
        <v>-6238.282672318096</v>
      </c>
      <c r="AE87" s="44">
        <f>W87-'Verbrauch je Träger PP 2019'!H87</f>
        <v>-5154.2532243415071</v>
      </c>
      <c r="AF87" s="46">
        <f>X87-'Verbrauch je Träger PP 2019'!I87</f>
        <v>-4010.6532901907358</v>
      </c>
      <c r="AG87" s="45">
        <f>Y87-'Verbrauch je Träger PP 2019'!J87</f>
        <v>-3605.8040847966495</v>
      </c>
      <c r="AI87" s="7" t="str">
        <f t="shared" si="40"/>
        <v>Finland</v>
      </c>
      <c r="AJ87" s="7" t="str">
        <f t="shared" si="41"/>
        <v>Raahe</v>
      </c>
      <c r="AK87" s="43">
        <f>'Gesamtenergie 2050 var.'!E85*'Energie pro Energieträger'!D$51</f>
        <v>6261.5537579473212</v>
      </c>
      <c r="AL87" s="47">
        <f>'Gesamtenergie 2050 var.'!F85*'Energie pro Energieträger'!D$49</f>
        <v>7414.6180240185713</v>
      </c>
      <c r="AM87" s="44">
        <f>'Gesamtenergie 2050 var.'!G85*'Energie pro Energieträger'!E$50</f>
        <v>6126.1762034514077</v>
      </c>
      <c r="AN87" s="46">
        <f>'Gesamtenergie 2050 var.'!H85*'Energie pro Energieträger'!E$52</f>
        <v>4766.9308583106276</v>
      </c>
      <c r="AO87" s="45">
        <f>'Gesamtenergie 2050 var.'!I85*'Energie pro Energieträger'!E$49</f>
        <v>4285.7403812190933</v>
      </c>
      <c r="AQ87" s="7" t="str">
        <f t="shared" si="42"/>
        <v>Finland</v>
      </c>
      <c r="AR87" s="7" t="str">
        <f t="shared" si="43"/>
        <v>Raahe</v>
      </c>
      <c r="AS87" s="43">
        <f>AK87-'Verbrauch je Träger PP 2019'!F87</f>
        <v>-5643.8462420526785</v>
      </c>
      <c r="AT87" s="47">
        <f>AL87-'Verbrauch je Träger PP 2019'!G87</f>
        <v>-6683.1597537592097</v>
      </c>
      <c r="AU87" s="44">
        <f>AM87-'Verbrauch je Träger PP 2019'!H87</f>
        <v>-5521.8237965485905</v>
      </c>
      <c r="AV87" s="46">
        <f>AN87-'Verbrauch je Träger PP 2019'!I87</f>
        <v>-4296.6691416893727</v>
      </c>
      <c r="AW87" s="45">
        <f>AO87-'Verbrauch je Träger PP 2019'!J87</f>
        <v>-3862.9485076697947</v>
      </c>
    </row>
    <row r="88" spans="3:49" x14ac:dyDescent="0.25">
      <c r="C88" s="7" t="str">
        <f t="shared" si="33"/>
        <v>France</v>
      </c>
      <c r="D88" s="7" t="str">
        <f t="shared" si="33"/>
        <v>Fos-Sur-Mer</v>
      </c>
      <c r="E88" s="43">
        <f>'Gesamtenergie 2050 var.'!E12*'Energie pro Energieträger'!D$51</f>
        <v>10114.817608991827</v>
      </c>
      <c r="F88" s="47">
        <f>'Gesamtenergie 2050 var.'!F12*'Energie pro Energieträger'!D$49</f>
        <v>11977.459884953078</v>
      </c>
      <c r="G88" s="44">
        <f>'Gesamtenergie 2050 var.'!G12*'Energie pro Energieträger'!E$50</f>
        <v>9896.1307901907367</v>
      </c>
      <c r="H88" s="46">
        <f>'Gesamtenergie 2050 var.'!H12*'Energie pro Energieträger'!E$52</f>
        <v>7700.4267711171669</v>
      </c>
      <c r="I88" s="45">
        <f>'Gesamtenergie 2050 var.'!I12*'Energie pro Energieträger'!E$49</f>
        <v>6923.1190773539211</v>
      </c>
      <c r="K88" s="7" t="str">
        <f t="shared" si="34"/>
        <v>France</v>
      </c>
      <c r="L88" s="7" t="str">
        <f t="shared" si="35"/>
        <v>Fos-Sur-Mer</v>
      </c>
      <c r="M88" s="43">
        <f>E88-'Verbrauch je Träger PP 2019'!F88</f>
        <v>-7056.432391008173</v>
      </c>
      <c r="N88" s="47">
        <f>F88-'Verbrauch je Träger PP 2019'!G88</f>
        <v>-8355.8734483802618</v>
      </c>
      <c r="O88" s="44">
        <f>G88-'Verbrauch je Träger PP 2019'!H88</f>
        <v>-6903.8692098092633</v>
      </c>
      <c r="P88" s="46">
        <f>H88-'Verbrauch je Träger PP 2019'!I88</f>
        <v>-5372.0732288828331</v>
      </c>
      <c r="Q88" s="45">
        <f>I88-'Verbrauch je Träger PP 2019'!J88</f>
        <v>-4829.797589312745</v>
      </c>
      <c r="S88" s="7" t="str">
        <f t="shared" si="36"/>
        <v>France</v>
      </c>
      <c r="T88" s="7" t="str">
        <f t="shared" si="37"/>
        <v>Fos-Sur-Mer</v>
      </c>
      <c r="U88" s="43">
        <f>'Gesamtenergie 2050 var.'!E49*'Energie pro Energieträger'!D$51</f>
        <v>9572.9523799386916</v>
      </c>
      <c r="V88" s="47">
        <f>'Gesamtenergie 2050 var.'!F49*'Energie pro Energieträger'!D$49</f>
        <v>11335.810248259162</v>
      </c>
      <c r="W88" s="44">
        <f>'Gesamtenergie 2050 var.'!G49*'Energie pro Energieträger'!E$50</f>
        <v>9365.9809264305186</v>
      </c>
      <c r="X88" s="46">
        <f>'Gesamtenergie 2050 var.'!H49*'Energie pro Energieträger'!E$52</f>
        <v>7287.9039083787466</v>
      </c>
      <c r="Y88" s="45">
        <f>'Gesamtenergie 2050 var.'!I49*'Energie pro Energieträger'!E$49</f>
        <v>6552.2376982099604</v>
      </c>
      <c r="AA88" s="7" t="str">
        <f t="shared" si="38"/>
        <v>France</v>
      </c>
      <c r="AB88" s="7" t="str">
        <f t="shared" si="39"/>
        <v>Fos-Sur-Mer</v>
      </c>
      <c r="AC88" s="43">
        <f>U88-'Verbrauch je Träger PP 2019'!F88</f>
        <v>-7598.2976200613084</v>
      </c>
      <c r="AD88" s="47">
        <f>V88-'Verbrauch je Träger PP 2019'!G88</f>
        <v>-8997.5230850741773</v>
      </c>
      <c r="AE88" s="44">
        <f>W88-'Verbrauch je Träger PP 2019'!H88</f>
        <v>-7434.0190735694814</v>
      </c>
      <c r="AF88" s="46">
        <f>X88-'Verbrauch je Träger PP 2019'!I88</f>
        <v>-5784.5960916212534</v>
      </c>
      <c r="AG88" s="45">
        <f>Y88-'Verbrauch je Träger PP 2019'!J88</f>
        <v>-5200.6789684567057</v>
      </c>
      <c r="AI88" s="7" t="str">
        <f t="shared" si="40"/>
        <v>France</v>
      </c>
      <c r="AJ88" s="7" t="str">
        <f t="shared" si="41"/>
        <v>Fos-Sur-Mer</v>
      </c>
      <c r="AK88" s="43">
        <f>'Gesamtenergie 2050 var.'!E86*'Energie pro Energieträger'!D$51</f>
        <v>9031.0871508855598</v>
      </c>
      <c r="AL88" s="47">
        <f>'Gesamtenergie 2050 var.'!F86*'Energie pro Energieträger'!D$49</f>
        <v>10694.160611565248</v>
      </c>
      <c r="AM88" s="44">
        <f>'Gesamtenergie 2050 var.'!G86*'Energie pro Energieträger'!E$50</f>
        <v>8835.8310626703005</v>
      </c>
      <c r="AN88" s="46">
        <f>'Gesamtenergie 2050 var.'!H86*'Energie pro Energieträger'!E$52</f>
        <v>6875.3810456403271</v>
      </c>
      <c r="AO88" s="45">
        <f>'Gesamtenergie 2050 var.'!I86*'Energie pro Energieträger'!E$49</f>
        <v>6181.3563190660007</v>
      </c>
      <c r="AQ88" s="7" t="str">
        <f t="shared" si="42"/>
        <v>France</v>
      </c>
      <c r="AR88" s="7" t="str">
        <f t="shared" si="43"/>
        <v>Fos-Sur-Mer</v>
      </c>
      <c r="AS88" s="43">
        <f>AK88-'Verbrauch je Träger PP 2019'!F88</f>
        <v>-8140.1628491144402</v>
      </c>
      <c r="AT88" s="47">
        <f>AL88-'Verbrauch je Träger PP 2019'!G88</f>
        <v>-9639.1727217680909</v>
      </c>
      <c r="AU88" s="44">
        <f>AM88-'Verbrauch je Träger PP 2019'!H88</f>
        <v>-7964.1689373296995</v>
      </c>
      <c r="AV88" s="46">
        <f>AN88-'Verbrauch je Träger PP 2019'!I88</f>
        <v>-6197.1189543596729</v>
      </c>
      <c r="AW88" s="45">
        <f>AO88-'Verbrauch je Träger PP 2019'!J88</f>
        <v>-5571.5603476006654</v>
      </c>
    </row>
    <row r="89" spans="3:49" x14ac:dyDescent="0.25">
      <c r="C89" s="7" t="str">
        <f t="shared" si="33"/>
        <v>France</v>
      </c>
      <c r="D89" s="7" t="str">
        <f t="shared" si="33"/>
        <v>Dunkerque</v>
      </c>
      <c r="E89" s="43">
        <f>'Gesamtenergie 2050 var.'!E13*'Energie pro Energieträger'!D$51</f>
        <v>18476.400165758401</v>
      </c>
      <c r="F89" s="47">
        <f>'Gesamtenergie 2050 var.'!F13*'Energie pro Energieträger'!D$49</f>
        <v>21878.826723180955</v>
      </c>
      <c r="G89" s="44">
        <f>'Gesamtenergie 2050 var.'!G13*'Energie pro Energieträger'!E$50</f>
        <v>18076.932243415078</v>
      </c>
      <c r="H89" s="46">
        <f>'Gesamtenergie 2050 var.'!H13*'Energie pro Energieträger'!E$52</f>
        <v>14066.11290190736</v>
      </c>
      <c r="I89" s="45">
        <f>'Gesamtenergie 2050 var.'!I13*'Energie pro Energieträger'!E$49</f>
        <v>12646.230847966495</v>
      </c>
      <c r="K89" s="7" t="str">
        <f t="shared" si="34"/>
        <v>France</v>
      </c>
      <c r="L89" s="7" t="str">
        <f t="shared" si="35"/>
        <v>Dunkerque</v>
      </c>
      <c r="M89" s="43">
        <f>E89-'Verbrauch je Träger PP 2019'!F89</f>
        <v>-12889.749834241597</v>
      </c>
      <c r="N89" s="47">
        <f>F89-'Verbrauch je Träger PP 2019'!G89</f>
        <v>-15263.395499041279</v>
      </c>
      <c r="O89" s="44">
        <f>G89-'Verbrauch je Träger PP 2019'!H89</f>
        <v>-12611.067756584918</v>
      </c>
      <c r="P89" s="46">
        <f>H89-'Verbrauch je Träger PP 2019'!I89</f>
        <v>-9812.9870980926426</v>
      </c>
      <c r="Q89" s="45">
        <f>I89-'Verbrauch je Träger PP 2019'!J89</f>
        <v>-8822.4302631446135</v>
      </c>
      <c r="S89" s="7" t="str">
        <f t="shared" si="36"/>
        <v>France</v>
      </c>
      <c r="T89" s="7" t="str">
        <f t="shared" si="37"/>
        <v>Dunkerque</v>
      </c>
      <c r="U89" s="43">
        <f>'Gesamtenergie 2050 var.'!E50*'Energie pro Energieträger'!D$51</f>
        <v>17486.593014021342</v>
      </c>
      <c r="V89" s="47">
        <f>'Gesamtenergie 2050 var.'!F50*'Energie pro Energieträger'!D$49</f>
        <v>20706.746720153402</v>
      </c>
      <c r="W89" s="44">
        <f>'Gesamtenergie 2050 var.'!G50*'Energie pro Energieträger'!E$50</f>
        <v>17108.52515894641</v>
      </c>
      <c r="X89" s="46">
        <f>'Gesamtenergie 2050 var.'!H50*'Energie pro Energieträger'!E$52</f>
        <v>13312.571139305179</v>
      </c>
      <c r="Y89" s="45">
        <f>'Gesamtenergie 2050 var.'!I50*'Energie pro Energieträger'!E$49</f>
        <v>11968.754195396859</v>
      </c>
      <c r="AA89" s="7" t="str">
        <f t="shared" si="38"/>
        <v>France</v>
      </c>
      <c r="AB89" s="7" t="str">
        <f t="shared" si="39"/>
        <v>Dunkerque</v>
      </c>
      <c r="AC89" s="43">
        <f>U89-'Verbrauch je Träger PP 2019'!F89</f>
        <v>-13879.556985978656</v>
      </c>
      <c r="AD89" s="47">
        <f>V89-'Verbrauch je Träger PP 2019'!G89</f>
        <v>-16435.475502068832</v>
      </c>
      <c r="AE89" s="44">
        <f>W89-'Verbrauch je Träger PP 2019'!H89</f>
        <v>-13579.474841053587</v>
      </c>
      <c r="AF89" s="46">
        <f>X89-'Verbrauch je Träger PP 2019'!I89</f>
        <v>-10566.528860694823</v>
      </c>
      <c r="AG89" s="45">
        <f>Y89-'Verbrauch je Träger PP 2019'!J89</f>
        <v>-9499.9069157142494</v>
      </c>
      <c r="AI89" s="7" t="str">
        <f t="shared" si="40"/>
        <v>France</v>
      </c>
      <c r="AJ89" s="7" t="str">
        <f t="shared" si="41"/>
        <v>Dunkerque</v>
      </c>
      <c r="AK89" s="43">
        <f>'Gesamtenergie 2050 var.'!E87*'Energie pro Energieträger'!D$51</f>
        <v>16496.785862284287</v>
      </c>
      <c r="AL89" s="47">
        <f>'Gesamtenergie 2050 var.'!F87*'Energie pro Energieträger'!D$49</f>
        <v>19534.666717125852</v>
      </c>
      <c r="AM89" s="44">
        <f>'Gesamtenergie 2050 var.'!G87*'Energie pro Energieträger'!E$50</f>
        <v>16140.118074477747</v>
      </c>
      <c r="AN89" s="46">
        <f>'Gesamtenergie 2050 var.'!H87*'Energie pro Energieträger'!E$52</f>
        <v>12559.029376703</v>
      </c>
      <c r="AO89" s="45">
        <f>'Gesamtenergie 2050 var.'!I87*'Energie pro Energieträger'!E$49</f>
        <v>11291.277542827227</v>
      </c>
      <c r="AQ89" s="7" t="str">
        <f t="shared" si="42"/>
        <v>France</v>
      </c>
      <c r="AR89" s="7" t="str">
        <f t="shared" si="43"/>
        <v>Dunkerque</v>
      </c>
      <c r="AS89" s="43">
        <f>AK89-'Verbrauch je Träger PP 2019'!F89</f>
        <v>-14869.364137715711</v>
      </c>
      <c r="AT89" s="47">
        <f>AL89-'Verbrauch je Träger PP 2019'!G89</f>
        <v>-17607.555505096381</v>
      </c>
      <c r="AU89" s="44">
        <f>AM89-'Verbrauch je Träger PP 2019'!H89</f>
        <v>-14547.88192552225</v>
      </c>
      <c r="AV89" s="46">
        <f>AN89-'Verbrauch je Träger PP 2019'!I89</f>
        <v>-11320.070623297002</v>
      </c>
      <c r="AW89" s="45">
        <f>AO89-'Verbrauch je Träger PP 2019'!J89</f>
        <v>-10177.383568283882</v>
      </c>
    </row>
    <row r="90" spans="3:49" x14ac:dyDescent="0.25">
      <c r="C90" s="7" t="str">
        <f t="shared" si="33"/>
        <v>Germany</v>
      </c>
      <c r="D90" s="7" t="str">
        <f t="shared" si="33"/>
        <v>Bremen</v>
      </c>
      <c r="E90" s="43">
        <f>'Gesamtenergie 2050 var.'!E14*'Energie pro Energieträger'!D$51</f>
        <v>8901.0394959128062</v>
      </c>
      <c r="F90" s="47">
        <f>'Gesamtenergie 2050 var.'!F14*'Energie pro Energieträger'!D$49</f>
        <v>10540.164698758706</v>
      </c>
      <c r="G90" s="44">
        <f>'Gesamtenergie 2050 var.'!G14*'Energie pro Energieträger'!E$50</f>
        <v>8708.5950953678475</v>
      </c>
      <c r="H90" s="46">
        <f>'Gesamtenergie 2050 var.'!H14*'Energie pro Energieträger'!E$52</f>
        <v>6776.3755585831077</v>
      </c>
      <c r="I90" s="45">
        <f>'Gesamtenergie 2050 var.'!I14*'Energie pro Energieträger'!E$49</f>
        <v>6092.3447880714502</v>
      </c>
      <c r="K90" s="7" t="str">
        <f t="shared" si="34"/>
        <v>Germany</v>
      </c>
      <c r="L90" s="7" t="str">
        <f t="shared" si="35"/>
        <v>Bremen</v>
      </c>
      <c r="M90" s="43">
        <f>E90-'Verbrauch je Träger PP 2019'!F90</f>
        <v>-6209.6605040871927</v>
      </c>
      <c r="N90" s="47">
        <f>F90-'Verbrauch je Träger PP 2019'!G90</f>
        <v>-7353.1686345746293</v>
      </c>
      <c r="O90" s="44">
        <f>G90-'Verbrauch je Träger PP 2019'!H90</f>
        <v>-6075.4049046321506</v>
      </c>
      <c r="P90" s="46">
        <f>H90-'Verbrauch je Träger PP 2019'!I90</f>
        <v>-4727.4244414168934</v>
      </c>
      <c r="Q90" s="45">
        <f>I90-'Verbrauch je Träger PP 2019'!J90</f>
        <v>-4250.2218785952155</v>
      </c>
      <c r="S90" s="7" t="str">
        <f t="shared" si="36"/>
        <v>Germany</v>
      </c>
      <c r="T90" s="7" t="str">
        <f t="shared" si="37"/>
        <v>Bremen</v>
      </c>
      <c r="U90" s="43">
        <f>'Gesamtenergie 2050 var.'!E51*'Energie pro Energieträger'!D$51</f>
        <v>8424.1980943460476</v>
      </c>
      <c r="V90" s="47">
        <f>'Gesamtenergie 2050 var.'!F51*'Energie pro Energieträger'!D$49</f>
        <v>9975.5130184680602</v>
      </c>
      <c r="W90" s="44">
        <f>'Gesamtenergie 2050 var.'!G51*'Energie pro Energieträger'!E$50</f>
        <v>8242.0632152588551</v>
      </c>
      <c r="X90" s="46">
        <f>'Gesamtenergie 2050 var.'!H51*'Energie pro Energieträger'!E$52</f>
        <v>6413.3554393732975</v>
      </c>
      <c r="Y90" s="45">
        <f>'Gesamtenergie 2050 var.'!I51*'Energie pro Energieträger'!E$49</f>
        <v>5765.9691744247648</v>
      </c>
      <c r="AA90" s="7" t="str">
        <f t="shared" si="38"/>
        <v>Germany</v>
      </c>
      <c r="AB90" s="7" t="str">
        <f t="shared" si="39"/>
        <v>Bremen</v>
      </c>
      <c r="AC90" s="43">
        <f>U90-'Verbrauch je Träger PP 2019'!F90</f>
        <v>-6686.5019056539513</v>
      </c>
      <c r="AD90" s="47">
        <f>V90-'Verbrauch je Träger PP 2019'!G90</f>
        <v>-7917.8203148652756</v>
      </c>
      <c r="AE90" s="44">
        <f>W90-'Verbrauch je Träger PP 2019'!H90</f>
        <v>-6541.9367847411431</v>
      </c>
      <c r="AF90" s="46">
        <f>X90-'Verbrauch je Träger PP 2019'!I90</f>
        <v>-5090.4445606267036</v>
      </c>
      <c r="AG90" s="45">
        <f>Y90-'Verbrauch je Träger PP 2019'!J90</f>
        <v>-4576.5974922419009</v>
      </c>
      <c r="AI90" s="7" t="str">
        <f t="shared" si="40"/>
        <v>Germany</v>
      </c>
      <c r="AJ90" s="7" t="str">
        <f t="shared" si="41"/>
        <v>Bremen</v>
      </c>
      <c r="AK90" s="43">
        <f>'Gesamtenergie 2050 var.'!E88*'Energie pro Energieträger'!D$51</f>
        <v>7947.3566927792917</v>
      </c>
      <c r="AL90" s="47">
        <f>'Gesamtenergie 2050 var.'!F88*'Energie pro Energieträger'!D$49</f>
        <v>9410.8613381774157</v>
      </c>
      <c r="AM90" s="44">
        <f>'Gesamtenergie 2050 var.'!G88*'Energie pro Energieträger'!E$50</f>
        <v>7775.5313351498635</v>
      </c>
      <c r="AN90" s="46">
        <f>'Gesamtenergie 2050 var.'!H88*'Energie pro Energieträger'!E$52</f>
        <v>6050.3353201634891</v>
      </c>
      <c r="AO90" s="45">
        <f>'Gesamtenergie 2050 var.'!I88*'Energie pro Energieträger'!E$49</f>
        <v>5439.5935607780802</v>
      </c>
      <c r="AQ90" s="7" t="str">
        <f t="shared" si="42"/>
        <v>Germany</v>
      </c>
      <c r="AR90" s="7" t="str">
        <f t="shared" si="43"/>
        <v>Bremen</v>
      </c>
      <c r="AS90" s="43">
        <f>AK90-'Verbrauch je Träger PP 2019'!F90</f>
        <v>-7163.3433072207072</v>
      </c>
      <c r="AT90" s="47">
        <f>AL90-'Verbrauch je Träger PP 2019'!G90</f>
        <v>-8482.47199515592</v>
      </c>
      <c r="AU90" s="44">
        <f>AM90-'Verbrauch je Träger PP 2019'!H90</f>
        <v>-7008.4686648501347</v>
      </c>
      <c r="AV90" s="46">
        <f>AN90-'Verbrauch je Träger PP 2019'!I90</f>
        <v>-5453.464679836512</v>
      </c>
      <c r="AW90" s="45">
        <f>AO90-'Verbrauch je Träger PP 2019'!J90</f>
        <v>-4902.9731058885855</v>
      </c>
    </row>
    <row r="91" spans="3:49" x14ac:dyDescent="0.25">
      <c r="C91" s="7" t="str">
        <f t="shared" si="33"/>
        <v>Germany</v>
      </c>
      <c r="D91" s="7" t="str">
        <f t="shared" si="33"/>
        <v>Voelklingen</v>
      </c>
      <c r="E91" s="43">
        <f>'Gesamtenergie 2050 var.'!E15*'Energie pro Energieträger'!D$51</f>
        <v>7503.8460235240691</v>
      </c>
      <c r="F91" s="47">
        <f>'Gesamtenergie 2050 var.'!F15*'Energie pro Energieträger'!D$49</f>
        <v>8885.6782399838557</v>
      </c>
      <c r="G91" s="44">
        <f>'Gesamtenergie 2050 var.'!G15*'Energie pro Energieträger'!E$50</f>
        <v>7341.6095622161674</v>
      </c>
      <c r="H91" s="46">
        <f>'Gesamtenergie 2050 var.'!H15*'Energie pro Energieträger'!E$52</f>
        <v>5712.6899405994554</v>
      </c>
      <c r="I91" s="45">
        <f>'Gesamtenergie 2050 var.'!I15*'Energie pro Energieträger'!E$49</f>
        <v>5136.0312728529616</v>
      </c>
      <c r="K91" s="7" t="str">
        <f t="shared" si="34"/>
        <v>Germany</v>
      </c>
      <c r="L91" s="7" t="str">
        <f t="shared" si="35"/>
        <v>Voelklingen</v>
      </c>
      <c r="M91" s="43">
        <f>E91-'Verbrauch je Träger PP 2019'!F91</f>
        <v>-5234.9319764759293</v>
      </c>
      <c r="N91" s="47">
        <f>F91-'Verbrauch je Träger PP 2019'!G91</f>
        <v>-6198.9439822383702</v>
      </c>
      <c r="O91" s="44">
        <f>G91-'Verbrauch je Träger PP 2019'!H91</f>
        <v>-5121.7504377838313</v>
      </c>
      <c r="P91" s="46">
        <f>H91-'Verbrauch je Träger PP 2019'!I91</f>
        <v>-3985.3620594005442</v>
      </c>
      <c r="Q91" s="45">
        <f>I91-'Verbrauch je Träger PP 2019'!J91</f>
        <v>-3583.0658382581487</v>
      </c>
      <c r="S91" s="7" t="str">
        <f t="shared" si="36"/>
        <v>Germany</v>
      </c>
      <c r="T91" s="7" t="str">
        <f t="shared" si="37"/>
        <v>Voelklingen</v>
      </c>
      <c r="U91" s="43">
        <f>'Gesamtenergie 2050 var.'!E52*'Energie pro Energieträger'!D$51</f>
        <v>7101.8542722638504</v>
      </c>
      <c r="V91" s="47">
        <f>'Gesamtenergie 2050 var.'!F52*'Energie pro Energieträger'!D$49</f>
        <v>8409.6597628418622</v>
      </c>
      <c r="W91" s="44">
        <f>'Gesamtenergie 2050 var.'!G52*'Energie pro Energieträger'!E$50</f>
        <v>6948.309049954586</v>
      </c>
      <c r="X91" s="46">
        <f>'Gesamtenergie 2050 var.'!H52*'Energie pro Energieträger'!E$52</f>
        <v>5406.6529794959124</v>
      </c>
      <c r="Y91" s="45">
        <f>'Gesamtenergie 2050 var.'!I52*'Energie pro Energieträger'!E$49</f>
        <v>4860.8867403786953</v>
      </c>
      <c r="AA91" s="7" t="str">
        <f t="shared" si="38"/>
        <v>Germany</v>
      </c>
      <c r="AB91" s="7" t="str">
        <f t="shared" si="39"/>
        <v>Voelklingen</v>
      </c>
      <c r="AC91" s="43">
        <f>U91-'Verbrauch je Träger PP 2019'!F91</f>
        <v>-5636.9237277361481</v>
      </c>
      <c r="AD91" s="47">
        <f>V91-'Verbrauch je Träger PP 2019'!G91</f>
        <v>-6674.9624593803637</v>
      </c>
      <c r="AE91" s="44">
        <f>W91-'Verbrauch je Träger PP 2019'!H91</f>
        <v>-5515.0509500454127</v>
      </c>
      <c r="AF91" s="46">
        <f>X91-'Verbrauch je Träger PP 2019'!I91</f>
        <v>-4291.3990205040873</v>
      </c>
      <c r="AG91" s="45">
        <f>Y91-'Verbrauch je Träger PP 2019'!J91</f>
        <v>-3858.210370732415</v>
      </c>
      <c r="AI91" s="7" t="str">
        <f t="shared" si="40"/>
        <v>Germany</v>
      </c>
      <c r="AJ91" s="7" t="str">
        <f t="shared" si="41"/>
        <v>Voelklingen</v>
      </c>
      <c r="AK91" s="43">
        <f>'Gesamtenergie 2050 var.'!E89*'Energie pro Energieträger'!D$51</f>
        <v>6699.8625210036325</v>
      </c>
      <c r="AL91" s="47">
        <f>'Gesamtenergie 2050 var.'!F89*'Energie pro Energieträger'!D$49</f>
        <v>7933.6412856998713</v>
      </c>
      <c r="AM91" s="44">
        <f>'Gesamtenergie 2050 var.'!G89*'Energie pro Energieträger'!E$50</f>
        <v>6555.0085376930065</v>
      </c>
      <c r="AN91" s="46">
        <f>'Gesamtenergie 2050 var.'!H89*'Energie pro Energieträger'!E$52</f>
        <v>5100.6160183923712</v>
      </c>
      <c r="AO91" s="45">
        <f>'Gesamtenergie 2050 var.'!I89*'Energie pro Energieträger'!E$49</f>
        <v>4585.74220790443</v>
      </c>
      <c r="AQ91" s="7" t="str">
        <f t="shared" si="42"/>
        <v>Germany</v>
      </c>
      <c r="AR91" s="7" t="str">
        <f t="shared" si="43"/>
        <v>Voelklingen</v>
      </c>
      <c r="AS91" s="43">
        <f>AK91-'Verbrauch je Träger PP 2019'!F91</f>
        <v>-6038.9154789963659</v>
      </c>
      <c r="AT91" s="47">
        <f>AL91-'Verbrauch je Träger PP 2019'!G91</f>
        <v>-7150.9809365223546</v>
      </c>
      <c r="AU91" s="44">
        <f>AM91-'Verbrauch je Träger PP 2019'!H91</f>
        <v>-5908.3514623069923</v>
      </c>
      <c r="AV91" s="46">
        <f>AN91-'Verbrauch je Träger PP 2019'!I91</f>
        <v>-4597.4359816076285</v>
      </c>
      <c r="AW91" s="45">
        <f>AO91-'Verbrauch je Träger PP 2019'!J91</f>
        <v>-4133.3549032066803</v>
      </c>
    </row>
    <row r="92" spans="3:49" x14ac:dyDescent="0.25">
      <c r="C92" s="7" t="str">
        <f t="shared" si="33"/>
        <v>Germany</v>
      </c>
      <c r="D92" s="7" t="str">
        <f t="shared" si="33"/>
        <v>Eisenhuettenstadt</v>
      </c>
      <c r="E92" s="43">
        <f>'Gesamtenergie 2050 var.'!E16*'Energie pro Energieträger'!D$51</f>
        <v>5799.1620958219801</v>
      </c>
      <c r="F92" s="47">
        <f>'Gesamtenergie 2050 var.'!F16*'Energie pro Energieträger'!D$49</f>
        <v>6867.0770007064311</v>
      </c>
      <c r="G92" s="44">
        <f>'Gesamtenergie 2050 var.'!G16*'Energie pro Energieträger'!E$50</f>
        <v>5673.781653042688</v>
      </c>
      <c r="H92" s="46">
        <f>'Gesamtenergie 2050 var.'!H16*'Energie pro Energieträger'!E$52</f>
        <v>4414.9113487738432</v>
      </c>
      <c r="I92" s="45">
        <f>'Gesamtenergie 2050 var.'!I16*'Energie pro Energieträger'!E$49</f>
        <v>3969.2549376829147</v>
      </c>
      <c r="K92" s="7" t="str">
        <f t="shared" si="34"/>
        <v>Germany</v>
      </c>
      <c r="L92" s="7" t="str">
        <f t="shared" si="35"/>
        <v>Eisenhuettenstadt</v>
      </c>
      <c r="M92" s="43">
        <f>E92-'Verbrauch je Träger PP 2019'!F92</f>
        <v>-4045.6879041780185</v>
      </c>
      <c r="N92" s="47">
        <f>F92-'Verbrauch je Träger PP 2019'!G92</f>
        <v>-4790.7007770713499</v>
      </c>
      <c r="O92" s="44">
        <f>G92-'Verbrauch je Träger PP 2019'!H92</f>
        <v>-3958.2183469573101</v>
      </c>
      <c r="P92" s="46">
        <f>H92-'Verbrauch je Träger PP 2019'!I92</f>
        <v>-3079.9886512261573</v>
      </c>
      <c r="Q92" s="45">
        <f>I92-'Verbrauch je Träger PP 2019'!J92</f>
        <v>-2769.0839512059738</v>
      </c>
      <c r="S92" s="7" t="str">
        <f t="shared" si="36"/>
        <v>Germany</v>
      </c>
      <c r="T92" s="7" t="str">
        <f t="shared" si="37"/>
        <v>Eisenhuettenstadt</v>
      </c>
      <c r="U92" s="43">
        <f>'Gesamtenergie 2050 var.'!E53*'Energie pro Energieträger'!D$51</f>
        <v>5488.4926978315161</v>
      </c>
      <c r="V92" s="47">
        <f>'Gesamtenergie 2050 var.'!F53*'Energie pro Energieträger'!D$49</f>
        <v>6499.1978756685858</v>
      </c>
      <c r="W92" s="44">
        <f>'Gesamtenergie 2050 var.'!G53*'Energie pro Energieträger'!E$50</f>
        <v>5369.8290644868293</v>
      </c>
      <c r="X92" s="46">
        <f>'Gesamtenergie 2050 var.'!H53*'Energie pro Energieträger'!E$52</f>
        <v>4178.3982408038146</v>
      </c>
      <c r="Y92" s="45">
        <f>'Gesamtenergie 2050 var.'!I53*'Energie pro Energieträger'!E$49</f>
        <v>3756.6162803070438</v>
      </c>
      <c r="AA92" s="7" t="str">
        <f t="shared" si="38"/>
        <v>Germany</v>
      </c>
      <c r="AB92" s="7" t="str">
        <f t="shared" si="39"/>
        <v>Eisenhuettenstadt</v>
      </c>
      <c r="AC92" s="43">
        <f>U92-'Verbrauch je Träger PP 2019'!F92</f>
        <v>-4356.3573021684824</v>
      </c>
      <c r="AD92" s="47">
        <f>V92-'Verbrauch je Träger PP 2019'!G92</f>
        <v>-5158.5799021091952</v>
      </c>
      <c r="AE92" s="44">
        <f>W92-'Verbrauch je Träger PP 2019'!H92</f>
        <v>-4262.1709355131688</v>
      </c>
      <c r="AF92" s="46">
        <f>X92-'Verbrauch je Träger PP 2019'!I92</f>
        <v>-3316.501759196186</v>
      </c>
      <c r="AG92" s="45">
        <f>Y92-'Verbrauch je Träger PP 2019'!J92</f>
        <v>-2981.7226085818447</v>
      </c>
      <c r="AI92" s="7" t="str">
        <f t="shared" si="40"/>
        <v>Germany</v>
      </c>
      <c r="AJ92" s="7" t="str">
        <f t="shared" si="41"/>
        <v>Eisenhuettenstadt</v>
      </c>
      <c r="AK92" s="43">
        <f>'Gesamtenergie 2050 var.'!E90*'Energie pro Energieträger'!D$51</f>
        <v>5177.8232998410531</v>
      </c>
      <c r="AL92" s="47">
        <f>'Gesamtenergie 2050 var.'!F90*'Energie pro Energieträger'!D$49</f>
        <v>6131.3187506307422</v>
      </c>
      <c r="AM92" s="44">
        <f>'Gesamtenergie 2050 var.'!G90*'Energie pro Energieträger'!E$50</f>
        <v>5065.8764759309715</v>
      </c>
      <c r="AN92" s="46">
        <f>'Gesamtenergie 2050 var.'!H90*'Energie pro Energieträger'!E$52</f>
        <v>3941.8851328337882</v>
      </c>
      <c r="AO92" s="45">
        <f>'Gesamtenergie 2050 var.'!I90*'Energie pro Energieträger'!E$49</f>
        <v>3543.9776229311738</v>
      </c>
      <c r="AQ92" s="7" t="str">
        <f t="shared" si="42"/>
        <v>Germany</v>
      </c>
      <c r="AR92" s="7" t="str">
        <f t="shared" si="43"/>
        <v>Eisenhuettenstadt</v>
      </c>
      <c r="AS92" s="43">
        <f>AK92-'Verbrauch je Träger PP 2019'!F92</f>
        <v>-4667.0267001589455</v>
      </c>
      <c r="AT92" s="47">
        <f>AL92-'Verbrauch je Träger PP 2019'!G92</f>
        <v>-5526.4590271470388</v>
      </c>
      <c r="AU92" s="44">
        <f>AM92-'Verbrauch je Träger PP 2019'!H92</f>
        <v>-4566.1235240690266</v>
      </c>
      <c r="AV92" s="46">
        <f>AN92-'Verbrauch je Träger PP 2019'!I92</f>
        <v>-3553.0148671662123</v>
      </c>
      <c r="AW92" s="45">
        <f>AO92-'Verbrauch je Träger PP 2019'!J92</f>
        <v>-3194.3612659577147</v>
      </c>
    </row>
    <row r="93" spans="3:49" x14ac:dyDescent="0.25">
      <c r="C93" s="7" t="str">
        <f t="shared" si="33"/>
        <v>Germany</v>
      </c>
      <c r="D93" s="7" t="str">
        <f t="shared" si="33"/>
        <v>Duisburg-Huckingen</v>
      </c>
      <c r="E93" s="43">
        <f>'Gesamtenergie 2050 var.'!E17*'Energie pro Energieträger'!D$51</f>
        <v>13486.423478655768</v>
      </c>
      <c r="F93" s="47">
        <f>'Gesamtenergie 2050 var.'!F17*'Energie pro Energieträger'!D$49</f>
        <v>15969.946513270768</v>
      </c>
      <c r="G93" s="44">
        <f>'Gesamtenergie 2050 var.'!G17*'Energie pro Energieträger'!E$50</f>
        <v>13194.841053587646</v>
      </c>
      <c r="H93" s="46">
        <f>'Gesamtenergie 2050 var.'!H17*'Energie pro Energieträger'!E$52</f>
        <v>10267.23569482289</v>
      </c>
      <c r="I93" s="45">
        <f>'Gesamtenergie 2050 var.'!I17*'Energie pro Energieträger'!E$49</f>
        <v>9230.8254364718941</v>
      </c>
      <c r="K93" s="7" t="str">
        <f t="shared" si="34"/>
        <v>Germany</v>
      </c>
      <c r="L93" s="7" t="str">
        <f t="shared" si="35"/>
        <v>Duisburg-Huckingen</v>
      </c>
      <c r="M93" s="43">
        <f>E93-'Verbrauch je Träger PP 2019'!F93</f>
        <v>-9408.5765213442319</v>
      </c>
      <c r="N93" s="47">
        <f>F93-'Verbrauch je Träger PP 2019'!G93</f>
        <v>-11141.164597840349</v>
      </c>
      <c r="O93" s="44">
        <f>G93-'Verbrauch je Träger PP 2019'!H93</f>
        <v>-9205.1589464123499</v>
      </c>
      <c r="P93" s="46">
        <f>H93-'Verbrauch je Träger PP 2019'!I93</f>
        <v>-7162.7643051771101</v>
      </c>
      <c r="Q93" s="45">
        <f>I93-'Verbrauch je Träger PP 2019'!J93</f>
        <v>-6439.7301190836606</v>
      </c>
      <c r="S93" s="7" t="str">
        <f t="shared" si="36"/>
        <v>Germany</v>
      </c>
      <c r="T93" s="7" t="str">
        <f t="shared" si="37"/>
        <v>Duisburg-Huckingen</v>
      </c>
      <c r="U93" s="43">
        <f>'Gesamtenergie 2050 var.'!E54*'Energie pro Energieträger'!D$51</f>
        <v>12763.936506584923</v>
      </c>
      <c r="V93" s="47">
        <f>'Gesamtenergie 2050 var.'!F54*'Energie pro Energieträger'!D$49</f>
        <v>15114.413664345548</v>
      </c>
      <c r="W93" s="44">
        <f>'Gesamtenergie 2050 var.'!G54*'Energie pro Energieträger'!E$50</f>
        <v>12487.974568574022</v>
      </c>
      <c r="X93" s="46">
        <f>'Gesamtenergie 2050 var.'!H54*'Energie pro Energieträger'!E$52</f>
        <v>9717.2052111716621</v>
      </c>
      <c r="Y93" s="45">
        <f>'Gesamtenergie 2050 var.'!I54*'Energie pro Energieträger'!E$49</f>
        <v>8736.3169309466139</v>
      </c>
      <c r="AA93" s="7" t="str">
        <f t="shared" si="38"/>
        <v>Germany</v>
      </c>
      <c r="AB93" s="7" t="str">
        <f t="shared" si="39"/>
        <v>Duisburg-Huckingen</v>
      </c>
      <c r="AC93" s="43">
        <f>U93-'Verbrauch je Träger PP 2019'!F93</f>
        <v>-10131.063493415077</v>
      </c>
      <c r="AD93" s="47">
        <f>V93-'Verbrauch je Träger PP 2019'!G93</f>
        <v>-11996.697446765569</v>
      </c>
      <c r="AE93" s="44">
        <f>W93-'Verbrauch je Träger PP 2019'!H93</f>
        <v>-9912.0254314259746</v>
      </c>
      <c r="AF93" s="46">
        <f>X93-'Verbrauch je Träger PP 2019'!I93</f>
        <v>-7712.7947888283379</v>
      </c>
      <c r="AG93" s="45">
        <f>Y93-'Verbrauch je Träger PP 2019'!J93</f>
        <v>-6934.2386246089409</v>
      </c>
      <c r="AI93" s="7" t="str">
        <f t="shared" si="40"/>
        <v>Germany</v>
      </c>
      <c r="AJ93" s="7" t="str">
        <f t="shared" si="41"/>
        <v>Duisburg-Huckingen</v>
      </c>
      <c r="AK93" s="43">
        <f>'Gesamtenergie 2050 var.'!E91*'Energie pro Energieträger'!D$51</f>
        <v>12041.449534514079</v>
      </c>
      <c r="AL93" s="47">
        <f>'Gesamtenergie 2050 var.'!F91*'Energie pro Energieträger'!D$49</f>
        <v>14258.880815420329</v>
      </c>
      <c r="AM93" s="44">
        <f>'Gesamtenergie 2050 var.'!G91*'Energie pro Energieträger'!E$50</f>
        <v>11781.108083560399</v>
      </c>
      <c r="AN93" s="46">
        <f>'Gesamtenergie 2050 var.'!H91*'Energie pro Energieträger'!E$52</f>
        <v>9167.1747275204361</v>
      </c>
      <c r="AO93" s="45">
        <f>'Gesamtenergie 2050 var.'!I91*'Energie pro Energieträger'!E$49</f>
        <v>8241.8084254213336</v>
      </c>
      <c r="AQ93" s="7" t="str">
        <f t="shared" si="42"/>
        <v>Germany</v>
      </c>
      <c r="AR93" s="7" t="str">
        <f t="shared" si="43"/>
        <v>Duisburg-Huckingen</v>
      </c>
      <c r="AS93" s="43">
        <f>AK93-'Verbrauch je Träger PP 2019'!F93</f>
        <v>-10853.550465485921</v>
      </c>
      <c r="AT93" s="47">
        <f>AL93-'Verbrauch je Träger PP 2019'!G93</f>
        <v>-12852.230295690788</v>
      </c>
      <c r="AU93" s="44">
        <f>AM93-'Verbrauch je Träger PP 2019'!H93</f>
        <v>-10618.891916439597</v>
      </c>
      <c r="AV93" s="46">
        <f>AN93-'Verbrauch je Träger PP 2019'!I93</f>
        <v>-8262.8252724795639</v>
      </c>
      <c r="AW93" s="45">
        <f>AO93-'Verbrauch je Träger PP 2019'!J93</f>
        <v>-7428.7471301342212</v>
      </c>
    </row>
    <row r="94" spans="3:49" x14ac:dyDescent="0.25">
      <c r="C94" s="7" t="str">
        <f t="shared" si="33"/>
        <v>Germany</v>
      </c>
      <c r="D94" s="7" t="str">
        <f t="shared" si="33"/>
        <v>Duisburg-Beeckerwerth</v>
      </c>
      <c r="E94" s="43">
        <f>'Gesamtenergie 2050 var.'!E18*'Energie pro Energieträger'!D$51</f>
        <v>16183.708174386922</v>
      </c>
      <c r="F94" s="47">
        <f>'Gesamtenergie 2050 var.'!F18*'Energie pro Energieträger'!D$49</f>
        <v>19163.935815924924</v>
      </c>
      <c r="G94" s="44">
        <f>'Gesamtenergie 2050 var.'!G18*'Energie pro Energieträger'!E$50</f>
        <v>15833.809264305177</v>
      </c>
      <c r="H94" s="46">
        <f>'Gesamtenergie 2050 var.'!H18*'Energie pro Energieträger'!E$52</f>
        <v>12320.682833787467</v>
      </c>
      <c r="I94" s="45">
        <f>'Gesamtenergie 2050 var.'!I18*'Energie pro Energieträger'!E$49</f>
        <v>11076.990523766273</v>
      </c>
      <c r="K94" s="7" t="str">
        <f t="shared" si="34"/>
        <v>Germany</v>
      </c>
      <c r="L94" s="7" t="str">
        <f t="shared" si="35"/>
        <v>Duisburg-Beeckerwerth</v>
      </c>
      <c r="M94" s="43">
        <f>E94-'Verbrauch je Träger PP 2019'!F94</f>
        <v>-11290.291825613078</v>
      </c>
      <c r="N94" s="47">
        <f>F94-'Verbrauch je Träger PP 2019'!G94</f>
        <v>-13369.397517408415</v>
      </c>
      <c r="O94" s="44">
        <f>G94-'Verbrauch je Träger PP 2019'!H94</f>
        <v>-11046.19073569482</v>
      </c>
      <c r="P94" s="46">
        <f>H94-'Verbrauch je Träger PP 2019'!I94</f>
        <v>-8595.3171662125333</v>
      </c>
      <c r="Q94" s="45">
        <f>I94-'Verbrauch je Träger PP 2019'!J94</f>
        <v>-7727.6761429003909</v>
      </c>
      <c r="S94" s="7" t="str">
        <f t="shared" si="36"/>
        <v>Germany</v>
      </c>
      <c r="T94" s="7" t="str">
        <f t="shared" si="37"/>
        <v>Duisburg-Beeckerwerth</v>
      </c>
      <c r="U94" s="43">
        <f>'Gesamtenergie 2050 var.'!E55*'Energie pro Energieträger'!D$51</f>
        <v>15316.723807901908</v>
      </c>
      <c r="V94" s="47">
        <f>'Gesamtenergie 2050 var.'!F55*'Energie pro Energieträger'!D$49</f>
        <v>18137.296397214657</v>
      </c>
      <c r="W94" s="44">
        <f>'Gesamtenergie 2050 var.'!G55*'Energie pro Energieträger'!E$50</f>
        <v>14985.569482288825</v>
      </c>
      <c r="X94" s="46">
        <f>'Gesamtenergie 2050 var.'!H55*'Energie pro Energieträger'!E$52</f>
        <v>11660.646253405994</v>
      </c>
      <c r="Y94" s="45">
        <f>'Gesamtenergie 2050 var.'!I55*'Energie pro Energieträger'!E$49</f>
        <v>10483.580317135935</v>
      </c>
      <c r="AA94" s="7" t="str">
        <f t="shared" si="38"/>
        <v>Germany</v>
      </c>
      <c r="AB94" s="7" t="str">
        <f t="shared" si="39"/>
        <v>Duisburg-Beeckerwerth</v>
      </c>
      <c r="AC94" s="43">
        <f>U94-'Verbrauch je Träger PP 2019'!F94</f>
        <v>-12157.276192098092</v>
      </c>
      <c r="AD94" s="47">
        <f>V94-'Verbrauch je Träger PP 2019'!G94</f>
        <v>-14396.036936118682</v>
      </c>
      <c r="AE94" s="44">
        <f>W94-'Verbrauch je Träger PP 2019'!H94</f>
        <v>-11894.430517711171</v>
      </c>
      <c r="AF94" s="46">
        <f>X94-'Verbrauch je Träger PP 2019'!I94</f>
        <v>-9255.3537465940062</v>
      </c>
      <c r="AG94" s="45">
        <f>Y94-'Verbrauch je Träger PP 2019'!J94</f>
        <v>-8321.0863495307294</v>
      </c>
      <c r="AI94" s="7" t="str">
        <f t="shared" si="40"/>
        <v>Germany</v>
      </c>
      <c r="AJ94" s="7" t="str">
        <f t="shared" si="41"/>
        <v>Duisburg-Beeckerwerth</v>
      </c>
      <c r="AK94" s="43">
        <f>'Gesamtenergie 2050 var.'!E92*'Energie pro Energieträger'!D$51</f>
        <v>14449.739441416896</v>
      </c>
      <c r="AL94" s="47">
        <f>'Gesamtenergie 2050 var.'!F92*'Energie pro Energieträger'!D$49</f>
        <v>17110.656978504394</v>
      </c>
      <c r="AM94" s="44">
        <f>'Gesamtenergie 2050 var.'!G92*'Energie pro Energieträger'!E$50</f>
        <v>14137.329700272479</v>
      </c>
      <c r="AN94" s="46">
        <f>'Gesamtenergie 2050 var.'!H92*'Energie pro Energieträger'!E$52</f>
        <v>11000.609673024524</v>
      </c>
      <c r="AO94" s="45">
        <f>'Gesamtenergie 2050 var.'!I92*'Energie pro Energieträger'!E$49</f>
        <v>9890.1701105056</v>
      </c>
      <c r="AQ94" s="7" t="str">
        <f t="shared" si="42"/>
        <v>Germany</v>
      </c>
      <c r="AR94" s="7" t="str">
        <f t="shared" si="43"/>
        <v>Duisburg-Beeckerwerth</v>
      </c>
      <c r="AS94" s="43">
        <f>AK94-'Verbrauch je Träger PP 2019'!F94</f>
        <v>-13024.260558583104</v>
      </c>
      <c r="AT94" s="47">
        <f>AL94-'Verbrauch je Träger PP 2019'!G94</f>
        <v>-15422.676354828945</v>
      </c>
      <c r="AU94" s="44">
        <f>AM94-'Verbrauch je Träger PP 2019'!H94</f>
        <v>-12742.670299727517</v>
      </c>
      <c r="AV94" s="46">
        <f>AN94-'Verbrauch je Träger PP 2019'!I94</f>
        <v>-9915.3903269754755</v>
      </c>
      <c r="AW94" s="45">
        <f>AO94-'Verbrauch je Träger PP 2019'!J94</f>
        <v>-8914.4965561610643</v>
      </c>
    </row>
    <row r="95" spans="3:49" x14ac:dyDescent="0.25">
      <c r="C95" s="7" t="str">
        <f t="shared" si="33"/>
        <v>Germany</v>
      </c>
      <c r="D95" s="7" t="str">
        <f t="shared" si="33"/>
        <v>Salzgitter</v>
      </c>
      <c r="E95" s="43">
        <f>'Gesamtenergie 2050 var.'!E19*'Energie pro Energieträger'!D$51</f>
        <v>12407.509600363306</v>
      </c>
      <c r="F95" s="47">
        <f>'Gesamtenergie 2050 var.'!F19*'Energie pro Energieträger'!D$49</f>
        <v>14692.350792209107</v>
      </c>
      <c r="G95" s="44">
        <f>'Gesamtenergie 2050 var.'!G19*'Energie pro Energieträger'!E$50</f>
        <v>12139.253769300634</v>
      </c>
      <c r="H95" s="46">
        <f>'Gesamtenergie 2050 var.'!H19*'Energie pro Energieträger'!E$52</f>
        <v>9445.856839237058</v>
      </c>
      <c r="I95" s="45">
        <f>'Gesamtenergie 2050 var.'!I19*'Energie pro Energieträger'!E$49</f>
        <v>8492.3594015541439</v>
      </c>
      <c r="K95" s="7" t="str">
        <f t="shared" si="34"/>
        <v>Germany</v>
      </c>
      <c r="L95" s="7" t="str">
        <f t="shared" si="35"/>
        <v>Salzgitter</v>
      </c>
      <c r="M95" s="43">
        <f>E95-'Verbrauch je Träger PP 2019'!F95</f>
        <v>-8655.8903996366917</v>
      </c>
      <c r="N95" s="47">
        <f>F95-'Verbrauch je Träger PP 2019'!G95</f>
        <v>-10249.87143001312</v>
      </c>
      <c r="O95" s="44">
        <f>G95-'Verbrauch je Träger PP 2019'!H95</f>
        <v>-8468.7462306993621</v>
      </c>
      <c r="P95" s="46">
        <f>H95-'Verbrauch je Träger PP 2019'!I95</f>
        <v>-6589.7431607629424</v>
      </c>
      <c r="Q95" s="45">
        <f>I95-'Verbrauch je Träger PP 2019'!J95</f>
        <v>-5924.5517095569667</v>
      </c>
      <c r="S95" s="7" t="str">
        <f t="shared" si="36"/>
        <v>Germany</v>
      </c>
      <c r="T95" s="7" t="str">
        <f t="shared" si="37"/>
        <v>Salzgitter</v>
      </c>
      <c r="U95" s="43">
        <f>'Gesamtenergie 2050 var.'!E56*'Energie pro Energieträger'!D$51</f>
        <v>11742.821586058128</v>
      </c>
      <c r="V95" s="47">
        <f>'Gesamtenergie 2050 var.'!F56*'Energie pro Energieträger'!D$49</f>
        <v>13905.260571197903</v>
      </c>
      <c r="W95" s="44">
        <f>'Gesamtenergie 2050 var.'!G56*'Energie pro Energieträger'!E$50</f>
        <v>11488.936603088099</v>
      </c>
      <c r="X95" s="46">
        <f>'Gesamtenergie 2050 var.'!H56*'Energie pro Energieträger'!E$52</f>
        <v>8939.8287942779298</v>
      </c>
      <c r="Y95" s="45">
        <f>'Gesamtenergie 2050 var.'!I56*'Energie pro Energieträger'!E$49</f>
        <v>8037.4115764708849</v>
      </c>
      <c r="AA95" s="7" t="str">
        <f t="shared" si="38"/>
        <v>Germany</v>
      </c>
      <c r="AB95" s="7" t="str">
        <f t="shared" si="39"/>
        <v>Salzgitter</v>
      </c>
      <c r="AC95" s="43">
        <f>U95-'Verbrauch je Träger PP 2019'!F95</f>
        <v>-9320.5784139418702</v>
      </c>
      <c r="AD95" s="47">
        <f>V95-'Verbrauch je Träger PP 2019'!G95</f>
        <v>-11036.961651024323</v>
      </c>
      <c r="AE95" s="44">
        <f>W95-'Verbrauch je Träger PP 2019'!H95</f>
        <v>-9119.0633969118971</v>
      </c>
      <c r="AF95" s="46">
        <f>X95-'Verbrauch je Träger PP 2019'!I95</f>
        <v>-7095.7712057220706</v>
      </c>
      <c r="AG95" s="45">
        <f>Y95-'Verbrauch je Träger PP 2019'!J95</f>
        <v>-6379.4995346402256</v>
      </c>
      <c r="AI95" s="7" t="str">
        <f t="shared" si="40"/>
        <v>Germany</v>
      </c>
      <c r="AJ95" s="7" t="str">
        <f t="shared" si="41"/>
        <v>Salzgitter</v>
      </c>
      <c r="AK95" s="43">
        <f>'Gesamtenergie 2050 var.'!E93*'Energie pro Energieträger'!D$51</f>
        <v>11078.133571752951</v>
      </c>
      <c r="AL95" s="47">
        <f>'Gesamtenergie 2050 var.'!F93*'Energie pro Energieträger'!D$49</f>
        <v>13118.170350186701</v>
      </c>
      <c r="AM95" s="44">
        <f>'Gesamtenergie 2050 var.'!G93*'Energie pro Energieträger'!E$50</f>
        <v>10838.619436875566</v>
      </c>
      <c r="AN95" s="46">
        <f>'Gesamtenergie 2050 var.'!H93*'Energie pro Energieträger'!E$52</f>
        <v>8433.8007493188015</v>
      </c>
      <c r="AO95" s="45">
        <f>'Gesamtenergie 2050 var.'!I93*'Energie pro Energieträger'!E$49</f>
        <v>7582.4637513876278</v>
      </c>
      <c r="AQ95" s="7" t="str">
        <f t="shared" si="42"/>
        <v>Germany</v>
      </c>
      <c r="AR95" s="7" t="str">
        <f t="shared" si="43"/>
        <v>Salzgitter</v>
      </c>
      <c r="AS95" s="43">
        <f>AK95-'Verbrauch je Träger PP 2019'!F95</f>
        <v>-9985.2664282470469</v>
      </c>
      <c r="AT95" s="47">
        <f>AL95-'Verbrauch je Träger PP 2019'!G95</f>
        <v>-11824.051872035525</v>
      </c>
      <c r="AU95" s="44">
        <f>AM95-'Verbrauch je Träger PP 2019'!H95</f>
        <v>-9769.3805631244304</v>
      </c>
      <c r="AV95" s="46">
        <f>AN95-'Verbrauch je Träger PP 2019'!I95</f>
        <v>-7601.7992506811988</v>
      </c>
      <c r="AW95" s="45">
        <f>AO95-'Verbrauch je Träger PP 2019'!J95</f>
        <v>-6834.4473597234828</v>
      </c>
    </row>
    <row r="96" spans="3:49" x14ac:dyDescent="0.25">
      <c r="C96" s="7" t="str">
        <f t="shared" si="33"/>
        <v>Germany</v>
      </c>
      <c r="D96" s="7" t="str">
        <f t="shared" si="33"/>
        <v>Dillingen</v>
      </c>
      <c r="E96" s="43">
        <f>'Gesamtenergie 2050 var.'!E20*'Energie pro Energieträger'!D$51</f>
        <v>6295.4624798365121</v>
      </c>
      <c r="F96" s="47">
        <f>'Gesamtenergie 2050 var.'!F20*'Energie pro Energieträger'!D$49</f>
        <v>7454.7710323947949</v>
      </c>
      <c r="G96" s="44">
        <f>'Gesamtenergie 2050 var.'!G20*'Energie pro Energieträger'!E$50</f>
        <v>6159.351803814714</v>
      </c>
      <c r="H96" s="46">
        <f>'Gesamtenergie 2050 var.'!H20*'Energie pro Energieträger'!E$52</f>
        <v>4792.7456223433255</v>
      </c>
      <c r="I96" s="45">
        <f>'Gesamtenergie 2050 var.'!I20*'Energie pro Energieträger'!E$49</f>
        <v>4308.94931374508</v>
      </c>
      <c r="K96" s="7" t="str">
        <f t="shared" si="34"/>
        <v>Germany</v>
      </c>
      <c r="L96" s="7" t="str">
        <f t="shared" si="35"/>
        <v>Dillingen</v>
      </c>
      <c r="M96" s="43">
        <f>E96-'Verbrauch je Träger PP 2019'!F96</f>
        <v>-4391.9235201634865</v>
      </c>
      <c r="N96" s="47">
        <f>F96-'Verbrauch je Träger PP 2019'!G96</f>
        <v>-5200.695634271874</v>
      </c>
      <c r="O96" s="44">
        <f>G96-'Verbrauch je Träger PP 2019'!H96</f>
        <v>-4296.9681961852857</v>
      </c>
      <c r="P96" s="46">
        <f>H96-'Verbrauch je Träger PP 2019'!I96</f>
        <v>-3343.578377656675</v>
      </c>
      <c r="Q96" s="45">
        <f>I96-'Verbrauch je Träger PP 2019'!J96</f>
        <v>-3006.0660195882529</v>
      </c>
      <c r="S96" s="7" t="str">
        <f t="shared" si="36"/>
        <v>Germany</v>
      </c>
      <c r="T96" s="7" t="str">
        <f t="shared" si="37"/>
        <v>Dillingen</v>
      </c>
      <c r="U96" s="43">
        <f>'Gesamtenergie 2050 var.'!E57*'Energie pro Energieträger'!D$51</f>
        <v>5958.2055612738413</v>
      </c>
      <c r="V96" s="47">
        <f>'Gesamtenergie 2050 var.'!F57*'Energie pro Energieträger'!D$49</f>
        <v>7055.4082985165014</v>
      </c>
      <c r="W96" s="44">
        <f>'Gesamtenergie 2050 var.'!G57*'Energie pro Energieträger'!E$50</f>
        <v>5829.3865286103537</v>
      </c>
      <c r="X96" s="46">
        <f>'Gesamtenergie 2050 var.'!H57*'Energie pro Energieträger'!E$52</f>
        <v>4535.9913925749324</v>
      </c>
      <c r="Y96" s="45">
        <f>'Gesamtenergie 2050 var.'!I57*'Energie pro Energieträger'!E$49</f>
        <v>4078.1127433658794</v>
      </c>
      <c r="AA96" s="7" t="str">
        <f t="shared" si="38"/>
        <v>Germany</v>
      </c>
      <c r="AB96" s="7" t="str">
        <f t="shared" si="39"/>
        <v>Dillingen</v>
      </c>
      <c r="AC96" s="43">
        <f>U96-'Verbrauch je Träger PP 2019'!F96</f>
        <v>-4729.1804387261573</v>
      </c>
      <c r="AD96" s="47">
        <f>V96-'Verbrauch je Träger PP 2019'!G96</f>
        <v>-5600.0583681501676</v>
      </c>
      <c r="AE96" s="44">
        <f>W96-'Verbrauch je Träger PP 2019'!H96</f>
        <v>-4626.933471389646</v>
      </c>
      <c r="AF96" s="46">
        <f>X96-'Verbrauch je Träger PP 2019'!I96</f>
        <v>-3600.3326074250681</v>
      </c>
      <c r="AG96" s="45">
        <f>Y96-'Verbrauch je Träger PP 2019'!J96</f>
        <v>-3236.9025899674534</v>
      </c>
      <c r="AI96" s="7" t="str">
        <f t="shared" si="40"/>
        <v>Germany</v>
      </c>
      <c r="AJ96" s="7" t="str">
        <f t="shared" si="41"/>
        <v>Dillingen</v>
      </c>
      <c r="AK96" s="43">
        <f>'Gesamtenergie 2050 var.'!E94*'Energie pro Energieträger'!D$51</f>
        <v>5620.9486427111715</v>
      </c>
      <c r="AL96" s="47">
        <f>'Gesamtenergie 2050 var.'!F94*'Energie pro Energieträger'!D$49</f>
        <v>6656.0455646382097</v>
      </c>
      <c r="AM96" s="44">
        <f>'Gesamtenergie 2050 var.'!G94*'Energie pro Energieträger'!E$50</f>
        <v>5499.4212534059952</v>
      </c>
      <c r="AN96" s="46">
        <f>'Gesamtenergie 2050 var.'!H94*'Energie pro Energieträger'!E$52</f>
        <v>4279.2371628065403</v>
      </c>
      <c r="AO96" s="45">
        <f>'Gesamtenergie 2050 var.'!I94*'Energie pro Energieträger'!E$49</f>
        <v>3847.2761729866788</v>
      </c>
      <c r="AQ96" s="7" t="str">
        <f t="shared" si="42"/>
        <v>Germany</v>
      </c>
      <c r="AR96" s="7" t="str">
        <f t="shared" si="43"/>
        <v>Dillingen</v>
      </c>
      <c r="AS96" s="43">
        <f>AK96-'Verbrauch je Träger PP 2019'!F96</f>
        <v>-5066.4373572888271</v>
      </c>
      <c r="AT96" s="47">
        <f>AL96-'Verbrauch je Träger PP 2019'!G96</f>
        <v>-5999.4211020284592</v>
      </c>
      <c r="AU96" s="44">
        <f>AM96-'Verbrauch je Träger PP 2019'!H96</f>
        <v>-4956.8987465940045</v>
      </c>
      <c r="AV96" s="46">
        <f>AN96-'Verbrauch je Träger PP 2019'!I96</f>
        <v>-3857.0868371934603</v>
      </c>
      <c r="AW96" s="45">
        <f>AO96-'Verbrauch je Träger PP 2019'!J96</f>
        <v>-3467.739160346654</v>
      </c>
    </row>
    <row r="97" spans="3:49" x14ac:dyDescent="0.25">
      <c r="C97" s="7" t="str">
        <f t="shared" si="33"/>
        <v>Germany</v>
      </c>
      <c r="D97" s="7" t="str">
        <f t="shared" si="33"/>
        <v>Duisburg</v>
      </c>
      <c r="E97" s="43">
        <f>'Gesamtenergie 2050 var.'!E21*'Energie pro Energieträger'!D$51</f>
        <v>3020.958859218892</v>
      </c>
      <c r="F97" s="47">
        <f>'Gesamtenergie 2050 var.'!F21*'Energie pro Energieträger'!D$49</f>
        <v>3577.2680189726525</v>
      </c>
      <c r="G97" s="44">
        <f>'Gesamtenergie 2050 var.'!G21*'Energie pro Energieträger'!E$50</f>
        <v>2955.6443960036331</v>
      </c>
      <c r="H97" s="46">
        <f>'Gesamtenergie 2050 var.'!H21*'Energie pro Energieträger'!E$52</f>
        <v>2299.8607956403275</v>
      </c>
      <c r="I97" s="45">
        <f>'Gesamtenergie 2050 var.'!I21*'Energie pro Energieträger'!E$49</f>
        <v>2067.7048977697045</v>
      </c>
      <c r="K97" s="7" t="str">
        <f t="shared" si="34"/>
        <v>Germany</v>
      </c>
      <c r="L97" s="7" t="str">
        <f t="shared" si="35"/>
        <v>Duisburg</v>
      </c>
      <c r="M97" s="43">
        <f>E97-'Verbrauch je Träger PP 2019'!F97</f>
        <v>-2107.5211407811075</v>
      </c>
      <c r="N97" s="47">
        <f>F97-'Verbrauch je Träger PP 2019'!G97</f>
        <v>-2495.620869916238</v>
      </c>
      <c r="O97" s="44">
        <f>G97-'Verbrauch je Träger PP 2019'!H97</f>
        <v>-2061.9556039963663</v>
      </c>
      <c r="P97" s="46">
        <f>H97-'Verbrauch je Träger PP 2019'!I97</f>
        <v>-1604.4592043596726</v>
      </c>
      <c r="Q97" s="45">
        <f>I97-'Verbrauch je Träger PP 2019'!J97</f>
        <v>-1442.4995466747396</v>
      </c>
      <c r="S97" s="7" t="str">
        <f t="shared" si="36"/>
        <v>Germany</v>
      </c>
      <c r="T97" s="7" t="str">
        <f t="shared" si="37"/>
        <v>Duisburg</v>
      </c>
      <c r="U97" s="43">
        <f>'Gesamtenergie 2050 var.'!E58*'Energie pro Energieträger'!D$51</f>
        <v>2859.1217774750226</v>
      </c>
      <c r="V97" s="47">
        <f>'Gesamtenergie 2050 var.'!F58*'Energie pro Energieträger'!D$49</f>
        <v>3385.6286608134028</v>
      </c>
      <c r="W97" s="44">
        <f>'Gesamtenergie 2050 var.'!G58*'Energie pro Energieträger'!E$50</f>
        <v>2797.3063033605808</v>
      </c>
      <c r="X97" s="46">
        <f>'Gesamtenergie 2050 var.'!H58*'Energie pro Energieträger'!E$52</f>
        <v>2176.6539673024522</v>
      </c>
      <c r="Y97" s="45">
        <f>'Gesamtenergie 2050 var.'!I58*'Energie pro Energieträger'!E$49</f>
        <v>1956.9349925320414</v>
      </c>
      <c r="AA97" s="7" t="str">
        <f t="shared" si="38"/>
        <v>Germany</v>
      </c>
      <c r="AB97" s="7" t="str">
        <f t="shared" si="39"/>
        <v>Duisburg</v>
      </c>
      <c r="AC97" s="43">
        <f>U97-'Verbrauch je Träger PP 2019'!F97</f>
        <v>-2269.358222524977</v>
      </c>
      <c r="AD97" s="47">
        <f>V97-'Verbrauch je Träger PP 2019'!G97</f>
        <v>-2687.2602280754877</v>
      </c>
      <c r="AE97" s="44">
        <f>W97-'Verbrauch je Träger PP 2019'!H97</f>
        <v>-2220.2936966394186</v>
      </c>
      <c r="AF97" s="46">
        <f>X97-'Verbrauch je Träger PP 2019'!I97</f>
        <v>-1727.666032697548</v>
      </c>
      <c r="AG97" s="45">
        <f>Y97-'Verbrauch je Träger PP 2019'!J97</f>
        <v>-1553.2694519124027</v>
      </c>
      <c r="AI97" s="7" t="str">
        <f t="shared" si="40"/>
        <v>Germany</v>
      </c>
      <c r="AJ97" s="7" t="str">
        <f t="shared" si="41"/>
        <v>Duisburg</v>
      </c>
      <c r="AK97" s="43">
        <f>'Gesamtenergie 2050 var.'!E95*'Energie pro Energieträger'!D$51</f>
        <v>2697.2846957311535</v>
      </c>
      <c r="AL97" s="47">
        <f>'Gesamtenergie 2050 var.'!F95*'Energie pro Energieträger'!D$49</f>
        <v>3193.989302654154</v>
      </c>
      <c r="AM97" s="44">
        <f>'Gesamtenergie 2050 var.'!G95*'Energie pro Energieträger'!E$50</f>
        <v>2638.9682107175295</v>
      </c>
      <c r="AN97" s="46">
        <f>'Gesamtenergie 2050 var.'!H95*'Energie pro Energieträger'!E$52</f>
        <v>2053.4471389645778</v>
      </c>
      <c r="AO97" s="45">
        <f>'Gesamtenergie 2050 var.'!I95*'Energie pro Energieträger'!E$49</f>
        <v>1846.1650872943787</v>
      </c>
      <c r="AQ97" s="7" t="str">
        <f t="shared" si="42"/>
        <v>Germany</v>
      </c>
      <c r="AR97" s="7" t="str">
        <f t="shared" si="43"/>
        <v>Duisburg</v>
      </c>
      <c r="AS97" s="43">
        <f>AK97-'Verbrauch je Träger PP 2019'!F97</f>
        <v>-2431.195304268846</v>
      </c>
      <c r="AT97" s="47">
        <f>AL97-'Verbrauch je Träger PP 2019'!G97</f>
        <v>-2878.8995862347365</v>
      </c>
      <c r="AU97" s="44">
        <f>AM97-'Verbrauch je Träger PP 2019'!H97</f>
        <v>-2378.63178928247</v>
      </c>
      <c r="AV97" s="46">
        <f>AN97-'Verbrauch je Träger PP 2019'!I97</f>
        <v>-1850.8728610354224</v>
      </c>
      <c r="AW97" s="45">
        <f>AO97-'Verbrauch je Träger PP 2019'!J97</f>
        <v>-1664.0393571500654</v>
      </c>
    </row>
    <row r="98" spans="3:49" x14ac:dyDescent="0.25">
      <c r="C98" s="7" t="str">
        <f t="shared" si="33"/>
        <v>Germany</v>
      </c>
      <c r="D98" s="7" t="str">
        <f t="shared" si="33"/>
        <v>Duisburg-Bruckhausen</v>
      </c>
      <c r="E98" s="43">
        <f>'Gesamtenergie 2050 var.'!E22*'Energie pro Energieträger'!D$51</f>
        <v>16183.708174386922</v>
      </c>
      <c r="F98" s="47">
        <f>'Gesamtenergie 2050 var.'!F22*'Energie pro Energieträger'!D$49</f>
        <v>19163.935815924924</v>
      </c>
      <c r="G98" s="44">
        <f>'Gesamtenergie 2050 var.'!G22*'Energie pro Energieträger'!E$50</f>
        <v>15833.809264305177</v>
      </c>
      <c r="H98" s="46">
        <f>'Gesamtenergie 2050 var.'!H22*'Energie pro Energieträger'!E$52</f>
        <v>12320.682833787467</v>
      </c>
      <c r="I98" s="45">
        <f>'Gesamtenergie 2050 var.'!I22*'Energie pro Energieträger'!E$49</f>
        <v>11076.990523766273</v>
      </c>
      <c r="K98" s="7" t="str">
        <f t="shared" si="34"/>
        <v>Germany</v>
      </c>
      <c r="L98" s="7" t="str">
        <f t="shared" si="35"/>
        <v>Duisburg-Bruckhausen</v>
      </c>
      <c r="M98" s="43">
        <f>E98-'Verbrauch je Träger PP 2019'!F98</f>
        <v>-11290.291825613078</v>
      </c>
      <c r="N98" s="47">
        <f>F98-'Verbrauch je Träger PP 2019'!G98</f>
        <v>-13369.397517408415</v>
      </c>
      <c r="O98" s="44">
        <f>G98-'Verbrauch je Träger PP 2019'!H98</f>
        <v>-11046.19073569482</v>
      </c>
      <c r="P98" s="46">
        <f>H98-'Verbrauch je Träger PP 2019'!I98</f>
        <v>-8595.3171662125333</v>
      </c>
      <c r="Q98" s="45">
        <f>I98-'Verbrauch je Träger PP 2019'!J98</f>
        <v>-7727.6761429003909</v>
      </c>
      <c r="S98" s="7" t="str">
        <f t="shared" si="36"/>
        <v>Germany</v>
      </c>
      <c r="T98" s="7" t="str">
        <f t="shared" si="37"/>
        <v>Duisburg-Bruckhausen</v>
      </c>
      <c r="U98" s="43">
        <f>'Gesamtenergie 2050 var.'!E59*'Energie pro Energieträger'!D$51</f>
        <v>15316.723807901908</v>
      </c>
      <c r="V98" s="47">
        <f>'Gesamtenergie 2050 var.'!F59*'Energie pro Energieträger'!D$49</f>
        <v>18137.296397214657</v>
      </c>
      <c r="W98" s="44">
        <f>'Gesamtenergie 2050 var.'!G59*'Energie pro Energieträger'!E$50</f>
        <v>14985.569482288825</v>
      </c>
      <c r="X98" s="46">
        <f>'Gesamtenergie 2050 var.'!H59*'Energie pro Energieträger'!E$52</f>
        <v>11660.646253405994</v>
      </c>
      <c r="Y98" s="45">
        <f>'Gesamtenergie 2050 var.'!I59*'Energie pro Energieträger'!E$49</f>
        <v>10483.580317135935</v>
      </c>
      <c r="AA98" s="7" t="str">
        <f t="shared" si="38"/>
        <v>Germany</v>
      </c>
      <c r="AB98" s="7" t="str">
        <f t="shared" si="39"/>
        <v>Duisburg-Bruckhausen</v>
      </c>
      <c r="AC98" s="43">
        <f>U98-'Verbrauch je Träger PP 2019'!F98</f>
        <v>-12157.276192098092</v>
      </c>
      <c r="AD98" s="47">
        <f>V98-'Verbrauch je Träger PP 2019'!G98</f>
        <v>-14396.036936118682</v>
      </c>
      <c r="AE98" s="44">
        <f>W98-'Verbrauch je Träger PP 2019'!H98</f>
        <v>-11894.430517711171</v>
      </c>
      <c r="AF98" s="46">
        <f>X98-'Verbrauch je Träger PP 2019'!I98</f>
        <v>-9255.3537465940062</v>
      </c>
      <c r="AG98" s="45">
        <f>Y98-'Verbrauch je Träger PP 2019'!J98</f>
        <v>-8321.0863495307294</v>
      </c>
      <c r="AI98" s="7" t="str">
        <f t="shared" si="40"/>
        <v>Germany</v>
      </c>
      <c r="AJ98" s="7" t="str">
        <f t="shared" si="41"/>
        <v>Duisburg-Bruckhausen</v>
      </c>
      <c r="AK98" s="43">
        <f>'Gesamtenergie 2050 var.'!E96*'Energie pro Energieträger'!D$51</f>
        <v>14449.739441416896</v>
      </c>
      <c r="AL98" s="47">
        <f>'Gesamtenergie 2050 var.'!F96*'Energie pro Energieträger'!D$49</f>
        <v>17110.656978504394</v>
      </c>
      <c r="AM98" s="44">
        <f>'Gesamtenergie 2050 var.'!G96*'Energie pro Energieträger'!E$50</f>
        <v>14137.329700272479</v>
      </c>
      <c r="AN98" s="46">
        <f>'Gesamtenergie 2050 var.'!H96*'Energie pro Energieträger'!E$52</f>
        <v>11000.609673024524</v>
      </c>
      <c r="AO98" s="45">
        <f>'Gesamtenergie 2050 var.'!I96*'Energie pro Energieträger'!E$49</f>
        <v>9890.1701105056</v>
      </c>
      <c r="AQ98" s="7" t="str">
        <f t="shared" si="42"/>
        <v>Germany</v>
      </c>
      <c r="AR98" s="7" t="str">
        <f t="shared" si="43"/>
        <v>Duisburg-Bruckhausen</v>
      </c>
      <c r="AS98" s="43">
        <f>AK98-'Verbrauch je Träger PP 2019'!F98</f>
        <v>-13024.260558583104</v>
      </c>
      <c r="AT98" s="47">
        <f>AL98-'Verbrauch je Träger PP 2019'!G98</f>
        <v>-15422.676354828945</v>
      </c>
      <c r="AU98" s="44">
        <f>AM98-'Verbrauch je Träger PP 2019'!H98</f>
        <v>-12742.670299727517</v>
      </c>
      <c r="AV98" s="46">
        <f>AN98-'Verbrauch je Träger PP 2019'!I98</f>
        <v>-9915.3903269754755</v>
      </c>
      <c r="AW98" s="45">
        <f>AO98-'Verbrauch je Träger PP 2019'!J98</f>
        <v>-8914.4965561610643</v>
      </c>
    </row>
    <row r="99" spans="3:49" x14ac:dyDescent="0.25">
      <c r="C99" s="7" t="str">
        <f t="shared" si="33"/>
        <v>Hungaria</v>
      </c>
      <c r="D99" s="7" t="str">
        <f t="shared" si="33"/>
        <v>Dunauijvaros</v>
      </c>
      <c r="E99" s="43">
        <f>'Gesamtenergie 2050 var.'!E23*'Energie pro Energieträger'!D$51</f>
        <v>4315.655513169846</v>
      </c>
      <c r="F99" s="47">
        <f>'Gesamtenergie 2050 var.'!F23*'Energie pro Energieträger'!D$49</f>
        <v>5110.3828842466455</v>
      </c>
      <c r="G99" s="44">
        <f>'Gesamtenergie 2050 var.'!G23*'Energie pro Energieträger'!E$50</f>
        <v>4222.3491371480468</v>
      </c>
      <c r="H99" s="46">
        <f>'Gesamtenergie 2050 var.'!H23*'Energie pro Energieträger'!E$52</f>
        <v>3285.5154223433246</v>
      </c>
      <c r="I99" s="45">
        <f>'Gesamtenergie 2050 var.'!I23*'Energie pro Energieträger'!E$49</f>
        <v>2953.8641396710063</v>
      </c>
      <c r="K99" s="7" t="str">
        <f t="shared" si="34"/>
        <v>Hungaria</v>
      </c>
      <c r="L99" s="7" t="str">
        <f t="shared" si="35"/>
        <v>Dunauijvaros</v>
      </c>
      <c r="M99" s="43">
        <f>E99-'Verbrauch je Träger PP 2019'!F99</f>
        <v>-3010.7444868301536</v>
      </c>
      <c r="N99" s="47">
        <f>F99-'Verbrauch je Träger PP 2019'!G99</f>
        <v>-3565.172671308911</v>
      </c>
      <c r="O99" s="44">
        <f>G99-'Verbrauch je Träger PP 2019'!H99</f>
        <v>-2945.6508628519523</v>
      </c>
      <c r="P99" s="46">
        <f>H99-'Verbrauch je Träger PP 2019'!I99</f>
        <v>-2292.0845776566757</v>
      </c>
      <c r="Q99" s="45">
        <f>I99-'Verbrauch je Träger PP 2019'!J99</f>
        <v>-2060.7136381067712</v>
      </c>
      <c r="S99" s="7" t="str">
        <f t="shared" si="36"/>
        <v>Hungaria</v>
      </c>
      <c r="T99" s="7" t="str">
        <f t="shared" si="37"/>
        <v>Dunauijvaros</v>
      </c>
      <c r="U99" s="43">
        <f>'Gesamtenergie 2050 var.'!E60*'Energie pro Energieträger'!D$51</f>
        <v>4084.459682107175</v>
      </c>
      <c r="V99" s="47">
        <f>'Gesamtenergie 2050 var.'!F60*'Energie pro Energieträger'!D$49</f>
        <v>4836.6123725905745</v>
      </c>
      <c r="W99" s="44">
        <f>'Gesamtenergie 2050 var.'!G60*'Energie pro Energieträger'!E$50</f>
        <v>3996.151861943687</v>
      </c>
      <c r="X99" s="46">
        <f>'Gesamtenergie 2050 var.'!H60*'Energie pro Energieträger'!E$52</f>
        <v>3109.505667574932</v>
      </c>
      <c r="Y99" s="45">
        <f>'Gesamtenergie 2050 var.'!I60*'Energie pro Energieträger'!E$49</f>
        <v>2795.6214179029166</v>
      </c>
      <c r="AA99" s="7" t="str">
        <f t="shared" si="38"/>
        <v>Hungaria</v>
      </c>
      <c r="AB99" s="7" t="str">
        <f t="shared" si="39"/>
        <v>Dunauijvaros</v>
      </c>
      <c r="AC99" s="43">
        <f>U99-'Verbrauch je Träger PP 2019'!F99</f>
        <v>-3241.9403178928246</v>
      </c>
      <c r="AD99" s="47">
        <f>V99-'Verbrauch je Träger PP 2019'!G99</f>
        <v>-3838.943182964982</v>
      </c>
      <c r="AE99" s="44">
        <f>W99-'Verbrauch je Träger PP 2019'!H99</f>
        <v>-3171.8481380563121</v>
      </c>
      <c r="AF99" s="46">
        <f>X99-'Verbrauch je Träger PP 2019'!I99</f>
        <v>-2468.0943324250684</v>
      </c>
      <c r="AG99" s="45">
        <f>Y99-'Verbrauch je Träger PP 2019'!J99</f>
        <v>-2218.9563598748609</v>
      </c>
      <c r="AI99" s="7" t="str">
        <f t="shared" si="40"/>
        <v>Hungaria</v>
      </c>
      <c r="AJ99" s="7" t="str">
        <f t="shared" si="41"/>
        <v>Dunauijvaros</v>
      </c>
      <c r="AK99" s="43">
        <f>'Gesamtenergie 2050 var.'!E97*'Energie pro Energieträger'!D$51</f>
        <v>3853.2638510445049</v>
      </c>
      <c r="AL99" s="47">
        <f>'Gesamtenergie 2050 var.'!F97*'Energie pro Energieträger'!D$49</f>
        <v>4562.8418609345044</v>
      </c>
      <c r="AM99" s="44">
        <f>'Gesamtenergie 2050 var.'!G97*'Energie pro Energieträger'!E$50</f>
        <v>3769.9545867393276</v>
      </c>
      <c r="AN99" s="46">
        <f>'Gesamtenergie 2050 var.'!H97*'Energie pro Energieträger'!E$52</f>
        <v>2933.4959128065398</v>
      </c>
      <c r="AO99" s="45">
        <f>'Gesamtenergie 2050 var.'!I97*'Energie pro Energieträger'!E$49</f>
        <v>2637.3786961348269</v>
      </c>
      <c r="AQ99" s="7" t="str">
        <f t="shared" si="42"/>
        <v>Hungaria</v>
      </c>
      <c r="AR99" s="7" t="str">
        <f t="shared" si="43"/>
        <v>Dunauijvaros</v>
      </c>
      <c r="AS99" s="43">
        <f>AK99-'Verbrauch je Träger PP 2019'!F99</f>
        <v>-3473.1361489554947</v>
      </c>
      <c r="AT99" s="47">
        <f>AL99-'Verbrauch je Träger PP 2019'!G99</f>
        <v>-4112.7136946210521</v>
      </c>
      <c r="AU99" s="44">
        <f>AM99-'Verbrauch je Träger PP 2019'!H99</f>
        <v>-3398.0454132606715</v>
      </c>
      <c r="AV99" s="46">
        <f>AN99-'Verbrauch je Träger PP 2019'!I99</f>
        <v>-2644.1040871934606</v>
      </c>
      <c r="AW99" s="45">
        <f>AO99-'Verbrauch je Träger PP 2019'!J99</f>
        <v>-2377.1990816429507</v>
      </c>
    </row>
    <row r="100" spans="3:49" x14ac:dyDescent="0.25">
      <c r="C100" s="7" t="str">
        <f t="shared" si="33"/>
        <v>Italy</v>
      </c>
      <c r="D100" s="7" t="str">
        <f t="shared" si="33"/>
        <v>Taranto</v>
      </c>
      <c r="E100" s="43">
        <f>'Gesamtenergie 2050 var.'!E24*'Energie pro Energieträger'!D$51</f>
        <v>22926.919913714806</v>
      </c>
      <c r="F100" s="47">
        <f>'Gesamtenergie 2050 var.'!F24*'Energie pro Energieträger'!D$49</f>
        <v>27148.909072560306</v>
      </c>
      <c r="G100" s="44">
        <f>'Gesamtenergie 2050 var.'!G24*'Energie pro Energieträger'!E$50</f>
        <v>22431.229791098998</v>
      </c>
      <c r="H100" s="46">
        <f>'Gesamtenergie 2050 var.'!H24*'Energie pro Energieträger'!E$52</f>
        <v>17454.300681198911</v>
      </c>
      <c r="I100" s="45">
        <f>'Gesamtenergie 2050 var.'!I24*'Energie pro Energieträger'!E$49</f>
        <v>15692.403242002219</v>
      </c>
      <c r="K100" s="7" t="str">
        <f t="shared" si="34"/>
        <v>Italy</v>
      </c>
      <c r="L100" s="7" t="str">
        <f t="shared" si="35"/>
        <v>Taranto</v>
      </c>
      <c r="M100" s="43">
        <f>E100-'Verbrauch je Träger PP 2019'!F100</f>
        <v>-15994.580086285194</v>
      </c>
      <c r="N100" s="47">
        <f>F100-'Verbrauch je Träger PP 2019'!G100</f>
        <v>-18939.979816328592</v>
      </c>
      <c r="O100" s="44">
        <f>G100-'Verbrauch je Träger PP 2019'!H100</f>
        <v>-15648.770208900994</v>
      </c>
      <c r="P100" s="46">
        <f>H100-'Verbrauch je Träger PP 2019'!I100</f>
        <v>-12176.699318801089</v>
      </c>
      <c r="Q100" s="45">
        <f>I100-'Verbrauch je Träger PP 2019'!J100</f>
        <v>-10947.541202442222</v>
      </c>
      <c r="S100" s="7" t="str">
        <f t="shared" si="36"/>
        <v>Italy</v>
      </c>
      <c r="T100" s="7" t="str">
        <f t="shared" si="37"/>
        <v>Taranto</v>
      </c>
      <c r="U100" s="43">
        <f>'Gesamtenergie 2050 var.'!E61*'Energie pro Energieträger'!D$51</f>
        <v>21698.692061194368</v>
      </c>
      <c r="V100" s="47">
        <f>'Gesamtenergie 2050 var.'!F61*'Energie pro Energieträger'!D$49</f>
        <v>25694.503229387432</v>
      </c>
      <c r="W100" s="44">
        <f>'Gesamtenergie 2050 var.'!G61*'Energie pro Energieträger'!E$50</f>
        <v>21229.556766575835</v>
      </c>
      <c r="X100" s="46">
        <f>'Gesamtenergie 2050 var.'!H61*'Energie pro Energieträger'!E$52</f>
        <v>16519.248858991825</v>
      </c>
      <c r="Y100" s="45">
        <f>'Gesamtenergie 2050 var.'!I61*'Energie pro Energieträger'!E$49</f>
        <v>14851.738782609242</v>
      </c>
      <c r="AA100" s="7" t="str">
        <f t="shared" si="38"/>
        <v>Italy</v>
      </c>
      <c r="AB100" s="7" t="str">
        <f t="shared" si="39"/>
        <v>Taranto</v>
      </c>
      <c r="AC100" s="43">
        <f>U100-'Verbrauch je Träger PP 2019'!F100</f>
        <v>-17222.807938805632</v>
      </c>
      <c r="AD100" s="47">
        <f>V100-'Verbrauch je Träger PP 2019'!G100</f>
        <v>-20394.385659501466</v>
      </c>
      <c r="AE100" s="44">
        <f>W100-'Verbrauch je Träger PP 2019'!H100</f>
        <v>-16850.443233424157</v>
      </c>
      <c r="AF100" s="46">
        <f>X100-'Verbrauch je Träger PP 2019'!I100</f>
        <v>-13111.751141008175</v>
      </c>
      <c r="AG100" s="45">
        <f>Y100-'Verbrauch je Träger PP 2019'!J100</f>
        <v>-11788.2056618352</v>
      </c>
      <c r="AI100" s="7" t="str">
        <f t="shared" si="40"/>
        <v>Italy</v>
      </c>
      <c r="AJ100" s="7" t="str">
        <f t="shared" si="41"/>
        <v>Taranto</v>
      </c>
      <c r="AK100" s="43">
        <f>'Gesamtenergie 2050 var.'!E98*'Energie pro Energieträger'!D$51</f>
        <v>20470.464208673933</v>
      </c>
      <c r="AL100" s="47">
        <f>'Gesamtenergie 2050 var.'!F98*'Energie pro Energieträger'!D$49</f>
        <v>24240.097386214558</v>
      </c>
      <c r="AM100" s="44">
        <f>'Gesamtenergie 2050 var.'!G98*'Energie pro Energieträger'!E$50</f>
        <v>20027.883742052676</v>
      </c>
      <c r="AN100" s="46">
        <f>'Gesamtenergie 2050 var.'!H98*'Energie pro Energieträger'!E$52</f>
        <v>15584.197036784743</v>
      </c>
      <c r="AO100" s="45">
        <f>'Gesamtenergie 2050 var.'!I98*'Energie pro Energieträger'!E$49</f>
        <v>14011.074323216268</v>
      </c>
      <c r="AQ100" s="7" t="str">
        <f t="shared" si="42"/>
        <v>Italy</v>
      </c>
      <c r="AR100" s="7" t="str">
        <f t="shared" si="43"/>
        <v>Taranto</v>
      </c>
      <c r="AS100" s="43">
        <f>AK100-'Verbrauch je Träger PP 2019'!F100</f>
        <v>-18451.035791326067</v>
      </c>
      <c r="AT100" s="47">
        <f>AL100-'Verbrauch je Träger PP 2019'!G100</f>
        <v>-21848.791502674339</v>
      </c>
      <c r="AU100" s="44">
        <f>AM100-'Verbrauch je Träger PP 2019'!H100</f>
        <v>-18052.116257947317</v>
      </c>
      <c r="AV100" s="46">
        <f>AN100-'Verbrauch je Träger PP 2019'!I100</f>
        <v>-14046.802963215257</v>
      </c>
      <c r="AW100" s="45">
        <f>AO100-'Verbrauch je Träger PP 2019'!J100</f>
        <v>-12628.870121228174</v>
      </c>
    </row>
    <row r="101" spans="3:49" x14ac:dyDescent="0.25">
      <c r="C101" s="7" t="str">
        <f t="shared" si="33"/>
        <v>Netherlands</v>
      </c>
      <c r="D101" s="7" t="str">
        <f t="shared" si="33"/>
        <v>Ijmuiden</v>
      </c>
      <c r="E101" s="43">
        <f>'Gesamtenergie 2050 var.'!E25*'Energie pro Energieträger'!D$51</f>
        <v>18381.995201407812</v>
      </c>
      <c r="F101" s="47">
        <f>'Gesamtenergie 2050 var.'!F25*'Energie pro Energieträger'!D$49</f>
        <v>21767.037097588058</v>
      </c>
      <c r="G101" s="44">
        <f>'Gesamtenergie 2050 var.'!G25*'Energie pro Energieträger'!E$50</f>
        <v>17984.568356039963</v>
      </c>
      <c r="H101" s="46">
        <f>'Gesamtenergie 2050 var.'!H25*'Energie pro Energieträger'!E$52</f>
        <v>13994.242252043598</v>
      </c>
      <c r="I101" s="45">
        <f>'Gesamtenergie 2050 var.'!I25*'Energie pro Energieträger'!E$49</f>
        <v>12581.615069911193</v>
      </c>
      <c r="K101" s="7" t="str">
        <f t="shared" si="34"/>
        <v>Netherlands</v>
      </c>
      <c r="L101" s="7" t="str">
        <f t="shared" si="35"/>
        <v>Ijmuiden</v>
      </c>
      <c r="M101" s="43">
        <f>E101-'Verbrauch je Träger PP 2019'!F101</f>
        <v>-12823.889798592187</v>
      </c>
      <c r="N101" s="47">
        <f>F101-'Verbrauch je Träger PP 2019'!G101</f>
        <v>-15185.407346856395</v>
      </c>
      <c r="O101" s="44">
        <f>G101-'Verbrauch je Träger PP 2019'!H101</f>
        <v>-12546.631643960034</v>
      </c>
      <c r="P101" s="46">
        <f>H101-'Verbrauch je Träger PP 2019'!I101</f>
        <v>-9762.8477479564026</v>
      </c>
      <c r="Q101" s="45">
        <f>I101-'Verbrauch je Träger PP 2019'!J101</f>
        <v>-8777.3521523110285</v>
      </c>
      <c r="S101" s="7" t="str">
        <f t="shared" si="36"/>
        <v>Netherlands</v>
      </c>
      <c r="T101" s="7" t="str">
        <f t="shared" si="37"/>
        <v>Ijmuiden</v>
      </c>
      <c r="U101" s="43">
        <f>'Gesamtenergie 2050 var.'!E62*'Energie pro Energieträger'!D$51</f>
        <v>17397.245458475249</v>
      </c>
      <c r="V101" s="47">
        <f>'Gesamtenergie 2050 var.'!F62*'Energie pro Energieträger'!D$49</f>
        <v>20600.945824502982</v>
      </c>
      <c r="W101" s="44">
        <f>'Gesamtenergie 2050 var.'!G62*'Energie pro Energieträger'!E$50</f>
        <v>17021.109336966394</v>
      </c>
      <c r="X101" s="46">
        <f>'Gesamtenergie 2050 var.'!H62*'Energie pro Energieträger'!E$52</f>
        <v>13244.550702826975</v>
      </c>
      <c r="Y101" s="45">
        <f>'Gesamtenergie 2050 var.'!I62*'Energie pro Energieträger'!E$49</f>
        <v>11907.599976880234</v>
      </c>
      <c r="AA101" s="7" t="str">
        <f t="shared" si="38"/>
        <v>Netherlands</v>
      </c>
      <c r="AB101" s="7" t="str">
        <f t="shared" si="39"/>
        <v>Ijmuiden</v>
      </c>
      <c r="AC101" s="43">
        <f>U101-'Verbrauch je Träger PP 2019'!F101</f>
        <v>-13808.63954152475</v>
      </c>
      <c r="AD101" s="47">
        <f>V101-'Verbrauch je Träger PP 2019'!G101</f>
        <v>-16351.498619941471</v>
      </c>
      <c r="AE101" s="44">
        <f>W101-'Verbrauch je Träger PP 2019'!H101</f>
        <v>-13510.090663033603</v>
      </c>
      <c r="AF101" s="46">
        <f>X101-'Verbrauch je Träger PP 2019'!I101</f>
        <v>-10512.539297173025</v>
      </c>
      <c r="AG101" s="45">
        <f>Y101-'Verbrauch je Träger PP 2019'!J101</f>
        <v>-9451.3672453419877</v>
      </c>
      <c r="AI101" s="7" t="str">
        <f t="shared" si="40"/>
        <v>Netherlands</v>
      </c>
      <c r="AJ101" s="7" t="str">
        <f t="shared" si="41"/>
        <v>Ijmuiden</v>
      </c>
      <c r="AK101" s="43">
        <f>'Gesamtenergie 2050 var.'!E99*'Energie pro Energieträger'!D$51</f>
        <v>16412.495715542689</v>
      </c>
      <c r="AL101" s="47">
        <f>'Gesamtenergie 2050 var.'!F99*'Energie pro Energieträger'!D$49</f>
        <v>19434.85455141791</v>
      </c>
      <c r="AM101" s="44">
        <f>'Gesamtenergie 2050 var.'!G99*'Energie pro Energieträger'!E$50</f>
        <v>16057.650317892825</v>
      </c>
      <c r="AN101" s="46">
        <f>'Gesamtenergie 2050 var.'!H99*'Energie pro Energieträger'!E$52</f>
        <v>12494.859153610356</v>
      </c>
      <c r="AO101" s="45">
        <f>'Gesamtenergie 2050 var.'!I99*'Energie pro Energieträger'!E$49</f>
        <v>11233.584883849278</v>
      </c>
      <c r="AQ101" s="7" t="str">
        <f t="shared" si="42"/>
        <v>Netherlands</v>
      </c>
      <c r="AR101" s="7" t="str">
        <f t="shared" si="43"/>
        <v>Ijmuiden</v>
      </c>
      <c r="AS101" s="43">
        <f>AK101-'Verbrauch je Träger PP 2019'!F101</f>
        <v>-14793.389284457309</v>
      </c>
      <c r="AT101" s="47">
        <f>AL101-'Verbrauch je Träger PP 2019'!G101</f>
        <v>-17517.589893026543</v>
      </c>
      <c r="AU101" s="44">
        <f>AM101-'Verbrauch je Träger PP 2019'!H101</f>
        <v>-14473.549682107172</v>
      </c>
      <c r="AV101" s="46">
        <f>AN101-'Verbrauch je Träger PP 2019'!I101</f>
        <v>-11262.230846389644</v>
      </c>
      <c r="AW101" s="45">
        <f>AO101-'Verbrauch je Träger PP 2019'!J101</f>
        <v>-10125.382338372943</v>
      </c>
    </row>
    <row r="102" spans="3:49" x14ac:dyDescent="0.25">
      <c r="C102" s="7" t="str">
        <f t="shared" si="33"/>
        <v>Poland</v>
      </c>
      <c r="D102" s="7" t="str">
        <f t="shared" si="33"/>
        <v>Krakow</v>
      </c>
      <c r="E102" s="43">
        <f>'Gesamtenergie 2050 var.'!E26*'Energie pro Energieträger'!D$51</f>
        <v>7350.1007958673936</v>
      </c>
      <c r="F102" s="47">
        <f>'Gesamtenergie 2050 var.'!F26*'Energie pro Energieträger'!D$49</f>
        <v>8703.6208497325697</v>
      </c>
      <c r="G102" s="44">
        <f>'Gesamtenergie 2050 var.'!G26*'Energie pro Energieträger'!E$50</f>
        <v>7191.1883742052678</v>
      </c>
      <c r="H102" s="46">
        <f>'Gesamtenergie 2050 var.'!H26*'Energie pro Energieträger'!E$52</f>
        <v>5595.6434536784745</v>
      </c>
      <c r="I102" s="45">
        <f>'Gesamtenergie 2050 var.'!I26*'Energie pro Energieträger'!E$49</f>
        <v>5030.799862877182</v>
      </c>
      <c r="K102" s="7" t="str">
        <f t="shared" si="34"/>
        <v>Poland</v>
      </c>
      <c r="L102" s="7" t="str">
        <f t="shared" si="35"/>
        <v>Krakow</v>
      </c>
      <c r="M102" s="43">
        <f>E102-'Verbrauch je Träger PP 2019'!F102</f>
        <v>-5127.6742041326061</v>
      </c>
      <c r="N102" s="47">
        <f>F102-'Verbrauch je Träger PP 2019'!G102</f>
        <v>-6071.9347058229887</v>
      </c>
      <c r="O102" s="44">
        <f>G102-'Verbrauch je Träger PP 2019'!H102</f>
        <v>-5016.8116257947304</v>
      </c>
      <c r="P102" s="46">
        <f>H102-'Verbrauch je Träger PP 2019'!I102</f>
        <v>-3903.7065463215258</v>
      </c>
      <c r="Q102" s="45">
        <f>I102-'Verbrauch je Träger PP 2019'!J102</f>
        <v>-3509.6529149005946</v>
      </c>
      <c r="S102" s="7" t="str">
        <f t="shared" si="36"/>
        <v>Poland</v>
      </c>
      <c r="T102" s="7" t="str">
        <f t="shared" si="37"/>
        <v>Krakow</v>
      </c>
      <c r="U102" s="43">
        <f>'Gesamtenergie 2050 var.'!E63*'Energie pro Energieträger'!D$51</f>
        <v>6956.3453960887828</v>
      </c>
      <c r="V102" s="47">
        <f>'Gesamtenergie 2050 var.'!F63*'Energie pro Energieträger'!D$49</f>
        <v>8237.355447068323</v>
      </c>
      <c r="W102" s="44">
        <f>'Gesamtenergie 2050 var.'!G63*'Energie pro Energieträger'!E$50</f>
        <v>6805.9461398728417</v>
      </c>
      <c r="X102" s="46">
        <f>'Gesamtenergie 2050 var.'!H63*'Energie pro Energieträger'!E$52</f>
        <v>5295.8768400885565</v>
      </c>
      <c r="Y102" s="45">
        <f>'Gesamtenergie 2050 var.'!I63*'Energie pro Energieträger'!E$49</f>
        <v>4761.2927273659043</v>
      </c>
      <c r="AA102" s="7" t="str">
        <f t="shared" si="38"/>
        <v>Poland</v>
      </c>
      <c r="AB102" s="7" t="str">
        <f t="shared" si="39"/>
        <v>Krakow</v>
      </c>
      <c r="AC102" s="43">
        <f>U102-'Verbrauch je Träger PP 2019'!F102</f>
        <v>-5521.4296039112169</v>
      </c>
      <c r="AD102" s="47">
        <f>V102-'Verbrauch je Träger PP 2019'!G102</f>
        <v>-6538.2001084872354</v>
      </c>
      <c r="AE102" s="44">
        <f>W102-'Verbrauch je Träger PP 2019'!H102</f>
        <v>-5402.0538601271564</v>
      </c>
      <c r="AF102" s="46">
        <f>X102-'Verbrauch je Träger PP 2019'!I102</f>
        <v>-4203.4731599114439</v>
      </c>
      <c r="AG102" s="45">
        <f>Y102-'Verbrauch je Träger PP 2019'!J102</f>
        <v>-3779.1600504118724</v>
      </c>
      <c r="AI102" s="7" t="str">
        <f t="shared" si="40"/>
        <v>Poland</v>
      </c>
      <c r="AJ102" s="7" t="str">
        <f t="shared" si="41"/>
        <v>Krakow</v>
      </c>
      <c r="AK102" s="43">
        <f>'Gesamtenergie 2050 var.'!E100*'Energie pro Energieträger'!D$51</f>
        <v>6562.5899963101729</v>
      </c>
      <c r="AL102" s="47">
        <f>'Gesamtenergie 2050 var.'!F100*'Energie pro Energieträger'!D$49</f>
        <v>7771.090044404079</v>
      </c>
      <c r="AM102" s="44">
        <f>'Gesamtenergie 2050 var.'!G100*'Energie pro Energieträger'!E$50</f>
        <v>6420.7039055404175</v>
      </c>
      <c r="AN102" s="46">
        <f>'Gesamtenergie 2050 var.'!H100*'Energie pro Energieträger'!E$52</f>
        <v>4996.1102264986384</v>
      </c>
      <c r="AO102" s="45">
        <f>'Gesamtenergie 2050 var.'!I100*'Energie pro Energieträger'!E$49</f>
        <v>4491.7855918546265</v>
      </c>
      <c r="AQ102" s="7" t="str">
        <f t="shared" si="42"/>
        <v>Poland</v>
      </c>
      <c r="AR102" s="7" t="str">
        <f t="shared" si="43"/>
        <v>Krakow</v>
      </c>
      <c r="AS102" s="43">
        <f>AK102-'Verbrauch je Träger PP 2019'!F102</f>
        <v>-5915.1850036898268</v>
      </c>
      <c r="AT102" s="47">
        <f>AL102-'Verbrauch je Träger PP 2019'!G102</f>
        <v>-7004.4655111514794</v>
      </c>
      <c r="AU102" s="44">
        <f>AM102-'Verbrauch je Träger PP 2019'!H102</f>
        <v>-5787.2960944595807</v>
      </c>
      <c r="AV102" s="46">
        <f>AN102-'Verbrauch je Träger PP 2019'!I102</f>
        <v>-4503.2397735013619</v>
      </c>
      <c r="AW102" s="45">
        <f>AO102-'Verbrauch je Träger PP 2019'!J102</f>
        <v>-4048.6671859231501</v>
      </c>
    </row>
    <row r="103" spans="3:49" x14ac:dyDescent="0.25">
      <c r="C103" s="7" t="str">
        <f t="shared" si="33"/>
        <v>Poland</v>
      </c>
      <c r="D103" s="7" t="str">
        <f t="shared" si="33"/>
        <v>Dabrowa Gornicza</v>
      </c>
      <c r="E103" s="43">
        <f>'Gesamtenergie 2050 var.'!E27*'Energie pro Energieträger'!D$51</f>
        <v>7350.1007958673936</v>
      </c>
      <c r="F103" s="47">
        <f>'Gesamtenergie 2050 var.'!F27*'Energie pro Energieträger'!D$49</f>
        <v>8703.6208497325697</v>
      </c>
      <c r="G103" s="44">
        <f>'Gesamtenergie 2050 var.'!G27*'Energie pro Energieträger'!E$50</f>
        <v>7191.1883742052678</v>
      </c>
      <c r="H103" s="46">
        <f>'Gesamtenergie 2050 var.'!H27*'Energie pro Energieträger'!E$52</f>
        <v>5595.6434536784745</v>
      </c>
      <c r="I103" s="45">
        <f>'Gesamtenergie 2050 var.'!I27*'Energie pro Energieträger'!E$49</f>
        <v>5030.799862877182</v>
      </c>
      <c r="K103" s="7" t="str">
        <f t="shared" si="34"/>
        <v>Poland</v>
      </c>
      <c r="L103" s="7" t="str">
        <f t="shared" si="35"/>
        <v>Dabrowa Gornicza</v>
      </c>
      <c r="M103" s="43">
        <f>E103-'Verbrauch je Träger PP 2019'!F103</f>
        <v>-5127.6742041326061</v>
      </c>
      <c r="N103" s="47">
        <f>F103-'Verbrauch je Träger PP 2019'!G103</f>
        <v>-6071.9347058229887</v>
      </c>
      <c r="O103" s="44">
        <f>G103-'Verbrauch je Träger PP 2019'!H103</f>
        <v>-5016.8116257947304</v>
      </c>
      <c r="P103" s="46">
        <f>H103-'Verbrauch je Träger PP 2019'!I103</f>
        <v>-3903.7065463215258</v>
      </c>
      <c r="Q103" s="45">
        <f>I103-'Verbrauch je Träger PP 2019'!J103</f>
        <v>-3509.6529149005946</v>
      </c>
      <c r="S103" s="7" t="str">
        <f t="shared" si="36"/>
        <v>Poland</v>
      </c>
      <c r="T103" s="7" t="str">
        <f t="shared" si="37"/>
        <v>Dabrowa Gornicza</v>
      </c>
      <c r="U103" s="43">
        <f>'Gesamtenergie 2050 var.'!E64*'Energie pro Energieträger'!D$51</f>
        <v>6956.3453960887828</v>
      </c>
      <c r="V103" s="47">
        <f>'Gesamtenergie 2050 var.'!F64*'Energie pro Energieträger'!D$49</f>
        <v>8237.355447068323</v>
      </c>
      <c r="W103" s="44">
        <f>'Gesamtenergie 2050 var.'!G64*'Energie pro Energieträger'!E$50</f>
        <v>6805.9461398728417</v>
      </c>
      <c r="X103" s="46">
        <f>'Gesamtenergie 2050 var.'!H64*'Energie pro Energieträger'!E$52</f>
        <v>5295.8768400885565</v>
      </c>
      <c r="Y103" s="45">
        <f>'Gesamtenergie 2050 var.'!I64*'Energie pro Energieträger'!E$49</f>
        <v>4761.2927273659043</v>
      </c>
      <c r="AA103" s="7" t="str">
        <f t="shared" si="38"/>
        <v>Poland</v>
      </c>
      <c r="AB103" s="7" t="str">
        <f t="shared" si="39"/>
        <v>Dabrowa Gornicza</v>
      </c>
      <c r="AC103" s="43">
        <f>U103-'Verbrauch je Träger PP 2019'!F103</f>
        <v>-5521.4296039112169</v>
      </c>
      <c r="AD103" s="47">
        <f>V103-'Verbrauch je Träger PP 2019'!G103</f>
        <v>-6538.2001084872354</v>
      </c>
      <c r="AE103" s="44">
        <f>W103-'Verbrauch je Träger PP 2019'!H103</f>
        <v>-5402.0538601271564</v>
      </c>
      <c r="AF103" s="46">
        <f>X103-'Verbrauch je Träger PP 2019'!I103</f>
        <v>-4203.4731599114439</v>
      </c>
      <c r="AG103" s="45">
        <f>Y103-'Verbrauch je Träger PP 2019'!J103</f>
        <v>-3779.1600504118724</v>
      </c>
      <c r="AI103" s="7" t="str">
        <f t="shared" si="40"/>
        <v>Poland</v>
      </c>
      <c r="AJ103" s="7" t="str">
        <f t="shared" si="41"/>
        <v>Dabrowa Gornicza</v>
      </c>
      <c r="AK103" s="43">
        <f>'Gesamtenergie 2050 var.'!E101*'Energie pro Energieträger'!D$51</f>
        <v>6562.5899963101729</v>
      </c>
      <c r="AL103" s="47">
        <f>'Gesamtenergie 2050 var.'!F101*'Energie pro Energieträger'!D$49</f>
        <v>7771.090044404079</v>
      </c>
      <c r="AM103" s="44">
        <f>'Gesamtenergie 2050 var.'!G101*'Energie pro Energieträger'!E$50</f>
        <v>6420.7039055404175</v>
      </c>
      <c r="AN103" s="46">
        <f>'Gesamtenergie 2050 var.'!H101*'Energie pro Energieträger'!E$52</f>
        <v>4996.1102264986384</v>
      </c>
      <c r="AO103" s="45">
        <f>'Gesamtenergie 2050 var.'!I101*'Energie pro Energieträger'!E$49</f>
        <v>4491.7855918546265</v>
      </c>
      <c r="AQ103" s="7" t="str">
        <f t="shared" si="42"/>
        <v>Poland</v>
      </c>
      <c r="AR103" s="7" t="str">
        <f t="shared" si="43"/>
        <v>Dabrowa Gornicza</v>
      </c>
      <c r="AS103" s="43">
        <f>AK103-'Verbrauch je Träger PP 2019'!F103</f>
        <v>-5915.1850036898268</v>
      </c>
      <c r="AT103" s="47">
        <f>AL103-'Verbrauch je Träger PP 2019'!G103</f>
        <v>-7004.4655111514794</v>
      </c>
      <c r="AU103" s="44">
        <f>AM103-'Verbrauch je Träger PP 2019'!H103</f>
        <v>-5787.2960944595807</v>
      </c>
      <c r="AV103" s="46">
        <f>AN103-'Verbrauch je Träger PP 2019'!I103</f>
        <v>-4503.2397735013619</v>
      </c>
      <c r="AW103" s="45">
        <f>AO103-'Verbrauch je Träger PP 2019'!J103</f>
        <v>-4048.6671859231501</v>
      </c>
    </row>
    <row r="104" spans="3:49" x14ac:dyDescent="0.25">
      <c r="C104" s="7" t="str">
        <f t="shared" si="33"/>
        <v>Romania</v>
      </c>
      <c r="D104" s="7" t="str">
        <f t="shared" si="33"/>
        <v>Galati</v>
      </c>
      <c r="E104" s="43">
        <f>'Gesamtenergie 2050 var.'!E28*'Energie pro Energieträger'!D$51</f>
        <v>5529.433626248865</v>
      </c>
      <c r="F104" s="47">
        <f>'Gesamtenergie 2050 var.'!F28*'Energie pro Energieträger'!D$49</f>
        <v>6547.6780704410157</v>
      </c>
      <c r="G104" s="44">
        <f>'Gesamtenergie 2050 var.'!G28*'Energie pro Energieträger'!E$50</f>
        <v>5409.884831970935</v>
      </c>
      <c r="H104" s="46">
        <f>'Gesamtenergie 2050 var.'!H28*'Energie pro Energieträger'!E$52</f>
        <v>4209.5666348773848</v>
      </c>
      <c r="I104" s="45">
        <f>'Gesamtenergie 2050 var.'!I28*'Energie pro Energieträger'!E$49</f>
        <v>3784.6384289534767</v>
      </c>
      <c r="K104" s="7" t="str">
        <f t="shared" si="34"/>
        <v>Romania</v>
      </c>
      <c r="L104" s="7" t="str">
        <f t="shared" si="35"/>
        <v>Galati</v>
      </c>
      <c r="M104" s="43">
        <f>E104-'Verbrauch je Träger PP 2019'!F104</f>
        <v>-3857.5163737511339</v>
      </c>
      <c r="N104" s="47">
        <f>F104-'Verbrauch je Träger PP 2019'!G104</f>
        <v>-4567.8774851145427</v>
      </c>
      <c r="O104" s="44">
        <f>G104-'Verbrauch je Träger PP 2019'!H104</f>
        <v>-3774.1151680290632</v>
      </c>
      <c r="P104" s="46">
        <f>H104-'Verbrauch je Träger PP 2019'!I104</f>
        <v>-2936.7333651226154</v>
      </c>
      <c r="Q104" s="45">
        <f>I104-'Verbrauch je Träger PP 2019'!J104</f>
        <v>-2640.2893488243003</v>
      </c>
      <c r="S104" s="7" t="str">
        <f t="shared" si="36"/>
        <v>Romania</v>
      </c>
      <c r="T104" s="7" t="str">
        <f t="shared" si="37"/>
        <v>Galati</v>
      </c>
      <c r="U104" s="43">
        <f>'Gesamtenergie 2050 var.'!E65*'Energie pro Energieträger'!D$51</f>
        <v>5233.2139676998177</v>
      </c>
      <c r="V104" s="47">
        <f>'Gesamtenergie 2050 var.'!F65*'Energie pro Energieträger'!D$49</f>
        <v>6196.9096023816746</v>
      </c>
      <c r="W104" s="44">
        <f>'Gesamtenergie 2050 var.'!G65*'Energie pro Energieträger'!E$50</f>
        <v>5120.0695731153482</v>
      </c>
      <c r="X104" s="46">
        <f>'Gesamtenergie 2050 var.'!H65*'Energie pro Energieträger'!E$52</f>
        <v>3984.0541365803815</v>
      </c>
      <c r="Y104" s="45">
        <f>'Gesamtenergie 2050 var.'!I65*'Energie pro Energieträger'!E$49</f>
        <v>3581.8899416881113</v>
      </c>
      <c r="AA104" s="7" t="str">
        <f t="shared" si="38"/>
        <v>Romania</v>
      </c>
      <c r="AB104" s="7" t="str">
        <f t="shared" si="39"/>
        <v>Galati</v>
      </c>
      <c r="AC104" s="43">
        <f>U104-'Verbrauch je Träger PP 2019'!F104</f>
        <v>-4153.7360323001813</v>
      </c>
      <c r="AD104" s="47">
        <f>V104-'Verbrauch je Träger PP 2019'!G104</f>
        <v>-4918.6459531738838</v>
      </c>
      <c r="AE104" s="44">
        <f>W104-'Verbrauch je Träger PP 2019'!H104</f>
        <v>-4063.9304268846499</v>
      </c>
      <c r="AF104" s="46">
        <f>X104-'Verbrauch je Träger PP 2019'!I104</f>
        <v>-3162.2458634196187</v>
      </c>
      <c r="AG104" s="45">
        <f>Y104-'Verbrauch je Träger PP 2019'!J104</f>
        <v>-2843.0378360896657</v>
      </c>
      <c r="AI104" s="7" t="str">
        <f t="shared" si="40"/>
        <v>Romania</v>
      </c>
      <c r="AJ104" s="7" t="str">
        <f t="shared" si="41"/>
        <v>Galati</v>
      </c>
      <c r="AK104" s="43">
        <f>'Gesamtenergie 2050 var.'!E102*'Energie pro Energieträger'!D$51</f>
        <v>4936.9943091507721</v>
      </c>
      <c r="AL104" s="47">
        <f>'Gesamtenergie 2050 var.'!F102*'Energie pro Energieträger'!D$49</f>
        <v>5846.1411343223353</v>
      </c>
      <c r="AM104" s="44">
        <f>'Gesamtenergie 2050 var.'!G102*'Energie pro Energieträger'!E$50</f>
        <v>4830.2543142597633</v>
      </c>
      <c r="AN104" s="46">
        <f>'Gesamtenergie 2050 var.'!H102*'Energie pro Energieträger'!E$52</f>
        <v>3758.5416382833791</v>
      </c>
      <c r="AO104" s="45">
        <f>'Gesamtenergie 2050 var.'!I102*'Energie pro Energieträger'!E$49</f>
        <v>3379.1414544227468</v>
      </c>
      <c r="AQ104" s="7" t="str">
        <f t="shared" si="42"/>
        <v>Romania</v>
      </c>
      <c r="AR104" s="7" t="str">
        <f t="shared" si="43"/>
        <v>Galati</v>
      </c>
      <c r="AS104" s="43">
        <f>AK104-'Verbrauch je Träger PP 2019'!F104</f>
        <v>-4449.9556908492268</v>
      </c>
      <c r="AT104" s="47">
        <f>AL104-'Verbrauch je Träger PP 2019'!G104</f>
        <v>-5269.414421233223</v>
      </c>
      <c r="AU104" s="44">
        <f>AM104-'Verbrauch je Träger PP 2019'!H104</f>
        <v>-4353.7456857402349</v>
      </c>
      <c r="AV104" s="46">
        <f>AN104-'Verbrauch je Träger PP 2019'!I104</f>
        <v>-3387.758361716621</v>
      </c>
      <c r="AW104" s="45">
        <f>AO104-'Verbrauch je Träger PP 2019'!J104</f>
        <v>-3045.7863233550302</v>
      </c>
    </row>
    <row r="105" spans="3:49" x14ac:dyDescent="0.25">
      <c r="C105" s="7" t="str">
        <f t="shared" si="33"/>
        <v>Slovakia</v>
      </c>
      <c r="D105" s="7" t="str">
        <f t="shared" si="33"/>
        <v>Kosice</v>
      </c>
      <c r="E105" s="43">
        <f>'Gesamtenergie 2050 var.'!E29*'Energie pro Energieträger'!D$51</f>
        <v>12137.781130790192</v>
      </c>
      <c r="F105" s="47">
        <f>'Gesamtenergie 2050 var.'!F29*'Energie pro Energieträger'!D$49</f>
        <v>14372.951861943691</v>
      </c>
      <c r="G105" s="44">
        <f>'Gesamtenergie 2050 var.'!G29*'Energie pro Energieträger'!E$50</f>
        <v>11875.356948228882</v>
      </c>
      <c r="H105" s="46">
        <f>'Gesamtenergie 2050 var.'!H29*'Energie pro Energieträger'!E$52</f>
        <v>9240.5121253406014</v>
      </c>
      <c r="I105" s="45">
        <f>'Gesamtenergie 2050 var.'!I29*'Energie pro Energieträger'!E$49</f>
        <v>8307.7428928247045</v>
      </c>
      <c r="K105" s="7" t="str">
        <f t="shared" si="34"/>
        <v>Slovakia</v>
      </c>
      <c r="L105" s="7" t="str">
        <f t="shared" si="35"/>
        <v>Kosice</v>
      </c>
      <c r="M105" s="43">
        <f>E105-'Verbrauch je Träger PP 2019'!F105</f>
        <v>-8467.718869209808</v>
      </c>
      <c r="N105" s="47">
        <f>F105-'Verbrauch je Träger PP 2019'!G105</f>
        <v>-10027.048138056312</v>
      </c>
      <c r="O105" s="44">
        <f>G105-'Verbrauch je Träger PP 2019'!H105</f>
        <v>-8284.6430517711142</v>
      </c>
      <c r="P105" s="46">
        <f>H105-'Verbrauch je Träger PP 2019'!I105</f>
        <v>-6446.4878746594004</v>
      </c>
      <c r="Q105" s="45">
        <f>I105-'Verbrauch je Träger PP 2019'!J105</f>
        <v>-5795.7571071752936</v>
      </c>
      <c r="S105" s="7" t="str">
        <f t="shared" si="36"/>
        <v>Slovakia</v>
      </c>
      <c r="T105" s="7" t="str">
        <f t="shared" si="37"/>
        <v>Kosice</v>
      </c>
      <c r="U105" s="43">
        <f>'Gesamtenergie 2050 var.'!E66*'Energie pro Energieträger'!D$51</f>
        <v>11487.542855926431</v>
      </c>
      <c r="V105" s="47">
        <f>'Gesamtenergie 2050 var.'!F66*'Energie pro Energieträger'!D$49</f>
        <v>13602.972297910992</v>
      </c>
      <c r="W105" s="44">
        <f>'Gesamtenergie 2050 var.'!G66*'Energie pro Energieträger'!E$50</f>
        <v>11239.177111716619</v>
      </c>
      <c r="X105" s="46">
        <f>'Gesamtenergie 2050 var.'!H66*'Energie pro Energieträger'!E$52</f>
        <v>8745.4846900544962</v>
      </c>
      <c r="Y105" s="45">
        <f>'Gesamtenergie 2050 var.'!I66*'Energie pro Energieträger'!E$49</f>
        <v>7862.6852378519516</v>
      </c>
      <c r="AA105" s="7" t="str">
        <f t="shared" si="38"/>
        <v>Slovakia</v>
      </c>
      <c r="AB105" s="7" t="str">
        <f t="shared" si="39"/>
        <v>Kosice</v>
      </c>
      <c r="AC105" s="43">
        <f>U105-'Verbrauch je Träger PP 2019'!F105</f>
        <v>-9117.957144073569</v>
      </c>
      <c r="AD105" s="47">
        <f>V105-'Verbrauch je Träger PP 2019'!G105</f>
        <v>-10797.027702089012</v>
      </c>
      <c r="AE105" s="44">
        <f>W105-'Verbrauch je Träger PP 2019'!H105</f>
        <v>-8920.8228882833773</v>
      </c>
      <c r="AF105" s="46">
        <f>X105-'Verbrauch je Träger PP 2019'!I105</f>
        <v>-6941.5153099455056</v>
      </c>
      <c r="AG105" s="45">
        <f>Y105-'Verbrauch je Träger PP 2019'!J105</f>
        <v>-6240.8147621480466</v>
      </c>
      <c r="AI105" s="7" t="str">
        <f t="shared" si="40"/>
        <v>Slovakia</v>
      </c>
      <c r="AJ105" s="7" t="str">
        <f t="shared" si="41"/>
        <v>Kosice</v>
      </c>
      <c r="AK105" s="43">
        <f>'Gesamtenergie 2050 var.'!E103*'Energie pro Energieträger'!D$51</f>
        <v>10837.304581062672</v>
      </c>
      <c r="AL105" s="47">
        <f>'Gesamtenergie 2050 var.'!F103*'Energie pro Energieträger'!D$49</f>
        <v>12832.992733878295</v>
      </c>
      <c r="AM105" s="44">
        <f>'Gesamtenergie 2050 var.'!G103*'Energie pro Energieträger'!E$50</f>
        <v>10602.997275204358</v>
      </c>
      <c r="AN105" s="46">
        <f>'Gesamtenergie 2050 var.'!H103*'Energie pro Energieträger'!E$52</f>
        <v>8250.4572547683947</v>
      </c>
      <c r="AO105" s="45">
        <f>'Gesamtenergie 2050 var.'!I103*'Energie pro Energieträger'!E$49</f>
        <v>7417.6275828792004</v>
      </c>
      <c r="AQ105" s="7" t="str">
        <f t="shared" si="42"/>
        <v>Slovakia</v>
      </c>
      <c r="AR105" s="7" t="str">
        <f t="shared" si="43"/>
        <v>Kosice</v>
      </c>
      <c r="AS105" s="43">
        <f>AK105-'Verbrauch je Träger PP 2019'!F105</f>
        <v>-9768.1954189373282</v>
      </c>
      <c r="AT105" s="47">
        <f>AL105-'Verbrauch je Träger PP 2019'!G105</f>
        <v>-11567.007266121709</v>
      </c>
      <c r="AU105" s="44">
        <f>AM105-'Verbrauch je Träger PP 2019'!H105</f>
        <v>-9557.0027247956386</v>
      </c>
      <c r="AV105" s="46">
        <f>AN105-'Verbrauch je Träger PP 2019'!I105</f>
        <v>-7436.5427452316071</v>
      </c>
      <c r="AW105" s="45">
        <f>AO105-'Verbrauch je Träger PP 2019'!J105</f>
        <v>-6685.8724171207978</v>
      </c>
    </row>
    <row r="106" spans="3:49" x14ac:dyDescent="0.25">
      <c r="C106" s="7" t="str">
        <f t="shared" si="33"/>
        <v>Spain</v>
      </c>
      <c r="D106" s="7" t="str">
        <f t="shared" si="33"/>
        <v>Gijon</v>
      </c>
      <c r="E106" s="43">
        <f>'Gesamtenergie 2050 var.'!E30*'Energie pro Energieträger'!D$51</f>
        <v>6406.0511523614905</v>
      </c>
      <c r="F106" s="47">
        <f>'Gesamtenergie 2050 var.'!F30*'Energie pro Energieträger'!D$49</f>
        <v>7585.7245938036158</v>
      </c>
      <c r="G106" s="44">
        <f>'Gesamtenergie 2050 var.'!G30*'Energie pro Energieträger'!E$50</f>
        <v>6267.5495004541326</v>
      </c>
      <c r="H106" s="46">
        <f>'Gesamtenergie 2050 var.'!H30*'Energie pro Energieträger'!E$52</f>
        <v>4876.9369550408728</v>
      </c>
      <c r="I106" s="45">
        <f>'Gesamtenergie 2050 var.'!I30*'Energie pro Energieträger'!E$49</f>
        <v>4384.6420823241506</v>
      </c>
      <c r="K106" s="7" t="str">
        <f t="shared" si="34"/>
        <v>Spain</v>
      </c>
      <c r="L106" s="7" t="str">
        <f t="shared" si="35"/>
        <v>Gijon</v>
      </c>
      <c r="M106" s="43">
        <f>E106-'Verbrauch je Träger PP 2019'!F106</f>
        <v>-4469.0738476385095</v>
      </c>
      <c r="N106" s="47">
        <f>F106-'Verbrauch je Träger PP 2019'!G106</f>
        <v>-5292.0531839741652</v>
      </c>
      <c r="O106" s="44">
        <f>G106-'Verbrauch je Träger PP 2019'!H106</f>
        <v>-4372.4504995458656</v>
      </c>
      <c r="P106" s="46">
        <f>H106-'Verbrauch je Träger PP 2019'!I106</f>
        <v>-3402.3130449591272</v>
      </c>
      <c r="Q106" s="45">
        <f>I106-'Verbrauch je Träger PP 2019'!J106</f>
        <v>-3058.8718065647381</v>
      </c>
      <c r="S106" s="7" t="str">
        <f t="shared" si="36"/>
        <v>Spain</v>
      </c>
      <c r="T106" s="7" t="str">
        <f t="shared" si="37"/>
        <v>Gijon</v>
      </c>
      <c r="U106" s="43">
        <f>'Gesamtenergie 2050 var.'!E67*'Energie pro Energieträger'!D$51</f>
        <v>6062.8698406278381</v>
      </c>
      <c r="V106" s="47">
        <f>'Gesamtenergie 2050 var.'!F67*'Energie pro Energieträger'!D$49</f>
        <v>7179.3464905641358</v>
      </c>
      <c r="W106" s="44">
        <f>'Gesamtenergie 2050 var.'!G67*'Energie pro Energieträger'!E$50</f>
        <v>5931.7879200726602</v>
      </c>
      <c r="X106" s="46">
        <f>'Gesamtenergie 2050 var.'!H67*'Energie pro Energieträger'!E$52</f>
        <v>4615.6724753065391</v>
      </c>
      <c r="Y106" s="45">
        <f>'Gesamtenergie 2050 var.'!I67*'Energie pro Energieträger'!E$49</f>
        <v>4149.750542199642</v>
      </c>
      <c r="AA106" s="7" t="str">
        <f t="shared" si="38"/>
        <v>Spain</v>
      </c>
      <c r="AB106" s="7" t="str">
        <f t="shared" si="39"/>
        <v>Gijon</v>
      </c>
      <c r="AC106" s="43">
        <f>U106-'Verbrauch je Träger PP 2019'!F106</f>
        <v>-4812.2551593721619</v>
      </c>
      <c r="AD106" s="47">
        <f>V106-'Verbrauch je Träger PP 2019'!G106</f>
        <v>-5698.4312872136452</v>
      </c>
      <c r="AE106" s="44">
        <f>W106-'Verbrauch je Träger PP 2019'!H106</f>
        <v>-4708.212079927338</v>
      </c>
      <c r="AF106" s="46">
        <f>X106-'Verbrauch je Träger PP 2019'!I106</f>
        <v>-3663.5775246934609</v>
      </c>
      <c r="AG106" s="45">
        <f>Y106-'Verbrauch je Träger PP 2019'!J106</f>
        <v>-3293.7633466892466</v>
      </c>
      <c r="AI106" s="7" t="str">
        <f t="shared" si="40"/>
        <v>Spain</v>
      </c>
      <c r="AJ106" s="7" t="str">
        <f t="shared" si="41"/>
        <v>Gijon</v>
      </c>
      <c r="AK106" s="43">
        <f>'Gesamtenergie 2050 var.'!E104*'Energie pro Energieträger'!D$51</f>
        <v>5719.6885288941876</v>
      </c>
      <c r="AL106" s="47">
        <f>'Gesamtenergie 2050 var.'!F104*'Energie pro Energieträger'!D$49</f>
        <v>6772.9683873246568</v>
      </c>
      <c r="AM106" s="44">
        <f>'Gesamtenergie 2050 var.'!G104*'Energie pro Energieträger'!E$50</f>
        <v>5596.0263396911896</v>
      </c>
      <c r="AN106" s="46">
        <f>'Gesamtenergie 2050 var.'!H104*'Energie pro Energieträger'!E$52</f>
        <v>4354.4079955722073</v>
      </c>
      <c r="AO106" s="45">
        <f>'Gesamtenergie 2050 var.'!I104*'Energie pro Energieträger'!E$49</f>
        <v>3914.859002075134</v>
      </c>
      <c r="AQ106" s="7" t="str">
        <f t="shared" si="42"/>
        <v>Spain</v>
      </c>
      <c r="AR106" s="7" t="str">
        <f t="shared" si="43"/>
        <v>Gijon</v>
      </c>
      <c r="AS106" s="43">
        <f>AK106-'Verbrauch je Träger PP 2019'!F106</f>
        <v>-5155.4364711058124</v>
      </c>
      <c r="AT106" s="47">
        <f>AL106-'Verbrauch je Träger PP 2019'!G106</f>
        <v>-6104.8093904531243</v>
      </c>
      <c r="AU106" s="44">
        <f>AM106-'Verbrauch je Träger PP 2019'!H106</f>
        <v>-5043.9736603088086</v>
      </c>
      <c r="AV106" s="46">
        <f>AN106-'Verbrauch je Träger PP 2019'!I106</f>
        <v>-3924.8420044277927</v>
      </c>
      <c r="AW106" s="45">
        <f>AO106-'Verbrauch je Träger PP 2019'!J106</f>
        <v>-3528.6548868137547</v>
      </c>
    </row>
    <row r="107" spans="3:49" x14ac:dyDescent="0.25">
      <c r="C107" s="7" t="str">
        <f t="shared" si="33"/>
        <v>Spain</v>
      </c>
      <c r="D107" s="7" t="str">
        <f t="shared" si="33"/>
        <v>Aviles</v>
      </c>
      <c r="E107" s="43">
        <f>'Gesamtenergie 2050 var.'!E31*'Energie pro Energieträger'!D$51</f>
        <v>6406.0511523614905</v>
      </c>
      <c r="F107" s="47">
        <f>'Gesamtenergie 2050 var.'!F31*'Energie pro Energieträger'!D$49</f>
        <v>7585.7245938036158</v>
      </c>
      <c r="G107" s="44">
        <f>'Gesamtenergie 2050 var.'!G31*'Energie pro Energieträger'!E$50</f>
        <v>6267.5495004541326</v>
      </c>
      <c r="H107" s="46">
        <f>'Gesamtenergie 2050 var.'!H31*'Energie pro Energieträger'!E$52</f>
        <v>4876.9369550408728</v>
      </c>
      <c r="I107" s="45">
        <f>'Gesamtenergie 2050 var.'!I31*'Energie pro Energieträger'!E$49</f>
        <v>4384.6420823241506</v>
      </c>
      <c r="K107" s="7" t="str">
        <f t="shared" si="34"/>
        <v>Spain</v>
      </c>
      <c r="L107" s="7" t="str">
        <f t="shared" si="35"/>
        <v>Aviles</v>
      </c>
      <c r="M107" s="43">
        <f>E107-'Verbrauch je Träger PP 2019'!F107</f>
        <v>-4469.0738476385095</v>
      </c>
      <c r="N107" s="47">
        <f>F107-'Verbrauch je Träger PP 2019'!G107</f>
        <v>-5292.0531839741652</v>
      </c>
      <c r="O107" s="44">
        <f>G107-'Verbrauch je Träger PP 2019'!H107</f>
        <v>-4372.4504995458656</v>
      </c>
      <c r="P107" s="46">
        <f>H107-'Verbrauch je Träger PP 2019'!I107</f>
        <v>-3402.3130449591272</v>
      </c>
      <c r="Q107" s="45">
        <f>I107-'Verbrauch je Träger PP 2019'!J107</f>
        <v>-3058.8718065647381</v>
      </c>
      <c r="S107" s="7" t="str">
        <f t="shared" si="36"/>
        <v>Spain</v>
      </c>
      <c r="T107" s="7" t="str">
        <f t="shared" si="37"/>
        <v>Aviles</v>
      </c>
      <c r="U107" s="43">
        <f>'Gesamtenergie 2050 var.'!E68*'Energie pro Energieträger'!D$51</f>
        <v>6062.8698406278381</v>
      </c>
      <c r="V107" s="47">
        <f>'Gesamtenergie 2050 var.'!F68*'Energie pro Energieträger'!D$49</f>
        <v>7179.3464905641358</v>
      </c>
      <c r="W107" s="44">
        <f>'Gesamtenergie 2050 var.'!G68*'Energie pro Energieträger'!E$50</f>
        <v>5931.7879200726602</v>
      </c>
      <c r="X107" s="46">
        <f>'Gesamtenergie 2050 var.'!H68*'Energie pro Energieträger'!E$52</f>
        <v>4615.6724753065391</v>
      </c>
      <c r="Y107" s="45">
        <f>'Gesamtenergie 2050 var.'!I68*'Energie pro Energieträger'!E$49</f>
        <v>4149.750542199642</v>
      </c>
      <c r="AA107" s="7" t="str">
        <f t="shared" si="38"/>
        <v>Spain</v>
      </c>
      <c r="AB107" s="7" t="str">
        <f t="shared" si="39"/>
        <v>Aviles</v>
      </c>
      <c r="AC107" s="43">
        <f>U107-'Verbrauch je Träger PP 2019'!F107</f>
        <v>-4812.2551593721619</v>
      </c>
      <c r="AD107" s="47">
        <f>V107-'Verbrauch je Träger PP 2019'!G107</f>
        <v>-5698.4312872136452</v>
      </c>
      <c r="AE107" s="44">
        <f>W107-'Verbrauch je Träger PP 2019'!H107</f>
        <v>-4708.212079927338</v>
      </c>
      <c r="AF107" s="46">
        <f>X107-'Verbrauch je Träger PP 2019'!I107</f>
        <v>-3663.5775246934609</v>
      </c>
      <c r="AG107" s="45">
        <f>Y107-'Verbrauch je Träger PP 2019'!J107</f>
        <v>-3293.7633466892466</v>
      </c>
      <c r="AI107" s="7" t="str">
        <f t="shared" si="40"/>
        <v>Spain</v>
      </c>
      <c r="AJ107" s="7" t="str">
        <f t="shared" si="41"/>
        <v>Aviles</v>
      </c>
      <c r="AK107" s="43">
        <f>'Gesamtenergie 2050 var.'!E105*'Energie pro Energieträger'!D$51</f>
        <v>5719.6885288941876</v>
      </c>
      <c r="AL107" s="47">
        <f>'Gesamtenergie 2050 var.'!F105*'Energie pro Energieträger'!D$49</f>
        <v>6772.9683873246568</v>
      </c>
      <c r="AM107" s="44">
        <f>'Gesamtenergie 2050 var.'!G105*'Energie pro Energieträger'!E$50</f>
        <v>5596.0263396911896</v>
      </c>
      <c r="AN107" s="46">
        <f>'Gesamtenergie 2050 var.'!H105*'Energie pro Energieträger'!E$52</f>
        <v>4354.4079955722073</v>
      </c>
      <c r="AO107" s="45">
        <f>'Gesamtenergie 2050 var.'!I105*'Energie pro Energieträger'!E$49</f>
        <v>3914.859002075134</v>
      </c>
      <c r="AQ107" s="7" t="str">
        <f t="shared" si="42"/>
        <v>Spain</v>
      </c>
      <c r="AR107" s="7" t="str">
        <f t="shared" si="43"/>
        <v>Aviles</v>
      </c>
      <c r="AS107" s="43">
        <f>AK107-'Verbrauch je Träger PP 2019'!F107</f>
        <v>-5155.4364711058124</v>
      </c>
      <c r="AT107" s="47">
        <f>AL107-'Verbrauch je Träger PP 2019'!G107</f>
        <v>-6104.8093904531243</v>
      </c>
      <c r="AU107" s="44">
        <f>AM107-'Verbrauch je Träger PP 2019'!H107</f>
        <v>-5043.9736603088086</v>
      </c>
      <c r="AV107" s="46">
        <f>AN107-'Verbrauch je Träger PP 2019'!I107</f>
        <v>-3924.8420044277927</v>
      </c>
      <c r="AW107" s="45">
        <f>AO107-'Verbrauch je Träger PP 2019'!J107</f>
        <v>-3528.6548868137547</v>
      </c>
    </row>
    <row r="108" spans="3:49" x14ac:dyDescent="0.25">
      <c r="C108" s="7" t="str">
        <f t="shared" si="33"/>
        <v>Sweden</v>
      </c>
      <c r="D108" s="7" t="str">
        <f t="shared" si="33"/>
        <v>Lulea</v>
      </c>
      <c r="E108" s="43">
        <f>'Gesamtenergie 2050 var.'!E32*'Energie pro Energieträger'!D$51</f>
        <v>6203.7548001816531</v>
      </c>
      <c r="F108" s="47">
        <f>'Gesamtenergie 2050 var.'!F32*'Energie pro Energieträger'!D$49</f>
        <v>7346.1753961045533</v>
      </c>
      <c r="G108" s="44">
        <f>'Gesamtenergie 2050 var.'!G32*'Energie pro Energieträger'!E$50</f>
        <v>6069.6268846503172</v>
      </c>
      <c r="H108" s="46">
        <f>'Gesamtenergie 2050 var.'!H32*'Energie pro Energieträger'!E$52</f>
        <v>4722.928419618529</v>
      </c>
      <c r="I108" s="45">
        <f>'Gesamtenergie 2050 var.'!I32*'Energie pro Energieträger'!E$49</f>
        <v>4246.179700777072</v>
      </c>
      <c r="K108" s="7" t="str">
        <f t="shared" si="34"/>
        <v>Sweden</v>
      </c>
      <c r="L108" s="7" t="str">
        <f t="shared" si="35"/>
        <v>Lulea</v>
      </c>
      <c r="M108" s="43">
        <f>E108-'Verbrauch je Träger PP 2019'!F108</f>
        <v>-4327.9451998183458</v>
      </c>
      <c r="N108" s="47">
        <f>F108-'Verbrauch je Träger PP 2019'!G108</f>
        <v>-5124.9357150065598</v>
      </c>
      <c r="O108" s="44">
        <f>G108-'Verbrauch je Träger PP 2019'!H108</f>
        <v>-4234.373115349681</v>
      </c>
      <c r="P108" s="46">
        <f>H108-'Verbrauch je Träger PP 2019'!I108</f>
        <v>-3294.8715803814712</v>
      </c>
      <c r="Q108" s="45">
        <f>I108-'Verbrauch je Träger PP 2019'!J108</f>
        <v>-2962.2758547784833</v>
      </c>
      <c r="S108" s="7" t="str">
        <f t="shared" si="36"/>
        <v>Sweden</v>
      </c>
      <c r="T108" s="7" t="str">
        <f t="shared" si="37"/>
        <v>Lulea</v>
      </c>
      <c r="U108" s="43">
        <f>'Gesamtenergie 2050 var.'!E69*'Energie pro Energieträger'!D$51</f>
        <v>5871.4107930290638</v>
      </c>
      <c r="V108" s="47">
        <f>'Gesamtenergie 2050 var.'!F69*'Energie pro Energieträger'!D$49</f>
        <v>6952.6302855989516</v>
      </c>
      <c r="W108" s="44">
        <f>'Gesamtenergie 2050 var.'!G69*'Energie pro Energieträger'!E$50</f>
        <v>5744.4683015440496</v>
      </c>
      <c r="X108" s="46">
        <f>'Gesamtenergie 2050 var.'!H69*'Energie pro Energieträger'!E$52</f>
        <v>4469.9143971389649</v>
      </c>
      <c r="Y108" s="45">
        <f>'Gesamtenergie 2050 var.'!I69*'Energie pro Energieträger'!E$49</f>
        <v>4018.7057882354425</v>
      </c>
      <c r="AA108" s="7" t="str">
        <f t="shared" si="38"/>
        <v>Sweden</v>
      </c>
      <c r="AB108" s="7" t="str">
        <f t="shared" si="39"/>
        <v>Lulea</v>
      </c>
      <c r="AC108" s="43">
        <f>U108-'Verbrauch je Träger PP 2019'!F108</f>
        <v>-4660.2892069709351</v>
      </c>
      <c r="AD108" s="47">
        <f>V108-'Verbrauch je Träger PP 2019'!G108</f>
        <v>-5518.4808255121616</v>
      </c>
      <c r="AE108" s="44">
        <f>W108-'Verbrauch je Träger PP 2019'!H108</f>
        <v>-4559.5316984559486</v>
      </c>
      <c r="AF108" s="46">
        <f>X108-'Verbrauch je Träger PP 2019'!I108</f>
        <v>-3547.8856028610353</v>
      </c>
      <c r="AG108" s="45">
        <f>Y108-'Verbrauch je Träger PP 2019'!J108</f>
        <v>-3189.7497673201128</v>
      </c>
      <c r="AI108" s="7" t="str">
        <f t="shared" si="40"/>
        <v>Sweden</v>
      </c>
      <c r="AJ108" s="7" t="str">
        <f t="shared" si="41"/>
        <v>Lulea</v>
      </c>
      <c r="AK108" s="43">
        <f>'Gesamtenergie 2050 var.'!E106*'Energie pro Energieträger'!D$51</f>
        <v>5539.0667858764755</v>
      </c>
      <c r="AL108" s="47">
        <f>'Gesamtenergie 2050 var.'!F106*'Energie pro Energieträger'!D$49</f>
        <v>6559.0851750933507</v>
      </c>
      <c r="AM108" s="44">
        <f>'Gesamtenergie 2050 var.'!G106*'Energie pro Energieträger'!E$50</f>
        <v>5419.309718437783</v>
      </c>
      <c r="AN108" s="46">
        <f>'Gesamtenergie 2050 var.'!H106*'Energie pro Energieträger'!E$52</f>
        <v>4216.9003746594008</v>
      </c>
      <c r="AO108" s="45">
        <f>'Gesamtenergie 2050 var.'!I106*'Energie pro Energieträger'!E$49</f>
        <v>3791.2318756938139</v>
      </c>
      <c r="AQ108" s="7" t="str">
        <f t="shared" si="42"/>
        <v>Sweden</v>
      </c>
      <c r="AR108" s="7" t="str">
        <f t="shared" si="43"/>
        <v>Lulea</v>
      </c>
      <c r="AS108" s="43">
        <f>AK108-'Verbrauch je Träger PP 2019'!F108</f>
        <v>-4992.6332141235234</v>
      </c>
      <c r="AT108" s="47">
        <f>AL108-'Verbrauch je Träger PP 2019'!G108</f>
        <v>-5912.0259360177624</v>
      </c>
      <c r="AU108" s="44">
        <f>AM108-'Verbrauch je Träger PP 2019'!H108</f>
        <v>-4884.6902815622152</v>
      </c>
      <c r="AV108" s="46">
        <f>AN108-'Verbrauch je Träger PP 2019'!I108</f>
        <v>-3800.8996253405994</v>
      </c>
      <c r="AW108" s="45">
        <f>AO108-'Verbrauch je Träger PP 2019'!J108</f>
        <v>-3417.2236798617414</v>
      </c>
    </row>
    <row r="109" spans="3:49" x14ac:dyDescent="0.25">
      <c r="C109" s="7" t="str">
        <f t="shared" si="33"/>
        <v>Sweden</v>
      </c>
      <c r="D109" s="7" t="str">
        <f t="shared" si="33"/>
        <v>Oxeloesund</v>
      </c>
      <c r="E109" s="43">
        <f>'Gesamtenergie 2050 var.'!E33*'Energie pro Energieträger'!D$51</f>
        <v>4045.9270435967305</v>
      </c>
      <c r="F109" s="47">
        <f>'Gesamtenergie 2050 var.'!F33*'Energie pro Energieträger'!D$49</f>
        <v>4790.983953981231</v>
      </c>
      <c r="G109" s="44">
        <f>'Gesamtenergie 2050 var.'!G33*'Energie pro Energieträger'!E$50</f>
        <v>3958.4523160762942</v>
      </c>
      <c r="H109" s="46">
        <f>'Gesamtenergie 2050 var.'!H33*'Energie pro Energieträger'!E$52</f>
        <v>3080.1707084468667</v>
      </c>
      <c r="I109" s="45">
        <f>'Gesamtenergie 2050 var.'!I33*'Energie pro Energieträger'!E$49</f>
        <v>2769.2476309415683</v>
      </c>
      <c r="K109" s="7" t="str">
        <f t="shared" si="34"/>
        <v>Sweden</v>
      </c>
      <c r="L109" s="7" t="str">
        <f t="shared" si="35"/>
        <v>Oxeloesund</v>
      </c>
      <c r="M109" s="43">
        <f>E109-'Verbrauch je Träger PP 2019'!F109</f>
        <v>-2822.5729564032695</v>
      </c>
      <c r="N109" s="47">
        <f>F109-'Verbrauch je Träger PP 2019'!G109</f>
        <v>-3342.3493793521038</v>
      </c>
      <c r="O109" s="44">
        <f>G109-'Verbrauch je Träger PP 2019'!H109</f>
        <v>-2761.5476839237049</v>
      </c>
      <c r="P109" s="46">
        <f>H109-'Verbrauch je Träger PP 2019'!I109</f>
        <v>-2148.8292915531333</v>
      </c>
      <c r="Q109" s="45">
        <f>I109-'Verbrauch je Träger PP 2019'!J109</f>
        <v>-1931.9190357250977</v>
      </c>
      <c r="S109" s="7" t="str">
        <f t="shared" si="36"/>
        <v>Sweden</v>
      </c>
      <c r="T109" s="7" t="str">
        <f t="shared" si="37"/>
        <v>Oxeloesund</v>
      </c>
      <c r="U109" s="43">
        <f>'Gesamtenergie 2050 var.'!E70*'Energie pro Energieträger'!D$51</f>
        <v>3829.180951975477</v>
      </c>
      <c r="V109" s="47">
        <f>'Gesamtenergie 2050 var.'!F70*'Energie pro Energieträger'!D$49</f>
        <v>4534.3240993036643</v>
      </c>
      <c r="W109" s="44">
        <f>'Gesamtenergie 2050 var.'!G70*'Energie pro Energieträger'!E$50</f>
        <v>3746.3923705722063</v>
      </c>
      <c r="X109" s="46">
        <f>'Gesamtenergie 2050 var.'!H70*'Energie pro Energieträger'!E$52</f>
        <v>2915.1615633514984</v>
      </c>
      <c r="Y109" s="45">
        <f>'Gesamtenergie 2050 var.'!I70*'Energie pro Energieträger'!E$49</f>
        <v>2620.8950792839837</v>
      </c>
      <c r="AA109" s="7" t="str">
        <f t="shared" si="38"/>
        <v>Sweden</v>
      </c>
      <c r="AB109" s="7" t="str">
        <f t="shared" si="39"/>
        <v>Oxeloesund</v>
      </c>
      <c r="AC109" s="43">
        <f>U109-'Verbrauch je Träger PP 2019'!F109</f>
        <v>-3039.319048024523</v>
      </c>
      <c r="AD109" s="47">
        <f>V109-'Verbrauch je Träger PP 2019'!G109</f>
        <v>-3599.0092340296706</v>
      </c>
      <c r="AE109" s="44">
        <f>W109-'Verbrauch je Träger PP 2019'!H109</f>
        <v>-2973.6076294277927</v>
      </c>
      <c r="AF109" s="46">
        <f>X109-'Verbrauch je Träger PP 2019'!I109</f>
        <v>-2313.8384366485016</v>
      </c>
      <c r="AG109" s="45">
        <f>Y109-'Verbrauch je Träger PP 2019'!J109</f>
        <v>-2080.2715873826824</v>
      </c>
      <c r="AI109" s="7" t="str">
        <f t="shared" si="40"/>
        <v>Sweden</v>
      </c>
      <c r="AJ109" s="7" t="str">
        <f t="shared" si="41"/>
        <v>Oxeloesund</v>
      </c>
      <c r="AK109" s="43">
        <f>'Gesamtenergie 2050 var.'!E107*'Energie pro Energieträger'!D$51</f>
        <v>3612.4348603542239</v>
      </c>
      <c r="AL109" s="47">
        <f>'Gesamtenergie 2050 var.'!F107*'Energie pro Energieträger'!D$49</f>
        <v>4277.6642446260985</v>
      </c>
      <c r="AM109" s="44">
        <f>'Gesamtenergie 2050 var.'!G107*'Energie pro Energieträger'!E$50</f>
        <v>3534.3324250681198</v>
      </c>
      <c r="AN109" s="46">
        <f>'Gesamtenergie 2050 var.'!H107*'Energie pro Energieträger'!E$52</f>
        <v>2750.1524182561311</v>
      </c>
      <c r="AO109" s="45">
        <f>'Gesamtenergie 2050 var.'!I107*'Energie pro Energieträger'!E$49</f>
        <v>2472.5425276264</v>
      </c>
      <c r="AQ109" s="7" t="str">
        <f t="shared" si="42"/>
        <v>Sweden</v>
      </c>
      <c r="AR109" s="7" t="str">
        <f t="shared" si="43"/>
        <v>Oxeloesund</v>
      </c>
      <c r="AS109" s="43">
        <f>AK109-'Verbrauch je Träger PP 2019'!F109</f>
        <v>-3256.0651396457761</v>
      </c>
      <c r="AT109" s="47">
        <f>AL109-'Verbrauch je Träger PP 2019'!G109</f>
        <v>-3855.6690887072364</v>
      </c>
      <c r="AU109" s="44">
        <f>AM109-'Verbrauch je Träger PP 2019'!H109</f>
        <v>-3185.6675749318792</v>
      </c>
      <c r="AV109" s="46">
        <f>AN109-'Verbrauch je Träger PP 2019'!I109</f>
        <v>-2478.8475817438689</v>
      </c>
      <c r="AW109" s="45">
        <f>AO109-'Verbrauch je Träger PP 2019'!J109</f>
        <v>-2228.6241390402661</v>
      </c>
    </row>
    <row r="110" spans="3:49" x14ac:dyDescent="0.25">
      <c r="C110" s="7" t="str">
        <f t="shared" si="33"/>
        <v>United Kingdom</v>
      </c>
      <c r="D110" s="7" t="str">
        <f t="shared" si="33"/>
        <v>Port Talbot</v>
      </c>
      <c r="E110" s="43">
        <f>'Gesamtenergie 2050 var.'!E34*'Energie pro Energieträger'!D$51</f>
        <v>10209.222573342417</v>
      </c>
      <c r="F110" s="47">
        <f>'Gesamtenergie 2050 var.'!F34*'Energie pro Energieträger'!D$49</f>
        <v>12089.249510545973</v>
      </c>
      <c r="G110" s="44">
        <f>'Gesamtenergie 2050 var.'!G34*'Energie pro Energieträger'!E$50</f>
        <v>9988.49467756585</v>
      </c>
      <c r="H110" s="46">
        <f>'Gesamtenergie 2050 var.'!H34*'Energie pro Energieträger'!E$52</f>
        <v>7772.2974209809272</v>
      </c>
      <c r="I110" s="45">
        <f>'Gesamtenergie 2050 var.'!I34*'Energie pro Energieträger'!E$49</f>
        <v>6987.7348554092241</v>
      </c>
      <c r="K110" s="7" t="str">
        <f t="shared" si="34"/>
        <v>United Kingdom</v>
      </c>
      <c r="L110" s="7" t="str">
        <f t="shared" si="35"/>
        <v>Port Talbot</v>
      </c>
      <c r="M110" s="43">
        <f>E110-'Verbrauch je Träger PP 2019'!F110</f>
        <v>-7122.2924266575828</v>
      </c>
      <c r="N110" s="47">
        <f>F110-'Verbrauch je Träger PP 2019'!G110</f>
        <v>-8433.8616005651438</v>
      </c>
      <c r="O110" s="44">
        <f>G110-'Verbrauch je Träger PP 2019'!H110</f>
        <v>-6968.3053224341493</v>
      </c>
      <c r="P110" s="46">
        <f>H110-'Verbrauch je Träger PP 2019'!I110</f>
        <v>-5422.212579019073</v>
      </c>
      <c r="Q110" s="45">
        <f>I110-'Verbrauch je Träger PP 2019'!J110</f>
        <v>-4874.8757001463309</v>
      </c>
      <c r="S110" s="7" t="str">
        <f t="shared" si="36"/>
        <v>United Kingdom</v>
      </c>
      <c r="T110" s="7" t="str">
        <f t="shared" si="37"/>
        <v>Port Talbot</v>
      </c>
      <c r="U110" s="43">
        <f>'Gesamtenergie 2050 var.'!E71*'Energie pro Energieträger'!D$51</f>
        <v>9662.2999354847871</v>
      </c>
      <c r="V110" s="47">
        <f>'Gesamtenergie 2050 var.'!F71*'Energie pro Energieträger'!D$49</f>
        <v>11441.61114390958</v>
      </c>
      <c r="W110" s="44">
        <f>'Gesamtenergie 2050 var.'!G71*'Energie pro Energieträger'!E$50</f>
        <v>9453.396748410536</v>
      </c>
      <c r="X110" s="46">
        <f>'Gesamtenergie 2050 var.'!H71*'Energie pro Energieträger'!E$52</f>
        <v>7355.9243448569487</v>
      </c>
      <c r="Y110" s="45">
        <f>'Gesamtenergie 2050 var.'!I71*'Energie pro Energieträger'!E$49</f>
        <v>6613.3919167265867</v>
      </c>
      <c r="AA110" s="7" t="str">
        <f t="shared" si="38"/>
        <v>United Kingdom</v>
      </c>
      <c r="AB110" s="7" t="str">
        <f t="shared" si="39"/>
        <v>Port Talbot</v>
      </c>
      <c r="AC110" s="43">
        <f>U110-'Verbrauch je Träger PP 2019'!F110</f>
        <v>-7669.2150645152124</v>
      </c>
      <c r="AD110" s="47">
        <f>V110-'Verbrauch je Träger PP 2019'!G110</f>
        <v>-9081.4999672015365</v>
      </c>
      <c r="AE110" s="44">
        <f>W110-'Verbrauch je Träger PP 2019'!H110</f>
        <v>-7503.4032515894633</v>
      </c>
      <c r="AF110" s="46">
        <f>X110-'Verbrauch je Träger PP 2019'!I110</f>
        <v>-5838.5856551430516</v>
      </c>
      <c r="AG110" s="45">
        <f>Y110-'Verbrauch je Träger PP 2019'!J110</f>
        <v>-5249.2186388289683</v>
      </c>
      <c r="AI110" s="7" t="str">
        <f t="shared" si="40"/>
        <v>United Kingdom</v>
      </c>
      <c r="AJ110" s="7" t="str">
        <f t="shared" si="41"/>
        <v>Port Talbot</v>
      </c>
      <c r="AK110" s="43">
        <f>'Gesamtenergie 2050 var.'!E108*'Energie pro Energieträger'!D$51</f>
        <v>9115.3772976271575</v>
      </c>
      <c r="AL110" s="47">
        <f>'Gesamtenergie 2050 var.'!F108*'Energie pro Energieträger'!D$49</f>
        <v>10793.972777273189</v>
      </c>
      <c r="AM110" s="44">
        <f>'Gesamtenergie 2050 var.'!G108*'Energie pro Energieträger'!E$50</f>
        <v>8918.298819255222</v>
      </c>
      <c r="AN110" s="46">
        <f>'Gesamtenergie 2050 var.'!H108*'Energie pro Energieträger'!E$52</f>
        <v>6939.551268732971</v>
      </c>
      <c r="AO110" s="45">
        <f>'Gesamtenergie 2050 var.'!I108*'Energie pro Energieträger'!E$49</f>
        <v>6239.0489780439502</v>
      </c>
      <c r="AQ110" s="7" t="str">
        <f t="shared" si="42"/>
        <v>United Kingdom</v>
      </c>
      <c r="AR110" s="7" t="str">
        <f t="shared" si="43"/>
        <v>Port Talbot</v>
      </c>
      <c r="AS110" s="43">
        <f>AK110-'Verbrauch je Träger PP 2019'!F110</f>
        <v>-8216.1377023728419</v>
      </c>
      <c r="AT110" s="47">
        <f>AL110-'Verbrauch je Träger PP 2019'!G110</f>
        <v>-9729.1383338379273</v>
      </c>
      <c r="AU110" s="44">
        <f>AM110-'Verbrauch je Träger PP 2019'!H110</f>
        <v>-8038.5011807447772</v>
      </c>
      <c r="AV110" s="46">
        <f>AN110-'Verbrauch je Träger PP 2019'!I110</f>
        <v>-6254.9587312670292</v>
      </c>
      <c r="AW110" s="45">
        <f>AO110-'Verbrauch je Träger PP 2019'!J110</f>
        <v>-5623.5615775116048</v>
      </c>
    </row>
    <row r="111" spans="3:49" x14ac:dyDescent="0.25">
      <c r="C111" s="7" t="str">
        <f t="shared" si="33"/>
        <v>United Kingdom</v>
      </c>
      <c r="D111" s="7" t="str">
        <f t="shared" si="33"/>
        <v>Scunthorpe</v>
      </c>
      <c r="E111" s="43">
        <f>'Gesamtenergie 2050 var.'!E35*'Energie pro Energieträger'!D$51</f>
        <v>7552.3971480472301</v>
      </c>
      <c r="F111" s="47">
        <f>'Gesamtenergie 2050 var.'!F35*'Energie pro Energieträger'!D$49</f>
        <v>8943.1700474316312</v>
      </c>
      <c r="G111" s="44">
        <f>'Gesamtenergie 2050 var.'!G35*'Energie pro Energieträger'!E$50</f>
        <v>7389.1109900090823</v>
      </c>
      <c r="H111" s="46">
        <f>'Gesamtenergie 2050 var.'!H35*'Energie pro Energieträger'!E$52</f>
        <v>5749.6519891008184</v>
      </c>
      <c r="I111" s="45">
        <f>'Gesamtenergie 2050 var.'!I35*'Energie pro Energieträger'!E$49</f>
        <v>5169.2622444242616</v>
      </c>
      <c r="K111" s="7" t="str">
        <f t="shared" si="34"/>
        <v>United Kingdom</v>
      </c>
      <c r="L111" s="7" t="str">
        <f t="shared" si="35"/>
        <v>Scunthorpe</v>
      </c>
      <c r="M111" s="43">
        <f>E111-'Verbrauch je Träger PP 2019'!F111</f>
        <v>-5268.8028519527688</v>
      </c>
      <c r="N111" s="47">
        <f>F111-'Verbrauch je Träger PP 2019'!G111</f>
        <v>-6239.052174790595</v>
      </c>
      <c r="O111" s="44">
        <f>G111-'Verbrauch je Träger PP 2019'!H111</f>
        <v>-5154.8890099909158</v>
      </c>
      <c r="P111" s="46">
        <f>H111-'Verbrauch je Träger PP 2019'!I111</f>
        <v>-4011.1480108991827</v>
      </c>
      <c r="Q111" s="45">
        <f>I111-'Verbrauch je Träger PP 2019'!J111</f>
        <v>-3606.2488666868494</v>
      </c>
      <c r="S111" s="7" t="str">
        <f t="shared" si="36"/>
        <v>United Kingdom</v>
      </c>
      <c r="T111" s="7" t="str">
        <f t="shared" si="37"/>
        <v>Scunthorpe</v>
      </c>
      <c r="U111" s="43">
        <f>'Gesamtenergie 2050 var.'!E72*'Energie pro Energieträger'!D$51</f>
        <v>7147.8044436875562</v>
      </c>
      <c r="V111" s="47">
        <f>'Gesamtenergie 2050 var.'!F72*'Energie pro Energieträger'!D$49</f>
        <v>8464.0716520335063</v>
      </c>
      <c r="W111" s="44">
        <f>'Gesamtenergie 2050 var.'!G72*'Energie pro Energieträger'!E$50</f>
        <v>6993.2657584014523</v>
      </c>
      <c r="X111" s="46">
        <f>'Gesamtenergie 2050 var.'!H72*'Energie pro Energieträger'!E$52</f>
        <v>5441.6349182561316</v>
      </c>
      <c r="Y111" s="45">
        <f>'Gesamtenergie 2050 var.'!I72*'Energie pro Energieträger'!E$49</f>
        <v>4892.3374813301034</v>
      </c>
      <c r="AA111" s="7" t="str">
        <f t="shared" si="38"/>
        <v>United Kingdom</v>
      </c>
      <c r="AB111" s="7" t="str">
        <f t="shared" si="39"/>
        <v>Scunthorpe</v>
      </c>
      <c r="AC111" s="43">
        <f>U111-'Verbrauch je Träger PP 2019'!F111</f>
        <v>-5673.3955563124427</v>
      </c>
      <c r="AD111" s="47">
        <f>V111-'Verbrauch je Träger PP 2019'!G111</f>
        <v>-6718.1505701887199</v>
      </c>
      <c r="AE111" s="44">
        <f>W111-'Verbrauch je Träger PP 2019'!H111</f>
        <v>-5550.7342415985459</v>
      </c>
      <c r="AF111" s="46">
        <f>X111-'Verbrauch je Träger PP 2019'!I111</f>
        <v>-4319.1650817438695</v>
      </c>
      <c r="AG111" s="45">
        <f>Y111-'Verbrauch je Träger PP 2019'!J111</f>
        <v>-3883.1736297810075</v>
      </c>
      <c r="AI111" s="7" t="str">
        <f t="shared" si="40"/>
        <v>United Kingdom</v>
      </c>
      <c r="AJ111" s="7" t="str">
        <f t="shared" si="41"/>
        <v>Scunthorpe</v>
      </c>
      <c r="AK111" s="43">
        <f>'Gesamtenergie 2050 var.'!E109*'Energie pro Energieträger'!D$51</f>
        <v>6743.2117393278841</v>
      </c>
      <c r="AL111" s="47">
        <f>'Gesamtenergie 2050 var.'!F109*'Energie pro Energieträger'!D$49</f>
        <v>7984.973256635385</v>
      </c>
      <c r="AM111" s="44">
        <f>'Gesamtenergie 2050 var.'!G109*'Energie pro Energieträger'!E$50</f>
        <v>6597.4205267938232</v>
      </c>
      <c r="AN111" s="46">
        <f>'Gesamtenergie 2050 var.'!H109*'Energie pro Energieträger'!E$52</f>
        <v>5133.6178474114449</v>
      </c>
      <c r="AO111" s="45">
        <f>'Gesamtenergie 2050 var.'!I109*'Energie pro Energieträger'!E$49</f>
        <v>4615.4127182359471</v>
      </c>
      <c r="AQ111" s="7" t="str">
        <f t="shared" si="42"/>
        <v>United Kingdom</v>
      </c>
      <c r="AR111" s="7" t="str">
        <f t="shared" si="43"/>
        <v>Scunthorpe</v>
      </c>
      <c r="AS111" s="43">
        <f>AK111-'Verbrauch je Träger PP 2019'!F111</f>
        <v>-6077.9882606721148</v>
      </c>
      <c r="AT111" s="47">
        <f>AL111-'Verbrauch je Träger PP 2019'!G111</f>
        <v>-7197.2489655868412</v>
      </c>
      <c r="AU111" s="44">
        <f>AM111-'Verbrauch je Träger PP 2019'!H111</f>
        <v>-5946.579473206175</v>
      </c>
      <c r="AV111" s="46">
        <f>AN111-'Verbrauch je Träger PP 2019'!I111</f>
        <v>-4627.1821525885562</v>
      </c>
      <c r="AW111" s="45">
        <f>AO111-'Verbrauch je Träger PP 2019'!J111</f>
        <v>-4160.0983928751639</v>
      </c>
    </row>
    <row r="112" spans="3:49" ht="15.75" thickBot="1" x14ac:dyDescent="0.3"/>
    <row r="113" spans="3:49" ht="15.75" thickBot="1" x14ac:dyDescent="0.3">
      <c r="C113" s="104" t="s">
        <v>26</v>
      </c>
      <c r="D113" s="105"/>
      <c r="E113" s="67">
        <f>SUM(E83:E111)</f>
        <v>286222.36548751144</v>
      </c>
      <c r="F113" s="69">
        <f t="shared" ref="F113:I113" si="44">SUM(F83:F111)</f>
        <v>338930.1748511456</v>
      </c>
      <c r="G113" s="67">
        <f t="shared" si="44"/>
        <v>280034.1116802906</v>
      </c>
      <c r="H113" s="67">
        <f t="shared" si="44"/>
        <v>217901.54315122616</v>
      </c>
      <c r="I113" s="70">
        <f t="shared" si="44"/>
        <v>195905.80823824301</v>
      </c>
      <c r="K113" s="104" t="s">
        <v>26</v>
      </c>
      <c r="L113" s="105"/>
      <c r="M113" s="67">
        <f>SUM(M83:M111)</f>
        <v>-199678.21951248861</v>
      </c>
      <c r="N113" s="69">
        <f t="shared" ref="N113:Q113" si="45">SUM(N83:N111)</f>
        <v>-236448.93625996567</v>
      </c>
      <c r="O113" s="67">
        <f t="shared" si="45"/>
        <v>-195361.08831970935</v>
      </c>
      <c r="P113" s="67">
        <f t="shared" si="45"/>
        <v>-152015.34684877383</v>
      </c>
      <c r="Q113" s="70">
        <f t="shared" si="45"/>
        <v>-136670.39231731251</v>
      </c>
      <c r="S113" s="104" t="s">
        <v>26</v>
      </c>
      <c r="T113" s="105"/>
      <c r="U113" s="67">
        <f>SUM(U83:U111)</f>
        <v>270889.02447925182</v>
      </c>
      <c r="V113" s="69">
        <f t="shared" ref="V113:Y113" si="46">SUM(V83:V111)</f>
        <v>320773.20119840553</v>
      </c>
      <c r="W113" s="67">
        <f t="shared" si="46"/>
        <v>265032.28426884644</v>
      </c>
      <c r="X113" s="67">
        <f t="shared" si="46"/>
        <v>206228.24619669619</v>
      </c>
      <c r="Y113" s="70">
        <f t="shared" si="46"/>
        <v>185410.85422548</v>
      </c>
      <c r="AA113" s="104" t="s">
        <v>26</v>
      </c>
      <c r="AB113" s="105"/>
      <c r="AC113" s="67">
        <f>SUM(AC83:AC111)</f>
        <v>-215011.56052074817</v>
      </c>
      <c r="AD113" s="69">
        <f t="shared" ref="AD113:AG113" si="47">SUM(AD83:AD111)</f>
        <v>-254605.90991270571</v>
      </c>
      <c r="AE113" s="67">
        <f t="shared" si="47"/>
        <v>-210362.91573115345</v>
      </c>
      <c r="AF113" s="67">
        <f t="shared" si="47"/>
        <v>-163688.64380330383</v>
      </c>
      <c r="AG113" s="70">
        <f t="shared" si="47"/>
        <v>-147165.34633007555</v>
      </c>
      <c r="AI113" s="104" t="s">
        <v>26</v>
      </c>
      <c r="AJ113" s="105"/>
      <c r="AK113" s="67">
        <f>SUM(AK83:AK111)</f>
        <v>255555.68347099226</v>
      </c>
      <c r="AL113" s="69">
        <f t="shared" ref="AL113:AO113" si="48">SUM(AL83:AL111)</f>
        <v>302616.22754566569</v>
      </c>
      <c r="AM113" s="67">
        <f t="shared" si="48"/>
        <v>250030.45685740246</v>
      </c>
      <c r="AN113" s="67">
        <f t="shared" si="48"/>
        <v>194554.94924216621</v>
      </c>
      <c r="AO113" s="70">
        <f t="shared" si="48"/>
        <v>174915.90021271698</v>
      </c>
      <c r="AQ113" s="104" t="s">
        <v>26</v>
      </c>
      <c r="AR113" s="105"/>
      <c r="AS113" s="67">
        <f>SUM(AS83:AS111)</f>
        <v>-230344.90152900774</v>
      </c>
      <c r="AT113" s="69">
        <f t="shared" ref="AT113:AW113" si="49">SUM(AT83:AT111)</f>
        <v>-272762.88356544561</v>
      </c>
      <c r="AU113" s="67">
        <f t="shared" si="49"/>
        <v>-225364.74314259752</v>
      </c>
      <c r="AV113" s="67">
        <f t="shared" si="49"/>
        <v>-175361.9407578338</v>
      </c>
      <c r="AW113" s="70">
        <f t="shared" si="49"/>
        <v>-157660.30034283854</v>
      </c>
    </row>
    <row r="114" spans="3:49" x14ac:dyDescent="0.25">
      <c r="K114" s="71"/>
      <c r="L114" s="71"/>
      <c r="M114" s="72"/>
      <c r="N114" s="72"/>
      <c r="O114" s="72"/>
      <c r="P114" s="72"/>
      <c r="Q114" s="72"/>
    </row>
    <row r="116" spans="3:49" ht="42" customHeight="1" x14ac:dyDescent="0.35">
      <c r="C116" s="93" t="s">
        <v>136</v>
      </c>
      <c r="D116" s="93"/>
      <c r="E116" s="93"/>
      <c r="F116" s="93"/>
      <c r="G116" s="93"/>
      <c r="H116" s="93"/>
      <c r="I116" s="93"/>
      <c r="K116" s="93" t="s">
        <v>140</v>
      </c>
      <c r="L116" s="93"/>
      <c r="M116" s="93"/>
      <c r="N116" s="93"/>
      <c r="O116" s="93"/>
      <c r="P116" s="93"/>
      <c r="Q116" s="93"/>
      <c r="S116" s="93" t="s">
        <v>136</v>
      </c>
      <c r="T116" s="93"/>
      <c r="U116" s="93"/>
      <c r="V116" s="93"/>
      <c r="W116" s="93"/>
      <c r="X116" s="93"/>
      <c r="Y116" s="93"/>
      <c r="AA116" s="93" t="s">
        <v>137</v>
      </c>
      <c r="AB116" s="93"/>
      <c r="AC116" s="93"/>
      <c r="AD116" s="93"/>
      <c r="AE116" s="93"/>
      <c r="AF116" s="93"/>
      <c r="AG116" s="93"/>
      <c r="AI116" s="93" t="s">
        <v>138</v>
      </c>
      <c r="AJ116" s="93"/>
      <c r="AK116" s="93"/>
      <c r="AL116" s="93"/>
      <c r="AM116" s="93"/>
      <c r="AN116" s="93"/>
      <c r="AO116" s="93"/>
      <c r="AQ116" s="93" t="s">
        <v>139</v>
      </c>
      <c r="AR116" s="93"/>
      <c r="AS116" s="93"/>
      <c r="AT116" s="93"/>
      <c r="AU116" s="93"/>
      <c r="AV116" s="93"/>
      <c r="AW116" s="93"/>
    </row>
    <row r="118" spans="3:49" ht="15.75" x14ac:dyDescent="0.25">
      <c r="E118" s="103" t="s">
        <v>45</v>
      </c>
      <c r="F118" s="103"/>
      <c r="G118" s="103" t="s">
        <v>42</v>
      </c>
      <c r="H118" s="103"/>
      <c r="I118" s="103"/>
      <c r="M118" s="103" t="s">
        <v>45</v>
      </c>
      <c r="N118" s="103"/>
      <c r="O118" s="103" t="s">
        <v>42</v>
      </c>
      <c r="P118" s="103"/>
      <c r="Q118" s="103"/>
      <c r="U118" s="103" t="s">
        <v>45</v>
      </c>
      <c r="V118" s="103"/>
      <c r="W118" s="103" t="s">
        <v>42</v>
      </c>
      <c r="X118" s="103"/>
      <c r="Y118" s="103"/>
      <c r="AC118" s="103" t="s">
        <v>45</v>
      </c>
      <c r="AD118" s="103"/>
      <c r="AE118" s="103" t="s">
        <v>42</v>
      </c>
      <c r="AF118" s="103"/>
      <c r="AG118" s="103"/>
      <c r="AK118" s="103" t="s">
        <v>45</v>
      </c>
      <c r="AL118" s="103"/>
      <c r="AM118" s="103" t="s">
        <v>42</v>
      </c>
      <c r="AN118" s="103"/>
      <c r="AO118" s="103"/>
      <c r="AS118" s="103" t="s">
        <v>45</v>
      </c>
      <c r="AT118" s="103"/>
      <c r="AU118" s="103" t="s">
        <v>42</v>
      </c>
      <c r="AV118" s="103"/>
      <c r="AW118" s="103"/>
    </row>
    <row r="119" spans="3:49" s="1" customFormat="1" x14ac:dyDescent="0.25">
      <c r="C119" s="12" t="s">
        <v>49</v>
      </c>
      <c r="D119" s="12" t="s">
        <v>50</v>
      </c>
      <c r="E119" s="54" t="str">
        <f>Studienliste!$F$17</f>
        <v>ISI-05 13</v>
      </c>
      <c r="F119" s="55" t="s">
        <v>125</v>
      </c>
      <c r="G119" s="56" t="str">
        <f>Studienliste!$F$10</f>
        <v>OTTO-01 17</v>
      </c>
      <c r="H119" s="57" t="str">
        <f>Studienliste!$F$8</f>
        <v>TUD-02 20</v>
      </c>
      <c r="I119" s="58" t="str">
        <f>F119</f>
        <v>ENWI</v>
      </c>
      <c r="K119" s="12" t="s">
        <v>49</v>
      </c>
      <c r="L119" s="12" t="s">
        <v>50</v>
      </c>
      <c r="M119" s="54" t="str">
        <f>Studienliste!$F$17</f>
        <v>ISI-05 13</v>
      </c>
      <c r="N119" s="55" t="s">
        <v>125</v>
      </c>
      <c r="O119" s="56" t="str">
        <f>Studienliste!$F$10</f>
        <v>OTTO-01 17</v>
      </c>
      <c r="P119" s="57" t="str">
        <f>Studienliste!$F$8</f>
        <v>TUD-02 20</v>
      </c>
      <c r="Q119" s="58" t="str">
        <f>N119</f>
        <v>ENWI</v>
      </c>
      <c r="S119" s="12" t="s">
        <v>49</v>
      </c>
      <c r="T119" s="12" t="s">
        <v>50</v>
      </c>
      <c r="U119" s="54" t="str">
        <f>Studienliste!$F$17</f>
        <v>ISI-05 13</v>
      </c>
      <c r="V119" s="55" t="s">
        <v>125</v>
      </c>
      <c r="W119" s="56" t="str">
        <f>Studienliste!$F$10</f>
        <v>OTTO-01 17</v>
      </c>
      <c r="X119" s="57" t="str">
        <f>Studienliste!$F$8</f>
        <v>TUD-02 20</v>
      </c>
      <c r="Y119" s="58" t="str">
        <f>V119</f>
        <v>ENWI</v>
      </c>
      <c r="AA119" s="12" t="s">
        <v>49</v>
      </c>
      <c r="AB119" s="12" t="s">
        <v>50</v>
      </c>
      <c r="AC119" s="54" t="str">
        <f>Studienliste!$F$17</f>
        <v>ISI-05 13</v>
      </c>
      <c r="AD119" s="55" t="s">
        <v>125</v>
      </c>
      <c r="AE119" s="56" t="str">
        <f>Studienliste!$F$10</f>
        <v>OTTO-01 17</v>
      </c>
      <c r="AF119" s="57" t="str">
        <f>Studienliste!$F$8</f>
        <v>TUD-02 20</v>
      </c>
      <c r="AG119" s="58" t="str">
        <f>AD119</f>
        <v>ENWI</v>
      </c>
      <c r="AI119" s="12" t="s">
        <v>49</v>
      </c>
      <c r="AJ119" s="12" t="s">
        <v>50</v>
      </c>
      <c r="AK119" s="54" t="str">
        <f>Studienliste!$F$17</f>
        <v>ISI-05 13</v>
      </c>
      <c r="AL119" s="55" t="s">
        <v>125</v>
      </c>
      <c r="AM119" s="56" t="str">
        <f>Studienliste!$F$10</f>
        <v>OTTO-01 17</v>
      </c>
      <c r="AN119" s="57" t="str">
        <f>Studienliste!$F$8</f>
        <v>TUD-02 20</v>
      </c>
      <c r="AO119" s="58" t="str">
        <f>AL119</f>
        <v>ENWI</v>
      </c>
      <c r="AQ119" s="12" t="s">
        <v>49</v>
      </c>
      <c r="AR119" s="12" t="s">
        <v>50</v>
      </c>
      <c r="AS119" s="54" t="str">
        <f>Studienliste!$F$17</f>
        <v>ISI-05 13</v>
      </c>
      <c r="AT119" s="55" t="s">
        <v>125</v>
      </c>
      <c r="AU119" s="56" t="str">
        <f>Studienliste!$F$10</f>
        <v>OTTO-01 17</v>
      </c>
      <c r="AV119" s="57" t="str">
        <f>Studienliste!$F$8</f>
        <v>TUD-02 20</v>
      </c>
      <c r="AW119" s="58" t="str">
        <f>AT119</f>
        <v>ENWI</v>
      </c>
    </row>
    <row r="120" spans="3:49" x14ac:dyDescent="0.25">
      <c r="C120" s="7" t="str">
        <f>'Produktion je Standort'!C6</f>
        <v>Austria</v>
      </c>
      <c r="D120" s="7" t="str">
        <f>'Produktion je Standort'!D6</f>
        <v>Donawitz</v>
      </c>
      <c r="E120" s="43">
        <f>'Gesamtenergie 2050 var.'!E7*'Energie pro Energieträger'!D$55</f>
        <v>0</v>
      </c>
      <c r="F120" s="47">
        <f>'Gesamtenergie 2050 var.'!F7*'Energie pro Energieträger'!D$53</f>
        <v>0</v>
      </c>
      <c r="G120" s="44">
        <f>'Gesamtenergie 2050 var.'!G7*'Energie pro Energieträger'!E$54</f>
        <v>5102.749531754348</v>
      </c>
      <c r="H120" s="46">
        <f>'Gesamtenergie 2050 var.'!H7*'Energie pro Energieträger'!E$56</f>
        <v>7747.6560553133522</v>
      </c>
      <c r="I120" s="45">
        <f>'Gesamtenergie 2050 var.'!I7*'Energie pro Energieträger'!E$53</f>
        <v>5900.8294006645983</v>
      </c>
      <c r="K120" s="7" t="str">
        <f>C120</f>
        <v>Austria</v>
      </c>
      <c r="L120" s="7" t="str">
        <f>D120</f>
        <v>Donawitz</v>
      </c>
      <c r="M120" s="43">
        <f>E120-'Verbrauch je Träger PP 2019'!F120</f>
        <v>0</v>
      </c>
      <c r="N120" s="47">
        <f>F120-'Verbrauch je Träger PP 2019'!G120</f>
        <v>0</v>
      </c>
      <c r="O120" s="44">
        <f>G120-'Verbrauch je Träger PP 2019'!H120</f>
        <v>-3559.8473913225725</v>
      </c>
      <c r="P120" s="46">
        <f>H120-'Verbrauch je Träger PP 2019'!I120</f>
        <v>-5405.0219446866477</v>
      </c>
      <c r="Q120" s="45">
        <f>I120-'Verbrauch je Träger PP 2019'!J120</f>
        <v>-4116.6143895315645</v>
      </c>
      <c r="S120" s="7" t="str">
        <f>K120</f>
        <v>Austria</v>
      </c>
      <c r="T120" s="7" t="str">
        <f>L120</f>
        <v>Donawitz</v>
      </c>
      <c r="U120" s="43">
        <f>'Gesamtenergie 2050 var.'!E44*'Energie pro Energieträger'!D$55</f>
        <v>0</v>
      </c>
      <c r="V120" s="47">
        <f>'Gesamtenergie 2050 var.'!F44*'Energie pro Energieträger'!D$53</f>
        <v>0</v>
      </c>
      <c r="W120" s="44">
        <f>'Gesamtenergie 2050 var.'!G44*'Energie pro Energieträger'!E$54</f>
        <v>4829.387949696079</v>
      </c>
      <c r="X120" s="46">
        <f>'Gesamtenergie 2050 var.'!H44*'Energie pro Energieträger'!E$56</f>
        <v>7332.6030523501358</v>
      </c>
      <c r="Y120" s="45">
        <f>'Gesamtenergie 2050 var.'!I44*'Energie pro Energieträger'!E$53</f>
        <v>5584.7135399147091</v>
      </c>
      <c r="AA120" s="7" t="str">
        <f>S120</f>
        <v>Austria</v>
      </c>
      <c r="AB120" s="7" t="str">
        <f>T120</f>
        <v>Donawitz</v>
      </c>
      <c r="AC120" s="43">
        <f>U120-'Verbrauch je Träger PP 2019'!F120</f>
        <v>0</v>
      </c>
      <c r="AD120" s="47">
        <f>V120-'Verbrauch je Träger PP 2019'!G120</f>
        <v>0</v>
      </c>
      <c r="AE120" s="44">
        <f>W120-'Verbrauch je Träger PP 2019'!H120</f>
        <v>-3833.2089733808416</v>
      </c>
      <c r="AF120" s="46">
        <f>X120-'Verbrauch je Träger PP 2019'!I120</f>
        <v>-5820.074947649864</v>
      </c>
      <c r="AG120" s="45">
        <f>Y120-'Verbrauch je Träger PP 2019'!J120</f>
        <v>-4432.7302502814537</v>
      </c>
      <c r="AI120" s="7" t="str">
        <f>AA120</f>
        <v>Austria</v>
      </c>
      <c r="AJ120" s="7" t="str">
        <f>AB120</f>
        <v>Donawitz</v>
      </c>
      <c r="AK120" s="43">
        <f>'Gesamtenergie 2050 var.'!E81*'Energie pro Energieträger'!D$55</f>
        <v>0</v>
      </c>
      <c r="AL120" s="47">
        <f>'Gesamtenergie 2050 var.'!F81*'Energie pro Energieträger'!D$53</f>
        <v>0</v>
      </c>
      <c r="AM120" s="44">
        <f>'Gesamtenergie 2050 var.'!G81*'Energie pro Energieträger'!E$54</f>
        <v>4556.0263676378108</v>
      </c>
      <c r="AN120" s="46">
        <f>'Gesamtenergie 2050 var.'!H81*'Energie pro Energieträger'!E$56</f>
        <v>6917.5500493869213</v>
      </c>
      <c r="AO120" s="45">
        <f>'Gesamtenergie 2050 var.'!I81*'Energie pro Energieträger'!E$53</f>
        <v>5268.59767916482</v>
      </c>
      <c r="AQ120" s="7" t="str">
        <f>AI120</f>
        <v>Austria</v>
      </c>
      <c r="AR120" s="7" t="str">
        <f>AJ120</f>
        <v>Donawitz</v>
      </c>
      <c r="AS120" s="43">
        <f>AK120-'Verbrauch je Träger PP 2019'!F120</f>
        <v>0</v>
      </c>
      <c r="AT120" s="47">
        <f>AL120-'Verbrauch je Träger PP 2019'!G120</f>
        <v>0</v>
      </c>
      <c r="AU120" s="44">
        <f>AM120-'Verbrauch je Träger PP 2019'!H120</f>
        <v>-4106.5705554391097</v>
      </c>
      <c r="AV120" s="46">
        <f>AN120-'Verbrauch je Träger PP 2019'!I120</f>
        <v>-6235.1279506130786</v>
      </c>
      <c r="AW120" s="45">
        <f>AO120-'Verbrauch je Träger PP 2019'!J120</f>
        <v>-4748.8461110313428</v>
      </c>
    </row>
    <row r="121" spans="3:49" x14ac:dyDescent="0.25">
      <c r="C121" s="7" t="str">
        <f>'Produktion je Standort'!C7</f>
        <v>Austria</v>
      </c>
      <c r="D121" s="7" t="str">
        <f>'Produktion je Standort'!D7</f>
        <v>Linz</v>
      </c>
      <c r="E121" s="43">
        <f>'Gesamtenergie 2050 var.'!E8*'Energie pro Energieträger'!D$55</f>
        <v>0</v>
      </c>
      <c r="F121" s="47">
        <f>'Gesamtenergie 2050 var.'!F8*'Energie pro Energieträger'!D$53</f>
        <v>0</v>
      </c>
      <c r="G121" s="44">
        <f>'Gesamtenergie 2050 var.'!G8*'Energie pro Energieträger'!E$54</f>
        <v>5102.749531754348</v>
      </c>
      <c r="H121" s="46">
        <f>'Gesamtenergie 2050 var.'!H8*'Energie pro Energieträger'!E$56</f>
        <v>7747.6560553133522</v>
      </c>
      <c r="I121" s="45">
        <f>'Gesamtenergie 2050 var.'!I8*'Energie pro Energieträger'!E$53</f>
        <v>5900.8294006645983</v>
      </c>
      <c r="K121" s="7" t="str">
        <f t="shared" ref="K121:L148" si="50">C121</f>
        <v>Austria</v>
      </c>
      <c r="L121" s="7" t="str">
        <f t="shared" si="50"/>
        <v>Linz</v>
      </c>
      <c r="M121" s="43">
        <f>E121-'Verbrauch je Träger PP 2019'!F121</f>
        <v>0</v>
      </c>
      <c r="N121" s="47">
        <f>F121-'Verbrauch je Träger PP 2019'!G121</f>
        <v>0</v>
      </c>
      <c r="O121" s="44">
        <f>G121-'Verbrauch je Träger PP 2019'!H121</f>
        <v>-3559.8473913225725</v>
      </c>
      <c r="P121" s="46">
        <f>H121-'Verbrauch je Träger PP 2019'!I121</f>
        <v>-5405.0219446866477</v>
      </c>
      <c r="Q121" s="45">
        <f>I121-'Verbrauch je Träger PP 2019'!J121</f>
        <v>-4116.6143895315645</v>
      </c>
      <c r="S121" s="7" t="str">
        <f t="shared" ref="S121:T148" si="51">K121</f>
        <v>Austria</v>
      </c>
      <c r="T121" s="7" t="str">
        <f t="shared" si="51"/>
        <v>Linz</v>
      </c>
      <c r="U121" s="43">
        <f>'Gesamtenergie 2050 var.'!E45*'Energie pro Energieträger'!D$55</f>
        <v>0</v>
      </c>
      <c r="V121" s="47">
        <f>'Gesamtenergie 2050 var.'!F45*'Energie pro Energieträger'!D$53</f>
        <v>0</v>
      </c>
      <c r="W121" s="44">
        <f>'Gesamtenergie 2050 var.'!G45*'Energie pro Energieträger'!E$54</f>
        <v>4829.387949696079</v>
      </c>
      <c r="X121" s="46">
        <f>'Gesamtenergie 2050 var.'!H45*'Energie pro Energieträger'!E$56</f>
        <v>7332.6030523501358</v>
      </c>
      <c r="Y121" s="45">
        <f>'Gesamtenergie 2050 var.'!I45*'Energie pro Energieträger'!E$53</f>
        <v>5584.7135399147091</v>
      </c>
      <c r="AA121" s="7" t="str">
        <f t="shared" ref="AA121:AB148" si="52">S121</f>
        <v>Austria</v>
      </c>
      <c r="AB121" s="7" t="str">
        <f t="shared" si="52"/>
        <v>Linz</v>
      </c>
      <c r="AC121" s="43">
        <f>U121-'Verbrauch je Träger PP 2019'!F121</f>
        <v>0</v>
      </c>
      <c r="AD121" s="47">
        <f>V121-'Verbrauch je Träger PP 2019'!G121</f>
        <v>0</v>
      </c>
      <c r="AE121" s="44">
        <f>W121-'Verbrauch je Träger PP 2019'!H121</f>
        <v>-3833.2089733808416</v>
      </c>
      <c r="AF121" s="46">
        <f>X121-'Verbrauch je Träger PP 2019'!I121</f>
        <v>-5820.074947649864</v>
      </c>
      <c r="AG121" s="45">
        <f>Y121-'Verbrauch je Träger PP 2019'!J121</f>
        <v>-4432.7302502814537</v>
      </c>
      <c r="AI121" s="7" t="str">
        <f t="shared" ref="AI121:AJ148" si="53">AA121</f>
        <v>Austria</v>
      </c>
      <c r="AJ121" s="7" t="str">
        <f t="shared" si="53"/>
        <v>Linz</v>
      </c>
      <c r="AK121" s="43">
        <f>'Gesamtenergie 2050 var.'!E82*'Energie pro Energieträger'!D$55</f>
        <v>0</v>
      </c>
      <c r="AL121" s="47">
        <f>'Gesamtenergie 2050 var.'!F82*'Energie pro Energieträger'!D$53</f>
        <v>0</v>
      </c>
      <c r="AM121" s="44">
        <f>'Gesamtenergie 2050 var.'!G82*'Energie pro Energieträger'!E$54</f>
        <v>4556.0263676378108</v>
      </c>
      <c r="AN121" s="46">
        <f>'Gesamtenergie 2050 var.'!H82*'Energie pro Energieträger'!E$56</f>
        <v>6917.5500493869213</v>
      </c>
      <c r="AO121" s="45">
        <f>'Gesamtenergie 2050 var.'!I82*'Energie pro Energieträger'!E$53</f>
        <v>5268.59767916482</v>
      </c>
      <c r="AQ121" s="7" t="str">
        <f t="shared" ref="AQ121:AR148" si="54">AI121</f>
        <v>Austria</v>
      </c>
      <c r="AR121" s="7" t="str">
        <f t="shared" si="54"/>
        <v>Linz</v>
      </c>
      <c r="AS121" s="43">
        <f>AK121-'Verbrauch je Träger PP 2019'!F121</f>
        <v>0</v>
      </c>
      <c r="AT121" s="47">
        <f>AL121-'Verbrauch je Träger PP 2019'!G121</f>
        <v>0</v>
      </c>
      <c r="AU121" s="44">
        <f>AM121-'Verbrauch je Träger PP 2019'!H121</f>
        <v>-4106.5705554391097</v>
      </c>
      <c r="AV121" s="46">
        <f>AN121-'Verbrauch je Träger PP 2019'!I121</f>
        <v>-6235.1279506130786</v>
      </c>
      <c r="AW121" s="45">
        <f>AO121-'Verbrauch je Träger PP 2019'!J121</f>
        <v>-4748.8461110313428</v>
      </c>
    </row>
    <row r="122" spans="3:49" x14ac:dyDescent="0.25">
      <c r="C122" s="7" t="str">
        <f>'Produktion je Standort'!C8</f>
        <v>Belgium</v>
      </c>
      <c r="D122" s="7" t="str">
        <f>'Produktion je Standort'!D8</f>
        <v>Ghent</v>
      </c>
      <c r="E122" s="43">
        <f>'Gesamtenergie 2050 var.'!E9*'Energie pro Energieträger'!D$55</f>
        <v>0</v>
      </c>
      <c r="F122" s="47">
        <f>'Gesamtenergie 2050 var.'!F9*'Energie pro Energieträger'!D$53</f>
        <v>0</v>
      </c>
      <c r="G122" s="44">
        <f>'Gesamtenergie 2050 var.'!G9*'Energie pro Energieträger'!E$54</f>
        <v>7370.7884834511533</v>
      </c>
      <c r="H122" s="46">
        <f>'Gesamtenergie 2050 var.'!H9*'Energie pro Energieträger'!E$56</f>
        <v>11191.286907356949</v>
      </c>
      <c r="I122" s="45">
        <f>'Gesamtenergie 2050 var.'!I9*'Energie pro Energieträger'!E$53</f>
        <v>8523.594018982787</v>
      </c>
      <c r="K122" s="7" t="str">
        <f t="shared" si="50"/>
        <v>Belgium</v>
      </c>
      <c r="L122" s="7" t="str">
        <f t="shared" si="50"/>
        <v>Ghent</v>
      </c>
      <c r="M122" s="43">
        <f>E122-'Verbrauch je Träger PP 2019'!F122</f>
        <v>0</v>
      </c>
      <c r="N122" s="47">
        <f>F122-'Verbrauch je Träger PP 2019'!G122</f>
        <v>0</v>
      </c>
      <c r="O122" s="44">
        <f>G122-'Verbrauch je Träger PP 2019'!H122</f>
        <v>-5142.1066214439488</v>
      </c>
      <c r="P122" s="46">
        <f>H122-'Verbrauch je Träger PP 2019'!I122</f>
        <v>-7807.4130926430516</v>
      </c>
      <c r="Q122" s="45">
        <f>I122-'Verbrauch je Träger PP 2019'!J122</f>
        <v>-5946.3420150933034</v>
      </c>
      <c r="S122" s="7" t="str">
        <f t="shared" si="51"/>
        <v>Belgium</v>
      </c>
      <c r="T122" s="7" t="str">
        <f t="shared" si="51"/>
        <v>Ghent</v>
      </c>
      <c r="U122" s="43">
        <f>'Gesamtenergie 2050 var.'!E46*'Energie pro Energieträger'!D$55</f>
        <v>0</v>
      </c>
      <c r="V122" s="47">
        <f>'Gesamtenergie 2050 var.'!F46*'Energie pro Energieträger'!D$53</f>
        <v>0</v>
      </c>
      <c r="W122" s="44">
        <f>'Gesamtenergie 2050 var.'!G46*'Energie pro Energieträger'!E$54</f>
        <v>6975.9248146948403</v>
      </c>
      <c r="X122" s="46">
        <f>'Gesamtenergie 2050 var.'!H46*'Energie pro Energieträger'!E$56</f>
        <v>10591.753680177113</v>
      </c>
      <c r="Y122" s="45">
        <f>'Gesamtenergie 2050 var.'!I46*'Energie pro Energieträger'!E$53</f>
        <v>8066.9729108229949</v>
      </c>
      <c r="AA122" s="7" t="str">
        <f t="shared" si="52"/>
        <v>Belgium</v>
      </c>
      <c r="AB122" s="7" t="str">
        <f t="shared" si="52"/>
        <v>Ghent</v>
      </c>
      <c r="AC122" s="43">
        <f>U122-'Verbrauch je Träger PP 2019'!F122</f>
        <v>0</v>
      </c>
      <c r="AD122" s="47">
        <f>V122-'Verbrauch je Träger PP 2019'!G122</f>
        <v>0</v>
      </c>
      <c r="AE122" s="44">
        <f>W122-'Verbrauch je Träger PP 2019'!H122</f>
        <v>-5536.9702902002618</v>
      </c>
      <c r="AF122" s="46">
        <f>X122-'Verbrauch je Träger PP 2019'!I122</f>
        <v>-8406.9463198228877</v>
      </c>
      <c r="AG122" s="45">
        <f>Y122-'Verbrauch je Träger PP 2019'!J122</f>
        <v>-6402.9631232530955</v>
      </c>
      <c r="AI122" s="7" t="str">
        <f t="shared" si="53"/>
        <v>Belgium</v>
      </c>
      <c r="AJ122" s="7" t="str">
        <f t="shared" si="53"/>
        <v>Ghent</v>
      </c>
      <c r="AK122" s="43">
        <f>'Gesamtenergie 2050 var.'!E83*'Energie pro Energieträger'!D$55</f>
        <v>0</v>
      </c>
      <c r="AL122" s="47">
        <f>'Gesamtenergie 2050 var.'!F83*'Energie pro Energieträger'!D$53</f>
        <v>0</v>
      </c>
      <c r="AM122" s="44">
        <f>'Gesamtenergie 2050 var.'!G83*'Energie pro Energieträger'!E$54</f>
        <v>6581.0611459385291</v>
      </c>
      <c r="AN122" s="46">
        <f>'Gesamtenergie 2050 var.'!H83*'Energie pro Energieträger'!E$56</f>
        <v>9992.2204529972769</v>
      </c>
      <c r="AO122" s="45">
        <f>'Gesamtenergie 2050 var.'!I83*'Energie pro Energieträger'!E$53</f>
        <v>7610.3518026632028</v>
      </c>
      <c r="AQ122" s="7" t="str">
        <f t="shared" si="54"/>
        <v>Belgium</v>
      </c>
      <c r="AR122" s="7" t="str">
        <f t="shared" si="54"/>
        <v>Ghent</v>
      </c>
      <c r="AS122" s="43">
        <f>AK122-'Verbrauch je Träger PP 2019'!F122</f>
        <v>0</v>
      </c>
      <c r="AT122" s="47">
        <f>AL122-'Verbrauch je Träger PP 2019'!G122</f>
        <v>0</v>
      </c>
      <c r="AU122" s="44">
        <f>AM122-'Verbrauch je Träger PP 2019'!H122</f>
        <v>-5931.833958956573</v>
      </c>
      <c r="AV122" s="46">
        <f>AN122-'Verbrauch je Träger PP 2019'!I122</f>
        <v>-9006.4795470027238</v>
      </c>
      <c r="AW122" s="45">
        <f>AO122-'Verbrauch je Träger PP 2019'!J122</f>
        <v>-6859.5842314128877</v>
      </c>
    </row>
    <row r="123" spans="3:49" x14ac:dyDescent="0.25">
      <c r="C123" s="7" t="str">
        <f>'Produktion je Standort'!C9</f>
        <v>Czech Republic</v>
      </c>
      <c r="D123" s="7" t="str">
        <f>'Produktion je Standort'!D9</f>
        <v>Trinec</v>
      </c>
      <c r="E123" s="43">
        <f>'Gesamtenergie 2050 var.'!E10*'Energie pro Energieträger'!D$55</f>
        <v>0</v>
      </c>
      <c r="F123" s="47">
        <f>'Gesamtenergie 2050 var.'!F10*'Energie pro Energieträger'!D$53</f>
        <v>0</v>
      </c>
      <c r="G123" s="44">
        <f>'Gesamtenergie 2050 var.'!G10*'Energie pro Energieträger'!E$54</f>
        <v>3493.3480096796934</v>
      </c>
      <c r="H123" s="46">
        <f>'Gesamtenergie 2050 var.'!H10*'Energie pro Energieträger'!E$56</f>
        <v>5304.0539599455042</v>
      </c>
      <c r="I123" s="45">
        <f>'Gesamtenergie 2050 var.'!I10*'Energie pro Energieträger'!E$53</f>
        <v>4039.714376336246</v>
      </c>
      <c r="K123" s="7" t="str">
        <f t="shared" si="50"/>
        <v>Czech Republic</v>
      </c>
      <c r="L123" s="7" t="str">
        <f t="shared" si="50"/>
        <v>Trinec</v>
      </c>
      <c r="M123" s="43">
        <f>E123-'Verbrauch je Träger PP 2019'!F123</f>
        <v>0</v>
      </c>
      <c r="N123" s="47">
        <f>F123-'Verbrauch je Träger PP 2019'!G123</f>
        <v>0</v>
      </c>
      <c r="O123" s="44">
        <f>G123-'Verbrauch je Träger PP 2019'!H123</f>
        <v>-2437.0754868238023</v>
      </c>
      <c r="P123" s="46">
        <f>H123-'Verbrauch je Träger PP 2019'!I123</f>
        <v>-3700.2840400544956</v>
      </c>
      <c r="Q123" s="45">
        <f>I123-'Verbrauch je Träger PP 2019'!J123</f>
        <v>-2818.2387935754136</v>
      </c>
      <c r="S123" s="7" t="str">
        <f t="shared" si="51"/>
        <v>Czech Republic</v>
      </c>
      <c r="T123" s="7" t="str">
        <f t="shared" si="51"/>
        <v>Trinec</v>
      </c>
      <c r="U123" s="43">
        <f>'Gesamtenergie 2050 var.'!E47*'Energie pro Energieträger'!D$55</f>
        <v>0</v>
      </c>
      <c r="V123" s="47">
        <f>'Gesamtenergie 2050 var.'!F47*'Energie pro Energieträger'!D$53</f>
        <v>0</v>
      </c>
      <c r="W123" s="44">
        <f>'Gesamtenergie 2050 var.'!G47*'Energie pro Energieträger'!E$54</f>
        <v>3306.2043663039954</v>
      </c>
      <c r="X123" s="46">
        <f>'Gesamtenergie 2050 var.'!H47*'Energie pro Energieträger'!E$56</f>
        <v>5019.9082120912808</v>
      </c>
      <c r="Y123" s="45">
        <f>'Gesamtenergie 2050 var.'!I47*'Energie pro Energieträger'!E$53</f>
        <v>3823.301106175375</v>
      </c>
      <c r="AA123" s="7" t="str">
        <f t="shared" si="52"/>
        <v>Czech Republic</v>
      </c>
      <c r="AB123" s="7" t="str">
        <f t="shared" si="52"/>
        <v>Trinec</v>
      </c>
      <c r="AC123" s="43">
        <f>U123-'Verbrauch je Träger PP 2019'!F123</f>
        <v>0</v>
      </c>
      <c r="AD123" s="47">
        <f>V123-'Verbrauch je Träger PP 2019'!G123</f>
        <v>0</v>
      </c>
      <c r="AE123" s="44">
        <f>W123-'Verbrauch je Träger PP 2019'!H123</f>
        <v>-2624.2191301995003</v>
      </c>
      <c r="AF123" s="46">
        <f>X123-'Verbrauch je Träger PP 2019'!I123</f>
        <v>-3984.4297879087189</v>
      </c>
      <c r="AG123" s="45">
        <f>Y123-'Verbrauch je Träger PP 2019'!J123</f>
        <v>-3034.6520637362846</v>
      </c>
      <c r="AI123" s="7" t="str">
        <f t="shared" si="53"/>
        <v>Czech Republic</v>
      </c>
      <c r="AJ123" s="7" t="str">
        <f t="shared" si="53"/>
        <v>Trinec</v>
      </c>
      <c r="AK123" s="43">
        <f>'Gesamtenergie 2050 var.'!E84*'Energie pro Energieträger'!D$55</f>
        <v>0</v>
      </c>
      <c r="AL123" s="47">
        <f>'Gesamtenergie 2050 var.'!F84*'Energie pro Energieträger'!D$53</f>
        <v>0</v>
      </c>
      <c r="AM123" s="44">
        <f>'Gesamtenergie 2050 var.'!G84*'Energie pro Energieträger'!E$54</f>
        <v>3119.0607229282973</v>
      </c>
      <c r="AN123" s="46">
        <f>'Gesamtenergie 2050 var.'!H84*'Energie pro Energieträger'!E$56</f>
        <v>4735.7624642370574</v>
      </c>
      <c r="AO123" s="45">
        <f>'Gesamtenergie 2050 var.'!I84*'Energie pro Energieträger'!E$53</f>
        <v>3606.8878360145059</v>
      </c>
      <c r="AQ123" s="7" t="str">
        <f t="shared" si="54"/>
        <v>Czech Republic</v>
      </c>
      <c r="AR123" s="7" t="str">
        <f t="shared" si="54"/>
        <v>Trinec</v>
      </c>
      <c r="AS123" s="43">
        <f>AK123-'Verbrauch je Träger PP 2019'!F123</f>
        <v>0</v>
      </c>
      <c r="AT123" s="47">
        <f>AL123-'Verbrauch je Träger PP 2019'!G123</f>
        <v>0</v>
      </c>
      <c r="AU123" s="44">
        <f>AM123-'Verbrauch je Träger PP 2019'!H123</f>
        <v>-2811.3627735751984</v>
      </c>
      <c r="AV123" s="46">
        <f>AN123-'Verbrauch je Träger PP 2019'!I123</f>
        <v>-4268.5755357629423</v>
      </c>
      <c r="AW123" s="45">
        <f>AO123-'Verbrauch je Träger PP 2019'!J123</f>
        <v>-3251.0653338971538</v>
      </c>
    </row>
    <row r="124" spans="3:49" x14ac:dyDescent="0.25">
      <c r="C124" s="7" t="str">
        <f>'Produktion je Standort'!C10</f>
        <v>Finland</v>
      </c>
      <c r="D124" s="7" t="str">
        <f>'Produktion je Standort'!D10</f>
        <v>Raahe</v>
      </c>
      <c r="E124" s="43">
        <f>'Gesamtenergie 2050 var.'!E11*'Energie pro Energieträger'!D$55</f>
        <v>0</v>
      </c>
      <c r="F124" s="47">
        <f>'Gesamtenergie 2050 var.'!F11*'Energie pro Energieträger'!D$53</f>
        <v>0</v>
      </c>
      <c r="G124" s="44">
        <f>'Gesamtenergie 2050 var.'!G11*'Energie pro Energieträger'!E$54</f>
        <v>3516.3394599950452</v>
      </c>
      <c r="H124" s="46">
        <f>'Gesamtenergie 2050 var.'!H11*'Energie pro Energieträger'!E$56</f>
        <v>5338.9625613079024</v>
      </c>
      <c r="I124" s="45">
        <f>'Gesamtenergie 2050 var.'!I11*'Energie pro Energieträger'!E$53</f>
        <v>4066.3017338266509</v>
      </c>
      <c r="K124" s="7" t="str">
        <f t="shared" si="50"/>
        <v>Finland</v>
      </c>
      <c r="L124" s="7" t="str">
        <f t="shared" si="50"/>
        <v>Raahe</v>
      </c>
      <c r="M124" s="43">
        <f>E124-'Verbrauch je Träger PP 2019'!F124</f>
        <v>0</v>
      </c>
      <c r="N124" s="47">
        <f>F124-'Verbrauch je Träger PP 2019'!G124</f>
        <v>0</v>
      </c>
      <c r="O124" s="44">
        <f>G124-'Verbrauch je Träger PP 2019'!H124</f>
        <v>-2453.1150854594989</v>
      </c>
      <c r="P124" s="46">
        <f>H124-'Verbrauch je Träger PP 2019'!I124</f>
        <v>-3724.6374386920979</v>
      </c>
      <c r="Q124" s="45">
        <f>I124-'Verbrauch je Träger PP 2019'!J124</f>
        <v>-2836.7870163747866</v>
      </c>
      <c r="S124" s="7" t="str">
        <f t="shared" si="51"/>
        <v>Finland</v>
      </c>
      <c r="T124" s="7" t="str">
        <f t="shared" si="51"/>
        <v>Raahe</v>
      </c>
      <c r="U124" s="43">
        <f>'Gesamtenergie 2050 var.'!E48*'Energie pro Energieträger'!D$55</f>
        <v>0</v>
      </c>
      <c r="V124" s="47">
        <f>'Gesamtenergie 2050 var.'!F48*'Energie pro Energieträger'!D$53</f>
        <v>0</v>
      </c>
      <c r="W124" s="44">
        <f>'Gesamtenergie 2050 var.'!G48*'Energie pro Energieträger'!E$54</f>
        <v>3327.9641317810247</v>
      </c>
      <c r="X124" s="46">
        <f>'Gesamtenergie 2050 var.'!H48*'Energie pro Energieträger'!E$56</f>
        <v>5052.9467098092646</v>
      </c>
      <c r="Y124" s="45">
        <f>'Gesamtenergie 2050 var.'!I48*'Energie pro Energieträger'!E$53</f>
        <v>3848.4641409430797</v>
      </c>
      <c r="AA124" s="7" t="str">
        <f t="shared" si="52"/>
        <v>Finland</v>
      </c>
      <c r="AB124" s="7" t="str">
        <f t="shared" si="52"/>
        <v>Raahe</v>
      </c>
      <c r="AC124" s="43">
        <f>U124-'Verbrauch je Träger PP 2019'!F124</f>
        <v>0</v>
      </c>
      <c r="AD124" s="47">
        <f>V124-'Verbrauch je Träger PP 2019'!G124</f>
        <v>0</v>
      </c>
      <c r="AE124" s="44">
        <f>W124-'Verbrauch je Träger PP 2019'!H124</f>
        <v>-2641.4904136735195</v>
      </c>
      <c r="AF124" s="46">
        <f>X124-'Verbrauch je Träger PP 2019'!I124</f>
        <v>-4010.6532901907358</v>
      </c>
      <c r="AG124" s="45">
        <f>Y124-'Verbrauch je Träger PP 2019'!J124</f>
        <v>-3054.6246092583579</v>
      </c>
      <c r="AI124" s="7" t="str">
        <f t="shared" si="53"/>
        <v>Finland</v>
      </c>
      <c r="AJ124" s="7" t="str">
        <f t="shared" si="53"/>
        <v>Raahe</v>
      </c>
      <c r="AK124" s="43">
        <f>'Gesamtenergie 2050 var.'!E85*'Energie pro Energieträger'!D$55</f>
        <v>0</v>
      </c>
      <c r="AL124" s="47">
        <f>'Gesamtenergie 2050 var.'!F85*'Energie pro Energieträger'!D$53</f>
        <v>0</v>
      </c>
      <c r="AM124" s="44">
        <f>'Gesamtenergie 2050 var.'!G85*'Energie pro Energieträger'!E$54</f>
        <v>3139.588803567005</v>
      </c>
      <c r="AN124" s="46">
        <f>'Gesamtenergie 2050 var.'!H85*'Energie pro Energieträger'!E$56</f>
        <v>4766.9308583106276</v>
      </c>
      <c r="AO124" s="45">
        <f>'Gesamtenergie 2050 var.'!I85*'Energie pro Energieträger'!E$53</f>
        <v>3630.6265480595093</v>
      </c>
      <c r="AQ124" s="7" t="str">
        <f t="shared" si="54"/>
        <v>Finland</v>
      </c>
      <c r="AR124" s="7" t="str">
        <f t="shared" si="54"/>
        <v>Raahe</v>
      </c>
      <c r="AS124" s="43">
        <f>AK124-'Verbrauch je Träger PP 2019'!F124</f>
        <v>0</v>
      </c>
      <c r="AT124" s="47">
        <f>AL124-'Verbrauch je Träger PP 2019'!G124</f>
        <v>0</v>
      </c>
      <c r="AU124" s="44">
        <f>AM124-'Verbrauch je Träger PP 2019'!H124</f>
        <v>-2829.8657418875391</v>
      </c>
      <c r="AV124" s="46">
        <f>AN124-'Verbrauch je Träger PP 2019'!I124</f>
        <v>-4296.6691416893727</v>
      </c>
      <c r="AW124" s="45">
        <f>AO124-'Verbrauch je Träger PP 2019'!J124</f>
        <v>-3272.4622021419282</v>
      </c>
    </row>
    <row r="125" spans="3:49" x14ac:dyDescent="0.25">
      <c r="C125" s="7" t="str">
        <f>'Produktion je Standort'!C11</f>
        <v>France</v>
      </c>
      <c r="D125" s="7" t="str">
        <f>'Produktion je Standort'!D11</f>
        <v>Fos-Sur-Mer</v>
      </c>
      <c r="E125" s="43">
        <f>'Gesamtenergie 2050 var.'!E12*'Energie pro Energieträger'!D$55</f>
        <v>0</v>
      </c>
      <c r="F125" s="47">
        <f>'Gesamtenergie 2050 var.'!F12*'Energie pro Energieträger'!D$53</f>
        <v>0</v>
      </c>
      <c r="G125" s="44">
        <f>'Gesamtenergie 2050 var.'!G12*'Energie pro Energieträger'!E$54</f>
        <v>5071.643451915932</v>
      </c>
      <c r="H125" s="46">
        <f>'Gesamtenergie 2050 var.'!H12*'Energie pro Energieträger'!E$56</f>
        <v>7700.4267711171669</v>
      </c>
      <c r="I125" s="45">
        <f>'Gesamtenergie 2050 var.'!I12*'Energie pro Energieträger'!E$53</f>
        <v>5864.8582699422859</v>
      </c>
      <c r="K125" s="7" t="str">
        <f t="shared" si="50"/>
        <v>France</v>
      </c>
      <c r="L125" s="7" t="str">
        <f t="shared" si="50"/>
        <v>Fos-Sur-Mer</v>
      </c>
      <c r="M125" s="43">
        <f>E125-'Verbrauch je Träger PP 2019'!F125</f>
        <v>0</v>
      </c>
      <c r="N125" s="47">
        <f>F125-'Verbrauch je Träger PP 2019'!G125</f>
        <v>0</v>
      </c>
      <c r="O125" s="44">
        <f>G125-'Verbrauch je Träger PP 2019'!H125</f>
        <v>-3538.1467578742777</v>
      </c>
      <c r="P125" s="46">
        <f>H125-'Verbrauch je Träger PP 2019'!I125</f>
        <v>-5372.0732288828331</v>
      </c>
      <c r="Q125" s="45">
        <f>I125-'Verbrauch je Träger PP 2019'!J125</f>
        <v>-4091.5197351559418</v>
      </c>
      <c r="S125" s="7" t="str">
        <f t="shared" si="51"/>
        <v>France</v>
      </c>
      <c r="T125" s="7" t="str">
        <f t="shared" si="51"/>
        <v>Fos-Sur-Mer</v>
      </c>
      <c r="U125" s="43">
        <f>'Gesamtenergie 2050 var.'!E49*'Energie pro Energieträger'!D$55</f>
        <v>0</v>
      </c>
      <c r="V125" s="47">
        <f>'Gesamtenergie 2050 var.'!F49*'Energie pro Energieträger'!D$53</f>
        <v>0</v>
      </c>
      <c r="W125" s="44">
        <f>'Gesamtenergie 2050 var.'!G49*'Energie pro Energieträger'!E$54</f>
        <v>4799.9482669918634</v>
      </c>
      <c r="X125" s="46">
        <f>'Gesamtenergie 2050 var.'!H49*'Energie pro Energieträger'!E$56</f>
        <v>7287.9039083787466</v>
      </c>
      <c r="Y125" s="45">
        <f>'Gesamtenergie 2050 var.'!I49*'Energie pro Energieträger'!E$53</f>
        <v>5550.66943405252</v>
      </c>
      <c r="AA125" s="7" t="str">
        <f t="shared" si="52"/>
        <v>France</v>
      </c>
      <c r="AB125" s="7" t="str">
        <f t="shared" si="52"/>
        <v>Fos-Sur-Mer</v>
      </c>
      <c r="AC125" s="43">
        <f>U125-'Verbrauch je Träger PP 2019'!F125</f>
        <v>0</v>
      </c>
      <c r="AD125" s="47">
        <f>V125-'Verbrauch je Träger PP 2019'!G125</f>
        <v>0</v>
      </c>
      <c r="AE125" s="44">
        <f>W125-'Verbrauch je Träger PP 2019'!H125</f>
        <v>-3809.8419427983463</v>
      </c>
      <c r="AF125" s="46">
        <f>X125-'Verbrauch je Träger PP 2019'!I125</f>
        <v>-5784.5960916212534</v>
      </c>
      <c r="AG125" s="45">
        <f>Y125-'Verbrauch je Träger PP 2019'!J125</f>
        <v>-4405.7085710457077</v>
      </c>
      <c r="AI125" s="7" t="str">
        <f t="shared" si="53"/>
        <v>France</v>
      </c>
      <c r="AJ125" s="7" t="str">
        <f t="shared" si="53"/>
        <v>Fos-Sur-Mer</v>
      </c>
      <c r="AK125" s="43">
        <f>'Gesamtenergie 2050 var.'!E86*'Energie pro Energieträger'!D$55</f>
        <v>0</v>
      </c>
      <c r="AL125" s="47">
        <f>'Gesamtenergie 2050 var.'!F86*'Energie pro Energieträger'!D$53</f>
        <v>0</v>
      </c>
      <c r="AM125" s="44">
        <f>'Gesamtenergie 2050 var.'!G86*'Energie pro Energieträger'!E$54</f>
        <v>4528.2530820677957</v>
      </c>
      <c r="AN125" s="46">
        <f>'Gesamtenergie 2050 var.'!H86*'Energie pro Energieträger'!E$56</f>
        <v>6875.3810456403271</v>
      </c>
      <c r="AO125" s="45">
        <f>'Gesamtenergie 2050 var.'!I86*'Energie pro Energieträger'!E$53</f>
        <v>5236.4805981627551</v>
      </c>
      <c r="AQ125" s="7" t="str">
        <f t="shared" si="54"/>
        <v>France</v>
      </c>
      <c r="AR125" s="7" t="str">
        <f t="shared" si="54"/>
        <v>Fos-Sur-Mer</v>
      </c>
      <c r="AS125" s="43">
        <f>AK125-'Verbrauch je Träger PP 2019'!F125</f>
        <v>0</v>
      </c>
      <c r="AT125" s="47">
        <f>AL125-'Verbrauch je Träger PP 2019'!G125</f>
        <v>0</v>
      </c>
      <c r="AU125" s="44">
        <f>AM125-'Verbrauch je Träger PP 2019'!H125</f>
        <v>-4081.537127722414</v>
      </c>
      <c r="AV125" s="46">
        <f>AN125-'Verbrauch je Träger PP 2019'!I125</f>
        <v>-6197.1189543596729</v>
      </c>
      <c r="AW125" s="45">
        <f>AO125-'Verbrauch je Träger PP 2019'!J125</f>
        <v>-4719.8974069354726</v>
      </c>
    </row>
    <row r="126" spans="3:49" x14ac:dyDescent="0.25">
      <c r="C126" s="7" t="str">
        <f>'Produktion je Standort'!C12</f>
        <v>France</v>
      </c>
      <c r="D126" s="7" t="str">
        <f>'Produktion je Standort'!D12</f>
        <v>Dunkerque</v>
      </c>
      <c r="E126" s="43">
        <f>'Gesamtenergie 2050 var.'!E13*'Energie pro Energieträger'!D$55</f>
        <v>0</v>
      </c>
      <c r="F126" s="47">
        <f>'Gesamtenergie 2050 var.'!F13*'Energie pro Energieträger'!D$53</f>
        <v>0</v>
      </c>
      <c r="G126" s="44">
        <f>'Gesamtenergie 2050 var.'!G13*'Energie pro Energieträger'!E$54</f>
        <v>9264.2020388331021</v>
      </c>
      <c r="H126" s="46">
        <f>'Gesamtenergie 2050 var.'!H13*'Energie pro Energieträger'!E$56</f>
        <v>14066.11290190736</v>
      </c>
      <c r="I126" s="45">
        <f>'Gesamtenergie 2050 var.'!I13*'Energie pro Energieträger'!E$53</f>
        <v>10713.141106427907</v>
      </c>
      <c r="K126" s="7" t="str">
        <f t="shared" si="50"/>
        <v>France</v>
      </c>
      <c r="L126" s="7" t="str">
        <f t="shared" si="50"/>
        <v>Dunkerque</v>
      </c>
      <c r="M126" s="43">
        <f>E126-'Verbrauch je Träger PP 2019'!F126</f>
        <v>0</v>
      </c>
      <c r="N126" s="47">
        <f>F126-'Verbrauch je Träger PP 2019'!G126</f>
        <v>0</v>
      </c>
      <c r="O126" s="44">
        <f>G126-'Verbrauch je Träger PP 2019'!H126</f>
        <v>-6463.0147443836777</v>
      </c>
      <c r="P126" s="46">
        <f>H126-'Verbrauch je Träger PP 2019'!I126</f>
        <v>-9812.9870980926426</v>
      </c>
      <c r="Q126" s="45">
        <f>I126-'Verbrauch je Träger PP 2019'!J126</f>
        <v>-7473.8427162181888</v>
      </c>
      <c r="S126" s="7" t="str">
        <f t="shared" si="51"/>
        <v>France</v>
      </c>
      <c r="T126" s="7" t="str">
        <f t="shared" si="51"/>
        <v>Dunkerque</v>
      </c>
      <c r="U126" s="43">
        <f>'Gesamtenergie 2050 var.'!E50*'Energie pro Energieträger'!D$55</f>
        <v>0</v>
      </c>
      <c r="V126" s="47">
        <f>'Gesamtenergie 2050 var.'!F50*'Energie pro Energieträger'!D$53</f>
        <v>0</v>
      </c>
      <c r="W126" s="44">
        <f>'Gesamtenergie 2050 var.'!G50*'Energie pro Energieträger'!E$54</f>
        <v>8767.9055010384691</v>
      </c>
      <c r="X126" s="46">
        <f>'Gesamtenergie 2050 var.'!H50*'Energie pro Energieträger'!E$56</f>
        <v>13312.571139305179</v>
      </c>
      <c r="Y126" s="45">
        <f>'Gesamtenergie 2050 var.'!I50*'Energie pro Energieträger'!E$53</f>
        <v>10139.222832869267</v>
      </c>
      <c r="AA126" s="7" t="str">
        <f t="shared" si="52"/>
        <v>France</v>
      </c>
      <c r="AB126" s="7" t="str">
        <f t="shared" si="52"/>
        <v>Dunkerque</v>
      </c>
      <c r="AC126" s="43">
        <f>U126-'Verbrauch je Träger PP 2019'!F126</f>
        <v>0</v>
      </c>
      <c r="AD126" s="47">
        <f>V126-'Verbrauch je Träger PP 2019'!G126</f>
        <v>0</v>
      </c>
      <c r="AE126" s="44">
        <f>W126-'Verbrauch je Träger PP 2019'!H126</f>
        <v>-6959.3112821783106</v>
      </c>
      <c r="AF126" s="46">
        <f>X126-'Verbrauch je Träger PP 2019'!I126</f>
        <v>-10566.528860694823</v>
      </c>
      <c r="AG126" s="45">
        <f>Y126-'Verbrauch je Träger PP 2019'!J126</f>
        <v>-8047.7609897768289</v>
      </c>
      <c r="AI126" s="7" t="str">
        <f t="shared" si="53"/>
        <v>France</v>
      </c>
      <c r="AJ126" s="7" t="str">
        <f t="shared" si="53"/>
        <v>Dunkerque</v>
      </c>
      <c r="AK126" s="43">
        <f>'Gesamtenergie 2050 var.'!E87*'Energie pro Energieträger'!D$55</f>
        <v>0</v>
      </c>
      <c r="AL126" s="47">
        <f>'Gesamtenergie 2050 var.'!F87*'Energie pro Energieträger'!D$53</f>
        <v>0</v>
      </c>
      <c r="AM126" s="44">
        <f>'Gesamtenergie 2050 var.'!G87*'Energie pro Energieträger'!E$54</f>
        <v>8271.6089632438398</v>
      </c>
      <c r="AN126" s="46">
        <f>'Gesamtenergie 2050 var.'!H87*'Energie pro Energieträger'!E$56</f>
        <v>12559.029376703</v>
      </c>
      <c r="AO126" s="45">
        <f>'Gesamtenergie 2050 var.'!I87*'Energie pro Energieträger'!E$53</f>
        <v>9565.3045593106308</v>
      </c>
      <c r="AQ126" s="7" t="str">
        <f t="shared" si="54"/>
        <v>France</v>
      </c>
      <c r="AR126" s="7" t="str">
        <f t="shared" si="54"/>
        <v>Dunkerque</v>
      </c>
      <c r="AS126" s="43">
        <f>AK126-'Verbrauch je Träger PP 2019'!F126</f>
        <v>0</v>
      </c>
      <c r="AT126" s="47">
        <f>AL126-'Verbrauch je Träger PP 2019'!G126</f>
        <v>0</v>
      </c>
      <c r="AU126" s="44">
        <f>AM126-'Verbrauch je Träger PP 2019'!H126</f>
        <v>-7455.60781997294</v>
      </c>
      <c r="AV126" s="46">
        <f>AN126-'Verbrauch je Träger PP 2019'!I126</f>
        <v>-11320.070623297002</v>
      </c>
      <c r="AW126" s="45">
        <f>AO126-'Verbrauch je Träger PP 2019'!J126</f>
        <v>-8621.6792633354653</v>
      </c>
    </row>
    <row r="127" spans="3:49" x14ac:dyDescent="0.25">
      <c r="C127" s="7" t="str">
        <f>'Produktion je Standort'!C13</f>
        <v>Germany</v>
      </c>
      <c r="D127" s="7" t="str">
        <f>'Produktion je Standort'!D13</f>
        <v>Bremen</v>
      </c>
      <c r="E127" s="43">
        <f>'Gesamtenergie 2050 var.'!E14*'Energie pro Energieträger'!D$55</f>
        <v>0</v>
      </c>
      <c r="F127" s="47">
        <f>'Gesamtenergie 2050 var.'!F14*'Energie pro Energieträger'!D$53</f>
        <v>0</v>
      </c>
      <c r="G127" s="44">
        <f>'Gesamtenergie 2050 var.'!G14*'Energie pro Energieträger'!E$54</f>
        <v>4463.0462376860196</v>
      </c>
      <c r="H127" s="46">
        <f>'Gesamtenergie 2050 var.'!H14*'Energie pro Energieträger'!E$56</f>
        <v>6776.3755585831077</v>
      </c>
      <c r="I127" s="45">
        <f>'Gesamtenergie 2050 var.'!I14*'Energie pro Energieträger'!E$53</f>
        <v>5161.075277549211</v>
      </c>
      <c r="K127" s="7" t="str">
        <f t="shared" si="50"/>
        <v>Germany</v>
      </c>
      <c r="L127" s="7" t="str">
        <f t="shared" si="50"/>
        <v>Bremen</v>
      </c>
      <c r="M127" s="43">
        <f>E127-'Verbrauch je Träger PP 2019'!F127</f>
        <v>0</v>
      </c>
      <c r="N127" s="47">
        <f>F127-'Verbrauch je Träger PP 2019'!G127</f>
        <v>0</v>
      </c>
      <c r="O127" s="44">
        <f>G127-'Verbrauch je Träger PP 2019'!H127</f>
        <v>-3113.5691469293633</v>
      </c>
      <c r="P127" s="46">
        <f>H127-'Verbrauch je Träger PP 2019'!I127</f>
        <v>-4727.4244414168934</v>
      </c>
      <c r="Q127" s="45">
        <f>I127-'Verbrauch je Träger PP 2019'!J127</f>
        <v>-3600.5373669372293</v>
      </c>
      <c r="S127" s="7" t="str">
        <f t="shared" si="51"/>
        <v>Germany</v>
      </c>
      <c r="T127" s="7" t="str">
        <f t="shared" si="51"/>
        <v>Bremen</v>
      </c>
      <c r="U127" s="43">
        <f>'Gesamtenergie 2050 var.'!E51*'Energie pro Energieträger'!D$55</f>
        <v>0</v>
      </c>
      <c r="V127" s="47">
        <f>'Gesamtenergie 2050 var.'!F51*'Energie pro Energieträger'!D$53</f>
        <v>0</v>
      </c>
      <c r="W127" s="44">
        <f>'Gesamtenergie 2050 var.'!G51*'Energie pro Energieträger'!E$54</f>
        <v>4223.9544749528395</v>
      </c>
      <c r="X127" s="46">
        <f>'Gesamtenergie 2050 var.'!H51*'Energie pro Energieträger'!E$56</f>
        <v>6413.3554393732975</v>
      </c>
      <c r="Y127" s="45">
        <f>'Gesamtenergie 2050 var.'!I51*'Energie pro Energieträger'!E$53</f>
        <v>4884.5891019662167</v>
      </c>
      <c r="AA127" s="7" t="str">
        <f t="shared" si="52"/>
        <v>Germany</v>
      </c>
      <c r="AB127" s="7" t="str">
        <f t="shared" si="52"/>
        <v>Bremen</v>
      </c>
      <c r="AC127" s="43">
        <f>U127-'Verbrauch je Träger PP 2019'!F127</f>
        <v>0</v>
      </c>
      <c r="AD127" s="47">
        <f>V127-'Verbrauch je Träger PP 2019'!G127</f>
        <v>0</v>
      </c>
      <c r="AE127" s="44">
        <f>W127-'Verbrauch je Träger PP 2019'!H127</f>
        <v>-3352.6609096625434</v>
      </c>
      <c r="AF127" s="46">
        <f>X127-'Verbrauch je Träger PP 2019'!I127</f>
        <v>-5090.4445606267036</v>
      </c>
      <c r="AG127" s="45">
        <f>Y127-'Verbrauch je Träger PP 2019'!J127</f>
        <v>-3877.0235425202236</v>
      </c>
      <c r="AI127" s="7" t="str">
        <f t="shared" si="53"/>
        <v>Germany</v>
      </c>
      <c r="AJ127" s="7" t="str">
        <f t="shared" si="53"/>
        <v>Bremen</v>
      </c>
      <c r="AK127" s="43">
        <f>'Gesamtenergie 2050 var.'!E88*'Energie pro Energieträger'!D$55</f>
        <v>0</v>
      </c>
      <c r="AL127" s="47">
        <f>'Gesamtenergie 2050 var.'!F88*'Energie pro Energieträger'!D$53</f>
        <v>0</v>
      </c>
      <c r="AM127" s="44">
        <f>'Gesamtenergie 2050 var.'!G88*'Energie pro Energieträger'!E$54</f>
        <v>3984.8627122196599</v>
      </c>
      <c r="AN127" s="46">
        <f>'Gesamtenergie 2050 var.'!H88*'Energie pro Energieträger'!E$56</f>
        <v>6050.3353201634891</v>
      </c>
      <c r="AO127" s="45">
        <f>'Gesamtenergie 2050 var.'!I88*'Energie pro Energieträger'!E$53</f>
        <v>4608.1029263832243</v>
      </c>
      <c r="AQ127" s="7" t="str">
        <f t="shared" si="54"/>
        <v>Germany</v>
      </c>
      <c r="AR127" s="7" t="str">
        <f t="shared" si="54"/>
        <v>Bremen</v>
      </c>
      <c r="AS127" s="43">
        <f>AK127-'Verbrauch je Träger PP 2019'!F127</f>
        <v>0</v>
      </c>
      <c r="AT127" s="47">
        <f>AL127-'Verbrauch je Träger PP 2019'!G127</f>
        <v>0</v>
      </c>
      <c r="AU127" s="44">
        <f>AM127-'Verbrauch je Träger PP 2019'!H127</f>
        <v>-3591.752672395723</v>
      </c>
      <c r="AV127" s="46">
        <f>AN127-'Verbrauch je Träger PP 2019'!I127</f>
        <v>-5453.464679836512</v>
      </c>
      <c r="AW127" s="45">
        <f>AO127-'Verbrauch je Träger PP 2019'!J127</f>
        <v>-4153.5097181032161</v>
      </c>
    </row>
    <row r="128" spans="3:49" x14ac:dyDescent="0.25">
      <c r="C128" s="7" t="str">
        <f>'Produktion je Standort'!C14</f>
        <v>Germany</v>
      </c>
      <c r="D128" s="7" t="str">
        <f>'Produktion je Standort'!D14</f>
        <v>Voelklingen</v>
      </c>
      <c r="E128" s="43">
        <f>'Gesamtenergie 2050 var.'!E15*'Energie pro Energieträger'!D$55</f>
        <v>0</v>
      </c>
      <c r="F128" s="47">
        <f>'Gesamtenergie 2050 var.'!F15*'Energie pro Energieträger'!D$53</f>
        <v>0</v>
      </c>
      <c r="G128" s="44">
        <f>'Gesamtenergie 2050 var.'!G15*'Energie pro Energieträger'!E$54</f>
        <v>3762.483222194699</v>
      </c>
      <c r="H128" s="46">
        <f>'Gesamtenergie 2050 var.'!H15*'Energie pro Energieträger'!E$56</f>
        <v>5712.6899405994554</v>
      </c>
      <c r="I128" s="45">
        <f>'Gesamtenergie 2050 var.'!I15*'Energie pro Energieträger'!E$53</f>
        <v>4350.9428551945166</v>
      </c>
      <c r="K128" s="7" t="str">
        <f t="shared" si="50"/>
        <v>Germany</v>
      </c>
      <c r="L128" s="7" t="str">
        <f t="shared" si="50"/>
        <v>Voelklingen</v>
      </c>
      <c r="M128" s="43">
        <f>E128-'Verbrauch je Träger PP 2019'!F128</f>
        <v>0</v>
      </c>
      <c r="N128" s="47">
        <f>F128-'Verbrauch je Träger PP 2019'!G128</f>
        <v>0</v>
      </c>
      <c r="O128" s="44">
        <f>G128-'Verbrauch je Träger PP 2019'!H128</f>
        <v>-2624.8331414416634</v>
      </c>
      <c r="P128" s="46">
        <f>H128-'Verbrauch je Träger PP 2019'!I128</f>
        <v>-3985.3620594005442</v>
      </c>
      <c r="Q128" s="45">
        <f>I128-'Verbrauch je Träger PP 2019'!J128</f>
        <v>-3035.3621075210222</v>
      </c>
      <c r="S128" s="7" t="str">
        <f t="shared" si="51"/>
        <v>Germany</v>
      </c>
      <c r="T128" s="7" t="str">
        <f t="shared" si="51"/>
        <v>Voelklingen</v>
      </c>
      <c r="U128" s="43">
        <f>'Gesamtenergie 2050 var.'!E52*'Energie pro Energieträger'!D$55</f>
        <v>0</v>
      </c>
      <c r="V128" s="47">
        <f>'Gesamtenergie 2050 var.'!F52*'Energie pro Energieträger'!D$53</f>
        <v>0</v>
      </c>
      <c r="W128" s="44">
        <f>'Gesamtenergie 2050 var.'!G52*'Energie pro Energieträger'!E$54</f>
        <v>3560.9216210056966</v>
      </c>
      <c r="X128" s="46">
        <f>'Gesamtenergie 2050 var.'!H52*'Energie pro Energieträger'!E$56</f>
        <v>5406.6529794959124</v>
      </c>
      <c r="Y128" s="45">
        <f>'Gesamtenergie 2050 var.'!I52*'Energie pro Energieträger'!E$53</f>
        <v>4117.8566308090958</v>
      </c>
      <c r="AA128" s="7" t="str">
        <f t="shared" si="52"/>
        <v>Germany</v>
      </c>
      <c r="AB128" s="7" t="str">
        <f t="shared" si="52"/>
        <v>Voelklingen</v>
      </c>
      <c r="AC128" s="43">
        <f>U128-'Verbrauch je Träger PP 2019'!F128</f>
        <v>0</v>
      </c>
      <c r="AD128" s="47">
        <f>V128-'Verbrauch je Träger PP 2019'!G128</f>
        <v>0</v>
      </c>
      <c r="AE128" s="44">
        <f>W128-'Verbrauch je Träger PP 2019'!H128</f>
        <v>-2826.3947426306659</v>
      </c>
      <c r="AF128" s="46">
        <f>X128-'Verbrauch je Träger PP 2019'!I128</f>
        <v>-4291.3990205040873</v>
      </c>
      <c r="AG128" s="45">
        <f>Y128-'Verbrauch je Träger PP 2019'!J128</f>
        <v>-3268.4483319064429</v>
      </c>
      <c r="AI128" s="7" t="str">
        <f t="shared" si="53"/>
        <v>Germany</v>
      </c>
      <c r="AJ128" s="7" t="str">
        <f t="shared" si="53"/>
        <v>Voelklingen</v>
      </c>
      <c r="AK128" s="43">
        <f>'Gesamtenergie 2050 var.'!E89*'Energie pro Energieträger'!D$55</f>
        <v>0</v>
      </c>
      <c r="AL128" s="47">
        <f>'Gesamtenergie 2050 var.'!F89*'Energie pro Energieträger'!D$53</f>
        <v>0</v>
      </c>
      <c r="AM128" s="44">
        <f>'Gesamtenergie 2050 var.'!G89*'Energie pro Energieträger'!E$54</f>
        <v>3359.3600198166955</v>
      </c>
      <c r="AN128" s="46">
        <f>'Gesamtenergie 2050 var.'!H89*'Energie pro Energieträger'!E$56</f>
        <v>5100.6160183923712</v>
      </c>
      <c r="AO128" s="45">
        <f>'Gesamtenergie 2050 var.'!I89*'Energie pro Energieträger'!E$53</f>
        <v>3884.7704064236755</v>
      </c>
      <c r="AQ128" s="7" t="str">
        <f t="shared" si="54"/>
        <v>Germany</v>
      </c>
      <c r="AR128" s="7" t="str">
        <f t="shared" si="54"/>
        <v>Voelklingen</v>
      </c>
      <c r="AS128" s="43">
        <f>AK128-'Verbrauch je Träger PP 2019'!F128</f>
        <v>0</v>
      </c>
      <c r="AT128" s="47">
        <f>AL128-'Verbrauch je Träger PP 2019'!G128</f>
        <v>0</v>
      </c>
      <c r="AU128" s="44">
        <f>AM128-'Verbrauch je Träger PP 2019'!H128</f>
        <v>-3027.9563438196669</v>
      </c>
      <c r="AV128" s="46">
        <f>AN128-'Verbrauch je Träger PP 2019'!I128</f>
        <v>-4597.4359816076285</v>
      </c>
      <c r="AW128" s="45">
        <f>AO128-'Verbrauch je Träger PP 2019'!J128</f>
        <v>-3501.5345562918633</v>
      </c>
    </row>
    <row r="129" spans="3:49" x14ac:dyDescent="0.25">
      <c r="C129" s="7" t="str">
        <f>'Produktion je Standort'!C15</f>
        <v>Germany</v>
      </c>
      <c r="D129" s="7" t="str">
        <f>'Produktion je Standort'!D15</f>
        <v>Eisenhuettenstadt</v>
      </c>
      <c r="E129" s="43">
        <f>'Gesamtenergie 2050 var.'!E16*'Energie pro Energieträger'!D$55</f>
        <v>0</v>
      </c>
      <c r="F129" s="47">
        <f>'Gesamtenergie 2050 var.'!F16*'Energie pro Energieträger'!D$53</f>
        <v>0</v>
      </c>
      <c r="G129" s="44">
        <f>'Gesamtenergie 2050 var.'!G16*'Energie pro Energieträger'!E$54</f>
        <v>2907.7422457651337</v>
      </c>
      <c r="H129" s="46">
        <f>'Gesamtenergie 2050 var.'!H16*'Energie pro Energieträger'!E$56</f>
        <v>4414.9113487738432</v>
      </c>
      <c r="I129" s="45">
        <f>'Gesamtenergie 2050 var.'!I16*'Energie pro Energieträger'!E$53</f>
        <v>3362.5187414335769</v>
      </c>
      <c r="K129" s="7" t="str">
        <f t="shared" si="50"/>
        <v>Germany</v>
      </c>
      <c r="L129" s="7" t="str">
        <f t="shared" si="50"/>
        <v>Eisenhuettenstadt</v>
      </c>
      <c r="M129" s="43">
        <f>E129-'Verbrauch je Träger PP 2019'!F129</f>
        <v>0</v>
      </c>
      <c r="N129" s="47">
        <f>F129-'Verbrauch je Träger PP 2019'!G129</f>
        <v>0</v>
      </c>
      <c r="O129" s="44">
        <f>G129-'Verbrauch je Träger PP 2019'!H129</f>
        <v>-2028.5374745145855</v>
      </c>
      <c r="P129" s="46">
        <f>H129-'Verbrauch je Träger PP 2019'!I129</f>
        <v>-3079.9886512261573</v>
      </c>
      <c r="Q129" s="45">
        <f>I129-'Verbrauch je Träger PP 2019'!J129</f>
        <v>-2345.8046481560741</v>
      </c>
      <c r="S129" s="7" t="str">
        <f t="shared" si="51"/>
        <v>Germany</v>
      </c>
      <c r="T129" s="7" t="str">
        <f t="shared" si="51"/>
        <v>Eisenhuettenstadt</v>
      </c>
      <c r="U129" s="43">
        <f>'Gesamtenergie 2050 var.'!E53*'Energie pro Energieträger'!D$55</f>
        <v>0</v>
      </c>
      <c r="V129" s="47">
        <f>'Gesamtenergie 2050 var.'!F53*'Energie pro Energieträger'!D$53</f>
        <v>0</v>
      </c>
      <c r="W129" s="44">
        <f>'Gesamtenergie 2050 var.'!G53*'Energie pro Energieträger'!E$54</f>
        <v>2751.9703397420012</v>
      </c>
      <c r="X129" s="46">
        <f>'Gesamtenergie 2050 var.'!H53*'Energie pro Energieträger'!E$56</f>
        <v>4178.3982408038146</v>
      </c>
      <c r="Y129" s="45">
        <f>'Gesamtenergie 2050 var.'!I53*'Energie pro Energieträger'!E$53</f>
        <v>3182.3838088567777</v>
      </c>
      <c r="AA129" s="7" t="str">
        <f t="shared" si="52"/>
        <v>Germany</v>
      </c>
      <c r="AB129" s="7" t="str">
        <f t="shared" si="52"/>
        <v>Eisenhuettenstadt</v>
      </c>
      <c r="AC129" s="43">
        <f>U129-'Verbrauch je Träger PP 2019'!F129</f>
        <v>0</v>
      </c>
      <c r="AD129" s="47">
        <f>V129-'Verbrauch je Träger PP 2019'!G129</f>
        <v>0</v>
      </c>
      <c r="AE129" s="44">
        <f>W129-'Verbrauch je Träger PP 2019'!H129</f>
        <v>-2184.309380537718</v>
      </c>
      <c r="AF129" s="46">
        <f>X129-'Verbrauch je Träger PP 2019'!I129</f>
        <v>-3316.501759196186</v>
      </c>
      <c r="AG129" s="45">
        <f>Y129-'Verbrauch je Träger PP 2019'!J129</f>
        <v>-2525.9395807328733</v>
      </c>
      <c r="AI129" s="7" t="str">
        <f t="shared" si="53"/>
        <v>Germany</v>
      </c>
      <c r="AJ129" s="7" t="str">
        <f t="shared" si="53"/>
        <v>Eisenhuettenstadt</v>
      </c>
      <c r="AK129" s="43">
        <f>'Gesamtenergie 2050 var.'!E90*'Energie pro Energieträger'!D$55</f>
        <v>0</v>
      </c>
      <c r="AL129" s="47">
        <f>'Gesamtenergie 2050 var.'!F90*'Energie pro Energieträger'!D$53</f>
        <v>0</v>
      </c>
      <c r="AM129" s="44">
        <f>'Gesamtenergie 2050 var.'!G90*'Energie pro Energieträger'!E$54</f>
        <v>2596.1984337188692</v>
      </c>
      <c r="AN129" s="46">
        <f>'Gesamtenergie 2050 var.'!H90*'Energie pro Energieträger'!E$56</f>
        <v>3941.8851328337882</v>
      </c>
      <c r="AO129" s="45">
        <f>'Gesamtenergie 2050 var.'!I90*'Energie pro Energieträger'!E$53</f>
        <v>3002.2488762799794</v>
      </c>
      <c r="AQ129" s="7" t="str">
        <f t="shared" si="54"/>
        <v>Germany</v>
      </c>
      <c r="AR129" s="7" t="str">
        <f t="shared" si="54"/>
        <v>Eisenhuettenstadt</v>
      </c>
      <c r="AS129" s="43">
        <f>AK129-'Verbrauch je Träger PP 2019'!F129</f>
        <v>0</v>
      </c>
      <c r="AT129" s="47">
        <f>AL129-'Verbrauch je Träger PP 2019'!G129</f>
        <v>0</v>
      </c>
      <c r="AU129" s="44">
        <f>AM129-'Verbrauch je Träger PP 2019'!H129</f>
        <v>-2340.08128656085</v>
      </c>
      <c r="AV129" s="46">
        <f>AN129-'Verbrauch je Träger PP 2019'!I129</f>
        <v>-3553.0148671662123</v>
      </c>
      <c r="AW129" s="45">
        <f>AO129-'Verbrauch je Träger PP 2019'!J129</f>
        <v>-2706.0745133096716</v>
      </c>
    </row>
    <row r="130" spans="3:49" x14ac:dyDescent="0.25">
      <c r="C130" s="7" t="str">
        <f>'Produktion je Standort'!C16</f>
        <v>Germany</v>
      </c>
      <c r="D130" s="7" t="str">
        <f>'Produktion je Standort'!D16</f>
        <v>Duisburg-Huckingen</v>
      </c>
      <c r="E130" s="43">
        <f>'Gesamtenergie 2050 var.'!E17*'Energie pro Energieträger'!D$55</f>
        <v>0</v>
      </c>
      <c r="F130" s="47">
        <f>'Gesamtenergie 2050 var.'!F17*'Energie pro Energieträger'!D$53</f>
        <v>0</v>
      </c>
      <c r="G130" s="44">
        <f>'Gesamtenergie 2050 var.'!G17*'Energie pro Energieträger'!E$54</f>
        <v>6762.1912692212409</v>
      </c>
      <c r="H130" s="46">
        <f>'Gesamtenergie 2050 var.'!H17*'Energie pro Energieträger'!E$56</f>
        <v>10267.23569482289</v>
      </c>
      <c r="I130" s="45">
        <f>'Gesamtenergie 2050 var.'!I17*'Energie pro Energieträger'!E$53</f>
        <v>7819.8110265897139</v>
      </c>
      <c r="K130" s="7" t="str">
        <f t="shared" si="50"/>
        <v>Germany</v>
      </c>
      <c r="L130" s="7" t="str">
        <f t="shared" si="50"/>
        <v>Duisburg-Huckingen</v>
      </c>
      <c r="M130" s="43">
        <f>E130-'Verbrauch je Träger PP 2019'!F130</f>
        <v>0</v>
      </c>
      <c r="N130" s="47">
        <f>F130-'Verbrauch je Träger PP 2019'!G130</f>
        <v>0</v>
      </c>
      <c r="O130" s="44">
        <f>G130-'Verbrauch je Träger PP 2019'!H130</f>
        <v>-4717.5290104990363</v>
      </c>
      <c r="P130" s="46">
        <f>H130-'Verbrauch je Träger PP 2019'!I130</f>
        <v>-7162.7643051771101</v>
      </c>
      <c r="Q130" s="45">
        <f>I130-'Verbrauch je Träger PP 2019'!J130</f>
        <v>-5455.3596468745909</v>
      </c>
      <c r="S130" s="7" t="str">
        <f t="shared" si="51"/>
        <v>Germany</v>
      </c>
      <c r="T130" s="7" t="str">
        <f t="shared" si="51"/>
        <v>Duisburg-Huckingen</v>
      </c>
      <c r="U130" s="43">
        <f>'Gesamtenergie 2050 var.'!E54*'Energie pro Energieträger'!D$55</f>
        <v>0</v>
      </c>
      <c r="V130" s="47">
        <f>'Gesamtenergie 2050 var.'!F54*'Energie pro Energieträger'!D$53</f>
        <v>0</v>
      </c>
      <c r="W130" s="44">
        <f>'Gesamtenergie 2050 var.'!G54*'Energie pro Energieträger'!E$54</f>
        <v>6399.9310226558173</v>
      </c>
      <c r="X130" s="46">
        <f>'Gesamtenergie 2050 var.'!H54*'Energie pro Energieträger'!E$56</f>
        <v>9717.2052111716621</v>
      </c>
      <c r="Y130" s="45">
        <f>'Gesamtenergie 2050 var.'!I54*'Energie pro Energieträger'!E$53</f>
        <v>7400.8925787366934</v>
      </c>
      <c r="AA130" s="7" t="str">
        <f t="shared" si="52"/>
        <v>Germany</v>
      </c>
      <c r="AB130" s="7" t="str">
        <f t="shared" si="52"/>
        <v>Duisburg-Huckingen</v>
      </c>
      <c r="AC130" s="43">
        <f>U130-'Verbrauch je Träger PP 2019'!F130</f>
        <v>0</v>
      </c>
      <c r="AD130" s="47">
        <f>V130-'Verbrauch je Träger PP 2019'!G130</f>
        <v>0</v>
      </c>
      <c r="AE130" s="44">
        <f>W130-'Verbrauch je Träger PP 2019'!H130</f>
        <v>-5079.7892570644599</v>
      </c>
      <c r="AF130" s="46">
        <f>X130-'Verbrauch je Träger PP 2019'!I130</f>
        <v>-7712.7947888283379</v>
      </c>
      <c r="AG130" s="45">
        <f>Y130-'Verbrauch je Träger PP 2019'!J130</f>
        <v>-5874.2780947276115</v>
      </c>
      <c r="AI130" s="7" t="str">
        <f t="shared" si="53"/>
        <v>Germany</v>
      </c>
      <c r="AJ130" s="7" t="str">
        <f t="shared" si="53"/>
        <v>Duisburg-Huckingen</v>
      </c>
      <c r="AK130" s="43">
        <f>'Gesamtenergie 2050 var.'!E91*'Energie pro Energieträger'!D$55</f>
        <v>0</v>
      </c>
      <c r="AL130" s="47">
        <f>'Gesamtenergie 2050 var.'!F91*'Energie pro Energieträger'!D$53</f>
        <v>0</v>
      </c>
      <c r="AM130" s="44">
        <f>'Gesamtenergie 2050 var.'!G91*'Energie pro Energieträger'!E$54</f>
        <v>6037.6707760903937</v>
      </c>
      <c r="AN130" s="46">
        <f>'Gesamtenergie 2050 var.'!H91*'Energie pro Energieträger'!E$56</f>
        <v>9167.1747275204361</v>
      </c>
      <c r="AO130" s="45">
        <f>'Gesamtenergie 2050 var.'!I91*'Energie pro Energieträger'!E$53</f>
        <v>6981.9741308836728</v>
      </c>
      <c r="AQ130" s="7" t="str">
        <f t="shared" si="54"/>
        <v>Germany</v>
      </c>
      <c r="AR130" s="7" t="str">
        <f t="shared" si="54"/>
        <v>Duisburg-Huckingen</v>
      </c>
      <c r="AS130" s="43">
        <f>AK130-'Verbrauch je Träger PP 2019'!F130</f>
        <v>0</v>
      </c>
      <c r="AT130" s="47">
        <f>AL130-'Verbrauch je Träger PP 2019'!G130</f>
        <v>0</v>
      </c>
      <c r="AU130" s="44">
        <f>AM130-'Verbrauch je Träger PP 2019'!H130</f>
        <v>-5442.0495036298835</v>
      </c>
      <c r="AV130" s="46">
        <f>AN130-'Verbrauch je Träger PP 2019'!I130</f>
        <v>-8262.8252724795639</v>
      </c>
      <c r="AW130" s="45">
        <f>AO130-'Verbrauch je Träger PP 2019'!J130</f>
        <v>-6293.196542580632</v>
      </c>
    </row>
    <row r="131" spans="3:49" x14ac:dyDescent="0.25">
      <c r="C131" s="7" t="str">
        <f>'Produktion je Standort'!C17</f>
        <v>Germany</v>
      </c>
      <c r="D131" s="7" t="str">
        <f>'Produktion je Standort'!D17</f>
        <v>Duisburg-Beeckerwerth</v>
      </c>
      <c r="E131" s="43">
        <f>'Gesamtenergie 2050 var.'!E18*'Energie pro Energieträger'!D$55</f>
        <v>0</v>
      </c>
      <c r="F131" s="47">
        <f>'Gesamtenergie 2050 var.'!F18*'Energie pro Energieträger'!D$53</f>
        <v>0</v>
      </c>
      <c r="G131" s="44">
        <f>'Gesamtenergie 2050 var.'!G18*'Energie pro Energieträger'!E$54</f>
        <v>8114.6295230654896</v>
      </c>
      <c r="H131" s="46">
        <f>'Gesamtenergie 2050 var.'!H18*'Energie pro Energieträger'!E$56</f>
        <v>12320.682833787467</v>
      </c>
      <c r="I131" s="45">
        <f>'Gesamtenergie 2050 var.'!I18*'Energie pro Energieträger'!E$53</f>
        <v>9383.7732319076567</v>
      </c>
      <c r="K131" s="7" t="str">
        <f t="shared" si="50"/>
        <v>Germany</v>
      </c>
      <c r="L131" s="7" t="str">
        <f t="shared" si="50"/>
        <v>Duisburg-Beeckerwerth</v>
      </c>
      <c r="M131" s="43">
        <f>E131-'Verbrauch je Träger PP 2019'!F131</f>
        <v>0</v>
      </c>
      <c r="N131" s="47">
        <f>F131-'Verbrauch je Träger PP 2019'!G131</f>
        <v>0</v>
      </c>
      <c r="O131" s="44">
        <f>G131-'Verbrauch je Träger PP 2019'!H131</f>
        <v>-5661.034812598843</v>
      </c>
      <c r="P131" s="46">
        <f>H131-'Verbrauch je Träger PP 2019'!I131</f>
        <v>-8595.3171662125333</v>
      </c>
      <c r="Q131" s="45">
        <f>I131-'Verbrauch je Träger PP 2019'!J131</f>
        <v>-6546.4315762495062</v>
      </c>
      <c r="S131" s="7" t="str">
        <f t="shared" si="51"/>
        <v>Germany</v>
      </c>
      <c r="T131" s="7" t="str">
        <f t="shared" si="51"/>
        <v>Duisburg-Beeckerwerth</v>
      </c>
      <c r="U131" s="43">
        <f>'Gesamtenergie 2050 var.'!E55*'Energie pro Energieträger'!D$55</f>
        <v>0</v>
      </c>
      <c r="V131" s="47">
        <f>'Gesamtenergie 2050 var.'!F55*'Energie pro Energieträger'!D$53</f>
        <v>0</v>
      </c>
      <c r="W131" s="44">
        <f>'Gesamtenergie 2050 var.'!G55*'Energie pro Energieträger'!E$54</f>
        <v>7679.9172271869802</v>
      </c>
      <c r="X131" s="46">
        <f>'Gesamtenergie 2050 var.'!H55*'Energie pro Energieträger'!E$56</f>
        <v>11660.646253405994</v>
      </c>
      <c r="Y131" s="45">
        <f>'Gesamtenergie 2050 var.'!I55*'Energie pro Energieträger'!E$53</f>
        <v>8881.0710944840303</v>
      </c>
      <c r="AA131" s="7" t="str">
        <f t="shared" si="52"/>
        <v>Germany</v>
      </c>
      <c r="AB131" s="7" t="str">
        <f t="shared" si="52"/>
        <v>Duisburg-Beeckerwerth</v>
      </c>
      <c r="AC131" s="43">
        <f>U131-'Verbrauch je Träger PP 2019'!F131</f>
        <v>0</v>
      </c>
      <c r="AD131" s="47">
        <f>V131-'Verbrauch je Träger PP 2019'!G131</f>
        <v>0</v>
      </c>
      <c r="AE131" s="44">
        <f>W131-'Verbrauch je Träger PP 2019'!H131</f>
        <v>-6095.7471084773524</v>
      </c>
      <c r="AF131" s="46">
        <f>X131-'Verbrauch je Träger PP 2019'!I131</f>
        <v>-9255.3537465940062</v>
      </c>
      <c r="AG131" s="45">
        <f>Y131-'Verbrauch je Träger PP 2019'!J131</f>
        <v>-7049.1337136731327</v>
      </c>
      <c r="AI131" s="7" t="str">
        <f t="shared" si="53"/>
        <v>Germany</v>
      </c>
      <c r="AJ131" s="7" t="str">
        <f t="shared" si="53"/>
        <v>Duisburg-Beeckerwerth</v>
      </c>
      <c r="AK131" s="43">
        <f>'Gesamtenergie 2050 var.'!E92*'Energie pro Energieträger'!D$55</f>
        <v>0</v>
      </c>
      <c r="AL131" s="47">
        <f>'Gesamtenergie 2050 var.'!F92*'Energie pro Energieträger'!D$53</f>
        <v>0</v>
      </c>
      <c r="AM131" s="44">
        <f>'Gesamtenergie 2050 var.'!G92*'Energie pro Energieträger'!E$54</f>
        <v>7245.2049313084726</v>
      </c>
      <c r="AN131" s="46">
        <f>'Gesamtenergie 2050 var.'!H92*'Energie pro Energieträger'!E$56</f>
        <v>11000.609673024524</v>
      </c>
      <c r="AO131" s="45">
        <f>'Gesamtenergie 2050 var.'!I92*'Energie pro Energieträger'!E$53</f>
        <v>8378.3689570604074</v>
      </c>
      <c r="AQ131" s="7" t="str">
        <f t="shared" si="54"/>
        <v>Germany</v>
      </c>
      <c r="AR131" s="7" t="str">
        <f t="shared" si="54"/>
        <v>Duisburg-Beeckerwerth</v>
      </c>
      <c r="AS131" s="43">
        <f>AK131-'Verbrauch je Träger PP 2019'!F131</f>
        <v>0</v>
      </c>
      <c r="AT131" s="47">
        <f>AL131-'Verbrauch je Träger PP 2019'!G131</f>
        <v>0</v>
      </c>
      <c r="AU131" s="44">
        <f>AM131-'Verbrauch je Träger PP 2019'!H131</f>
        <v>-6530.45940435586</v>
      </c>
      <c r="AV131" s="46">
        <f>AN131-'Verbrauch je Träger PP 2019'!I131</f>
        <v>-9915.3903269754755</v>
      </c>
      <c r="AW131" s="45">
        <f>AO131-'Verbrauch je Träger PP 2019'!J131</f>
        <v>-7551.8358510967555</v>
      </c>
    </row>
    <row r="132" spans="3:49" x14ac:dyDescent="0.25">
      <c r="C132" s="7" t="str">
        <f>'Produktion je Standort'!C18</f>
        <v>Germany</v>
      </c>
      <c r="D132" s="7" t="str">
        <f>'Produktion je Standort'!D18</f>
        <v>Salzgitter</v>
      </c>
      <c r="E132" s="43">
        <f>'Gesamtenergie 2050 var.'!E19*'Energie pro Energieträger'!D$55</f>
        <v>0</v>
      </c>
      <c r="F132" s="47">
        <f>'Gesamtenergie 2050 var.'!F19*'Energie pro Energieträger'!D$53</f>
        <v>0</v>
      </c>
      <c r="G132" s="44">
        <f>'Gesamtenergie 2050 var.'!G19*'Energie pro Energieträger'!E$54</f>
        <v>6221.2159676835417</v>
      </c>
      <c r="H132" s="46">
        <f>'Gesamtenergie 2050 var.'!H19*'Energie pro Energieträger'!E$56</f>
        <v>9445.856839237058</v>
      </c>
      <c r="I132" s="45">
        <f>'Gesamtenergie 2050 var.'!I19*'Energie pro Energieträger'!E$53</f>
        <v>7194.2261444625374</v>
      </c>
      <c r="K132" s="7" t="str">
        <f t="shared" si="50"/>
        <v>Germany</v>
      </c>
      <c r="L132" s="7" t="str">
        <f t="shared" si="50"/>
        <v>Salzgitter</v>
      </c>
      <c r="M132" s="43">
        <f>E132-'Verbrauch je Träger PP 2019'!F132</f>
        <v>0</v>
      </c>
      <c r="N132" s="47">
        <f>F132-'Verbrauch je Träger PP 2019'!G132</f>
        <v>0</v>
      </c>
      <c r="O132" s="44">
        <f>G132-'Verbrauch je Träger PP 2019'!H132</f>
        <v>-4340.1266896591133</v>
      </c>
      <c r="P132" s="46">
        <f>H132-'Verbrauch je Träger PP 2019'!I132</f>
        <v>-6589.7431607629424</v>
      </c>
      <c r="Q132" s="45">
        <f>I132-'Verbrauch je Träger PP 2019'!J132</f>
        <v>-5018.9308751246217</v>
      </c>
      <c r="S132" s="7" t="str">
        <f t="shared" si="51"/>
        <v>Germany</v>
      </c>
      <c r="T132" s="7" t="str">
        <f t="shared" si="51"/>
        <v>Salzgitter</v>
      </c>
      <c r="U132" s="43">
        <f>'Gesamtenergie 2050 var.'!E56*'Energie pro Energieträger'!D$55</f>
        <v>0</v>
      </c>
      <c r="V132" s="47">
        <f>'Gesamtenergie 2050 var.'!F56*'Energie pro Energieträger'!D$53</f>
        <v>0</v>
      </c>
      <c r="W132" s="44">
        <f>'Gesamtenergie 2050 var.'!G56*'Energie pro Energieträger'!E$54</f>
        <v>5887.9365408433514</v>
      </c>
      <c r="X132" s="46">
        <f>'Gesamtenergie 2050 var.'!H56*'Energie pro Energieträger'!E$56</f>
        <v>8939.8287942779298</v>
      </c>
      <c r="Y132" s="45">
        <f>'Gesamtenergie 2050 var.'!I56*'Energie pro Energieträger'!E$53</f>
        <v>6808.8211724377579</v>
      </c>
      <c r="AA132" s="7" t="str">
        <f t="shared" si="52"/>
        <v>Germany</v>
      </c>
      <c r="AB132" s="7" t="str">
        <f t="shared" si="52"/>
        <v>Salzgitter</v>
      </c>
      <c r="AC132" s="43">
        <f>U132-'Verbrauch je Träger PP 2019'!F132</f>
        <v>0</v>
      </c>
      <c r="AD132" s="47">
        <f>V132-'Verbrauch je Träger PP 2019'!G132</f>
        <v>0</v>
      </c>
      <c r="AE132" s="44">
        <f>W132-'Verbrauch je Träger PP 2019'!H132</f>
        <v>-4673.4061164993036</v>
      </c>
      <c r="AF132" s="46">
        <f>X132-'Verbrauch je Träger PP 2019'!I132</f>
        <v>-7095.7712057220706</v>
      </c>
      <c r="AG132" s="45">
        <f>Y132-'Verbrauch je Träger PP 2019'!J132</f>
        <v>-5404.3358471494012</v>
      </c>
      <c r="AI132" s="7" t="str">
        <f t="shared" si="53"/>
        <v>Germany</v>
      </c>
      <c r="AJ132" s="7" t="str">
        <f t="shared" si="53"/>
        <v>Salzgitter</v>
      </c>
      <c r="AK132" s="43">
        <f>'Gesamtenergie 2050 var.'!E93*'Energie pro Energieträger'!D$55</f>
        <v>0</v>
      </c>
      <c r="AL132" s="47">
        <f>'Gesamtenergie 2050 var.'!F93*'Energie pro Energieträger'!D$53</f>
        <v>0</v>
      </c>
      <c r="AM132" s="44">
        <f>'Gesamtenergie 2050 var.'!G93*'Energie pro Energieträger'!E$54</f>
        <v>5554.657114003162</v>
      </c>
      <c r="AN132" s="46">
        <f>'Gesamtenergie 2050 var.'!H93*'Energie pro Energieträger'!E$56</f>
        <v>8433.8007493188015</v>
      </c>
      <c r="AO132" s="45">
        <f>'Gesamtenergie 2050 var.'!I93*'Energie pro Energieträger'!E$53</f>
        <v>6423.4162004129794</v>
      </c>
      <c r="AQ132" s="7" t="str">
        <f t="shared" si="54"/>
        <v>Germany</v>
      </c>
      <c r="AR132" s="7" t="str">
        <f t="shared" si="54"/>
        <v>Salzgitter</v>
      </c>
      <c r="AS132" s="43">
        <f>AK132-'Verbrauch je Träger PP 2019'!F132</f>
        <v>0</v>
      </c>
      <c r="AT132" s="47">
        <f>AL132-'Verbrauch je Träger PP 2019'!G132</f>
        <v>0</v>
      </c>
      <c r="AU132" s="44">
        <f>AM132-'Verbrauch je Träger PP 2019'!H132</f>
        <v>-5006.6855433394931</v>
      </c>
      <c r="AV132" s="46">
        <f>AN132-'Verbrauch je Träger PP 2019'!I132</f>
        <v>-7601.7992506811988</v>
      </c>
      <c r="AW132" s="45">
        <f>AO132-'Verbrauch je Träger PP 2019'!J132</f>
        <v>-5789.7408191741797</v>
      </c>
    </row>
    <row r="133" spans="3:49" x14ac:dyDescent="0.25">
      <c r="C133" s="7" t="str">
        <f>'Produktion je Standort'!C19</f>
        <v>Germany</v>
      </c>
      <c r="D133" s="7" t="str">
        <f>'Produktion je Standort'!D19</f>
        <v>Dillingen</v>
      </c>
      <c r="E133" s="43">
        <f>'Gesamtenergie 2050 var.'!E20*'Energie pro Energieträger'!D$55</f>
        <v>0</v>
      </c>
      <c r="F133" s="47">
        <f>'Gesamtenergie 2050 var.'!F20*'Energie pro Energieträger'!D$53</f>
        <v>0</v>
      </c>
      <c r="G133" s="44">
        <f>'Gesamtenergie 2050 var.'!G20*'Energie pro Energieträger'!E$54</f>
        <v>3156.5908844724754</v>
      </c>
      <c r="H133" s="46">
        <f>'Gesamtenergie 2050 var.'!H20*'Energie pro Energieträger'!E$56</f>
        <v>4792.7456223433255</v>
      </c>
      <c r="I133" s="45">
        <f>'Gesamtenergie 2050 var.'!I20*'Energie pro Energieträger'!E$53</f>
        <v>3650.287787212078</v>
      </c>
      <c r="K133" s="7" t="str">
        <f t="shared" si="50"/>
        <v>Germany</v>
      </c>
      <c r="L133" s="7" t="str">
        <f t="shared" si="50"/>
        <v>Dillingen</v>
      </c>
      <c r="M133" s="43">
        <f>E133-'Verbrauch je Träger PP 2019'!F133</f>
        <v>0</v>
      </c>
      <c r="N133" s="47">
        <f>F133-'Verbrauch je Träger PP 2019'!G133</f>
        <v>0</v>
      </c>
      <c r="O133" s="44">
        <f>G133-'Verbrauch je Träger PP 2019'!H133</f>
        <v>-2202.1425421009508</v>
      </c>
      <c r="P133" s="46">
        <f>H133-'Verbrauch je Träger PP 2019'!I133</f>
        <v>-3343.578377656675</v>
      </c>
      <c r="Q133" s="45">
        <f>I133-'Verbrauch je Träger PP 2019'!J133</f>
        <v>-2546.5618831610591</v>
      </c>
      <c r="S133" s="7" t="str">
        <f t="shared" si="51"/>
        <v>Germany</v>
      </c>
      <c r="T133" s="7" t="str">
        <f t="shared" si="51"/>
        <v>Dillingen</v>
      </c>
      <c r="U133" s="43">
        <f>'Gesamtenergie 2050 var.'!E57*'Energie pro Energieträger'!D$55</f>
        <v>0</v>
      </c>
      <c r="V133" s="47">
        <f>'Gesamtenergie 2050 var.'!F57*'Energie pro Energieträger'!D$53</f>
        <v>0</v>
      </c>
      <c r="W133" s="44">
        <f>'Gesamtenergie 2050 var.'!G57*'Energie pro Energieträger'!E$54</f>
        <v>2987.4878013757357</v>
      </c>
      <c r="X133" s="46">
        <f>'Gesamtenergie 2050 var.'!H57*'Energie pro Energieträger'!E$56</f>
        <v>4535.9913925749324</v>
      </c>
      <c r="Y133" s="45">
        <f>'Gesamtenergie 2050 var.'!I57*'Energie pro Energieträger'!E$53</f>
        <v>3454.7366557542882</v>
      </c>
      <c r="AA133" s="7" t="str">
        <f t="shared" si="52"/>
        <v>Germany</v>
      </c>
      <c r="AB133" s="7" t="str">
        <f t="shared" si="52"/>
        <v>Dillingen</v>
      </c>
      <c r="AC133" s="43">
        <f>U133-'Verbrauch je Träger PP 2019'!F133</f>
        <v>0</v>
      </c>
      <c r="AD133" s="47">
        <f>V133-'Verbrauch je Träger PP 2019'!G133</f>
        <v>0</v>
      </c>
      <c r="AE133" s="44">
        <f>W133-'Verbrauch je Träger PP 2019'!H133</f>
        <v>-2371.2456251976905</v>
      </c>
      <c r="AF133" s="46">
        <f>X133-'Verbrauch je Träger PP 2019'!I133</f>
        <v>-3600.3326074250681</v>
      </c>
      <c r="AG133" s="45">
        <f>Y133-'Verbrauch je Träger PP 2019'!J133</f>
        <v>-2742.1130146188489</v>
      </c>
      <c r="AI133" s="7" t="str">
        <f t="shared" si="53"/>
        <v>Germany</v>
      </c>
      <c r="AJ133" s="7" t="str">
        <f t="shared" si="53"/>
        <v>Dillingen</v>
      </c>
      <c r="AK133" s="43">
        <f>'Gesamtenergie 2050 var.'!E94*'Energie pro Energieträger'!D$55</f>
        <v>0</v>
      </c>
      <c r="AL133" s="47">
        <f>'Gesamtenergie 2050 var.'!F94*'Energie pro Energieträger'!D$53</f>
        <v>0</v>
      </c>
      <c r="AM133" s="44">
        <f>'Gesamtenergie 2050 var.'!G94*'Energie pro Energieträger'!E$54</f>
        <v>2818.3847182789964</v>
      </c>
      <c r="AN133" s="46">
        <f>'Gesamtenergie 2050 var.'!H94*'Energie pro Energieträger'!E$56</f>
        <v>4279.2371628065403</v>
      </c>
      <c r="AO133" s="45">
        <f>'Gesamtenergie 2050 var.'!I94*'Energie pro Energieträger'!E$53</f>
        <v>3259.1855242964984</v>
      </c>
      <c r="AQ133" s="7" t="str">
        <f t="shared" si="54"/>
        <v>Germany</v>
      </c>
      <c r="AR133" s="7" t="str">
        <f t="shared" si="54"/>
        <v>Dillingen</v>
      </c>
      <c r="AS133" s="43">
        <f>AK133-'Verbrauch je Träger PP 2019'!F133</f>
        <v>0</v>
      </c>
      <c r="AT133" s="47">
        <f>AL133-'Verbrauch je Träger PP 2019'!G133</f>
        <v>0</v>
      </c>
      <c r="AU133" s="44">
        <f>AM133-'Verbrauch je Träger PP 2019'!H133</f>
        <v>-2540.3487082944298</v>
      </c>
      <c r="AV133" s="46">
        <f>AN133-'Verbrauch je Träger PP 2019'!I133</f>
        <v>-3857.0868371934603</v>
      </c>
      <c r="AW133" s="45">
        <f>AO133-'Verbrauch je Träger PP 2019'!J133</f>
        <v>-2937.6641460766386</v>
      </c>
    </row>
    <row r="134" spans="3:49" x14ac:dyDescent="0.25">
      <c r="C134" s="7" t="str">
        <f>'Produktion je Standort'!C20</f>
        <v>Germany</v>
      </c>
      <c r="D134" s="7" t="str">
        <f>'Produktion je Standort'!D20</f>
        <v>Duisburg</v>
      </c>
      <c r="E134" s="43">
        <f>'Gesamtenergie 2050 var.'!E21*'Energie pro Energieträger'!D$55</f>
        <v>0</v>
      </c>
      <c r="F134" s="47">
        <f>'Gesamtenergie 2050 var.'!F21*'Energie pro Energieträger'!D$53</f>
        <v>0</v>
      </c>
      <c r="G134" s="44">
        <f>'Gesamtenergie 2050 var.'!G21*'Energie pro Energieträger'!E$54</f>
        <v>1514.7308443055581</v>
      </c>
      <c r="H134" s="46">
        <f>'Gesamtenergie 2050 var.'!H21*'Energie pro Energieträger'!E$56</f>
        <v>2299.8607956403275</v>
      </c>
      <c r="I134" s="45">
        <f>'Gesamtenergie 2050 var.'!I21*'Energie pro Energieträger'!E$53</f>
        <v>1751.637669956096</v>
      </c>
      <c r="K134" s="7" t="str">
        <f t="shared" si="50"/>
        <v>Germany</v>
      </c>
      <c r="L134" s="7" t="str">
        <f t="shared" si="50"/>
        <v>Duisburg</v>
      </c>
      <c r="M134" s="43">
        <f>E134-'Verbrauch je Träger PP 2019'!F134</f>
        <v>0</v>
      </c>
      <c r="N134" s="47">
        <f>F134-'Verbrauch je Träger PP 2019'!G134</f>
        <v>0</v>
      </c>
      <c r="O134" s="44">
        <f>G134-'Verbrauch je Träger PP 2019'!H134</f>
        <v>-1056.7264983517839</v>
      </c>
      <c r="P134" s="46">
        <f>H134-'Verbrauch je Träger PP 2019'!I134</f>
        <v>-1604.4592043596726</v>
      </c>
      <c r="Q134" s="45">
        <f>I134-'Verbrauch je Träger PP 2019'!J134</f>
        <v>-1222.0005608999081</v>
      </c>
      <c r="S134" s="7" t="str">
        <f t="shared" si="51"/>
        <v>Germany</v>
      </c>
      <c r="T134" s="7" t="str">
        <f t="shared" si="51"/>
        <v>Duisburg</v>
      </c>
      <c r="U134" s="43">
        <f>'Gesamtenergie 2050 var.'!E58*'Energie pro Energieträger'!D$55</f>
        <v>0</v>
      </c>
      <c r="V134" s="47">
        <f>'Gesamtenergie 2050 var.'!F58*'Energie pro Energieträger'!D$53</f>
        <v>0</v>
      </c>
      <c r="W134" s="44">
        <f>'Gesamtenergie 2050 var.'!G58*'Energie pro Energieträger'!E$54</f>
        <v>1433.584549074903</v>
      </c>
      <c r="X134" s="46">
        <f>'Gesamtenergie 2050 var.'!H58*'Energie pro Energieträger'!E$56</f>
        <v>2176.6539673024522</v>
      </c>
      <c r="Y134" s="45">
        <f>'Gesamtenergie 2050 var.'!I58*'Energie pro Energieträger'!E$53</f>
        <v>1657.7999376370192</v>
      </c>
      <c r="AA134" s="7" t="str">
        <f t="shared" si="52"/>
        <v>Germany</v>
      </c>
      <c r="AB134" s="7" t="str">
        <f t="shared" si="52"/>
        <v>Duisburg</v>
      </c>
      <c r="AC134" s="43">
        <f>U134-'Verbrauch je Träger PP 2019'!F134</f>
        <v>0</v>
      </c>
      <c r="AD134" s="47">
        <f>V134-'Verbrauch je Träger PP 2019'!G134</f>
        <v>0</v>
      </c>
      <c r="AE134" s="44">
        <f>W134-'Verbrauch je Träger PP 2019'!H134</f>
        <v>-1137.872793582439</v>
      </c>
      <c r="AF134" s="46">
        <f>X134-'Verbrauch je Träger PP 2019'!I134</f>
        <v>-1727.666032697548</v>
      </c>
      <c r="AG134" s="45">
        <f>Y134-'Verbrauch je Träger PP 2019'!J134</f>
        <v>-1315.838293218985</v>
      </c>
      <c r="AI134" s="7" t="str">
        <f t="shared" si="53"/>
        <v>Germany</v>
      </c>
      <c r="AJ134" s="7" t="str">
        <f t="shared" si="53"/>
        <v>Duisburg</v>
      </c>
      <c r="AK134" s="43">
        <f>'Gesamtenergie 2050 var.'!E95*'Energie pro Energieträger'!D$55</f>
        <v>0</v>
      </c>
      <c r="AL134" s="47">
        <f>'Gesamtenergie 2050 var.'!F95*'Energie pro Energieträger'!D$53</f>
        <v>0</v>
      </c>
      <c r="AM134" s="44">
        <f>'Gesamtenergie 2050 var.'!G95*'Energie pro Energieträger'!E$54</f>
        <v>1352.4382538442483</v>
      </c>
      <c r="AN134" s="46">
        <f>'Gesamtenergie 2050 var.'!H95*'Energie pro Energieträger'!E$56</f>
        <v>2053.4471389645778</v>
      </c>
      <c r="AO134" s="45">
        <f>'Gesamtenergie 2050 var.'!I95*'Energie pro Energieträger'!E$53</f>
        <v>1563.9622053179426</v>
      </c>
      <c r="AQ134" s="7" t="str">
        <f t="shared" si="54"/>
        <v>Germany</v>
      </c>
      <c r="AR134" s="7" t="str">
        <f t="shared" si="54"/>
        <v>Duisburg</v>
      </c>
      <c r="AS134" s="43">
        <f>AK134-'Verbrauch je Träger PP 2019'!F134</f>
        <v>0</v>
      </c>
      <c r="AT134" s="47">
        <f>AL134-'Verbrauch je Träger PP 2019'!G134</f>
        <v>0</v>
      </c>
      <c r="AU134" s="44">
        <f>AM134-'Verbrauch je Träger PP 2019'!H134</f>
        <v>-1219.0190888130937</v>
      </c>
      <c r="AV134" s="46">
        <f>AN134-'Verbrauch je Träger PP 2019'!I134</f>
        <v>-1850.8728610354224</v>
      </c>
      <c r="AW134" s="45">
        <f>AO134-'Verbrauch je Träger PP 2019'!J134</f>
        <v>-1409.6760255380616</v>
      </c>
    </row>
    <row r="135" spans="3:49" x14ac:dyDescent="0.25">
      <c r="C135" s="7" t="str">
        <f>'Produktion je Standort'!C21</f>
        <v>Germany</v>
      </c>
      <c r="D135" s="7" t="str">
        <f>'Produktion je Standort'!D21</f>
        <v>Duisburg-Bruckhausen</v>
      </c>
      <c r="E135" s="43">
        <f>'Gesamtenergie 2050 var.'!E22*'Energie pro Energieträger'!D$55</f>
        <v>0</v>
      </c>
      <c r="F135" s="47">
        <f>'Gesamtenergie 2050 var.'!F22*'Energie pro Energieträger'!D$53</f>
        <v>0</v>
      </c>
      <c r="G135" s="44">
        <f>'Gesamtenergie 2050 var.'!G22*'Energie pro Energieträger'!E$54</f>
        <v>8114.6295230654896</v>
      </c>
      <c r="H135" s="46">
        <f>'Gesamtenergie 2050 var.'!H22*'Energie pro Energieträger'!E$56</f>
        <v>12320.682833787467</v>
      </c>
      <c r="I135" s="45">
        <f>'Gesamtenergie 2050 var.'!I22*'Energie pro Energieträger'!E$53</f>
        <v>9383.7732319076567</v>
      </c>
      <c r="K135" s="7" t="str">
        <f t="shared" si="50"/>
        <v>Germany</v>
      </c>
      <c r="L135" s="7" t="str">
        <f t="shared" si="50"/>
        <v>Duisburg-Bruckhausen</v>
      </c>
      <c r="M135" s="43">
        <f>E135-'Verbrauch je Träger PP 2019'!F135</f>
        <v>0</v>
      </c>
      <c r="N135" s="47">
        <f>F135-'Verbrauch je Träger PP 2019'!G135</f>
        <v>0</v>
      </c>
      <c r="O135" s="44">
        <f>G135-'Verbrauch je Träger PP 2019'!H135</f>
        <v>-5661.034812598843</v>
      </c>
      <c r="P135" s="46">
        <f>H135-'Verbrauch je Träger PP 2019'!I135</f>
        <v>-8595.3171662125333</v>
      </c>
      <c r="Q135" s="45">
        <f>I135-'Verbrauch je Träger PP 2019'!J135</f>
        <v>-6546.4315762495062</v>
      </c>
      <c r="S135" s="7" t="str">
        <f t="shared" si="51"/>
        <v>Germany</v>
      </c>
      <c r="T135" s="7" t="str">
        <f t="shared" si="51"/>
        <v>Duisburg-Bruckhausen</v>
      </c>
      <c r="U135" s="43">
        <f>'Gesamtenergie 2050 var.'!E59*'Energie pro Energieträger'!D$55</f>
        <v>0</v>
      </c>
      <c r="V135" s="47">
        <f>'Gesamtenergie 2050 var.'!F59*'Energie pro Energieträger'!D$53</f>
        <v>0</v>
      </c>
      <c r="W135" s="44">
        <f>'Gesamtenergie 2050 var.'!G59*'Energie pro Energieträger'!E$54</f>
        <v>7679.9172271869802</v>
      </c>
      <c r="X135" s="46">
        <f>'Gesamtenergie 2050 var.'!H59*'Energie pro Energieträger'!E$56</f>
        <v>11660.646253405994</v>
      </c>
      <c r="Y135" s="45">
        <f>'Gesamtenergie 2050 var.'!I59*'Energie pro Energieträger'!E$53</f>
        <v>8881.0710944840303</v>
      </c>
      <c r="AA135" s="7" t="str">
        <f t="shared" si="52"/>
        <v>Germany</v>
      </c>
      <c r="AB135" s="7" t="str">
        <f t="shared" si="52"/>
        <v>Duisburg-Bruckhausen</v>
      </c>
      <c r="AC135" s="43">
        <f>U135-'Verbrauch je Träger PP 2019'!F135</f>
        <v>0</v>
      </c>
      <c r="AD135" s="47">
        <f>V135-'Verbrauch je Träger PP 2019'!G135</f>
        <v>0</v>
      </c>
      <c r="AE135" s="44">
        <f>W135-'Verbrauch je Träger PP 2019'!H135</f>
        <v>-6095.7471084773524</v>
      </c>
      <c r="AF135" s="46">
        <f>X135-'Verbrauch je Träger PP 2019'!I135</f>
        <v>-9255.3537465940062</v>
      </c>
      <c r="AG135" s="45">
        <f>Y135-'Verbrauch je Träger PP 2019'!J135</f>
        <v>-7049.1337136731327</v>
      </c>
      <c r="AI135" s="7" t="str">
        <f t="shared" si="53"/>
        <v>Germany</v>
      </c>
      <c r="AJ135" s="7" t="str">
        <f t="shared" si="53"/>
        <v>Duisburg-Bruckhausen</v>
      </c>
      <c r="AK135" s="43">
        <f>'Gesamtenergie 2050 var.'!E96*'Energie pro Energieträger'!D$55</f>
        <v>0</v>
      </c>
      <c r="AL135" s="47">
        <f>'Gesamtenergie 2050 var.'!F96*'Energie pro Energieträger'!D$53</f>
        <v>0</v>
      </c>
      <c r="AM135" s="44">
        <f>'Gesamtenergie 2050 var.'!G96*'Energie pro Energieträger'!E$54</f>
        <v>7245.2049313084726</v>
      </c>
      <c r="AN135" s="46">
        <f>'Gesamtenergie 2050 var.'!H96*'Energie pro Energieträger'!E$56</f>
        <v>11000.609673024524</v>
      </c>
      <c r="AO135" s="45">
        <f>'Gesamtenergie 2050 var.'!I96*'Energie pro Energieträger'!E$53</f>
        <v>8378.3689570604074</v>
      </c>
      <c r="AQ135" s="7" t="str">
        <f t="shared" si="54"/>
        <v>Germany</v>
      </c>
      <c r="AR135" s="7" t="str">
        <f t="shared" si="54"/>
        <v>Duisburg-Bruckhausen</v>
      </c>
      <c r="AS135" s="43">
        <f>AK135-'Verbrauch je Träger PP 2019'!F135</f>
        <v>0</v>
      </c>
      <c r="AT135" s="47">
        <f>AL135-'Verbrauch je Träger PP 2019'!G135</f>
        <v>0</v>
      </c>
      <c r="AU135" s="44">
        <f>AM135-'Verbrauch je Träger PP 2019'!H135</f>
        <v>-6530.45940435586</v>
      </c>
      <c r="AV135" s="46">
        <f>AN135-'Verbrauch je Träger PP 2019'!I135</f>
        <v>-9915.3903269754755</v>
      </c>
      <c r="AW135" s="45">
        <f>AO135-'Verbrauch je Träger PP 2019'!J135</f>
        <v>-7551.8358510967555</v>
      </c>
    </row>
    <row r="136" spans="3:49" x14ac:dyDescent="0.25">
      <c r="C136" s="7" t="str">
        <f>'Produktion je Standort'!C22</f>
        <v>Hungaria</v>
      </c>
      <c r="D136" s="7" t="str">
        <f>'Produktion je Standort'!D22</f>
        <v>Dunauijvaros</v>
      </c>
      <c r="E136" s="43">
        <f>'Gesamtenergie 2050 var.'!E23*'Energie pro Energieträger'!D$55</f>
        <v>0</v>
      </c>
      <c r="F136" s="47">
        <f>'Gesamtenergie 2050 var.'!F23*'Energie pro Energieträger'!D$53</f>
        <v>0</v>
      </c>
      <c r="G136" s="44">
        <f>'Gesamtenergie 2050 var.'!G23*'Energie pro Energieträger'!E$54</f>
        <v>2163.901206150797</v>
      </c>
      <c r="H136" s="46">
        <f>'Gesamtenergie 2050 var.'!H23*'Energie pro Energieträger'!E$56</f>
        <v>3285.5154223433246</v>
      </c>
      <c r="I136" s="45">
        <f>'Gesamtenergie 2050 var.'!I23*'Energie pro Energieträger'!E$53</f>
        <v>2502.3395285087086</v>
      </c>
      <c r="K136" s="7" t="str">
        <f t="shared" si="50"/>
        <v>Hungaria</v>
      </c>
      <c r="L136" s="7" t="str">
        <f t="shared" si="50"/>
        <v>Dunauijvaros</v>
      </c>
      <c r="M136" s="43">
        <f>E136-'Verbrauch je Träger PP 2019'!F136</f>
        <v>0</v>
      </c>
      <c r="N136" s="47">
        <f>F136-'Verbrauch je Träger PP 2019'!G136</f>
        <v>0</v>
      </c>
      <c r="O136" s="44">
        <f>G136-'Verbrauch je Träger PP 2019'!H136</f>
        <v>-1509.6092833596917</v>
      </c>
      <c r="P136" s="46">
        <f>H136-'Verbrauch je Träger PP 2019'!I136</f>
        <v>-2292.0845776566757</v>
      </c>
      <c r="Q136" s="45">
        <f>I136-'Verbrauch je Träger PP 2019'!J136</f>
        <v>-1745.7150869998691</v>
      </c>
      <c r="S136" s="7" t="str">
        <f t="shared" si="51"/>
        <v>Hungaria</v>
      </c>
      <c r="T136" s="7" t="str">
        <f t="shared" si="51"/>
        <v>Dunauijvaros</v>
      </c>
      <c r="U136" s="43">
        <f>'Gesamtenergie 2050 var.'!E60*'Energie pro Energieträger'!D$55</f>
        <v>0</v>
      </c>
      <c r="V136" s="47">
        <f>'Gesamtenergie 2050 var.'!F60*'Energie pro Energieträger'!D$53</f>
        <v>0</v>
      </c>
      <c r="W136" s="44">
        <f>'Gesamtenergie 2050 var.'!G60*'Energie pro Energieträger'!E$54</f>
        <v>2047.9779272498615</v>
      </c>
      <c r="X136" s="46">
        <f>'Gesamtenergie 2050 var.'!H60*'Energie pro Energieträger'!E$56</f>
        <v>3109.505667574932</v>
      </c>
      <c r="Y136" s="45">
        <f>'Gesamtenergie 2050 var.'!I60*'Energie pro Energieträger'!E$53</f>
        <v>2368.2856251957419</v>
      </c>
      <c r="AA136" s="7" t="str">
        <f t="shared" si="52"/>
        <v>Hungaria</v>
      </c>
      <c r="AB136" s="7" t="str">
        <f t="shared" si="52"/>
        <v>Dunauijvaros</v>
      </c>
      <c r="AC136" s="43">
        <f>U136-'Verbrauch je Träger PP 2019'!F136</f>
        <v>0</v>
      </c>
      <c r="AD136" s="47">
        <f>V136-'Verbrauch je Träger PP 2019'!G136</f>
        <v>0</v>
      </c>
      <c r="AE136" s="44">
        <f>W136-'Verbrauch je Träger PP 2019'!H136</f>
        <v>-1625.5325622606272</v>
      </c>
      <c r="AF136" s="46">
        <f>X136-'Verbrauch je Träger PP 2019'!I136</f>
        <v>-2468.0943324250684</v>
      </c>
      <c r="AG136" s="45">
        <f>Y136-'Verbrauch je Träger PP 2019'!J136</f>
        <v>-1879.7689903128357</v>
      </c>
      <c r="AI136" s="7" t="str">
        <f t="shared" si="53"/>
        <v>Hungaria</v>
      </c>
      <c r="AJ136" s="7" t="str">
        <f t="shared" si="53"/>
        <v>Dunauijvaros</v>
      </c>
      <c r="AK136" s="43">
        <f>'Gesamtenergie 2050 var.'!E97*'Energie pro Energieträger'!D$55</f>
        <v>0</v>
      </c>
      <c r="AL136" s="47">
        <f>'Gesamtenergie 2050 var.'!F97*'Energie pro Energieträger'!D$53</f>
        <v>0</v>
      </c>
      <c r="AM136" s="44">
        <f>'Gesamtenergie 2050 var.'!G97*'Energie pro Energieträger'!E$54</f>
        <v>1932.0546483489261</v>
      </c>
      <c r="AN136" s="46">
        <f>'Gesamtenergie 2050 var.'!H97*'Energie pro Energieträger'!E$56</f>
        <v>2933.4959128065398</v>
      </c>
      <c r="AO136" s="45">
        <f>'Gesamtenergie 2050 var.'!I97*'Energie pro Energieträger'!E$53</f>
        <v>2234.2317218827752</v>
      </c>
      <c r="AQ136" s="7" t="str">
        <f t="shared" si="54"/>
        <v>Hungaria</v>
      </c>
      <c r="AR136" s="7" t="str">
        <f t="shared" si="54"/>
        <v>Dunauijvaros</v>
      </c>
      <c r="AS136" s="43">
        <f>AK136-'Verbrauch je Träger PP 2019'!F136</f>
        <v>0</v>
      </c>
      <c r="AT136" s="47">
        <f>AL136-'Verbrauch je Träger PP 2019'!G136</f>
        <v>0</v>
      </c>
      <c r="AU136" s="44">
        <f>AM136-'Verbrauch je Träger PP 2019'!H136</f>
        <v>-1741.4558411615626</v>
      </c>
      <c r="AV136" s="46">
        <f>AN136-'Verbrauch je Träger PP 2019'!I136</f>
        <v>-2644.1040871934606</v>
      </c>
      <c r="AW136" s="45">
        <f>AO136-'Verbrauch je Träger PP 2019'!J136</f>
        <v>-2013.8228936258024</v>
      </c>
    </row>
    <row r="137" spans="3:49" x14ac:dyDescent="0.25">
      <c r="C137" s="7" t="str">
        <f>'Produktion je Standort'!C23</f>
        <v>Italy</v>
      </c>
      <c r="D137" s="7" t="str">
        <f>'Produktion je Standort'!D23</f>
        <v>Taranto</v>
      </c>
      <c r="E137" s="43">
        <f>'Gesamtenergie 2050 var.'!E24*'Energie pro Energieträger'!D$55</f>
        <v>0</v>
      </c>
      <c r="F137" s="47">
        <f>'Gesamtenergie 2050 var.'!F24*'Energie pro Energieträger'!D$53</f>
        <v>0</v>
      </c>
      <c r="G137" s="44">
        <f>'Gesamtenergie 2050 var.'!G24*'Energie pro Energieträger'!E$54</f>
        <v>11495.72515767611</v>
      </c>
      <c r="H137" s="46">
        <f>'Gesamtenergie 2050 var.'!H24*'Energie pro Energieträger'!E$56</f>
        <v>17454.300681198911</v>
      </c>
      <c r="I137" s="45">
        <f>'Gesamtenergie 2050 var.'!I24*'Energie pro Energieträger'!E$53</f>
        <v>13293.678745202513</v>
      </c>
      <c r="K137" s="7" t="str">
        <f t="shared" si="50"/>
        <v>Italy</v>
      </c>
      <c r="L137" s="7" t="str">
        <f t="shared" si="50"/>
        <v>Taranto</v>
      </c>
      <c r="M137" s="43">
        <f>E137-'Verbrauch je Träger PP 2019'!F137</f>
        <v>0</v>
      </c>
      <c r="N137" s="47">
        <f>F137-'Verbrauch je Träger PP 2019'!G137</f>
        <v>0</v>
      </c>
      <c r="O137" s="44">
        <f>G137-'Verbrauch je Träger PP 2019'!H137</f>
        <v>-8019.7993178483612</v>
      </c>
      <c r="P137" s="46">
        <f>H137-'Verbrauch je Träger PP 2019'!I137</f>
        <v>-12176.699318801089</v>
      </c>
      <c r="Q137" s="45">
        <f>I137-'Verbrauch je Träger PP 2019'!J137</f>
        <v>-9274.1113996868044</v>
      </c>
      <c r="S137" s="7" t="str">
        <f t="shared" si="51"/>
        <v>Italy</v>
      </c>
      <c r="T137" s="7" t="str">
        <f t="shared" si="51"/>
        <v>Taranto</v>
      </c>
      <c r="U137" s="43">
        <f>'Gesamtenergie 2050 var.'!E61*'Energie pro Energieträger'!D$55</f>
        <v>0</v>
      </c>
      <c r="V137" s="47">
        <f>'Gesamtenergie 2050 var.'!F61*'Energie pro Energieträger'!D$53</f>
        <v>0</v>
      </c>
      <c r="W137" s="44">
        <f>'Gesamtenergie 2050 var.'!G61*'Energie pro Energieträger'!E$54</f>
        <v>10879.882738514887</v>
      </c>
      <c r="X137" s="46">
        <f>'Gesamtenergie 2050 var.'!H61*'Energie pro Energieträger'!E$56</f>
        <v>16519.248858991825</v>
      </c>
      <c r="Y137" s="45">
        <f>'Gesamtenergie 2050 var.'!I61*'Energie pro Energieträger'!E$53</f>
        <v>12581.517383852377</v>
      </c>
      <c r="AA137" s="7" t="str">
        <f t="shared" si="52"/>
        <v>Italy</v>
      </c>
      <c r="AB137" s="7" t="str">
        <f t="shared" si="52"/>
        <v>Taranto</v>
      </c>
      <c r="AC137" s="43">
        <f>U137-'Verbrauch je Träger PP 2019'!F137</f>
        <v>0</v>
      </c>
      <c r="AD137" s="47">
        <f>V137-'Verbrauch je Träger PP 2019'!G137</f>
        <v>0</v>
      </c>
      <c r="AE137" s="44">
        <f>W137-'Verbrauch je Träger PP 2019'!H137</f>
        <v>-8635.6417370095842</v>
      </c>
      <c r="AF137" s="46">
        <f>X137-'Verbrauch je Träger PP 2019'!I137</f>
        <v>-13111.751141008175</v>
      </c>
      <c r="AG137" s="45">
        <f>Y137-'Verbrauch je Träger PP 2019'!J137</f>
        <v>-9986.2727610369402</v>
      </c>
      <c r="AI137" s="7" t="str">
        <f t="shared" si="53"/>
        <v>Italy</v>
      </c>
      <c r="AJ137" s="7" t="str">
        <f t="shared" si="53"/>
        <v>Taranto</v>
      </c>
      <c r="AK137" s="43">
        <f>'Gesamtenergie 2050 var.'!E98*'Energie pro Energieträger'!D$55</f>
        <v>0</v>
      </c>
      <c r="AL137" s="47">
        <f>'Gesamtenergie 2050 var.'!F98*'Energie pro Energieträger'!D$53</f>
        <v>0</v>
      </c>
      <c r="AM137" s="44">
        <f>'Gesamtenergie 2050 var.'!G98*'Energie pro Energieträger'!E$54</f>
        <v>10264.040319353668</v>
      </c>
      <c r="AN137" s="46">
        <f>'Gesamtenergie 2050 var.'!H98*'Energie pro Energieträger'!E$56</f>
        <v>15584.197036784743</v>
      </c>
      <c r="AO137" s="45">
        <f>'Gesamtenergie 2050 var.'!I98*'Energie pro Energieträger'!E$53</f>
        <v>11869.356022502243</v>
      </c>
      <c r="AQ137" s="7" t="str">
        <f t="shared" si="54"/>
        <v>Italy</v>
      </c>
      <c r="AR137" s="7" t="str">
        <f t="shared" si="54"/>
        <v>Taranto</v>
      </c>
      <c r="AS137" s="43">
        <f>AK137-'Verbrauch je Träger PP 2019'!F137</f>
        <v>0</v>
      </c>
      <c r="AT137" s="47">
        <f>AL137-'Verbrauch je Träger PP 2019'!G137</f>
        <v>0</v>
      </c>
      <c r="AU137" s="44">
        <f>AM137-'Verbrauch je Träger PP 2019'!H137</f>
        <v>-9251.4841561708035</v>
      </c>
      <c r="AV137" s="46">
        <f>AN137-'Verbrauch je Träger PP 2019'!I137</f>
        <v>-14046.802963215257</v>
      </c>
      <c r="AW137" s="45">
        <f>AO137-'Verbrauch je Träger PP 2019'!J137</f>
        <v>-10698.434122387074</v>
      </c>
    </row>
    <row r="138" spans="3:49" x14ac:dyDescent="0.25">
      <c r="C138" s="7" t="str">
        <f>'Produktion je Standort'!C24</f>
        <v>Netherlands</v>
      </c>
      <c r="D138" s="7" t="str">
        <f>'Produktion je Standort'!D24</f>
        <v>Ijmuiden</v>
      </c>
      <c r="E138" s="43">
        <f>'Gesamtenergie 2050 var.'!E25*'Energie pro Energieträger'!D$55</f>
        <v>0</v>
      </c>
      <c r="F138" s="47">
        <f>'Gesamtenergie 2050 var.'!F25*'Energie pro Energieträger'!D$53</f>
        <v>0</v>
      </c>
      <c r="G138" s="44">
        <f>'Gesamtenergie 2050 var.'!G25*'Energie pro Energieträger'!E$54</f>
        <v>9216.8666999485522</v>
      </c>
      <c r="H138" s="46">
        <f>'Gesamtenergie 2050 var.'!H25*'Energie pro Energieträger'!E$56</f>
        <v>13994.242252043598</v>
      </c>
      <c r="I138" s="45">
        <f>'Gesamtenergie 2050 var.'!I25*'Energie pro Energieträger'!E$53</f>
        <v>10658.402429241782</v>
      </c>
      <c r="K138" s="7" t="str">
        <f t="shared" si="50"/>
        <v>Netherlands</v>
      </c>
      <c r="L138" s="7" t="str">
        <f t="shared" si="50"/>
        <v>Ijmuiden</v>
      </c>
      <c r="M138" s="43">
        <f>E138-'Verbrauch je Träger PP 2019'!F138</f>
        <v>0</v>
      </c>
      <c r="N138" s="47">
        <f>F138-'Verbrauch je Träger PP 2019'!G138</f>
        <v>0</v>
      </c>
      <c r="O138" s="44">
        <f>G138-'Verbrauch je Träger PP 2019'!H138</f>
        <v>-6429.9920413101863</v>
      </c>
      <c r="P138" s="46">
        <f>H138-'Verbrauch je Träger PP 2019'!I138</f>
        <v>-9762.8477479564026</v>
      </c>
      <c r="Q138" s="45">
        <f>I138-'Verbrauch je Träger PP 2019'!J138</f>
        <v>-7435.6551986900668</v>
      </c>
      <c r="S138" s="7" t="str">
        <f t="shared" si="51"/>
        <v>Netherlands</v>
      </c>
      <c r="T138" s="7" t="str">
        <f t="shared" si="51"/>
        <v>Ijmuiden</v>
      </c>
      <c r="U138" s="43">
        <f>'Gesamtenergie 2050 var.'!E62*'Energie pro Energieträger'!D$55</f>
        <v>0</v>
      </c>
      <c r="V138" s="47">
        <f>'Gesamtenergie 2050 var.'!F62*'Energie pro Energieträger'!D$53</f>
        <v>0</v>
      </c>
      <c r="W138" s="44">
        <f>'Gesamtenergie 2050 var.'!G62*'Energie pro Energieträger'!E$54</f>
        <v>8723.1059838798792</v>
      </c>
      <c r="X138" s="46">
        <f>'Gesamtenergie 2050 var.'!H62*'Energie pro Energieträger'!E$56</f>
        <v>13244.550702826975</v>
      </c>
      <c r="Y138" s="45">
        <f>'Gesamtenergie 2050 var.'!I62*'Energie pro Energieträger'!E$53</f>
        <v>10087.416584818113</v>
      </c>
      <c r="AA138" s="7" t="str">
        <f t="shared" si="52"/>
        <v>Netherlands</v>
      </c>
      <c r="AB138" s="7" t="str">
        <f t="shared" si="52"/>
        <v>Ijmuiden</v>
      </c>
      <c r="AC138" s="43">
        <f>U138-'Verbrauch je Träger PP 2019'!F138</f>
        <v>0</v>
      </c>
      <c r="AD138" s="47">
        <f>V138-'Verbrauch je Träger PP 2019'!G138</f>
        <v>0</v>
      </c>
      <c r="AE138" s="44">
        <f>W138-'Verbrauch je Träger PP 2019'!H138</f>
        <v>-6923.7527573788593</v>
      </c>
      <c r="AF138" s="46">
        <f>X138-'Verbrauch je Träger PP 2019'!I138</f>
        <v>-10512.539297173025</v>
      </c>
      <c r="AG138" s="45">
        <f>Y138-'Verbrauch je Träger PP 2019'!J138</f>
        <v>-8006.6410431137356</v>
      </c>
      <c r="AI138" s="7" t="str">
        <f t="shared" si="53"/>
        <v>Netherlands</v>
      </c>
      <c r="AJ138" s="7" t="str">
        <f t="shared" si="53"/>
        <v>Ijmuiden</v>
      </c>
      <c r="AK138" s="43">
        <f>'Gesamtenergie 2050 var.'!E99*'Energie pro Energieträger'!D$55</f>
        <v>0</v>
      </c>
      <c r="AL138" s="47">
        <f>'Gesamtenergie 2050 var.'!F99*'Energie pro Energieträger'!D$53</f>
        <v>0</v>
      </c>
      <c r="AM138" s="44">
        <f>'Gesamtenergie 2050 var.'!G99*'Energie pro Energieträger'!E$54</f>
        <v>8229.345267811208</v>
      </c>
      <c r="AN138" s="46">
        <f>'Gesamtenergie 2050 var.'!H99*'Energie pro Energieträger'!E$56</f>
        <v>12494.859153610356</v>
      </c>
      <c r="AO138" s="45">
        <f>'Gesamtenergie 2050 var.'!I99*'Energie pro Energieträger'!E$53</f>
        <v>9516.4307403944458</v>
      </c>
      <c r="AQ138" s="7" t="str">
        <f t="shared" si="54"/>
        <v>Netherlands</v>
      </c>
      <c r="AR138" s="7" t="str">
        <f t="shared" si="54"/>
        <v>Ijmuiden</v>
      </c>
      <c r="AS138" s="43">
        <f>AK138-'Verbrauch je Träger PP 2019'!F138</f>
        <v>0</v>
      </c>
      <c r="AT138" s="47">
        <f>AL138-'Verbrauch je Träger PP 2019'!G138</f>
        <v>0</v>
      </c>
      <c r="AU138" s="44">
        <f>AM138-'Verbrauch je Träger PP 2019'!H138</f>
        <v>-7417.5134734475305</v>
      </c>
      <c r="AV138" s="46">
        <f>AN138-'Verbrauch je Träger PP 2019'!I138</f>
        <v>-11262.230846389644</v>
      </c>
      <c r="AW138" s="45">
        <f>AO138-'Verbrauch je Träger PP 2019'!J138</f>
        <v>-8577.6268875374026</v>
      </c>
    </row>
    <row r="139" spans="3:49" x14ac:dyDescent="0.25">
      <c r="C139" s="7" t="str">
        <f>'Produktion je Standort'!C25</f>
        <v>Poland</v>
      </c>
      <c r="D139" s="7" t="str">
        <f>'Produktion je Standort'!D25</f>
        <v>Krakow</v>
      </c>
      <c r="E139" s="43">
        <f>'Gesamtenergie 2050 var.'!E26*'Energie pro Energieträger'!D$55</f>
        <v>0</v>
      </c>
      <c r="F139" s="47">
        <f>'Gesamtenergie 2050 var.'!F26*'Energie pro Energieträger'!D$53</f>
        <v>0</v>
      </c>
      <c r="G139" s="44">
        <f>'Gesamtenergie 2050 var.'!G26*'Energie pro Energieträger'!E$54</f>
        <v>3685.3942417255766</v>
      </c>
      <c r="H139" s="46">
        <f>'Gesamtenergie 2050 var.'!H26*'Energie pro Energieträger'!E$56</f>
        <v>5595.6434536784745</v>
      </c>
      <c r="I139" s="45">
        <f>'Gesamtenergie 2050 var.'!I26*'Energie pro Energieträger'!E$53</f>
        <v>4261.7970094913935</v>
      </c>
      <c r="K139" s="7" t="str">
        <f t="shared" si="50"/>
        <v>Poland</v>
      </c>
      <c r="L139" s="7" t="str">
        <f t="shared" si="50"/>
        <v>Krakow</v>
      </c>
      <c r="M139" s="43">
        <f>E139-'Verbrauch je Träger PP 2019'!F139</f>
        <v>0</v>
      </c>
      <c r="N139" s="47">
        <f>F139-'Verbrauch je Träger PP 2019'!G139</f>
        <v>0</v>
      </c>
      <c r="O139" s="44">
        <f>G139-'Verbrauch je Träger PP 2019'!H139</f>
        <v>-2571.0533107219744</v>
      </c>
      <c r="P139" s="46">
        <f>H139-'Verbrauch je Träger PP 2019'!I139</f>
        <v>-3903.7065463215258</v>
      </c>
      <c r="Q139" s="45">
        <f>I139-'Verbrauch je Träger PP 2019'!J139</f>
        <v>-2973.1710075466517</v>
      </c>
      <c r="S139" s="7" t="str">
        <f t="shared" si="51"/>
        <v>Poland</v>
      </c>
      <c r="T139" s="7" t="str">
        <f t="shared" si="51"/>
        <v>Krakow</v>
      </c>
      <c r="U139" s="43">
        <f>'Gesamtenergie 2050 var.'!E63*'Energie pro Energieträger'!D$55</f>
        <v>0</v>
      </c>
      <c r="V139" s="47">
        <f>'Gesamtenergie 2050 var.'!F63*'Energie pro Energieträger'!D$53</f>
        <v>0</v>
      </c>
      <c r="W139" s="44">
        <f>'Gesamtenergie 2050 var.'!G63*'Energie pro Energieträger'!E$54</f>
        <v>3487.9624073474201</v>
      </c>
      <c r="X139" s="46">
        <f>'Gesamtenergie 2050 var.'!H63*'Energie pro Energieträger'!E$56</f>
        <v>5295.8768400885565</v>
      </c>
      <c r="Y139" s="45">
        <f>'Gesamtenergie 2050 var.'!I63*'Energie pro Energieträger'!E$53</f>
        <v>4033.4864554114974</v>
      </c>
      <c r="AA139" s="7" t="str">
        <f t="shared" si="52"/>
        <v>Poland</v>
      </c>
      <c r="AB139" s="7" t="str">
        <f t="shared" si="52"/>
        <v>Krakow</v>
      </c>
      <c r="AC139" s="43">
        <f>U139-'Verbrauch je Träger PP 2019'!F139</f>
        <v>0</v>
      </c>
      <c r="AD139" s="47">
        <f>V139-'Verbrauch je Träger PP 2019'!G139</f>
        <v>0</v>
      </c>
      <c r="AE139" s="44">
        <f>W139-'Verbrauch je Träger PP 2019'!H139</f>
        <v>-2768.4851451001309</v>
      </c>
      <c r="AF139" s="46">
        <f>X139-'Verbrauch je Träger PP 2019'!I139</f>
        <v>-4203.4731599114439</v>
      </c>
      <c r="AG139" s="45">
        <f>Y139-'Verbrauch je Träger PP 2019'!J139</f>
        <v>-3201.4815616265478</v>
      </c>
      <c r="AI139" s="7" t="str">
        <f t="shared" si="53"/>
        <v>Poland</v>
      </c>
      <c r="AJ139" s="7" t="str">
        <f t="shared" si="53"/>
        <v>Krakow</v>
      </c>
      <c r="AK139" s="43">
        <f>'Gesamtenergie 2050 var.'!E100*'Energie pro Energieträger'!D$55</f>
        <v>0</v>
      </c>
      <c r="AL139" s="47">
        <f>'Gesamtenergie 2050 var.'!F100*'Energie pro Energieträger'!D$53</f>
        <v>0</v>
      </c>
      <c r="AM139" s="44">
        <f>'Gesamtenergie 2050 var.'!G100*'Energie pro Energieträger'!E$54</f>
        <v>3290.5305729692645</v>
      </c>
      <c r="AN139" s="46">
        <f>'Gesamtenergie 2050 var.'!H100*'Energie pro Energieträger'!E$56</f>
        <v>4996.1102264986384</v>
      </c>
      <c r="AO139" s="45">
        <f>'Gesamtenergie 2050 var.'!I100*'Energie pro Energieträger'!E$53</f>
        <v>3805.1759013316014</v>
      </c>
      <c r="AQ139" s="7" t="str">
        <f t="shared" si="54"/>
        <v>Poland</v>
      </c>
      <c r="AR139" s="7" t="str">
        <f t="shared" si="54"/>
        <v>Krakow</v>
      </c>
      <c r="AS139" s="43">
        <f>AK139-'Verbrauch je Träger PP 2019'!F139</f>
        <v>0</v>
      </c>
      <c r="AT139" s="47">
        <f>AL139-'Verbrauch je Träger PP 2019'!G139</f>
        <v>0</v>
      </c>
      <c r="AU139" s="44">
        <f>AM139-'Verbrauch je Träger PP 2019'!H139</f>
        <v>-2965.9169794782865</v>
      </c>
      <c r="AV139" s="46">
        <f>AN139-'Verbrauch je Träger PP 2019'!I139</f>
        <v>-4503.2397735013619</v>
      </c>
      <c r="AW139" s="45">
        <f>AO139-'Verbrauch je Träger PP 2019'!J139</f>
        <v>-3429.7921157064438</v>
      </c>
    </row>
    <row r="140" spans="3:49" x14ac:dyDescent="0.25">
      <c r="C140" s="7" t="str">
        <f>'Produktion je Standort'!C26</f>
        <v>Poland</v>
      </c>
      <c r="D140" s="7" t="str">
        <f>'Produktion je Standort'!D26</f>
        <v>Dabrowa Gornicza</v>
      </c>
      <c r="E140" s="43">
        <f>'Gesamtenergie 2050 var.'!E27*'Energie pro Energieträger'!D$55</f>
        <v>0</v>
      </c>
      <c r="F140" s="47">
        <f>'Gesamtenergie 2050 var.'!F27*'Energie pro Energieträger'!D$53</f>
        <v>0</v>
      </c>
      <c r="G140" s="44">
        <f>'Gesamtenergie 2050 var.'!G27*'Energie pro Energieträger'!E$54</f>
        <v>3685.3942417255766</v>
      </c>
      <c r="H140" s="46">
        <f>'Gesamtenergie 2050 var.'!H27*'Energie pro Energieträger'!E$56</f>
        <v>5595.6434536784745</v>
      </c>
      <c r="I140" s="45">
        <f>'Gesamtenergie 2050 var.'!I27*'Energie pro Energieträger'!E$53</f>
        <v>4261.7970094913935</v>
      </c>
      <c r="K140" s="7" t="str">
        <f t="shared" si="50"/>
        <v>Poland</v>
      </c>
      <c r="L140" s="7" t="str">
        <f t="shared" si="50"/>
        <v>Dabrowa Gornicza</v>
      </c>
      <c r="M140" s="43">
        <f>E140-'Verbrauch je Träger PP 2019'!F140</f>
        <v>0</v>
      </c>
      <c r="N140" s="47">
        <f>F140-'Verbrauch je Träger PP 2019'!G140</f>
        <v>0</v>
      </c>
      <c r="O140" s="44">
        <f>G140-'Verbrauch je Träger PP 2019'!H140</f>
        <v>-2571.0533107219744</v>
      </c>
      <c r="P140" s="46">
        <f>H140-'Verbrauch je Träger PP 2019'!I140</f>
        <v>-3903.7065463215258</v>
      </c>
      <c r="Q140" s="45">
        <f>I140-'Verbrauch je Träger PP 2019'!J140</f>
        <v>-2973.1710075466517</v>
      </c>
      <c r="S140" s="7" t="str">
        <f t="shared" si="51"/>
        <v>Poland</v>
      </c>
      <c r="T140" s="7" t="str">
        <f t="shared" si="51"/>
        <v>Dabrowa Gornicza</v>
      </c>
      <c r="U140" s="43">
        <f>'Gesamtenergie 2050 var.'!E64*'Energie pro Energieträger'!D$55</f>
        <v>0</v>
      </c>
      <c r="V140" s="47">
        <f>'Gesamtenergie 2050 var.'!F64*'Energie pro Energieträger'!D$53</f>
        <v>0</v>
      </c>
      <c r="W140" s="44">
        <f>'Gesamtenergie 2050 var.'!G64*'Energie pro Energieträger'!E$54</f>
        <v>3487.9624073474201</v>
      </c>
      <c r="X140" s="46">
        <f>'Gesamtenergie 2050 var.'!H64*'Energie pro Energieträger'!E$56</f>
        <v>5295.8768400885565</v>
      </c>
      <c r="Y140" s="45">
        <f>'Gesamtenergie 2050 var.'!I64*'Energie pro Energieträger'!E$53</f>
        <v>4033.4864554114974</v>
      </c>
      <c r="AA140" s="7" t="str">
        <f t="shared" si="52"/>
        <v>Poland</v>
      </c>
      <c r="AB140" s="7" t="str">
        <f t="shared" si="52"/>
        <v>Dabrowa Gornicza</v>
      </c>
      <c r="AC140" s="43">
        <f>U140-'Verbrauch je Träger PP 2019'!F140</f>
        <v>0</v>
      </c>
      <c r="AD140" s="47">
        <f>V140-'Verbrauch je Träger PP 2019'!G140</f>
        <v>0</v>
      </c>
      <c r="AE140" s="44">
        <f>W140-'Verbrauch je Träger PP 2019'!H140</f>
        <v>-2768.4851451001309</v>
      </c>
      <c r="AF140" s="46">
        <f>X140-'Verbrauch je Träger PP 2019'!I140</f>
        <v>-4203.4731599114439</v>
      </c>
      <c r="AG140" s="45">
        <f>Y140-'Verbrauch je Träger PP 2019'!J140</f>
        <v>-3201.4815616265478</v>
      </c>
      <c r="AI140" s="7" t="str">
        <f t="shared" si="53"/>
        <v>Poland</v>
      </c>
      <c r="AJ140" s="7" t="str">
        <f t="shared" si="53"/>
        <v>Dabrowa Gornicza</v>
      </c>
      <c r="AK140" s="43">
        <f>'Gesamtenergie 2050 var.'!E101*'Energie pro Energieträger'!D$55</f>
        <v>0</v>
      </c>
      <c r="AL140" s="47">
        <f>'Gesamtenergie 2050 var.'!F101*'Energie pro Energieträger'!D$53</f>
        <v>0</v>
      </c>
      <c r="AM140" s="44">
        <f>'Gesamtenergie 2050 var.'!G101*'Energie pro Energieträger'!E$54</f>
        <v>3290.5305729692645</v>
      </c>
      <c r="AN140" s="46">
        <f>'Gesamtenergie 2050 var.'!H101*'Energie pro Energieträger'!E$56</f>
        <v>4996.1102264986384</v>
      </c>
      <c r="AO140" s="45">
        <f>'Gesamtenergie 2050 var.'!I101*'Energie pro Energieträger'!E$53</f>
        <v>3805.1759013316014</v>
      </c>
      <c r="AQ140" s="7" t="str">
        <f t="shared" si="54"/>
        <v>Poland</v>
      </c>
      <c r="AR140" s="7" t="str">
        <f t="shared" si="54"/>
        <v>Dabrowa Gornicza</v>
      </c>
      <c r="AS140" s="43">
        <f>AK140-'Verbrauch je Träger PP 2019'!F140</f>
        <v>0</v>
      </c>
      <c r="AT140" s="47">
        <f>AL140-'Verbrauch je Träger PP 2019'!G140</f>
        <v>0</v>
      </c>
      <c r="AU140" s="44">
        <f>AM140-'Verbrauch je Träger PP 2019'!H140</f>
        <v>-2965.9169794782865</v>
      </c>
      <c r="AV140" s="46">
        <f>AN140-'Verbrauch je Träger PP 2019'!I140</f>
        <v>-4503.2397735013619</v>
      </c>
      <c r="AW140" s="45">
        <f>AO140-'Verbrauch je Träger PP 2019'!J140</f>
        <v>-3429.7921157064438</v>
      </c>
    </row>
    <row r="141" spans="3:49" x14ac:dyDescent="0.25">
      <c r="C141" s="7" t="str">
        <f>'Produktion je Standort'!C27</f>
        <v>Romania</v>
      </c>
      <c r="D141" s="7" t="str">
        <f>'Produktion je Standort'!D27</f>
        <v>Galati</v>
      </c>
      <c r="E141" s="43">
        <f>'Gesamtenergie 2050 var.'!E28*'Energie pro Energieträger'!D$55</f>
        <v>0</v>
      </c>
      <c r="F141" s="47">
        <f>'Gesamtenergie 2050 var.'!F28*'Energie pro Energieträger'!D$53</f>
        <v>0</v>
      </c>
      <c r="G141" s="44">
        <f>'Gesamtenergie 2050 var.'!G28*'Energie pro Energieträger'!E$54</f>
        <v>2772.4984203807089</v>
      </c>
      <c r="H141" s="46">
        <f>'Gesamtenergie 2050 var.'!H28*'Energie pro Energieträger'!E$56</f>
        <v>4209.5666348773848</v>
      </c>
      <c r="I141" s="45">
        <f>'Gesamtenergie 2050 var.'!I28*'Energie pro Energieträger'!E$53</f>
        <v>3206.1225209017825</v>
      </c>
      <c r="K141" s="7" t="str">
        <f t="shared" si="50"/>
        <v>Romania</v>
      </c>
      <c r="L141" s="7" t="str">
        <f t="shared" si="50"/>
        <v>Galati</v>
      </c>
      <c r="M141" s="43">
        <f>E141-'Verbrauch je Träger PP 2019'!F141</f>
        <v>0</v>
      </c>
      <c r="N141" s="47">
        <f>F141-'Verbrauch je Träger PP 2019'!G141</f>
        <v>0</v>
      </c>
      <c r="O141" s="44">
        <f>G141-'Verbrauch je Träger PP 2019'!H141</f>
        <v>-1934.1868943046047</v>
      </c>
      <c r="P141" s="46">
        <f>H141-'Verbrauch je Träger PP 2019'!I141</f>
        <v>-2936.7333651226154</v>
      </c>
      <c r="Q141" s="45">
        <f>I141-'Verbrauch je Träger PP 2019'!J141</f>
        <v>-2236.6974552185816</v>
      </c>
      <c r="S141" s="7" t="str">
        <f t="shared" si="51"/>
        <v>Romania</v>
      </c>
      <c r="T141" s="7" t="str">
        <f t="shared" si="51"/>
        <v>Galati</v>
      </c>
      <c r="U141" s="43">
        <f>'Gesamtenergie 2050 var.'!E65*'Energie pro Energieträger'!D$55</f>
        <v>0</v>
      </c>
      <c r="V141" s="47">
        <f>'Gesamtenergie 2050 var.'!F65*'Energie pro Energieträger'!D$53</f>
        <v>0</v>
      </c>
      <c r="W141" s="44">
        <f>'Gesamtenergie 2050 var.'!G65*'Energie pro Energieträger'!E$54</f>
        <v>2623.9717192888847</v>
      </c>
      <c r="X141" s="46">
        <f>'Gesamtenergie 2050 var.'!H65*'Energie pro Energieträger'!E$56</f>
        <v>3984.0541365803815</v>
      </c>
      <c r="Y141" s="45">
        <f>'Gesamtenergie 2050 var.'!I65*'Energie pro Energieträger'!E$53</f>
        <v>3034.3659572820438</v>
      </c>
      <c r="AA141" s="7" t="str">
        <f t="shared" si="52"/>
        <v>Romania</v>
      </c>
      <c r="AB141" s="7" t="str">
        <f t="shared" si="52"/>
        <v>Galati</v>
      </c>
      <c r="AC141" s="43">
        <f>U141-'Verbrauch je Träger PP 2019'!F141</f>
        <v>0</v>
      </c>
      <c r="AD141" s="47">
        <f>V141-'Verbrauch je Träger PP 2019'!G141</f>
        <v>0</v>
      </c>
      <c r="AE141" s="44">
        <f>W141-'Verbrauch je Träger PP 2019'!H141</f>
        <v>-2082.7135953964289</v>
      </c>
      <c r="AF141" s="46">
        <f>X141-'Verbrauch je Träger PP 2019'!I141</f>
        <v>-3162.2458634196187</v>
      </c>
      <c r="AG141" s="45">
        <f>Y141-'Verbrauch je Träger PP 2019'!J141</f>
        <v>-2408.4540188383203</v>
      </c>
      <c r="AI141" s="7" t="str">
        <f t="shared" si="53"/>
        <v>Romania</v>
      </c>
      <c r="AJ141" s="7" t="str">
        <f t="shared" si="53"/>
        <v>Galati</v>
      </c>
      <c r="AK141" s="43">
        <f>'Gesamtenergie 2050 var.'!E102*'Energie pro Energieträger'!D$55</f>
        <v>0</v>
      </c>
      <c r="AL141" s="47">
        <f>'Gesamtenergie 2050 var.'!F102*'Energie pro Energieträger'!D$53</f>
        <v>0</v>
      </c>
      <c r="AM141" s="44">
        <f>'Gesamtenergie 2050 var.'!G102*'Energie pro Energieträger'!E$54</f>
        <v>2475.4450181970615</v>
      </c>
      <c r="AN141" s="46">
        <f>'Gesamtenergie 2050 var.'!H102*'Energie pro Energieträger'!E$56</f>
        <v>3758.5416382833791</v>
      </c>
      <c r="AO141" s="45">
        <f>'Gesamtenergie 2050 var.'!I102*'Energie pro Energieträger'!E$53</f>
        <v>2862.6093936623056</v>
      </c>
      <c r="AQ141" s="7" t="str">
        <f t="shared" si="54"/>
        <v>Romania</v>
      </c>
      <c r="AR141" s="7" t="str">
        <f t="shared" si="54"/>
        <v>Galati</v>
      </c>
      <c r="AS141" s="43">
        <f>AK141-'Verbrauch je Träger PP 2019'!F141</f>
        <v>0</v>
      </c>
      <c r="AT141" s="47">
        <f>AL141-'Verbrauch je Träger PP 2019'!G141</f>
        <v>0</v>
      </c>
      <c r="AU141" s="44">
        <f>AM141-'Verbrauch je Träger PP 2019'!H141</f>
        <v>-2231.2402964882522</v>
      </c>
      <c r="AV141" s="46">
        <f>AN141-'Verbrauch je Träger PP 2019'!I141</f>
        <v>-3387.758361716621</v>
      </c>
      <c r="AW141" s="45">
        <f>AO141-'Verbrauch je Träger PP 2019'!J141</f>
        <v>-2580.2105824580585</v>
      </c>
    </row>
    <row r="142" spans="3:49" x14ac:dyDescent="0.25">
      <c r="C142" s="7" t="str">
        <f>'Produktion je Standort'!C28</f>
        <v>Slovakia</v>
      </c>
      <c r="D142" s="7" t="str">
        <f>'Produktion je Standort'!D28</f>
        <v>Kosice</v>
      </c>
      <c r="E142" s="43">
        <f>'Gesamtenergie 2050 var.'!E29*'Energie pro Energieträger'!D$55</f>
        <v>0</v>
      </c>
      <c r="F142" s="47">
        <f>'Gesamtenergie 2050 var.'!F29*'Energie pro Energieträger'!D$53</f>
        <v>0</v>
      </c>
      <c r="G142" s="44">
        <f>'Gesamtenergie 2050 var.'!G29*'Energie pro Energieträger'!E$54</f>
        <v>6085.972142299117</v>
      </c>
      <c r="H142" s="46">
        <f>'Gesamtenergie 2050 var.'!H29*'Energie pro Energieträger'!E$56</f>
        <v>9240.5121253406014</v>
      </c>
      <c r="I142" s="45">
        <f>'Gesamtenergie 2050 var.'!I29*'Energie pro Energieträger'!E$53</f>
        <v>7037.8299239307426</v>
      </c>
      <c r="K142" s="7" t="str">
        <f t="shared" si="50"/>
        <v>Slovakia</v>
      </c>
      <c r="L142" s="7" t="str">
        <f t="shared" si="50"/>
        <v>Kosice</v>
      </c>
      <c r="M142" s="43">
        <f>E142-'Verbrauch je Träger PP 2019'!F142</f>
        <v>0</v>
      </c>
      <c r="N142" s="47">
        <f>F142-'Verbrauch je Träger PP 2019'!G142</f>
        <v>0</v>
      </c>
      <c r="O142" s="44">
        <f>G142-'Verbrauch je Träger PP 2019'!H142</f>
        <v>-4245.7761094491325</v>
      </c>
      <c r="P142" s="46">
        <f>H142-'Verbrauch je Träger PP 2019'!I142</f>
        <v>-6446.4878746594004</v>
      </c>
      <c r="Q142" s="45">
        <f>I142-'Verbrauch je Träger PP 2019'!J142</f>
        <v>-4909.8236821871296</v>
      </c>
      <c r="S142" s="7" t="str">
        <f t="shared" si="51"/>
        <v>Slovakia</v>
      </c>
      <c r="T142" s="7" t="str">
        <f t="shared" si="51"/>
        <v>Kosice</v>
      </c>
      <c r="U142" s="43">
        <f>'Gesamtenergie 2050 var.'!E66*'Energie pro Energieträger'!D$55</f>
        <v>0</v>
      </c>
      <c r="V142" s="47">
        <f>'Gesamtenergie 2050 var.'!F66*'Energie pro Energieträger'!D$53</f>
        <v>0</v>
      </c>
      <c r="W142" s="44">
        <f>'Gesamtenergie 2050 var.'!G66*'Energie pro Energieträger'!E$54</f>
        <v>5759.9379203902354</v>
      </c>
      <c r="X142" s="46">
        <f>'Gesamtenergie 2050 var.'!H66*'Energie pro Energieträger'!E$56</f>
        <v>8745.4846900544962</v>
      </c>
      <c r="Y142" s="45">
        <f>'Gesamtenergie 2050 var.'!I66*'Energie pro Energieträger'!E$53</f>
        <v>6660.8033208630231</v>
      </c>
      <c r="AA142" s="7" t="str">
        <f t="shared" si="52"/>
        <v>Slovakia</v>
      </c>
      <c r="AB142" s="7" t="str">
        <f t="shared" si="52"/>
        <v>Kosice</v>
      </c>
      <c r="AC142" s="43">
        <f>U142-'Verbrauch je Träger PP 2019'!F142</f>
        <v>0</v>
      </c>
      <c r="AD142" s="47">
        <f>V142-'Verbrauch je Träger PP 2019'!G142</f>
        <v>0</v>
      </c>
      <c r="AE142" s="44">
        <f>W142-'Verbrauch je Träger PP 2019'!H142</f>
        <v>-4571.8103313580141</v>
      </c>
      <c r="AF142" s="46">
        <f>X142-'Verbrauch je Träger PP 2019'!I142</f>
        <v>-6941.5153099455056</v>
      </c>
      <c r="AG142" s="45">
        <f>Y142-'Verbrauch je Träger PP 2019'!J142</f>
        <v>-5286.850285254849</v>
      </c>
      <c r="AI142" s="7" t="str">
        <f t="shared" si="53"/>
        <v>Slovakia</v>
      </c>
      <c r="AJ142" s="7" t="str">
        <f t="shared" si="53"/>
        <v>Kosice</v>
      </c>
      <c r="AK142" s="43">
        <f>'Gesamtenergie 2050 var.'!E103*'Energie pro Energieträger'!D$55</f>
        <v>0</v>
      </c>
      <c r="AL142" s="47">
        <f>'Gesamtenergie 2050 var.'!F103*'Energie pro Energieträger'!D$53</f>
        <v>0</v>
      </c>
      <c r="AM142" s="44">
        <f>'Gesamtenergie 2050 var.'!G103*'Energie pro Energieträger'!E$54</f>
        <v>5433.9036984813538</v>
      </c>
      <c r="AN142" s="46">
        <f>'Gesamtenergie 2050 var.'!H103*'Energie pro Energieträger'!E$56</f>
        <v>8250.4572547683947</v>
      </c>
      <c r="AO142" s="45">
        <f>'Gesamtenergie 2050 var.'!I103*'Energie pro Energieträger'!E$53</f>
        <v>6283.7767177953056</v>
      </c>
      <c r="AQ142" s="7" t="str">
        <f t="shared" si="54"/>
        <v>Slovakia</v>
      </c>
      <c r="AR142" s="7" t="str">
        <f t="shared" si="54"/>
        <v>Kosice</v>
      </c>
      <c r="AS142" s="43">
        <f>AK142-'Verbrauch je Träger PP 2019'!F142</f>
        <v>0</v>
      </c>
      <c r="AT142" s="47">
        <f>AL142-'Verbrauch je Träger PP 2019'!G142</f>
        <v>0</v>
      </c>
      <c r="AU142" s="44">
        <f>AM142-'Verbrauch je Träger PP 2019'!H142</f>
        <v>-4897.8445532668957</v>
      </c>
      <c r="AV142" s="46">
        <f>AN142-'Verbrauch je Träger PP 2019'!I142</f>
        <v>-7436.5427452316071</v>
      </c>
      <c r="AW142" s="45">
        <f>AO142-'Verbrauch je Träger PP 2019'!J142</f>
        <v>-5663.8768883225666</v>
      </c>
    </row>
    <row r="143" spans="3:49" x14ac:dyDescent="0.25">
      <c r="C143" s="7" t="str">
        <f>'Produktion je Standort'!C29</f>
        <v>Spain</v>
      </c>
      <c r="D143" s="7" t="str">
        <f>'Produktion je Standort'!D29</f>
        <v>Gijon</v>
      </c>
      <c r="E143" s="43">
        <f>'Gesamtenergie 2050 var.'!E30*'Energie pro Energieträger'!D$55</f>
        <v>0</v>
      </c>
      <c r="F143" s="47">
        <f>'Gesamtenergie 2050 var.'!F30*'Energie pro Energieträger'!D$53</f>
        <v>0</v>
      </c>
      <c r="G143" s="44">
        <f>'Gesamtenergie 2050 var.'!G30*'Energie pro Energieträger'!E$54</f>
        <v>3212.0408528800899</v>
      </c>
      <c r="H143" s="46">
        <f>'Gesamtenergie 2050 var.'!H30*'Energie pro Energieträger'!E$56</f>
        <v>4876.9369550408728</v>
      </c>
      <c r="I143" s="45">
        <f>'Gesamtenergie 2050 var.'!I30*'Energie pro Energieträger'!E$53</f>
        <v>3714.4102376301148</v>
      </c>
      <c r="K143" s="7" t="str">
        <f t="shared" si="50"/>
        <v>Spain</v>
      </c>
      <c r="L143" s="7" t="str">
        <f t="shared" si="50"/>
        <v>Gijon</v>
      </c>
      <c r="M143" s="43">
        <f>E143-'Verbrauch je Träger PP 2019'!F143</f>
        <v>0</v>
      </c>
      <c r="N143" s="47">
        <f>F143-'Verbrauch je Träger PP 2019'!G143</f>
        <v>0</v>
      </c>
      <c r="O143" s="44">
        <f>G143-'Verbrauch je Träger PP 2019'!H143</f>
        <v>-2240.8262799870417</v>
      </c>
      <c r="P143" s="46">
        <f>H143-'Verbrauch je Träger PP 2019'!I143</f>
        <v>-3402.3130449591272</v>
      </c>
      <c r="Q143" s="45">
        <f>I143-'Verbrauch je Träger PP 2019'!J143</f>
        <v>-2591.2958322654299</v>
      </c>
      <c r="S143" s="7" t="str">
        <f t="shared" si="51"/>
        <v>Spain</v>
      </c>
      <c r="T143" s="7" t="str">
        <f t="shared" si="51"/>
        <v>Gijon</v>
      </c>
      <c r="U143" s="43">
        <f>'Gesamtenergie 2050 var.'!E67*'Energie pro Energieträger'!D$55</f>
        <v>0</v>
      </c>
      <c r="V143" s="47">
        <f>'Gesamtenergie 2050 var.'!F67*'Energie pro Energieträger'!D$53</f>
        <v>0</v>
      </c>
      <c r="W143" s="44">
        <f>'Gesamtenergie 2050 var.'!G67*'Energie pro Energieträger'!E$54</f>
        <v>3039.9672357615132</v>
      </c>
      <c r="X143" s="46">
        <f>'Gesamtenergie 2050 var.'!H67*'Energie pro Energieträger'!E$56</f>
        <v>4615.6724753065391</v>
      </c>
      <c r="Y143" s="45">
        <f>'Gesamtenergie 2050 var.'!I67*'Energie pro Energieträger'!E$53</f>
        <v>3515.4239748999298</v>
      </c>
      <c r="AA143" s="7" t="str">
        <f t="shared" si="52"/>
        <v>Spain</v>
      </c>
      <c r="AB143" s="7" t="str">
        <f t="shared" si="52"/>
        <v>Gijon</v>
      </c>
      <c r="AC143" s="43">
        <f>U143-'Verbrauch je Träger PP 2019'!F143</f>
        <v>0</v>
      </c>
      <c r="AD143" s="47">
        <f>V143-'Verbrauch je Träger PP 2019'!G143</f>
        <v>0</v>
      </c>
      <c r="AE143" s="44">
        <f>W143-'Verbrauch je Träger PP 2019'!H143</f>
        <v>-2412.8998971056185</v>
      </c>
      <c r="AF143" s="46">
        <f>X143-'Verbrauch je Träger PP 2019'!I143</f>
        <v>-3663.5775246934609</v>
      </c>
      <c r="AG143" s="45">
        <f>Y143-'Verbrauch je Träger PP 2019'!J143</f>
        <v>-2790.2820949956149</v>
      </c>
      <c r="AI143" s="7" t="str">
        <f t="shared" si="53"/>
        <v>Spain</v>
      </c>
      <c r="AJ143" s="7" t="str">
        <f t="shared" si="53"/>
        <v>Gijon</v>
      </c>
      <c r="AK143" s="43">
        <f>'Gesamtenergie 2050 var.'!E104*'Energie pro Energieträger'!D$55</f>
        <v>0</v>
      </c>
      <c r="AL143" s="47">
        <f>'Gesamtenergie 2050 var.'!F104*'Energie pro Energieträger'!D$53</f>
        <v>0</v>
      </c>
      <c r="AM143" s="44">
        <f>'Gesamtenergie 2050 var.'!G104*'Energie pro Energieträger'!E$54</f>
        <v>2867.8936186429373</v>
      </c>
      <c r="AN143" s="46">
        <f>'Gesamtenergie 2050 var.'!H104*'Energie pro Energieträger'!E$56</f>
        <v>4354.4079955722073</v>
      </c>
      <c r="AO143" s="45">
        <f>'Gesamtenergie 2050 var.'!I104*'Energie pro Energieträger'!E$53</f>
        <v>3316.4377121697448</v>
      </c>
      <c r="AQ143" s="7" t="str">
        <f t="shared" si="54"/>
        <v>Spain</v>
      </c>
      <c r="AR143" s="7" t="str">
        <f t="shared" si="54"/>
        <v>Gijon</v>
      </c>
      <c r="AS143" s="43">
        <f>AK143-'Verbrauch je Träger PP 2019'!F143</f>
        <v>0</v>
      </c>
      <c r="AT143" s="47">
        <f>AL143-'Verbrauch je Träger PP 2019'!G143</f>
        <v>0</v>
      </c>
      <c r="AU143" s="44">
        <f>AM143-'Verbrauch je Träger PP 2019'!H143</f>
        <v>-2584.9735142241943</v>
      </c>
      <c r="AV143" s="46">
        <f>AN143-'Verbrauch je Träger PP 2019'!I143</f>
        <v>-3924.8420044277927</v>
      </c>
      <c r="AW143" s="45">
        <f>AO143-'Verbrauch je Träger PP 2019'!J143</f>
        <v>-2989.2683577257999</v>
      </c>
    </row>
    <row r="144" spans="3:49" x14ac:dyDescent="0.25">
      <c r="C144" s="7" t="str">
        <f>'Produktion je Standort'!C30</f>
        <v>Spain</v>
      </c>
      <c r="D144" s="7" t="str">
        <f>'Produktion je Standort'!D30</f>
        <v>Aviles</v>
      </c>
      <c r="E144" s="43">
        <f>'Gesamtenergie 2050 var.'!E31*'Energie pro Energieträger'!D$55</f>
        <v>0</v>
      </c>
      <c r="F144" s="47">
        <f>'Gesamtenergie 2050 var.'!F31*'Energie pro Energieträger'!D$53</f>
        <v>0</v>
      </c>
      <c r="G144" s="44">
        <f>'Gesamtenergie 2050 var.'!G31*'Energie pro Energieträger'!E$54</f>
        <v>3212.0408528800899</v>
      </c>
      <c r="H144" s="46">
        <f>'Gesamtenergie 2050 var.'!H31*'Energie pro Energieträger'!E$56</f>
        <v>4876.9369550408728</v>
      </c>
      <c r="I144" s="45">
        <f>'Gesamtenergie 2050 var.'!I31*'Energie pro Energieträger'!E$53</f>
        <v>3714.4102376301148</v>
      </c>
      <c r="K144" s="7" t="str">
        <f t="shared" si="50"/>
        <v>Spain</v>
      </c>
      <c r="L144" s="7" t="str">
        <f t="shared" si="50"/>
        <v>Aviles</v>
      </c>
      <c r="M144" s="43">
        <f>E144-'Verbrauch je Träger PP 2019'!F144</f>
        <v>0</v>
      </c>
      <c r="N144" s="47">
        <f>F144-'Verbrauch je Träger PP 2019'!G144</f>
        <v>0</v>
      </c>
      <c r="O144" s="44">
        <f>G144-'Verbrauch je Träger PP 2019'!H144</f>
        <v>-2240.8262799870417</v>
      </c>
      <c r="P144" s="46">
        <f>H144-'Verbrauch je Träger PP 2019'!I144</f>
        <v>-3402.3130449591272</v>
      </c>
      <c r="Q144" s="45">
        <f>I144-'Verbrauch je Träger PP 2019'!J144</f>
        <v>-2591.2958322654299</v>
      </c>
      <c r="S144" s="7" t="str">
        <f t="shared" si="51"/>
        <v>Spain</v>
      </c>
      <c r="T144" s="7" t="str">
        <f t="shared" si="51"/>
        <v>Aviles</v>
      </c>
      <c r="U144" s="43">
        <f>'Gesamtenergie 2050 var.'!E68*'Energie pro Energieträger'!D$55</f>
        <v>0</v>
      </c>
      <c r="V144" s="47">
        <f>'Gesamtenergie 2050 var.'!F68*'Energie pro Energieträger'!D$53</f>
        <v>0</v>
      </c>
      <c r="W144" s="44">
        <f>'Gesamtenergie 2050 var.'!G68*'Energie pro Energieträger'!E$54</f>
        <v>3039.9672357615132</v>
      </c>
      <c r="X144" s="46">
        <f>'Gesamtenergie 2050 var.'!H68*'Energie pro Energieträger'!E$56</f>
        <v>4615.6724753065391</v>
      </c>
      <c r="Y144" s="45">
        <f>'Gesamtenergie 2050 var.'!I68*'Energie pro Energieträger'!E$53</f>
        <v>3515.4239748999298</v>
      </c>
      <c r="AA144" s="7" t="str">
        <f t="shared" si="52"/>
        <v>Spain</v>
      </c>
      <c r="AB144" s="7" t="str">
        <f t="shared" si="52"/>
        <v>Aviles</v>
      </c>
      <c r="AC144" s="43">
        <f>U144-'Verbrauch je Träger PP 2019'!F144</f>
        <v>0</v>
      </c>
      <c r="AD144" s="47">
        <f>V144-'Verbrauch je Träger PP 2019'!G144</f>
        <v>0</v>
      </c>
      <c r="AE144" s="44">
        <f>W144-'Verbrauch je Träger PP 2019'!H144</f>
        <v>-2412.8998971056185</v>
      </c>
      <c r="AF144" s="46">
        <f>X144-'Verbrauch je Träger PP 2019'!I144</f>
        <v>-3663.5775246934609</v>
      </c>
      <c r="AG144" s="45">
        <f>Y144-'Verbrauch je Träger PP 2019'!J144</f>
        <v>-2790.2820949956149</v>
      </c>
      <c r="AI144" s="7" t="str">
        <f t="shared" si="53"/>
        <v>Spain</v>
      </c>
      <c r="AJ144" s="7" t="str">
        <f t="shared" si="53"/>
        <v>Aviles</v>
      </c>
      <c r="AK144" s="43">
        <f>'Gesamtenergie 2050 var.'!E105*'Energie pro Energieträger'!D$55</f>
        <v>0</v>
      </c>
      <c r="AL144" s="47">
        <f>'Gesamtenergie 2050 var.'!F105*'Energie pro Energieträger'!D$53</f>
        <v>0</v>
      </c>
      <c r="AM144" s="44">
        <f>'Gesamtenergie 2050 var.'!G105*'Energie pro Energieträger'!E$54</f>
        <v>2867.8936186429373</v>
      </c>
      <c r="AN144" s="46">
        <f>'Gesamtenergie 2050 var.'!H105*'Energie pro Energieträger'!E$56</f>
        <v>4354.4079955722073</v>
      </c>
      <c r="AO144" s="45">
        <f>'Gesamtenergie 2050 var.'!I105*'Energie pro Energieträger'!E$53</f>
        <v>3316.4377121697448</v>
      </c>
      <c r="AQ144" s="7" t="str">
        <f t="shared" si="54"/>
        <v>Spain</v>
      </c>
      <c r="AR144" s="7" t="str">
        <f t="shared" si="54"/>
        <v>Aviles</v>
      </c>
      <c r="AS144" s="43">
        <f>AK144-'Verbrauch je Träger PP 2019'!F144</f>
        <v>0</v>
      </c>
      <c r="AT144" s="47">
        <f>AL144-'Verbrauch je Träger PP 2019'!G144</f>
        <v>0</v>
      </c>
      <c r="AU144" s="44">
        <f>AM144-'Verbrauch je Träger PP 2019'!H144</f>
        <v>-2584.9735142241943</v>
      </c>
      <c r="AV144" s="46">
        <f>AN144-'Verbrauch je Träger PP 2019'!I144</f>
        <v>-3924.8420044277927</v>
      </c>
      <c r="AW144" s="45">
        <f>AO144-'Verbrauch je Träger PP 2019'!J144</f>
        <v>-2989.2683577257999</v>
      </c>
    </row>
    <row r="145" spans="3:49" x14ac:dyDescent="0.25">
      <c r="C145" s="7" t="str">
        <f>'Produktion je Standort'!C31</f>
        <v>Sweden</v>
      </c>
      <c r="D145" s="7" t="str">
        <f>'Produktion je Standort'!D31</f>
        <v>Lulea</v>
      </c>
      <c r="E145" s="43">
        <f>'Gesamtenergie 2050 var.'!E32*'Energie pro Energieträger'!D$55</f>
        <v>0</v>
      </c>
      <c r="F145" s="47">
        <f>'Gesamtenergie 2050 var.'!F32*'Energie pro Energieträger'!D$53</f>
        <v>0</v>
      </c>
      <c r="G145" s="44">
        <f>'Gesamtenergie 2050 var.'!G32*'Energie pro Energieträger'!E$54</f>
        <v>3110.6079838417709</v>
      </c>
      <c r="H145" s="46">
        <f>'Gesamtenergie 2050 var.'!H32*'Energie pro Energieträger'!E$56</f>
        <v>4722.928419618529</v>
      </c>
      <c r="I145" s="45">
        <f>'Gesamtenergie 2050 var.'!I32*'Energie pro Energieträger'!E$53</f>
        <v>3597.1130722312687</v>
      </c>
      <c r="K145" s="7" t="str">
        <f t="shared" si="50"/>
        <v>Sweden</v>
      </c>
      <c r="L145" s="7" t="str">
        <f t="shared" si="50"/>
        <v>Lulea</v>
      </c>
      <c r="M145" s="43">
        <f>E145-'Verbrauch je Träger PP 2019'!F145</f>
        <v>0</v>
      </c>
      <c r="N145" s="47">
        <f>F145-'Verbrauch je Träger PP 2019'!G145</f>
        <v>0</v>
      </c>
      <c r="O145" s="44">
        <f>G145-'Verbrauch je Träger PP 2019'!H145</f>
        <v>-2170.0633448295566</v>
      </c>
      <c r="P145" s="46">
        <f>H145-'Verbrauch je Träger PP 2019'!I145</f>
        <v>-3294.8715803814712</v>
      </c>
      <c r="Q145" s="45">
        <f>I145-'Verbrauch je Träger PP 2019'!J145</f>
        <v>-2509.4654375623109</v>
      </c>
      <c r="S145" s="7" t="str">
        <f t="shared" si="51"/>
        <v>Sweden</v>
      </c>
      <c r="T145" s="7" t="str">
        <f t="shared" si="51"/>
        <v>Lulea</v>
      </c>
      <c r="U145" s="43">
        <f>'Gesamtenergie 2050 var.'!E69*'Energie pro Energieträger'!D$55</f>
        <v>0</v>
      </c>
      <c r="V145" s="47">
        <f>'Gesamtenergie 2050 var.'!F69*'Energie pro Energieträger'!D$53</f>
        <v>0</v>
      </c>
      <c r="W145" s="44">
        <f>'Gesamtenergie 2050 var.'!G69*'Energie pro Energieträger'!E$54</f>
        <v>2943.9682704216757</v>
      </c>
      <c r="X145" s="46">
        <f>'Gesamtenergie 2050 var.'!H69*'Energie pro Energieträger'!E$56</f>
        <v>4469.9143971389649</v>
      </c>
      <c r="Y145" s="45">
        <f>'Gesamtenergie 2050 var.'!I69*'Energie pro Energieträger'!E$53</f>
        <v>3404.410586218879</v>
      </c>
      <c r="AA145" s="7" t="str">
        <f t="shared" si="52"/>
        <v>Sweden</v>
      </c>
      <c r="AB145" s="7" t="str">
        <f t="shared" si="52"/>
        <v>Lulea</v>
      </c>
      <c r="AC145" s="43">
        <f>U145-'Verbrauch je Träger PP 2019'!F145</f>
        <v>0</v>
      </c>
      <c r="AD145" s="47">
        <f>V145-'Verbrauch je Träger PP 2019'!G145</f>
        <v>0</v>
      </c>
      <c r="AE145" s="44">
        <f>W145-'Verbrauch je Träger PP 2019'!H145</f>
        <v>-2336.7030582496518</v>
      </c>
      <c r="AF145" s="46">
        <f>X145-'Verbrauch je Träger PP 2019'!I145</f>
        <v>-3547.8856028610353</v>
      </c>
      <c r="AG145" s="45">
        <f>Y145-'Verbrauch je Träger PP 2019'!J145</f>
        <v>-2702.1679235747006</v>
      </c>
      <c r="AI145" s="7" t="str">
        <f t="shared" si="53"/>
        <v>Sweden</v>
      </c>
      <c r="AJ145" s="7" t="str">
        <f t="shared" si="53"/>
        <v>Lulea</v>
      </c>
      <c r="AK145" s="43">
        <f>'Gesamtenergie 2050 var.'!E106*'Energie pro Energieträger'!D$55</f>
        <v>0</v>
      </c>
      <c r="AL145" s="47">
        <f>'Gesamtenergie 2050 var.'!F106*'Energie pro Energieträger'!D$53</f>
        <v>0</v>
      </c>
      <c r="AM145" s="44">
        <f>'Gesamtenergie 2050 var.'!G106*'Energie pro Energieträger'!E$54</f>
        <v>2777.328557001581</v>
      </c>
      <c r="AN145" s="46">
        <f>'Gesamtenergie 2050 var.'!H106*'Energie pro Energieträger'!E$56</f>
        <v>4216.9003746594008</v>
      </c>
      <c r="AO145" s="45">
        <f>'Gesamtenergie 2050 var.'!I106*'Energie pro Energieträger'!E$53</f>
        <v>3211.7081002064897</v>
      </c>
      <c r="AQ145" s="7" t="str">
        <f t="shared" si="54"/>
        <v>Sweden</v>
      </c>
      <c r="AR145" s="7" t="str">
        <f t="shared" si="54"/>
        <v>Lulea</v>
      </c>
      <c r="AS145" s="43">
        <f>AK145-'Verbrauch je Träger PP 2019'!F145</f>
        <v>0</v>
      </c>
      <c r="AT145" s="47">
        <f>AL145-'Verbrauch je Träger PP 2019'!G145</f>
        <v>0</v>
      </c>
      <c r="AU145" s="44">
        <f>AM145-'Verbrauch je Träger PP 2019'!H145</f>
        <v>-2503.3427716697465</v>
      </c>
      <c r="AV145" s="46">
        <f>AN145-'Verbrauch je Träger PP 2019'!I145</f>
        <v>-3800.8996253405994</v>
      </c>
      <c r="AW145" s="45">
        <f>AO145-'Verbrauch je Träger PP 2019'!J145</f>
        <v>-2894.8704095870899</v>
      </c>
    </row>
    <row r="146" spans="3:49" x14ac:dyDescent="0.25">
      <c r="C146" s="7" t="str">
        <f>'Produktion je Standort'!C32</f>
        <v>Sweden</v>
      </c>
      <c r="D146" s="7" t="str">
        <f>'Produktion je Standort'!D32</f>
        <v>Oxeloesund</v>
      </c>
      <c r="E146" s="43">
        <f>'Gesamtenergie 2050 var.'!E33*'Energie pro Energieträger'!D$55</f>
        <v>0</v>
      </c>
      <c r="F146" s="47">
        <f>'Gesamtenergie 2050 var.'!F33*'Energie pro Energieträger'!D$53</f>
        <v>0</v>
      </c>
      <c r="G146" s="44">
        <f>'Gesamtenergie 2050 var.'!G33*'Energie pro Energieträger'!E$54</f>
        <v>2028.6573807663724</v>
      </c>
      <c r="H146" s="46">
        <f>'Gesamtenergie 2050 var.'!H33*'Energie pro Energieträger'!E$56</f>
        <v>3080.1707084468667</v>
      </c>
      <c r="I146" s="45">
        <f>'Gesamtenergie 2050 var.'!I33*'Energie pro Energieträger'!E$53</f>
        <v>2345.9433079769142</v>
      </c>
      <c r="K146" s="7" t="str">
        <f t="shared" si="50"/>
        <v>Sweden</v>
      </c>
      <c r="L146" s="7" t="str">
        <f t="shared" si="50"/>
        <v>Oxeloesund</v>
      </c>
      <c r="M146" s="43">
        <f>E146-'Verbrauch je Träger PP 2019'!F146</f>
        <v>0</v>
      </c>
      <c r="N146" s="47">
        <f>F146-'Verbrauch je Träger PP 2019'!G146</f>
        <v>0</v>
      </c>
      <c r="O146" s="44">
        <f>G146-'Verbrauch je Träger PP 2019'!H146</f>
        <v>-1415.2587031497108</v>
      </c>
      <c r="P146" s="46">
        <f>H146-'Verbrauch je Träger PP 2019'!I146</f>
        <v>-2148.8292915531333</v>
      </c>
      <c r="Q146" s="45">
        <f>I146-'Verbrauch je Träger PP 2019'!J146</f>
        <v>-1636.6078940623765</v>
      </c>
      <c r="S146" s="7" t="str">
        <f t="shared" si="51"/>
        <v>Sweden</v>
      </c>
      <c r="T146" s="7" t="str">
        <f t="shared" si="51"/>
        <v>Oxeloesund</v>
      </c>
      <c r="U146" s="43">
        <f>'Gesamtenergie 2050 var.'!E70*'Energie pro Energieträger'!D$55</f>
        <v>0</v>
      </c>
      <c r="V146" s="47">
        <f>'Gesamtenergie 2050 var.'!F70*'Energie pro Energieträger'!D$53</f>
        <v>0</v>
      </c>
      <c r="W146" s="44">
        <f>'Gesamtenergie 2050 var.'!G70*'Energie pro Energieträger'!E$54</f>
        <v>1919.979306796745</v>
      </c>
      <c r="X146" s="46">
        <f>'Gesamtenergie 2050 var.'!H70*'Energie pro Energieträger'!E$56</f>
        <v>2915.1615633514984</v>
      </c>
      <c r="Y146" s="45">
        <f>'Gesamtenergie 2050 var.'!I70*'Energie pro Energieträger'!E$53</f>
        <v>2220.2677736210076</v>
      </c>
      <c r="AA146" s="7" t="str">
        <f t="shared" si="52"/>
        <v>Sweden</v>
      </c>
      <c r="AB146" s="7" t="str">
        <f t="shared" si="52"/>
        <v>Oxeloesund</v>
      </c>
      <c r="AC146" s="43">
        <f>U146-'Verbrauch je Träger PP 2019'!F146</f>
        <v>0</v>
      </c>
      <c r="AD146" s="47">
        <f>V146-'Verbrauch je Träger PP 2019'!G146</f>
        <v>0</v>
      </c>
      <c r="AE146" s="44">
        <f>W146-'Verbrauch je Träger PP 2019'!H146</f>
        <v>-1523.9367771193381</v>
      </c>
      <c r="AF146" s="46">
        <f>X146-'Verbrauch je Träger PP 2019'!I146</f>
        <v>-2313.8384366485016</v>
      </c>
      <c r="AG146" s="45">
        <f>Y146-'Verbrauch je Träger PP 2019'!J146</f>
        <v>-1762.2834284182832</v>
      </c>
      <c r="AI146" s="7" t="str">
        <f t="shared" si="53"/>
        <v>Sweden</v>
      </c>
      <c r="AJ146" s="7" t="str">
        <f t="shared" si="53"/>
        <v>Oxeloesund</v>
      </c>
      <c r="AK146" s="43">
        <f>'Gesamtenergie 2050 var.'!E107*'Energie pro Energieträger'!D$55</f>
        <v>0</v>
      </c>
      <c r="AL146" s="47">
        <f>'Gesamtenergie 2050 var.'!F107*'Energie pro Energieträger'!D$53</f>
        <v>0</v>
      </c>
      <c r="AM146" s="44">
        <f>'Gesamtenergie 2050 var.'!G107*'Energie pro Energieträger'!E$54</f>
        <v>1811.3012328271182</v>
      </c>
      <c r="AN146" s="46">
        <f>'Gesamtenergie 2050 var.'!H107*'Energie pro Energieträger'!E$56</f>
        <v>2750.1524182561311</v>
      </c>
      <c r="AO146" s="45">
        <f>'Gesamtenergie 2050 var.'!I107*'Energie pro Energieträger'!E$53</f>
        <v>2094.5922392651019</v>
      </c>
      <c r="AQ146" s="7" t="str">
        <f t="shared" si="54"/>
        <v>Sweden</v>
      </c>
      <c r="AR146" s="7" t="str">
        <f t="shared" si="54"/>
        <v>Oxeloesund</v>
      </c>
      <c r="AS146" s="43">
        <f>AK146-'Verbrauch je Träger PP 2019'!F146</f>
        <v>0</v>
      </c>
      <c r="AT146" s="47">
        <f>AL146-'Verbrauch je Träger PP 2019'!G146</f>
        <v>0</v>
      </c>
      <c r="AU146" s="44">
        <f>AM146-'Verbrauch je Träger PP 2019'!H146</f>
        <v>-1632.614851088965</v>
      </c>
      <c r="AV146" s="46">
        <f>AN146-'Verbrauch je Träger PP 2019'!I146</f>
        <v>-2478.8475817438689</v>
      </c>
      <c r="AW146" s="45">
        <f>AO146-'Verbrauch je Träger PP 2019'!J146</f>
        <v>-1887.9589627741889</v>
      </c>
    </row>
    <row r="147" spans="3:49" x14ac:dyDescent="0.25">
      <c r="C147" s="7" t="str">
        <f>'Produktion je Standort'!C33</f>
        <v>United Kingdom</v>
      </c>
      <c r="D147" s="7" t="str">
        <f>'Produktion je Standort'!D33</f>
        <v>Port Talbot</v>
      </c>
      <c r="E147" s="43">
        <f>'Gesamtenergie 2050 var.'!E34*'Energie pro Energieträger'!D$55</f>
        <v>0</v>
      </c>
      <c r="F147" s="47">
        <f>'Gesamtenergie 2050 var.'!F34*'Energie pro Energieträger'!D$53</f>
        <v>0</v>
      </c>
      <c r="G147" s="44">
        <f>'Gesamtenergie 2050 var.'!G34*'Energie pro Energieträger'!E$54</f>
        <v>5118.9787908004801</v>
      </c>
      <c r="H147" s="46">
        <f>'Gesamtenergie 2050 var.'!H34*'Energie pro Energieträger'!E$56</f>
        <v>7772.2974209809272</v>
      </c>
      <c r="I147" s="45">
        <f>'Gesamtenergie 2050 var.'!I34*'Energie pro Energieträger'!E$53</f>
        <v>5919.5969471284134</v>
      </c>
      <c r="K147" s="7" t="str">
        <f t="shared" si="50"/>
        <v>United Kingdom</v>
      </c>
      <c r="L147" s="7" t="str">
        <f t="shared" si="50"/>
        <v>Port Talbot</v>
      </c>
      <c r="M147" s="43">
        <f>E147-'Verbrauch je Träger PP 2019'!F147</f>
        <v>0</v>
      </c>
      <c r="N147" s="47">
        <f>F147-'Verbrauch je Träger PP 2019'!G147</f>
        <v>0</v>
      </c>
      <c r="O147" s="44">
        <f>G147-'Verbrauch je Träger PP 2019'!H147</f>
        <v>-3571.1694609477709</v>
      </c>
      <c r="P147" s="46">
        <f>H147-'Verbrauch je Träger PP 2019'!I147</f>
        <v>-5422.212579019073</v>
      </c>
      <c r="Q147" s="45">
        <f>I147-'Verbrauch je Träger PP 2019'!J147</f>
        <v>-4129.7072526840657</v>
      </c>
      <c r="S147" s="7" t="str">
        <f t="shared" si="51"/>
        <v>United Kingdom</v>
      </c>
      <c r="T147" s="7" t="str">
        <f t="shared" si="51"/>
        <v>Port Talbot</v>
      </c>
      <c r="U147" s="43">
        <f>'Gesamtenergie 2050 var.'!E71*'Energie pro Energieträger'!D$55</f>
        <v>0</v>
      </c>
      <c r="V147" s="47">
        <f>'Gesamtenergie 2050 var.'!F71*'Energie pro Energieträger'!D$53</f>
        <v>0</v>
      </c>
      <c r="W147" s="44">
        <f>'Gesamtenergie 2050 var.'!G71*'Energie pro Energieträger'!E$54</f>
        <v>4844.7477841504542</v>
      </c>
      <c r="X147" s="46">
        <f>'Gesamtenergie 2050 var.'!H71*'Energie pro Energieträger'!E$56</f>
        <v>7355.9243448569487</v>
      </c>
      <c r="Y147" s="45">
        <f>'Gesamtenergie 2050 var.'!I71*'Energie pro Energieträger'!E$53</f>
        <v>5602.4756821036763</v>
      </c>
      <c r="AA147" s="7" t="str">
        <f t="shared" si="52"/>
        <v>United Kingdom</v>
      </c>
      <c r="AB147" s="7" t="str">
        <f t="shared" si="52"/>
        <v>Port Talbot</v>
      </c>
      <c r="AC147" s="43">
        <f>U147-'Verbrauch je Träger PP 2019'!F147</f>
        <v>0</v>
      </c>
      <c r="AD147" s="47">
        <f>V147-'Verbrauch je Träger PP 2019'!G147</f>
        <v>0</v>
      </c>
      <c r="AE147" s="44">
        <f>W147-'Verbrauch je Träger PP 2019'!H147</f>
        <v>-3845.4004675977967</v>
      </c>
      <c r="AF147" s="46">
        <f>X147-'Verbrauch je Träger PP 2019'!I147</f>
        <v>-5838.5856551430516</v>
      </c>
      <c r="AG147" s="45">
        <f>Y147-'Verbrauch je Träger PP 2019'!J147</f>
        <v>-4446.8285177088028</v>
      </c>
      <c r="AI147" s="7" t="str">
        <f t="shared" si="53"/>
        <v>United Kingdom</v>
      </c>
      <c r="AJ147" s="7" t="str">
        <f t="shared" si="53"/>
        <v>Port Talbot</v>
      </c>
      <c r="AK147" s="43">
        <f>'Gesamtenergie 2050 var.'!E108*'Energie pro Energieträger'!D$55</f>
        <v>0</v>
      </c>
      <c r="AL147" s="47">
        <f>'Gesamtenergie 2050 var.'!F108*'Energie pro Energieträger'!D$53</f>
        <v>0</v>
      </c>
      <c r="AM147" s="44">
        <f>'Gesamtenergie 2050 var.'!G108*'Energie pro Energieträger'!E$54</f>
        <v>4570.5167775004284</v>
      </c>
      <c r="AN147" s="46">
        <f>'Gesamtenergie 2050 var.'!H108*'Energie pro Energieträger'!E$56</f>
        <v>6939.551268732971</v>
      </c>
      <c r="AO147" s="45">
        <f>'Gesamtenergie 2050 var.'!I108*'Energie pro Energieträger'!E$53</f>
        <v>5285.354417078941</v>
      </c>
      <c r="AQ147" s="7" t="str">
        <f t="shared" si="54"/>
        <v>United Kingdom</v>
      </c>
      <c r="AR147" s="7" t="str">
        <f t="shared" si="54"/>
        <v>Port Talbot</v>
      </c>
      <c r="AS147" s="43">
        <f>AK147-'Verbrauch je Träger PP 2019'!F147</f>
        <v>0</v>
      </c>
      <c r="AT147" s="47">
        <f>AL147-'Verbrauch je Träger PP 2019'!G147</f>
        <v>0</v>
      </c>
      <c r="AU147" s="44">
        <f>AM147-'Verbrauch je Träger PP 2019'!H147</f>
        <v>-4119.6314742478226</v>
      </c>
      <c r="AV147" s="46">
        <f>AN147-'Verbrauch je Träger PP 2019'!I147</f>
        <v>-6254.9587312670292</v>
      </c>
      <c r="AW147" s="45">
        <f>AO147-'Verbrauch je Träger PP 2019'!J147</f>
        <v>-4763.9497827335381</v>
      </c>
    </row>
    <row r="148" spans="3:49" x14ac:dyDescent="0.25">
      <c r="C148" s="7" t="str">
        <f>'Produktion je Standort'!C34</f>
        <v>United Kingdom</v>
      </c>
      <c r="D148" s="7" t="str">
        <f>'Produktion je Standort'!D34</f>
        <v>Scunthorpe</v>
      </c>
      <c r="E148" s="43">
        <f>'Gesamtenergie 2050 var.'!E35*'Energie pro Energieträger'!D$55</f>
        <v>0</v>
      </c>
      <c r="F148" s="47">
        <f>'Gesamtenergie 2050 var.'!F35*'Energie pro Energieträger'!D$53</f>
        <v>0</v>
      </c>
      <c r="G148" s="44">
        <f>'Gesamtenergie 2050 var.'!G35*'Energie pro Energieträger'!E$54</f>
        <v>3786.8271107638952</v>
      </c>
      <c r="H148" s="46">
        <f>'Gesamtenergie 2050 var.'!H35*'Energie pro Energieträger'!E$56</f>
        <v>5749.6519891008184</v>
      </c>
      <c r="I148" s="45">
        <f>'Gesamtenergie 2050 var.'!I35*'Energie pro Energieträger'!E$53</f>
        <v>4379.0941748902405</v>
      </c>
      <c r="K148" s="7" t="str">
        <f t="shared" si="50"/>
        <v>United Kingdom</v>
      </c>
      <c r="L148" s="7" t="str">
        <f t="shared" si="50"/>
        <v>Scunthorpe</v>
      </c>
      <c r="M148" s="43">
        <f>E148-'Verbrauch je Träger PP 2019'!F148</f>
        <v>0</v>
      </c>
      <c r="N148" s="47">
        <f>F148-'Verbrauch je Träger PP 2019'!G148</f>
        <v>0</v>
      </c>
      <c r="O148" s="44">
        <f>G148-'Verbrauch je Träger PP 2019'!H148</f>
        <v>-2641.81624587946</v>
      </c>
      <c r="P148" s="46">
        <f>H148-'Verbrauch je Träger PP 2019'!I148</f>
        <v>-4011.1480108991827</v>
      </c>
      <c r="Q148" s="45">
        <f>I148-'Verbrauch je Träger PP 2019'!J148</f>
        <v>-3055.0014022497699</v>
      </c>
      <c r="S148" s="7" t="str">
        <f t="shared" si="51"/>
        <v>United Kingdom</v>
      </c>
      <c r="T148" s="7" t="str">
        <f t="shared" si="51"/>
        <v>Scunthorpe</v>
      </c>
      <c r="U148" s="43">
        <f>'Gesamtenergie 2050 var.'!E72*'Energie pro Energieträger'!D$55</f>
        <v>0</v>
      </c>
      <c r="V148" s="47">
        <f>'Gesamtenergie 2050 var.'!F72*'Energie pro Energieträger'!D$53</f>
        <v>0</v>
      </c>
      <c r="W148" s="44">
        <f>'Gesamtenergie 2050 var.'!G72*'Energie pro Energieträger'!E$54</f>
        <v>3583.9613726872576</v>
      </c>
      <c r="X148" s="46">
        <f>'Gesamtenergie 2050 var.'!H72*'Energie pro Energieträger'!E$56</f>
        <v>5441.6349182561316</v>
      </c>
      <c r="Y148" s="45">
        <f>'Gesamtenergie 2050 var.'!I72*'Energie pro Energieträger'!E$53</f>
        <v>4144.4998440925474</v>
      </c>
      <c r="AA148" s="7" t="str">
        <f t="shared" si="52"/>
        <v>United Kingdom</v>
      </c>
      <c r="AB148" s="7" t="str">
        <f t="shared" si="52"/>
        <v>Scunthorpe</v>
      </c>
      <c r="AC148" s="43">
        <f>U148-'Verbrauch je Träger PP 2019'!F148</f>
        <v>0</v>
      </c>
      <c r="AD148" s="47">
        <f>V148-'Verbrauch je Träger PP 2019'!G148</f>
        <v>0</v>
      </c>
      <c r="AE148" s="44">
        <f>W148-'Verbrauch je Träger PP 2019'!H148</f>
        <v>-2844.6819839560976</v>
      </c>
      <c r="AF148" s="46">
        <f>X148-'Verbrauch je Träger PP 2019'!I148</f>
        <v>-4319.1650817438695</v>
      </c>
      <c r="AG148" s="45">
        <f>Y148-'Verbrauch je Träger PP 2019'!J148</f>
        <v>-3289.595733047463</v>
      </c>
      <c r="AI148" s="7" t="str">
        <f t="shared" si="53"/>
        <v>United Kingdom</v>
      </c>
      <c r="AJ148" s="7" t="str">
        <f t="shared" si="53"/>
        <v>Scunthorpe</v>
      </c>
      <c r="AK148" s="43">
        <f>'Gesamtenergie 2050 var.'!E109*'Energie pro Energieträger'!D$55</f>
        <v>0</v>
      </c>
      <c r="AL148" s="47">
        <f>'Gesamtenergie 2050 var.'!F109*'Energie pro Energieträger'!D$53</f>
        <v>0</v>
      </c>
      <c r="AM148" s="44">
        <f>'Gesamtenergie 2050 var.'!G109*'Energie pro Energieträger'!E$54</f>
        <v>3381.0956346106204</v>
      </c>
      <c r="AN148" s="46">
        <f>'Gesamtenergie 2050 var.'!H109*'Energie pro Energieträger'!E$56</f>
        <v>5133.6178474114449</v>
      </c>
      <c r="AO148" s="45">
        <f>'Gesamtenergie 2050 var.'!I109*'Energie pro Energieträger'!E$53</f>
        <v>3909.905513294857</v>
      </c>
      <c r="AQ148" s="7" t="str">
        <f t="shared" si="54"/>
        <v>United Kingdom</v>
      </c>
      <c r="AR148" s="7" t="str">
        <f t="shared" si="54"/>
        <v>Scunthorpe</v>
      </c>
      <c r="AS148" s="43">
        <f>AK148-'Verbrauch je Träger PP 2019'!F148</f>
        <v>0</v>
      </c>
      <c r="AT148" s="47">
        <f>AL148-'Verbrauch je Träger PP 2019'!G148</f>
        <v>0</v>
      </c>
      <c r="AU148" s="44">
        <f>AM148-'Verbrauch je Träger PP 2019'!H148</f>
        <v>-3047.5477220327348</v>
      </c>
      <c r="AV148" s="46">
        <f>AN148-'Verbrauch je Träger PP 2019'!I148</f>
        <v>-4627.1821525885562</v>
      </c>
      <c r="AW148" s="45">
        <f>AO148-'Verbrauch je Träger PP 2019'!J148</f>
        <v>-3524.1900638451534</v>
      </c>
    </row>
    <row r="149" spans="3:49" ht="15.75" thickBot="1" x14ac:dyDescent="0.3"/>
    <row r="150" spans="3:49" s="27" customFormat="1" ht="15.75" thickBot="1" x14ac:dyDescent="0.3">
      <c r="C150" s="104" t="s">
        <v>26</v>
      </c>
      <c r="D150" s="105"/>
      <c r="E150" s="67">
        <f>SUM(E120:E148)</f>
        <v>0</v>
      </c>
      <c r="F150" s="69">
        <f t="shared" ref="F150:I150" si="55">SUM(F120:F148)</f>
        <v>0</v>
      </c>
      <c r="G150" s="67">
        <f t="shared" si="55"/>
        <v>143513.98530668239</v>
      </c>
      <c r="H150" s="67">
        <f t="shared" si="55"/>
        <v>217901.54315122616</v>
      </c>
      <c r="I150" s="70">
        <f t="shared" si="55"/>
        <v>165959.84941731347</v>
      </c>
      <c r="K150" s="104" t="s">
        <v>26</v>
      </c>
      <c r="L150" s="105"/>
      <c r="M150" s="67">
        <f>SUM(M120:M148)</f>
        <v>0</v>
      </c>
      <c r="N150" s="69">
        <f t="shared" ref="N150:Q150" si="56">SUM(N120:N148)</f>
        <v>0</v>
      </c>
      <c r="O150" s="67">
        <f t="shared" si="56"/>
        <v>-100120.11818982102</v>
      </c>
      <c r="P150" s="67">
        <f t="shared" si="56"/>
        <v>-152015.34684877383</v>
      </c>
      <c r="Q150" s="70">
        <f t="shared" si="56"/>
        <v>-115779.09778561942</v>
      </c>
      <c r="S150" s="104" t="s">
        <v>26</v>
      </c>
      <c r="T150" s="105"/>
      <c r="U150" s="67">
        <f>SUM(U120:U148)</f>
        <v>0</v>
      </c>
      <c r="V150" s="69">
        <f t="shared" ref="V150:Y150" si="57">SUM(V120:V148)</f>
        <v>0</v>
      </c>
      <c r="W150" s="67">
        <f t="shared" si="57"/>
        <v>135825.73609382441</v>
      </c>
      <c r="X150" s="67">
        <f t="shared" si="57"/>
        <v>206228.24619669619</v>
      </c>
      <c r="Y150" s="70">
        <f t="shared" si="57"/>
        <v>157069.14319852882</v>
      </c>
      <c r="AA150" s="104" t="s">
        <v>26</v>
      </c>
      <c r="AB150" s="105"/>
      <c r="AC150" s="67">
        <f>SUM(AC120:AC148)</f>
        <v>0</v>
      </c>
      <c r="AD150" s="69">
        <f t="shared" ref="AD150:AG150" si="58">SUM(AD120:AD148)</f>
        <v>0</v>
      </c>
      <c r="AE150" s="67">
        <f t="shared" si="58"/>
        <v>-107808.36740267901</v>
      </c>
      <c r="AF150" s="67">
        <f t="shared" si="58"/>
        <v>-163688.64380330383</v>
      </c>
      <c r="AG150" s="70">
        <f t="shared" si="58"/>
        <v>-124669.80400440407</v>
      </c>
      <c r="AI150" s="104" t="s">
        <v>26</v>
      </c>
      <c r="AJ150" s="105"/>
      <c r="AK150" s="67">
        <f>SUM(AK120:AK148)</f>
        <v>0</v>
      </c>
      <c r="AL150" s="69">
        <f t="shared" ref="AL150:AO150" si="59">SUM(AL120:AL148)</f>
        <v>0</v>
      </c>
      <c r="AM150" s="67">
        <f t="shared" si="59"/>
        <v>128137.48688096642</v>
      </c>
      <c r="AN150" s="67">
        <f t="shared" si="59"/>
        <v>194554.94924216621</v>
      </c>
      <c r="AO150" s="70">
        <f t="shared" si="59"/>
        <v>148178.43697974418</v>
      </c>
      <c r="AQ150" s="104" t="s">
        <v>26</v>
      </c>
      <c r="AR150" s="105"/>
      <c r="AS150" s="67">
        <f>SUM(AS120:AS148)</f>
        <v>0</v>
      </c>
      <c r="AT150" s="69">
        <f t="shared" ref="AT150:AW150" si="60">SUM(AT120:AT148)</f>
        <v>0</v>
      </c>
      <c r="AU150" s="67">
        <f t="shared" si="60"/>
        <v>-115496.61661553702</v>
      </c>
      <c r="AV150" s="67">
        <f t="shared" si="60"/>
        <v>-175361.9407578338</v>
      </c>
      <c r="AW150" s="70">
        <f t="shared" si="60"/>
        <v>-133560.51022318879</v>
      </c>
    </row>
    <row r="153" spans="3:49" ht="41.25" customHeight="1" x14ac:dyDescent="0.35">
      <c r="C153" s="93" t="s">
        <v>164</v>
      </c>
      <c r="D153" s="93"/>
      <c r="E153" s="93"/>
      <c r="F153" s="93"/>
      <c r="G153" s="93"/>
      <c r="H153" s="93"/>
      <c r="I153" s="93"/>
      <c r="K153" s="93" t="s">
        <v>165</v>
      </c>
      <c r="L153" s="93"/>
      <c r="M153" s="93"/>
      <c r="N153" s="93"/>
      <c r="O153" s="93"/>
      <c r="P153" s="93"/>
      <c r="Q153" s="93"/>
      <c r="S153" s="93" t="s">
        <v>166</v>
      </c>
      <c r="T153" s="93"/>
      <c r="U153" s="93"/>
      <c r="V153" s="93"/>
      <c r="W153" s="93"/>
      <c r="X153" s="93"/>
      <c r="Y153" s="93"/>
      <c r="AA153" s="93" t="s">
        <v>167</v>
      </c>
      <c r="AB153" s="93"/>
      <c r="AC153" s="93"/>
      <c r="AD153" s="93"/>
      <c r="AE153" s="93"/>
      <c r="AF153" s="93"/>
      <c r="AG153" s="93"/>
      <c r="AI153" s="93" t="s">
        <v>168</v>
      </c>
      <c r="AJ153" s="93"/>
      <c r="AK153" s="93"/>
      <c r="AL153" s="93"/>
      <c r="AM153" s="93"/>
      <c r="AN153" s="93"/>
      <c r="AO153" s="93"/>
      <c r="AQ153" s="93" t="s">
        <v>169</v>
      </c>
      <c r="AR153" s="93"/>
      <c r="AS153" s="93"/>
      <c r="AT153" s="93"/>
      <c r="AU153" s="93"/>
      <c r="AV153" s="93"/>
      <c r="AW153" s="93"/>
    </row>
    <row r="155" spans="3:49" ht="15.75" x14ac:dyDescent="0.25">
      <c r="E155" s="103" t="s">
        <v>45</v>
      </c>
      <c r="F155" s="103"/>
      <c r="G155" s="103" t="s">
        <v>42</v>
      </c>
      <c r="H155" s="103"/>
      <c r="I155" s="103"/>
      <c r="M155" s="103" t="s">
        <v>45</v>
      </c>
      <c r="N155" s="103"/>
      <c r="O155" s="103" t="s">
        <v>42</v>
      </c>
      <c r="P155" s="103"/>
      <c r="Q155" s="103"/>
      <c r="U155" s="103" t="s">
        <v>45</v>
      </c>
      <c r="V155" s="103"/>
      <c r="W155" s="103" t="s">
        <v>42</v>
      </c>
      <c r="X155" s="103"/>
      <c r="Y155" s="103"/>
      <c r="AC155" s="103" t="s">
        <v>45</v>
      </c>
      <c r="AD155" s="103"/>
      <c r="AE155" s="103" t="s">
        <v>42</v>
      </c>
      <c r="AF155" s="103"/>
      <c r="AG155" s="103"/>
      <c r="AK155" s="103" t="s">
        <v>45</v>
      </c>
      <c r="AL155" s="103"/>
      <c r="AM155" s="103" t="s">
        <v>42</v>
      </c>
      <c r="AN155" s="103"/>
      <c r="AO155" s="103"/>
      <c r="AS155" s="103" t="s">
        <v>45</v>
      </c>
      <c r="AT155" s="103"/>
      <c r="AU155" s="103" t="s">
        <v>42</v>
      </c>
      <c r="AV155" s="103"/>
      <c r="AW155" s="103"/>
    </row>
    <row r="156" spans="3:49" s="1" customFormat="1" x14ac:dyDescent="0.25">
      <c r="C156" s="12" t="s">
        <v>49</v>
      </c>
      <c r="D156" s="12" t="s">
        <v>50</v>
      </c>
      <c r="E156" s="54" t="str">
        <f>Studienliste!$F$17</f>
        <v>ISI-05 13</v>
      </c>
      <c r="F156" s="55" t="s">
        <v>125</v>
      </c>
      <c r="G156" s="56" t="str">
        <f>Studienliste!$F$10</f>
        <v>OTTO-01 17</v>
      </c>
      <c r="H156" s="57" t="str">
        <f>Studienliste!$F$8</f>
        <v>TUD-02 20</v>
      </c>
      <c r="I156" s="58" t="str">
        <f>F156</f>
        <v>ENWI</v>
      </c>
      <c r="K156" s="12" t="s">
        <v>49</v>
      </c>
      <c r="L156" s="12" t="s">
        <v>50</v>
      </c>
      <c r="M156" s="54" t="str">
        <f>Studienliste!$F$17</f>
        <v>ISI-05 13</v>
      </c>
      <c r="N156" s="55" t="s">
        <v>125</v>
      </c>
      <c r="O156" s="56" t="str">
        <f>Studienliste!$F$10</f>
        <v>OTTO-01 17</v>
      </c>
      <c r="P156" s="57" t="str">
        <f>Studienliste!$F$8</f>
        <v>TUD-02 20</v>
      </c>
      <c r="Q156" s="58" t="str">
        <f>N156</f>
        <v>ENWI</v>
      </c>
      <c r="S156" s="12" t="s">
        <v>49</v>
      </c>
      <c r="T156" s="12" t="s">
        <v>50</v>
      </c>
      <c r="U156" s="54" t="str">
        <f>Studienliste!$F$17</f>
        <v>ISI-05 13</v>
      </c>
      <c r="V156" s="55" t="s">
        <v>125</v>
      </c>
      <c r="W156" s="56" t="str">
        <f>Studienliste!$F$10</f>
        <v>OTTO-01 17</v>
      </c>
      <c r="X156" s="57" t="str">
        <f>Studienliste!$F$8</f>
        <v>TUD-02 20</v>
      </c>
      <c r="Y156" s="58" t="str">
        <f>V156</f>
        <v>ENWI</v>
      </c>
      <c r="AA156" s="12" t="s">
        <v>49</v>
      </c>
      <c r="AB156" s="12" t="s">
        <v>50</v>
      </c>
      <c r="AC156" s="54" t="str">
        <f>Studienliste!$F$17</f>
        <v>ISI-05 13</v>
      </c>
      <c r="AD156" s="55" t="s">
        <v>125</v>
      </c>
      <c r="AE156" s="56" t="str">
        <f>Studienliste!$F$10</f>
        <v>OTTO-01 17</v>
      </c>
      <c r="AF156" s="57" t="str">
        <f>Studienliste!$F$8</f>
        <v>TUD-02 20</v>
      </c>
      <c r="AG156" s="58" t="str">
        <f>AD156</f>
        <v>ENWI</v>
      </c>
      <c r="AI156" s="12" t="s">
        <v>49</v>
      </c>
      <c r="AJ156" s="12" t="s">
        <v>50</v>
      </c>
      <c r="AK156" s="54" t="str">
        <f>Studienliste!$F$17</f>
        <v>ISI-05 13</v>
      </c>
      <c r="AL156" s="55" t="s">
        <v>125</v>
      </c>
      <c r="AM156" s="56" t="str">
        <f>Studienliste!$F$10</f>
        <v>OTTO-01 17</v>
      </c>
      <c r="AN156" s="57" t="str">
        <f>Studienliste!$F$8</f>
        <v>TUD-02 20</v>
      </c>
      <c r="AO156" s="58" t="str">
        <f>AL156</f>
        <v>ENWI</v>
      </c>
      <c r="AQ156" s="12" t="s">
        <v>49</v>
      </c>
      <c r="AR156" s="12" t="s">
        <v>50</v>
      </c>
      <c r="AS156" s="54" t="str">
        <f>Studienliste!$F$17</f>
        <v>ISI-05 13</v>
      </c>
      <c r="AT156" s="55" t="s">
        <v>125</v>
      </c>
      <c r="AU156" s="56" t="str">
        <f>Studienliste!$F$10</f>
        <v>OTTO-01 17</v>
      </c>
      <c r="AV156" s="57" t="str">
        <f>Studienliste!$F$8</f>
        <v>TUD-02 20</v>
      </c>
      <c r="AW156" s="58" t="str">
        <f>AT156</f>
        <v>ENWI</v>
      </c>
    </row>
    <row r="157" spans="3:49" x14ac:dyDescent="0.25">
      <c r="C157" s="7" t="str">
        <f>C120</f>
        <v>Austria</v>
      </c>
      <c r="D157" s="7" t="str">
        <f>D120</f>
        <v>Donawitz</v>
      </c>
      <c r="E157" s="43">
        <f>'Gesamtenergie 2050 var.'!E7*'Energie pro Energieträger'!D$59</f>
        <v>0</v>
      </c>
      <c r="F157" s="47">
        <f>'Gesamtenergie 2050 var.'!F7*'Energie pro Energieträger'!D$57</f>
        <v>230.11492992710762</v>
      </c>
      <c r="G157" s="44">
        <f>'Gesamtenergie 2050 var.'!G7*'Energie pro Energieträger'!E$58</f>
        <v>746.01601341437845</v>
      </c>
      <c r="H157" s="46">
        <f>'Gesamtenergie 2050 var.'!H7*'Energie pro Energieträger'!E$60</f>
        <v>0</v>
      </c>
      <c r="I157" s="45">
        <f>'Gesamtenergie 2050 var.'!I7*'Energie pro Energieträger'!E$57</f>
        <v>0</v>
      </c>
      <c r="K157" s="7" t="str">
        <f>C157</f>
        <v>Austria</v>
      </c>
      <c r="L157" s="7" t="str">
        <f>D157</f>
        <v>Donawitz</v>
      </c>
      <c r="M157" s="43">
        <f>E157-'Verbrauch je Träger PP 2019'!F157</f>
        <v>0</v>
      </c>
      <c r="N157" s="47">
        <f>F157-'Verbrauch je Träger PP 2019'!G157</f>
        <v>-160.53581072472409</v>
      </c>
      <c r="O157" s="44">
        <f>G157-'Verbrauch je Träger PP 2019'!H157</f>
        <v>-520.44552504715989</v>
      </c>
      <c r="P157" s="46">
        <f>H157-'Verbrauch je Träger PP 2019'!I157</f>
        <v>0</v>
      </c>
      <c r="Q157" s="45">
        <f>I157-'Verbrauch je Träger PP 2019'!J157</f>
        <v>0</v>
      </c>
      <c r="S157" s="7" t="str">
        <f>K157</f>
        <v>Austria</v>
      </c>
      <c r="T157" s="7" t="str">
        <f>L157</f>
        <v>Donawitz</v>
      </c>
      <c r="U157" s="43">
        <f>'Gesamtenergie 2050 var.'!E44*'Energie pro Energieträger'!D$59</f>
        <v>0</v>
      </c>
      <c r="V157" s="47">
        <f>'Gesamtenergie 2050 var.'!F44*'Energie pro Energieträger'!D$57</f>
        <v>217.78734439529825</v>
      </c>
      <c r="W157" s="44">
        <f>'Gesamtenergie 2050 var.'!G44*'Energie pro Energieträger'!E$58</f>
        <v>706.05086983860815</v>
      </c>
      <c r="X157" s="46">
        <f>'Gesamtenergie 2050 var.'!H44*'Energie pro Energieträger'!E$60</f>
        <v>0</v>
      </c>
      <c r="Y157" s="45">
        <f>'Gesamtenergie 2050 var.'!I44*'Energie pro Energieträger'!E$57</f>
        <v>0</v>
      </c>
      <c r="AA157" s="7" t="str">
        <f>S157</f>
        <v>Austria</v>
      </c>
      <c r="AB157" s="7" t="str">
        <f>T157</f>
        <v>Donawitz</v>
      </c>
      <c r="AC157" s="43">
        <f>U157-'Verbrauch je Träger PP 2019'!F157</f>
        <v>0</v>
      </c>
      <c r="AD157" s="47">
        <f>V157-'Verbrauch je Träger PP 2019'!G157</f>
        <v>-172.86339625653346</v>
      </c>
      <c r="AE157" s="44">
        <f>W157-'Verbrauch je Träger PP 2019'!H157</f>
        <v>-560.41066862293019</v>
      </c>
      <c r="AF157" s="46">
        <f>X157-'Verbrauch je Träger PP 2019'!I157</f>
        <v>0</v>
      </c>
      <c r="AG157" s="45">
        <f>Y157-'Verbrauch je Träger PP 2019'!J157</f>
        <v>0</v>
      </c>
      <c r="AI157" s="7" t="str">
        <f>AA157</f>
        <v>Austria</v>
      </c>
      <c r="AJ157" s="7" t="str">
        <f>AB157</f>
        <v>Donawitz</v>
      </c>
      <c r="AK157" s="43">
        <f>'Gesamtenergie 2050 var.'!E81*'Energie pro Energieträger'!D$59</f>
        <v>0</v>
      </c>
      <c r="AL157" s="47">
        <f>'Gesamtenergie 2050 var.'!F81*'Energie pro Energieträger'!D$57</f>
        <v>205.45975886348893</v>
      </c>
      <c r="AM157" s="44">
        <f>'Gesamtenergie 2050 var.'!G81*'Energie pro Energieträger'!E$58</f>
        <v>666.08572626283797</v>
      </c>
      <c r="AN157" s="46">
        <f>'Gesamtenergie 2050 var.'!H81*'Energie pro Energieträger'!E$60</f>
        <v>0</v>
      </c>
      <c r="AO157" s="45">
        <f>'Gesamtenergie 2050 var.'!I81*'Energie pro Energieträger'!E$57</f>
        <v>0</v>
      </c>
      <c r="AQ157" s="7" t="str">
        <f>AI157</f>
        <v>Austria</v>
      </c>
      <c r="AR157" s="7" t="str">
        <f>AJ157</f>
        <v>Donawitz</v>
      </c>
      <c r="AS157" s="43">
        <f>AK157-'Verbrauch je Träger PP 2019'!F157</f>
        <v>0</v>
      </c>
      <c r="AT157" s="47">
        <f>AL157-'Verbrauch je Träger PP 2019'!G157</f>
        <v>-185.19098178834278</v>
      </c>
      <c r="AU157" s="44">
        <f>AM157-'Verbrauch je Träger PP 2019'!H157</f>
        <v>-600.37581219870037</v>
      </c>
      <c r="AV157" s="46">
        <f>AN157-'Verbrauch je Träger PP 2019'!I157</f>
        <v>0</v>
      </c>
      <c r="AW157" s="45">
        <f>AO157-'Verbrauch je Träger PP 2019'!J157</f>
        <v>0</v>
      </c>
    </row>
    <row r="158" spans="3:49" x14ac:dyDescent="0.25">
      <c r="C158" s="7" t="str">
        <f t="shared" ref="C158:D185" si="61">C121</f>
        <v>Austria</v>
      </c>
      <c r="D158" s="7" t="str">
        <f t="shared" si="61"/>
        <v>Linz</v>
      </c>
      <c r="E158" s="43">
        <f>'Gesamtenergie 2050 var.'!E8*'Energie pro Energieträger'!D$59</f>
        <v>0</v>
      </c>
      <c r="F158" s="47">
        <f>'Gesamtenergie 2050 var.'!F8*'Energie pro Energieträger'!D$57</f>
        <v>230.11492992710762</v>
      </c>
      <c r="G158" s="44">
        <f>'Gesamtenergie 2050 var.'!G8*'Energie pro Energieträger'!E$58</f>
        <v>746.01601341437845</v>
      </c>
      <c r="H158" s="46">
        <f>'Gesamtenergie 2050 var.'!H8*'Energie pro Energieträger'!E$60</f>
        <v>0</v>
      </c>
      <c r="I158" s="45">
        <f>'Gesamtenergie 2050 var.'!I8*'Energie pro Energieträger'!E$57</f>
        <v>0</v>
      </c>
      <c r="K158" s="7" t="str">
        <f t="shared" ref="K158:K185" si="62">C158</f>
        <v>Austria</v>
      </c>
      <c r="L158" s="7" t="str">
        <f t="shared" ref="L158:L185" si="63">D158</f>
        <v>Linz</v>
      </c>
      <c r="M158" s="43">
        <f>E158-'Verbrauch je Träger PP 2019'!F158</f>
        <v>0</v>
      </c>
      <c r="N158" s="47">
        <f>F158-'Verbrauch je Träger PP 2019'!G158</f>
        <v>-160.53581072472409</v>
      </c>
      <c r="O158" s="44">
        <f>G158-'Verbrauch je Träger PP 2019'!H158</f>
        <v>-520.44552504715989</v>
      </c>
      <c r="P158" s="46">
        <f>H158-'Verbrauch je Träger PP 2019'!I158</f>
        <v>0</v>
      </c>
      <c r="Q158" s="45">
        <f>I158-'Verbrauch je Träger PP 2019'!J158</f>
        <v>0</v>
      </c>
      <c r="S158" s="7" t="str">
        <f t="shared" ref="S158:S185" si="64">K158</f>
        <v>Austria</v>
      </c>
      <c r="T158" s="7" t="str">
        <f t="shared" ref="T158:T185" si="65">L158</f>
        <v>Linz</v>
      </c>
      <c r="U158" s="43">
        <f>'Gesamtenergie 2050 var.'!E45*'Energie pro Energieträger'!D$59</f>
        <v>0</v>
      </c>
      <c r="V158" s="47">
        <f>'Gesamtenergie 2050 var.'!F45*'Energie pro Energieträger'!D$57</f>
        <v>217.78734439529825</v>
      </c>
      <c r="W158" s="44">
        <f>'Gesamtenergie 2050 var.'!G45*'Energie pro Energieträger'!E$58</f>
        <v>706.05086983860815</v>
      </c>
      <c r="X158" s="46">
        <f>'Gesamtenergie 2050 var.'!H45*'Energie pro Energieträger'!E$60</f>
        <v>0</v>
      </c>
      <c r="Y158" s="45">
        <f>'Gesamtenergie 2050 var.'!I45*'Energie pro Energieträger'!E$57</f>
        <v>0</v>
      </c>
      <c r="AA158" s="7" t="str">
        <f t="shared" ref="AA158:AA185" si="66">S158</f>
        <v>Austria</v>
      </c>
      <c r="AB158" s="7" t="str">
        <f t="shared" ref="AB158:AB185" si="67">T158</f>
        <v>Linz</v>
      </c>
      <c r="AC158" s="43">
        <f>U158-'Verbrauch je Träger PP 2019'!F158</f>
        <v>0</v>
      </c>
      <c r="AD158" s="47">
        <f>V158-'Verbrauch je Träger PP 2019'!G158</f>
        <v>-172.86339625653346</v>
      </c>
      <c r="AE158" s="44">
        <f>W158-'Verbrauch je Träger PP 2019'!H158</f>
        <v>-560.41066862293019</v>
      </c>
      <c r="AF158" s="46">
        <f>X158-'Verbrauch je Träger PP 2019'!I158</f>
        <v>0</v>
      </c>
      <c r="AG158" s="45">
        <f>Y158-'Verbrauch je Träger PP 2019'!J158</f>
        <v>0</v>
      </c>
      <c r="AI158" s="7" t="str">
        <f t="shared" ref="AI158:AI185" si="68">AA158</f>
        <v>Austria</v>
      </c>
      <c r="AJ158" s="7" t="str">
        <f t="shared" ref="AJ158:AJ185" si="69">AB158</f>
        <v>Linz</v>
      </c>
      <c r="AK158" s="43">
        <f>'Gesamtenergie 2050 var.'!E82*'Energie pro Energieträger'!D$59</f>
        <v>0</v>
      </c>
      <c r="AL158" s="47">
        <f>'Gesamtenergie 2050 var.'!F82*'Energie pro Energieträger'!D$57</f>
        <v>205.45975886348893</v>
      </c>
      <c r="AM158" s="44">
        <f>'Gesamtenergie 2050 var.'!G82*'Energie pro Energieträger'!E$58</f>
        <v>666.08572626283797</v>
      </c>
      <c r="AN158" s="46">
        <f>'Gesamtenergie 2050 var.'!H82*'Energie pro Energieträger'!E$60</f>
        <v>0</v>
      </c>
      <c r="AO158" s="45">
        <f>'Gesamtenergie 2050 var.'!I82*'Energie pro Energieträger'!E$57</f>
        <v>0</v>
      </c>
      <c r="AQ158" s="7" t="str">
        <f t="shared" ref="AQ158:AQ185" si="70">AI158</f>
        <v>Austria</v>
      </c>
      <c r="AR158" s="7" t="str">
        <f t="shared" ref="AR158:AR185" si="71">AJ158</f>
        <v>Linz</v>
      </c>
      <c r="AS158" s="43">
        <f>AK158-'Verbrauch je Träger PP 2019'!F158</f>
        <v>0</v>
      </c>
      <c r="AT158" s="47">
        <f>AL158-'Verbrauch je Träger PP 2019'!G158</f>
        <v>-185.19098178834278</v>
      </c>
      <c r="AU158" s="44">
        <f>AM158-'Verbrauch je Träger PP 2019'!H158</f>
        <v>-600.37581219870037</v>
      </c>
      <c r="AV158" s="46">
        <f>AN158-'Verbrauch je Träger PP 2019'!I158</f>
        <v>0</v>
      </c>
      <c r="AW158" s="45">
        <f>AO158-'Verbrauch je Träger PP 2019'!J158</f>
        <v>0</v>
      </c>
    </row>
    <row r="159" spans="3:49" x14ac:dyDescent="0.25">
      <c r="C159" s="7" t="str">
        <f t="shared" si="61"/>
        <v>Belgium</v>
      </c>
      <c r="D159" s="7" t="str">
        <f t="shared" si="61"/>
        <v>Ghent</v>
      </c>
      <c r="E159" s="43">
        <f>'Gesamtenergie 2050 var.'!E9*'Energie pro Energieträger'!D$59</f>
        <v>0</v>
      </c>
      <c r="F159" s="47">
        <f>'Gesamtenergie 2050 var.'!F9*'Energie pro Energieträger'!D$57</f>
        <v>332.39500877358512</v>
      </c>
      <c r="G159" s="44">
        <f>'Gesamtenergie 2050 var.'!G9*'Energie pro Energieträger'!E$58</f>
        <v>1077.6006554753149</v>
      </c>
      <c r="H159" s="46">
        <f>'Gesamtenergie 2050 var.'!H9*'Energie pro Energieträger'!E$60</f>
        <v>0</v>
      </c>
      <c r="I159" s="45">
        <f>'Gesamtenergie 2050 var.'!I9*'Energie pro Energieträger'!E$57</f>
        <v>0</v>
      </c>
      <c r="K159" s="7" t="str">
        <f t="shared" si="62"/>
        <v>Belgium</v>
      </c>
      <c r="L159" s="7" t="str">
        <f t="shared" si="63"/>
        <v>Ghent</v>
      </c>
      <c r="M159" s="43">
        <f>E159-'Verbrauch je Träger PP 2019'!F159</f>
        <v>0</v>
      </c>
      <c r="N159" s="47">
        <f>F159-'Verbrauch je Träger PP 2019'!G159</f>
        <v>-231.88978755625396</v>
      </c>
      <c r="O159" s="44">
        <f>G159-'Verbrauch je Träger PP 2019'!H159</f>
        <v>-751.76997389531425</v>
      </c>
      <c r="P159" s="46">
        <f>H159-'Verbrauch je Träger PP 2019'!I159</f>
        <v>0</v>
      </c>
      <c r="Q159" s="45">
        <f>I159-'Verbrauch je Träger PP 2019'!J159</f>
        <v>0</v>
      </c>
      <c r="S159" s="7" t="str">
        <f t="shared" si="64"/>
        <v>Belgium</v>
      </c>
      <c r="T159" s="7" t="str">
        <f t="shared" si="65"/>
        <v>Ghent</v>
      </c>
      <c r="U159" s="43">
        <f>'Gesamtenergie 2050 var.'!E46*'Energie pro Energieträger'!D$59</f>
        <v>0</v>
      </c>
      <c r="V159" s="47">
        <f>'Gesamtenergie 2050 var.'!F46*'Energie pro Energieträger'!D$57</f>
        <v>314.58813330357157</v>
      </c>
      <c r="W159" s="44">
        <f>'Gesamtenergie 2050 var.'!G46*'Energie pro Energieträger'!E$58</f>
        <v>1019.8720489319943</v>
      </c>
      <c r="X159" s="46">
        <f>'Gesamtenergie 2050 var.'!H46*'Energie pro Energieträger'!E$60</f>
        <v>0</v>
      </c>
      <c r="Y159" s="45">
        <f>'Gesamtenergie 2050 var.'!I46*'Energie pro Energieträger'!E$57</f>
        <v>0</v>
      </c>
      <c r="AA159" s="7" t="str">
        <f t="shared" si="66"/>
        <v>Belgium</v>
      </c>
      <c r="AB159" s="7" t="str">
        <f t="shared" si="67"/>
        <v>Ghent</v>
      </c>
      <c r="AC159" s="43">
        <f>U159-'Verbrauch je Träger PP 2019'!F159</f>
        <v>0</v>
      </c>
      <c r="AD159" s="47">
        <f>V159-'Verbrauch je Träger PP 2019'!G159</f>
        <v>-249.69666302626752</v>
      </c>
      <c r="AE159" s="44">
        <f>W159-'Verbrauch je Träger PP 2019'!H159</f>
        <v>-809.4985804386348</v>
      </c>
      <c r="AF159" s="46">
        <f>X159-'Verbrauch je Träger PP 2019'!I159</f>
        <v>0</v>
      </c>
      <c r="AG159" s="45">
        <f>Y159-'Verbrauch je Träger PP 2019'!J159</f>
        <v>0</v>
      </c>
      <c r="AI159" s="7" t="str">
        <f t="shared" si="68"/>
        <v>Belgium</v>
      </c>
      <c r="AJ159" s="7" t="str">
        <f t="shared" si="69"/>
        <v>Ghent</v>
      </c>
      <c r="AK159" s="43">
        <f>'Gesamtenergie 2050 var.'!E83*'Energie pro Energieträger'!D$59</f>
        <v>0</v>
      </c>
      <c r="AL159" s="47">
        <f>'Gesamtenergie 2050 var.'!F83*'Energie pro Energieträger'!D$57</f>
        <v>296.78125783355807</v>
      </c>
      <c r="AM159" s="44">
        <f>'Gesamtenergie 2050 var.'!G83*'Energie pro Energieträger'!E$58</f>
        <v>962.14344238867398</v>
      </c>
      <c r="AN159" s="46">
        <f>'Gesamtenergie 2050 var.'!H83*'Energie pro Energieträger'!E$60</f>
        <v>0</v>
      </c>
      <c r="AO159" s="45">
        <f>'Gesamtenergie 2050 var.'!I83*'Energie pro Energieträger'!E$57</f>
        <v>0</v>
      </c>
      <c r="AQ159" s="7" t="str">
        <f t="shared" si="70"/>
        <v>Belgium</v>
      </c>
      <c r="AR159" s="7" t="str">
        <f t="shared" si="71"/>
        <v>Ghent</v>
      </c>
      <c r="AS159" s="43">
        <f>AK159-'Verbrauch je Träger PP 2019'!F159</f>
        <v>0</v>
      </c>
      <c r="AT159" s="47">
        <f>AL159-'Verbrauch je Träger PP 2019'!G159</f>
        <v>-267.50353849628101</v>
      </c>
      <c r="AU159" s="44">
        <f>AM159-'Verbrauch je Träger PP 2019'!H159</f>
        <v>-867.22718698195513</v>
      </c>
      <c r="AV159" s="46">
        <f>AN159-'Verbrauch je Träger PP 2019'!I159</f>
        <v>0</v>
      </c>
      <c r="AW159" s="45">
        <f>AO159-'Verbrauch je Träger PP 2019'!J159</f>
        <v>0</v>
      </c>
    </row>
    <row r="160" spans="3:49" x14ac:dyDescent="0.25">
      <c r="C160" s="7" t="str">
        <f t="shared" si="61"/>
        <v>Czech Republic</v>
      </c>
      <c r="D160" s="7" t="str">
        <f t="shared" si="61"/>
        <v>Trinec</v>
      </c>
      <c r="E160" s="43">
        <f>'Gesamtenergie 2050 var.'!E10*'Energie pro Energieträger'!D$59</f>
        <v>0</v>
      </c>
      <c r="F160" s="47">
        <f>'Gesamtenergie 2050 var.'!F10*'Energie pro Energieträger'!D$57</f>
        <v>157.5369371857193</v>
      </c>
      <c r="G160" s="44">
        <f>'Gesamtenergie 2050 var.'!G10*'Energie pro Energieträger'!E$58</f>
        <v>510.72339322802537</v>
      </c>
      <c r="H160" s="46">
        <f>'Gesamtenergie 2050 var.'!H10*'Energie pro Energieträger'!E$60</f>
        <v>0</v>
      </c>
      <c r="I160" s="45">
        <f>'Gesamtenergie 2050 var.'!I10*'Energie pro Energieträger'!E$57</f>
        <v>0</v>
      </c>
      <c r="K160" s="7" t="str">
        <f t="shared" si="62"/>
        <v>Czech Republic</v>
      </c>
      <c r="L160" s="7" t="str">
        <f t="shared" si="63"/>
        <v>Trinec</v>
      </c>
      <c r="M160" s="43">
        <f>E160-'Verbrauch je Träger PP 2019'!F160</f>
        <v>0</v>
      </c>
      <c r="N160" s="47">
        <f>F160-'Verbrauch je Träger PP 2019'!G160</f>
        <v>-109.90299472620262</v>
      </c>
      <c r="O160" s="44">
        <f>G160-'Verbrauch je Träger PP 2019'!H160</f>
        <v>-356.2975857929535</v>
      </c>
      <c r="P160" s="46">
        <f>H160-'Verbrauch je Träger PP 2019'!I160</f>
        <v>0</v>
      </c>
      <c r="Q160" s="45">
        <f>I160-'Verbrauch je Träger PP 2019'!J160</f>
        <v>0</v>
      </c>
      <c r="S160" s="7" t="str">
        <f t="shared" si="64"/>
        <v>Czech Republic</v>
      </c>
      <c r="T160" s="7" t="str">
        <f t="shared" si="65"/>
        <v>Trinec</v>
      </c>
      <c r="U160" s="43">
        <f>'Gesamtenergie 2050 var.'!E47*'Energie pro Energieträger'!D$59</f>
        <v>0</v>
      </c>
      <c r="V160" s="47">
        <f>'Gesamtenergie 2050 var.'!F47*'Energie pro Energieträger'!D$57</f>
        <v>149.09745840791291</v>
      </c>
      <c r="W160" s="44">
        <f>'Gesamtenergie 2050 var.'!G47*'Energie pro Energieträger'!E$58</f>
        <v>483.36321144795255</v>
      </c>
      <c r="X160" s="46">
        <f>'Gesamtenergie 2050 var.'!H47*'Energie pro Energieträger'!E$60</f>
        <v>0</v>
      </c>
      <c r="Y160" s="45">
        <f>'Gesamtenergie 2050 var.'!I47*'Energie pro Energieträger'!E$57</f>
        <v>0</v>
      </c>
      <c r="AA160" s="7" t="str">
        <f t="shared" si="66"/>
        <v>Czech Republic</v>
      </c>
      <c r="AB160" s="7" t="str">
        <f t="shared" si="67"/>
        <v>Trinec</v>
      </c>
      <c r="AC160" s="43">
        <f>U160-'Verbrauch je Träger PP 2019'!F160</f>
        <v>0</v>
      </c>
      <c r="AD160" s="47">
        <f>V160-'Verbrauch je Träger PP 2019'!G160</f>
        <v>-118.34247350400901</v>
      </c>
      <c r="AE160" s="44">
        <f>W160-'Verbrauch je Träger PP 2019'!H160</f>
        <v>-383.65776757302632</v>
      </c>
      <c r="AF160" s="46">
        <f>X160-'Verbrauch je Träger PP 2019'!I160</f>
        <v>0</v>
      </c>
      <c r="AG160" s="45">
        <f>Y160-'Verbrauch je Träger PP 2019'!J160</f>
        <v>0</v>
      </c>
      <c r="AI160" s="7" t="str">
        <f t="shared" si="68"/>
        <v>Czech Republic</v>
      </c>
      <c r="AJ160" s="7" t="str">
        <f t="shared" si="69"/>
        <v>Trinec</v>
      </c>
      <c r="AK160" s="43">
        <f>'Gesamtenergie 2050 var.'!E84*'Energie pro Energieträger'!D$59</f>
        <v>0</v>
      </c>
      <c r="AL160" s="47">
        <f>'Gesamtenergie 2050 var.'!F84*'Energie pro Energieträger'!D$57</f>
        <v>140.65797963010652</v>
      </c>
      <c r="AM160" s="44">
        <f>'Gesamtenergie 2050 var.'!G84*'Energie pro Energieträger'!E$58</f>
        <v>456.00302966787979</v>
      </c>
      <c r="AN160" s="46">
        <f>'Gesamtenergie 2050 var.'!H84*'Energie pro Energieträger'!E$60</f>
        <v>0</v>
      </c>
      <c r="AO160" s="45">
        <f>'Gesamtenergie 2050 var.'!I84*'Energie pro Energieträger'!E$57</f>
        <v>0</v>
      </c>
      <c r="AQ160" s="7" t="str">
        <f t="shared" si="70"/>
        <v>Czech Republic</v>
      </c>
      <c r="AR160" s="7" t="str">
        <f t="shared" si="71"/>
        <v>Trinec</v>
      </c>
      <c r="AS160" s="43">
        <f>AK160-'Verbrauch je Träger PP 2019'!F160</f>
        <v>0</v>
      </c>
      <c r="AT160" s="47">
        <f>AL160-'Verbrauch je Träger PP 2019'!G160</f>
        <v>-126.78195228181539</v>
      </c>
      <c r="AU160" s="44">
        <f>AM160-'Verbrauch je Träger PP 2019'!H160</f>
        <v>-411.01794935309908</v>
      </c>
      <c r="AV160" s="46">
        <f>AN160-'Verbrauch je Träger PP 2019'!I160</f>
        <v>0</v>
      </c>
      <c r="AW160" s="45">
        <f>AO160-'Verbrauch je Träger PP 2019'!J160</f>
        <v>0</v>
      </c>
    </row>
    <row r="161" spans="3:49" x14ac:dyDescent="0.25">
      <c r="C161" s="7" t="str">
        <f t="shared" si="61"/>
        <v>Finland</v>
      </c>
      <c r="D161" s="7" t="str">
        <f t="shared" si="61"/>
        <v>Raahe</v>
      </c>
      <c r="E161" s="43">
        <f>'Gesamtenergie 2050 var.'!E11*'Energie pro Energieträger'!D$59</f>
        <v>0</v>
      </c>
      <c r="F161" s="47">
        <f>'Gesamtenergie 2050 var.'!F11*'Energie pro Energieträger'!D$57</f>
        <v>158.57376565345345</v>
      </c>
      <c r="G161" s="44">
        <f>'Gesamtenergie 2050 var.'!G11*'Energie pro Energieträger'!E$58</f>
        <v>514.08471637354467</v>
      </c>
      <c r="H161" s="46">
        <f>'Gesamtenergie 2050 var.'!H11*'Energie pro Energieträger'!E$60</f>
        <v>0</v>
      </c>
      <c r="I161" s="45">
        <f>'Gesamtenergie 2050 var.'!I11*'Energie pro Energieträger'!E$57</f>
        <v>0</v>
      </c>
      <c r="K161" s="7" t="str">
        <f t="shared" si="62"/>
        <v>Finland</v>
      </c>
      <c r="L161" s="7" t="str">
        <f t="shared" si="63"/>
        <v>Raahe</v>
      </c>
      <c r="M161" s="43">
        <f>E161-'Verbrauch je Träger PP 2019'!F161</f>
        <v>0</v>
      </c>
      <c r="N161" s="47">
        <f>F161-'Verbrauch je Träger PP 2019'!G161</f>
        <v>-110.62632066903859</v>
      </c>
      <c r="O161" s="44">
        <f>G161-'Verbrauch je Träger PP 2019'!H161</f>
        <v>-358.64255635372797</v>
      </c>
      <c r="P161" s="46">
        <f>H161-'Verbrauch je Träger PP 2019'!I161</f>
        <v>0</v>
      </c>
      <c r="Q161" s="45">
        <f>I161-'Verbrauch je Träger PP 2019'!J161</f>
        <v>0</v>
      </c>
      <c r="S161" s="7" t="str">
        <f t="shared" si="64"/>
        <v>Finland</v>
      </c>
      <c r="T161" s="7" t="str">
        <f t="shared" si="65"/>
        <v>Raahe</v>
      </c>
      <c r="U161" s="43">
        <f>'Gesamtenergie 2050 var.'!E48*'Energie pro Energieträger'!D$59</f>
        <v>0</v>
      </c>
      <c r="V161" s="47">
        <f>'Gesamtenergie 2050 var.'!F48*'Energie pro Energieträger'!D$57</f>
        <v>150.07874249344698</v>
      </c>
      <c r="W161" s="44">
        <f>'Gesamtenergie 2050 var.'!G48*'Energie pro Energieträger'!E$58</f>
        <v>486.54446371067615</v>
      </c>
      <c r="X161" s="46">
        <f>'Gesamtenergie 2050 var.'!H48*'Energie pro Energieträger'!E$60</f>
        <v>0</v>
      </c>
      <c r="Y161" s="45">
        <f>'Gesamtenergie 2050 var.'!I48*'Energie pro Energieträger'!E$57</f>
        <v>0</v>
      </c>
      <c r="AA161" s="7" t="str">
        <f t="shared" si="66"/>
        <v>Finland</v>
      </c>
      <c r="AB161" s="7" t="str">
        <f t="shared" si="67"/>
        <v>Raahe</v>
      </c>
      <c r="AC161" s="43">
        <f>U161-'Verbrauch je Träger PP 2019'!F161</f>
        <v>0</v>
      </c>
      <c r="AD161" s="47">
        <f>V161-'Verbrauch je Träger PP 2019'!G161</f>
        <v>-119.12134382904506</v>
      </c>
      <c r="AE161" s="44">
        <f>W161-'Verbrauch je Träger PP 2019'!H161</f>
        <v>-386.18280901659648</v>
      </c>
      <c r="AF161" s="46">
        <f>X161-'Verbrauch je Träger PP 2019'!I161</f>
        <v>0</v>
      </c>
      <c r="AG161" s="45">
        <f>Y161-'Verbrauch je Träger PP 2019'!J161</f>
        <v>0</v>
      </c>
      <c r="AI161" s="7" t="str">
        <f t="shared" si="68"/>
        <v>Finland</v>
      </c>
      <c r="AJ161" s="7" t="str">
        <f t="shared" si="69"/>
        <v>Raahe</v>
      </c>
      <c r="AK161" s="43">
        <f>'Gesamtenergie 2050 var.'!E85*'Energie pro Energieträger'!D$59</f>
        <v>0</v>
      </c>
      <c r="AL161" s="47">
        <f>'Gesamtenergie 2050 var.'!F85*'Energie pro Energieträger'!D$57</f>
        <v>141.58371933344057</v>
      </c>
      <c r="AM161" s="44">
        <f>'Gesamtenergie 2050 var.'!G85*'Energie pro Energieträger'!E$58</f>
        <v>459.00421104780776</v>
      </c>
      <c r="AN161" s="46">
        <f>'Gesamtenergie 2050 var.'!H85*'Energie pro Energieträger'!E$60</f>
        <v>0</v>
      </c>
      <c r="AO161" s="45">
        <f>'Gesamtenergie 2050 var.'!I85*'Energie pro Energieträger'!E$57</f>
        <v>0</v>
      </c>
      <c r="AQ161" s="7" t="str">
        <f t="shared" si="70"/>
        <v>Finland</v>
      </c>
      <c r="AR161" s="7" t="str">
        <f t="shared" si="71"/>
        <v>Raahe</v>
      </c>
      <c r="AS161" s="43">
        <f>AK161-'Verbrauch je Träger PP 2019'!F161</f>
        <v>0</v>
      </c>
      <c r="AT161" s="47">
        <f>AL161-'Verbrauch je Träger PP 2019'!G161</f>
        <v>-127.61636698905147</v>
      </c>
      <c r="AU161" s="44">
        <f>AM161-'Verbrauch je Träger PP 2019'!H161</f>
        <v>-413.72306167946488</v>
      </c>
      <c r="AV161" s="46">
        <f>AN161-'Verbrauch je Träger PP 2019'!I161</f>
        <v>0</v>
      </c>
      <c r="AW161" s="45">
        <f>AO161-'Verbrauch je Träger PP 2019'!J161</f>
        <v>0</v>
      </c>
    </row>
    <row r="162" spans="3:49" x14ac:dyDescent="0.25">
      <c r="C162" s="7" t="str">
        <f t="shared" si="61"/>
        <v>France</v>
      </c>
      <c r="D162" s="7" t="str">
        <f t="shared" si="61"/>
        <v>Fos-Sur-Mer</v>
      </c>
      <c r="E162" s="43">
        <f>'Gesamtenergie 2050 var.'!E12*'Energie pro Energieträger'!D$59</f>
        <v>0</v>
      </c>
      <c r="F162" s="47">
        <f>'Gesamtenergie 2050 var.'!F12*'Energie pro Energieträger'!D$57</f>
        <v>228.71216200017324</v>
      </c>
      <c r="G162" s="44">
        <f>'Gesamtenergie 2050 var.'!G12*'Energie pro Energieträger'!E$58</f>
        <v>741.4683409233819</v>
      </c>
      <c r="H162" s="46">
        <f>'Gesamtenergie 2050 var.'!H12*'Energie pro Energieträger'!E$60</f>
        <v>0</v>
      </c>
      <c r="I162" s="45">
        <f>'Gesamtenergie 2050 var.'!I12*'Energie pro Energieträger'!E$57</f>
        <v>0</v>
      </c>
      <c r="K162" s="7" t="str">
        <f t="shared" si="62"/>
        <v>France</v>
      </c>
      <c r="L162" s="7" t="str">
        <f t="shared" si="63"/>
        <v>Fos-Sur-Mer</v>
      </c>
      <c r="M162" s="43">
        <f>E162-'Verbrauch je Träger PP 2019'!F162</f>
        <v>0</v>
      </c>
      <c r="N162" s="47">
        <f>F162-'Verbrauch je Träger PP 2019'!G162</f>
        <v>-159.55719327265189</v>
      </c>
      <c r="O162" s="44">
        <f>G162-'Verbrauch je Träger PP 2019'!H162</f>
        <v>-517.27291781787699</v>
      </c>
      <c r="P162" s="46">
        <f>H162-'Verbrauch je Träger PP 2019'!I162</f>
        <v>0</v>
      </c>
      <c r="Q162" s="45">
        <f>I162-'Verbrauch je Träger PP 2019'!J162</f>
        <v>0</v>
      </c>
      <c r="S162" s="7" t="str">
        <f t="shared" si="64"/>
        <v>France</v>
      </c>
      <c r="T162" s="7" t="str">
        <f t="shared" si="65"/>
        <v>Fos-Sur-Mer</v>
      </c>
      <c r="U162" s="43">
        <f>'Gesamtenergie 2050 var.'!E49*'Energie pro Energieträger'!D$59</f>
        <v>0</v>
      </c>
      <c r="V162" s="47">
        <f>'Gesamtenergie 2050 var.'!F49*'Energie pro Energieträger'!D$57</f>
        <v>216.45972475016396</v>
      </c>
      <c r="W162" s="44">
        <f>'Gesamtenergie 2050 var.'!G49*'Energie pro Energieträger'!E$58</f>
        <v>701.74682265962929</v>
      </c>
      <c r="X162" s="46">
        <f>'Gesamtenergie 2050 var.'!H49*'Energie pro Energieträger'!E$60</f>
        <v>0</v>
      </c>
      <c r="Y162" s="45">
        <f>'Gesamtenergie 2050 var.'!I49*'Energie pro Energieträger'!E$57</f>
        <v>0</v>
      </c>
      <c r="AA162" s="7" t="str">
        <f t="shared" si="66"/>
        <v>France</v>
      </c>
      <c r="AB162" s="7" t="str">
        <f t="shared" si="67"/>
        <v>Fos-Sur-Mer</v>
      </c>
      <c r="AC162" s="43">
        <f>U162-'Verbrauch je Träger PP 2019'!F162</f>
        <v>0</v>
      </c>
      <c r="AD162" s="47">
        <f>V162-'Verbrauch je Träger PP 2019'!G162</f>
        <v>-171.80963052266117</v>
      </c>
      <c r="AE162" s="44">
        <f>W162-'Verbrauch je Träger PP 2019'!H162</f>
        <v>-556.9944360816296</v>
      </c>
      <c r="AF162" s="46">
        <f>X162-'Verbrauch je Träger PP 2019'!I162</f>
        <v>0</v>
      </c>
      <c r="AG162" s="45">
        <f>Y162-'Verbrauch je Träger PP 2019'!J162</f>
        <v>0</v>
      </c>
      <c r="AI162" s="7" t="str">
        <f t="shared" si="68"/>
        <v>France</v>
      </c>
      <c r="AJ162" s="7" t="str">
        <f t="shared" si="69"/>
        <v>Fos-Sur-Mer</v>
      </c>
      <c r="AK162" s="43">
        <f>'Gesamtenergie 2050 var.'!E86*'Energie pro Energieträger'!D$59</f>
        <v>0</v>
      </c>
      <c r="AL162" s="47">
        <f>'Gesamtenergie 2050 var.'!F86*'Energie pro Energieträger'!D$57</f>
        <v>204.20728750015471</v>
      </c>
      <c r="AM162" s="44">
        <f>'Gesamtenergie 2050 var.'!G86*'Energie pro Energieträger'!E$58</f>
        <v>662.02530439587667</v>
      </c>
      <c r="AN162" s="46">
        <f>'Gesamtenergie 2050 var.'!H86*'Energie pro Energieträger'!E$60</f>
        <v>0</v>
      </c>
      <c r="AO162" s="45">
        <f>'Gesamtenergie 2050 var.'!I86*'Energie pro Energieträger'!E$57</f>
        <v>0</v>
      </c>
      <c r="AQ162" s="7" t="str">
        <f t="shared" si="70"/>
        <v>France</v>
      </c>
      <c r="AR162" s="7" t="str">
        <f t="shared" si="71"/>
        <v>Fos-Sur-Mer</v>
      </c>
      <c r="AS162" s="43">
        <f>AK162-'Verbrauch je Träger PP 2019'!F162</f>
        <v>0</v>
      </c>
      <c r="AT162" s="47">
        <f>AL162-'Verbrauch je Träger PP 2019'!G162</f>
        <v>-184.06206777267042</v>
      </c>
      <c r="AU162" s="44">
        <f>AM162-'Verbrauch je Träger PP 2019'!H162</f>
        <v>-596.71595434538222</v>
      </c>
      <c r="AV162" s="46">
        <f>AN162-'Verbrauch je Träger PP 2019'!I162</f>
        <v>0</v>
      </c>
      <c r="AW162" s="45">
        <f>AO162-'Verbrauch je Träger PP 2019'!J162</f>
        <v>0</v>
      </c>
    </row>
    <row r="163" spans="3:49" x14ac:dyDescent="0.25">
      <c r="C163" s="7" t="str">
        <f t="shared" si="61"/>
        <v>France</v>
      </c>
      <c r="D163" s="7" t="str">
        <f t="shared" si="61"/>
        <v>Dunkerque</v>
      </c>
      <c r="E163" s="43">
        <f>'Gesamtenergie 2050 var.'!E13*'Energie pro Energieträger'!D$59</f>
        <v>0</v>
      </c>
      <c r="F163" s="47">
        <f>'Gesamtenergie 2050 var.'!F13*'Energie pro Energieträger'!D$57</f>
        <v>417.78088258698313</v>
      </c>
      <c r="G163" s="44">
        <f>'Gesamtenergie 2050 var.'!G13*'Energie pro Energieträger'!E$58</f>
        <v>1354.4155027533775</v>
      </c>
      <c r="H163" s="46">
        <f>'Gesamtenergie 2050 var.'!H13*'Energie pro Energieträger'!E$60</f>
        <v>0</v>
      </c>
      <c r="I163" s="45">
        <f>'Gesamtenergie 2050 var.'!I13*'Energie pro Energieträger'!E$57</f>
        <v>0</v>
      </c>
      <c r="K163" s="7" t="str">
        <f t="shared" si="62"/>
        <v>France</v>
      </c>
      <c r="L163" s="7" t="str">
        <f t="shared" si="63"/>
        <v>Dunkerque</v>
      </c>
      <c r="M163" s="43">
        <f>E163-'Verbrauch je Träger PP 2019'!F163</f>
        <v>0</v>
      </c>
      <c r="N163" s="47">
        <f>F163-'Verbrauch je Träger PP 2019'!G163</f>
        <v>-291.4578063780441</v>
      </c>
      <c r="O163" s="44">
        <f>G163-'Verbrauch je Träger PP 2019'!H163</f>
        <v>-944.88519654732181</v>
      </c>
      <c r="P163" s="46">
        <f>H163-'Verbrauch je Träger PP 2019'!I163</f>
        <v>0</v>
      </c>
      <c r="Q163" s="45">
        <f>I163-'Verbrauch je Träger PP 2019'!J163</f>
        <v>0</v>
      </c>
      <c r="S163" s="7" t="str">
        <f t="shared" si="64"/>
        <v>France</v>
      </c>
      <c r="T163" s="7" t="str">
        <f t="shared" si="65"/>
        <v>Dunkerque</v>
      </c>
      <c r="U163" s="43">
        <f>'Gesamtenergie 2050 var.'!E50*'Energie pro Energieträger'!D$59</f>
        <v>0</v>
      </c>
      <c r="V163" s="47">
        <f>'Gesamtenergie 2050 var.'!F50*'Energie pro Energieträger'!D$57</f>
        <v>395.39976387696612</v>
      </c>
      <c r="W163" s="44">
        <f>'Gesamtenergie 2050 var.'!G50*'Energie pro Energieträger'!E$58</f>
        <v>1281.8575293915892</v>
      </c>
      <c r="X163" s="46">
        <f>'Gesamtenergie 2050 var.'!H50*'Energie pro Energieträger'!E$60</f>
        <v>0</v>
      </c>
      <c r="Y163" s="45">
        <f>'Gesamtenergie 2050 var.'!I50*'Energie pro Energieträger'!E$57</f>
        <v>0</v>
      </c>
      <c r="AA163" s="7" t="str">
        <f t="shared" si="66"/>
        <v>France</v>
      </c>
      <c r="AB163" s="7" t="str">
        <f t="shared" si="67"/>
        <v>Dunkerque</v>
      </c>
      <c r="AC163" s="43">
        <f>U163-'Verbrauch je Träger PP 2019'!F163</f>
        <v>0</v>
      </c>
      <c r="AD163" s="47">
        <f>V163-'Verbrauch je Träger PP 2019'!G163</f>
        <v>-313.8389250880611</v>
      </c>
      <c r="AE163" s="44">
        <f>W163-'Verbrauch je Träger PP 2019'!H163</f>
        <v>-1017.4431699091101</v>
      </c>
      <c r="AF163" s="46">
        <f>X163-'Verbrauch je Träger PP 2019'!I163</f>
        <v>0</v>
      </c>
      <c r="AG163" s="45">
        <f>Y163-'Verbrauch je Träger PP 2019'!J163</f>
        <v>0</v>
      </c>
      <c r="AI163" s="7" t="str">
        <f t="shared" si="68"/>
        <v>France</v>
      </c>
      <c r="AJ163" s="7" t="str">
        <f t="shared" si="69"/>
        <v>Dunkerque</v>
      </c>
      <c r="AK163" s="43">
        <f>'Gesamtenergie 2050 var.'!E87*'Energie pro Energieträger'!D$59</f>
        <v>0</v>
      </c>
      <c r="AL163" s="47">
        <f>'Gesamtenergie 2050 var.'!F87*'Energie pro Energieträger'!D$57</f>
        <v>373.01864516694923</v>
      </c>
      <c r="AM163" s="44">
        <f>'Gesamtenergie 2050 var.'!G87*'Energie pro Energieträger'!E$58</f>
        <v>1209.2995560298011</v>
      </c>
      <c r="AN163" s="46">
        <f>'Gesamtenergie 2050 var.'!H87*'Energie pro Energieträger'!E$60</f>
        <v>0</v>
      </c>
      <c r="AO163" s="45">
        <f>'Gesamtenergie 2050 var.'!I87*'Energie pro Energieträger'!E$57</f>
        <v>0</v>
      </c>
      <c r="AQ163" s="7" t="str">
        <f t="shared" si="70"/>
        <v>France</v>
      </c>
      <c r="AR163" s="7" t="str">
        <f t="shared" si="71"/>
        <v>Dunkerque</v>
      </c>
      <c r="AS163" s="43">
        <f>AK163-'Verbrauch je Träger PP 2019'!F163</f>
        <v>0</v>
      </c>
      <c r="AT163" s="47">
        <f>AL163-'Verbrauch je Träger PP 2019'!G163</f>
        <v>-336.220043798078</v>
      </c>
      <c r="AU163" s="44">
        <f>AM163-'Verbrauch je Träger PP 2019'!H163</f>
        <v>-1090.0011432708982</v>
      </c>
      <c r="AV163" s="46">
        <f>AN163-'Verbrauch je Träger PP 2019'!I163</f>
        <v>0</v>
      </c>
      <c r="AW163" s="45">
        <f>AO163-'Verbrauch je Träger PP 2019'!J163</f>
        <v>0</v>
      </c>
    </row>
    <row r="164" spans="3:49" x14ac:dyDescent="0.25">
      <c r="C164" s="7" t="str">
        <f t="shared" si="61"/>
        <v>Germany</v>
      </c>
      <c r="D164" s="7" t="str">
        <f t="shared" si="61"/>
        <v>Bremen</v>
      </c>
      <c r="E164" s="43">
        <f>'Gesamtenergie 2050 var.'!E14*'Energie pro Energieträger'!D$59</f>
        <v>0</v>
      </c>
      <c r="F164" s="47">
        <f>'Gesamtenergie 2050 var.'!F14*'Energie pro Energieträger'!D$57</f>
        <v>201.26670256015242</v>
      </c>
      <c r="G164" s="44">
        <f>'Gesamtenergie 2050 var.'!G14*'Energie pro Energieträger'!E$58</f>
        <v>652.49214001257599</v>
      </c>
      <c r="H164" s="46">
        <f>'Gesamtenergie 2050 var.'!H14*'Energie pro Energieträger'!E$60</f>
        <v>0</v>
      </c>
      <c r="I164" s="45">
        <f>'Gesamtenergie 2050 var.'!I14*'Energie pro Energieträger'!E$57</f>
        <v>0</v>
      </c>
      <c r="K164" s="7" t="str">
        <f t="shared" si="62"/>
        <v>Germany</v>
      </c>
      <c r="L164" s="7" t="str">
        <f t="shared" si="63"/>
        <v>Bremen</v>
      </c>
      <c r="M164" s="43">
        <f>E164-'Verbrauch je Träger PP 2019'!F164</f>
        <v>0</v>
      </c>
      <c r="N164" s="47">
        <f>F164-'Verbrauch je Träger PP 2019'!G164</f>
        <v>-140.41033007993363</v>
      </c>
      <c r="O164" s="44">
        <f>G164-'Verbrauch je Träger PP 2019'!H164</f>
        <v>-455.20016767973163</v>
      </c>
      <c r="P164" s="46">
        <f>H164-'Verbrauch je Träger PP 2019'!I164</f>
        <v>0</v>
      </c>
      <c r="Q164" s="45">
        <f>I164-'Verbrauch je Träger PP 2019'!J164</f>
        <v>0</v>
      </c>
      <c r="S164" s="7" t="str">
        <f t="shared" si="64"/>
        <v>Germany</v>
      </c>
      <c r="T164" s="7" t="str">
        <f t="shared" si="65"/>
        <v>Bremen</v>
      </c>
      <c r="U164" s="43">
        <f>'Gesamtenergie 2050 var.'!E51*'Energie pro Energieträger'!D$59</f>
        <v>0</v>
      </c>
      <c r="V164" s="47">
        <f>'Gesamtenergie 2050 var.'!F51*'Energie pro Energieträger'!D$57</f>
        <v>190.48455778014423</v>
      </c>
      <c r="W164" s="44">
        <f>'Gesamtenergie 2050 var.'!G51*'Energie pro Energieträger'!E$58</f>
        <v>617.53720394047366</v>
      </c>
      <c r="X164" s="46">
        <f>'Gesamtenergie 2050 var.'!H51*'Energie pro Energieträger'!E$60</f>
        <v>0</v>
      </c>
      <c r="Y164" s="45">
        <f>'Gesamtenergie 2050 var.'!I51*'Energie pro Energieträger'!E$57</f>
        <v>0</v>
      </c>
      <c r="AA164" s="7" t="str">
        <f t="shared" si="66"/>
        <v>Germany</v>
      </c>
      <c r="AB164" s="7" t="str">
        <f t="shared" si="67"/>
        <v>Bremen</v>
      </c>
      <c r="AC164" s="43">
        <f>U164-'Verbrauch je Träger PP 2019'!F164</f>
        <v>0</v>
      </c>
      <c r="AD164" s="47">
        <f>V164-'Verbrauch je Träger PP 2019'!G164</f>
        <v>-151.19247485994183</v>
      </c>
      <c r="AE164" s="44">
        <f>W164-'Verbrauch je Träger PP 2019'!H164</f>
        <v>-490.15510375183396</v>
      </c>
      <c r="AF164" s="46">
        <f>X164-'Verbrauch je Träger PP 2019'!I164</f>
        <v>0</v>
      </c>
      <c r="AG164" s="45">
        <f>Y164-'Verbrauch je Träger PP 2019'!J164</f>
        <v>0</v>
      </c>
      <c r="AI164" s="7" t="str">
        <f t="shared" si="68"/>
        <v>Germany</v>
      </c>
      <c r="AJ164" s="7" t="str">
        <f t="shared" si="69"/>
        <v>Bremen</v>
      </c>
      <c r="AK164" s="43">
        <f>'Gesamtenergie 2050 var.'!E88*'Energie pro Energieträger'!D$59</f>
        <v>0</v>
      </c>
      <c r="AL164" s="47">
        <f>'Gesamtenergie 2050 var.'!F88*'Energie pro Energieträger'!D$57</f>
        <v>179.70241300013606</v>
      </c>
      <c r="AM164" s="44">
        <f>'Gesamtenergie 2050 var.'!G88*'Energie pro Energieträger'!E$58</f>
        <v>582.58226786837145</v>
      </c>
      <c r="AN164" s="46">
        <f>'Gesamtenergie 2050 var.'!H88*'Energie pro Energieträger'!E$60</f>
        <v>0</v>
      </c>
      <c r="AO164" s="45">
        <f>'Gesamtenergie 2050 var.'!I88*'Energie pro Energieträger'!E$57</f>
        <v>0</v>
      </c>
      <c r="AQ164" s="7" t="str">
        <f t="shared" si="70"/>
        <v>Germany</v>
      </c>
      <c r="AR164" s="7" t="str">
        <f t="shared" si="71"/>
        <v>Bremen</v>
      </c>
      <c r="AS164" s="43">
        <f>AK164-'Verbrauch je Träger PP 2019'!F164</f>
        <v>0</v>
      </c>
      <c r="AT164" s="47">
        <f>AL164-'Verbrauch je Träger PP 2019'!G164</f>
        <v>-161.97461963994999</v>
      </c>
      <c r="AU164" s="44">
        <f>AM164-'Verbrauch je Träger PP 2019'!H164</f>
        <v>-525.11003982393618</v>
      </c>
      <c r="AV164" s="46">
        <f>AN164-'Verbrauch je Träger PP 2019'!I164</f>
        <v>0</v>
      </c>
      <c r="AW164" s="45">
        <f>AO164-'Verbrauch je Träger PP 2019'!J164</f>
        <v>0</v>
      </c>
    </row>
    <row r="165" spans="3:49" x14ac:dyDescent="0.25">
      <c r="C165" s="7" t="str">
        <f t="shared" si="61"/>
        <v>Germany</v>
      </c>
      <c r="D165" s="7" t="str">
        <f t="shared" si="61"/>
        <v>Voelklingen</v>
      </c>
      <c r="E165" s="43">
        <f>'Gesamtenergie 2050 var.'!E15*'Energie pro Energieträger'!D$59</f>
        <v>0</v>
      </c>
      <c r="F165" s="47">
        <f>'Gesamtenergie 2050 var.'!F15*'Energie pro Energieträger'!D$57</f>
        <v>169.67392924919517</v>
      </c>
      <c r="G165" s="44">
        <f>'Gesamtenergie 2050 var.'!G15*'Energie pro Energieträger'!E$58</f>
        <v>550.0706465196929</v>
      </c>
      <c r="H165" s="46">
        <f>'Gesamtenergie 2050 var.'!H15*'Energie pro Energieträger'!E$60</f>
        <v>0</v>
      </c>
      <c r="I165" s="45">
        <f>'Gesamtenergie 2050 var.'!I15*'Energie pro Energieträger'!E$57</f>
        <v>0</v>
      </c>
      <c r="K165" s="7" t="str">
        <f t="shared" si="62"/>
        <v>Germany</v>
      </c>
      <c r="L165" s="7" t="str">
        <f t="shared" si="63"/>
        <v>Voelklingen</v>
      </c>
      <c r="M165" s="43">
        <f>E165-'Verbrauch je Träger PP 2019'!F165</f>
        <v>0</v>
      </c>
      <c r="N165" s="47">
        <f>F165-'Verbrauch je Träger PP 2019'!G165</f>
        <v>-118.37016311587132</v>
      </c>
      <c r="O165" s="44">
        <f>G165-'Verbrauch je Träger PP 2019'!H165</f>
        <v>-383.74753529848886</v>
      </c>
      <c r="P165" s="46">
        <f>H165-'Verbrauch je Träger PP 2019'!I165</f>
        <v>0</v>
      </c>
      <c r="Q165" s="45">
        <f>I165-'Verbrauch je Träger PP 2019'!J165</f>
        <v>0</v>
      </c>
      <c r="S165" s="7" t="str">
        <f t="shared" si="64"/>
        <v>Germany</v>
      </c>
      <c r="T165" s="7" t="str">
        <f t="shared" si="65"/>
        <v>Voelklingen</v>
      </c>
      <c r="U165" s="43">
        <f>'Gesamtenergie 2050 var.'!E52*'Energie pro Energieträger'!D$59</f>
        <v>0</v>
      </c>
      <c r="V165" s="47">
        <f>'Gesamtenergie 2050 var.'!F52*'Energie pro Energieträger'!D$57</f>
        <v>160.58425446798827</v>
      </c>
      <c r="W165" s="44">
        <f>'Gesamtenergie 2050 var.'!G52*'Energie pro Energieträger'!E$58</f>
        <v>520.6025761704235</v>
      </c>
      <c r="X165" s="46">
        <f>'Gesamtenergie 2050 var.'!H52*'Energie pro Energieträger'!E$60</f>
        <v>0</v>
      </c>
      <c r="Y165" s="45">
        <f>'Gesamtenergie 2050 var.'!I52*'Energie pro Energieträger'!E$57</f>
        <v>0</v>
      </c>
      <c r="AA165" s="7" t="str">
        <f t="shared" si="66"/>
        <v>Germany</v>
      </c>
      <c r="AB165" s="7" t="str">
        <f t="shared" si="67"/>
        <v>Voelklingen</v>
      </c>
      <c r="AC165" s="43">
        <f>U165-'Verbrauch je Träger PP 2019'!F165</f>
        <v>0</v>
      </c>
      <c r="AD165" s="47">
        <f>V165-'Verbrauch je Träger PP 2019'!G165</f>
        <v>-127.45983789707822</v>
      </c>
      <c r="AE165" s="44">
        <f>W165-'Verbrauch je Träger PP 2019'!H165</f>
        <v>-413.21560564775825</v>
      </c>
      <c r="AF165" s="46">
        <f>X165-'Verbrauch je Träger PP 2019'!I165</f>
        <v>0</v>
      </c>
      <c r="AG165" s="45">
        <f>Y165-'Verbrauch je Träger PP 2019'!J165</f>
        <v>0</v>
      </c>
      <c r="AI165" s="7" t="str">
        <f t="shared" si="68"/>
        <v>Germany</v>
      </c>
      <c r="AJ165" s="7" t="str">
        <f t="shared" si="69"/>
        <v>Voelklingen</v>
      </c>
      <c r="AK165" s="43">
        <f>'Gesamtenergie 2050 var.'!E89*'Energie pro Energieträger'!D$59</f>
        <v>0</v>
      </c>
      <c r="AL165" s="47">
        <f>'Gesamtenergie 2050 var.'!F89*'Energie pro Energieträger'!D$57</f>
        <v>151.49457968678141</v>
      </c>
      <c r="AM165" s="44">
        <f>'Gesamtenergie 2050 var.'!G89*'Energie pro Energieträger'!E$58</f>
        <v>491.13450582115433</v>
      </c>
      <c r="AN165" s="46">
        <f>'Gesamtenergie 2050 var.'!H89*'Energie pro Energieträger'!E$60</f>
        <v>0</v>
      </c>
      <c r="AO165" s="45">
        <f>'Gesamtenergie 2050 var.'!I89*'Energie pro Energieträger'!E$57</f>
        <v>0</v>
      </c>
      <c r="AQ165" s="7" t="str">
        <f t="shared" si="70"/>
        <v>Germany</v>
      </c>
      <c r="AR165" s="7" t="str">
        <f t="shared" si="71"/>
        <v>Voelklingen</v>
      </c>
      <c r="AS165" s="43">
        <f>AK165-'Verbrauch je Träger PP 2019'!F165</f>
        <v>0</v>
      </c>
      <c r="AT165" s="47">
        <f>AL165-'Verbrauch je Träger PP 2019'!G165</f>
        <v>-136.54951267828508</v>
      </c>
      <c r="AU165" s="44">
        <f>AM165-'Verbrauch je Träger PP 2019'!H165</f>
        <v>-442.68367599702742</v>
      </c>
      <c r="AV165" s="46">
        <f>AN165-'Verbrauch je Träger PP 2019'!I165</f>
        <v>0</v>
      </c>
      <c r="AW165" s="45">
        <f>AO165-'Verbrauch je Träger PP 2019'!J165</f>
        <v>0</v>
      </c>
    </row>
    <row r="166" spans="3:49" x14ac:dyDescent="0.25">
      <c r="C166" s="7" t="str">
        <f t="shared" si="61"/>
        <v>Germany</v>
      </c>
      <c r="D166" s="7" t="str">
        <f t="shared" si="61"/>
        <v>Eisenhuettenstadt</v>
      </c>
      <c r="E166" s="43">
        <f>'Gesamtenergie 2050 var.'!E16*'Energie pro Energieträger'!D$59</f>
        <v>0</v>
      </c>
      <c r="F166" s="47">
        <f>'Gesamtenergie 2050 var.'!F16*'Energie pro Energieträger'!D$57</f>
        <v>131.12830621343267</v>
      </c>
      <c r="G166" s="44">
        <f>'Gesamtenergie 2050 var.'!G16*'Energie pro Energieträger'!E$58</f>
        <v>425.10851546273886</v>
      </c>
      <c r="H166" s="46">
        <f>'Gesamtenergie 2050 var.'!H16*'Energie pro Energieträger'!E$60</f>
        <v>0</v>
      </c>
      <c r="I166" s="45">
        <f>'Gesamtenergie 2050 var.'!I16*'Energie pro Energieträger'!E$57</f>
        <v>0</v>
      </c>
      <c r="K166" s="7" t="str">
        <f t="shared" si="62"/>
        <v>Germany</v>
      </c>
      <c r="L166" s="7" t="str">
        <f t="shared" si="63"/>
        <v>Eisenhuettenstadt</v>
      </c>
      <c r="M166" s="43">
        <f>E166-'Verbrauch je Träger PP 2019'!F166</f>
        <v>0</v>
      </c>
      <c r="N166" s="47">
        <f>F166-'Verbrauch je Träger PP 2019'!G166</f>
        <v>-91.479457476320391</v>
      </c>
      <c r="O166" s="44">
        <f>G166-'Verbrauch je Träger PP 2019'!H166</f>
        <v>-296.56980621558273</v>
      </c>
      <c r="P166" s="46">
        <f>H166-'Verbrauch je Träger PP 2019'!I166</f>
        <v>0</v>
      </c>
      <c r="Q166" s="45">
        <f>I166-'Verbrauch je Träger PP 2019'!J166</f>
        <v>0</v>
      </c>
      <c r="S166" s="7" t="str">
        <f t="shared" si="64"/>
        <v>Germany</v>
      </c>
      <c r="T166" s="7" t="str">
        <f t="shared" si="65"/>
        <v>Eisenhuettenstadt</v>
      </c>
      <c r="U166" s="43">
        <f>'Gesamtenergie 2050 var.'!E53*'Energie pro Energieträger'!D$59</f>
        <v>0</v>
      </c>
      <c r="V166" s="47">
        <f>'Gesamtenergie 2050 var.'!F53*'Energie pro Energieträger'!D$57</f>
        <v>124.10357552342732</v>
      </c>
      <c r="W166" s="44">
        <f>'Gesamtenergie 2050 var.'!G53*'Energie pro Energieträger'!E$58</f>
        <v>402.3348449915207</v>
      </c>
      <c r="X166" s="46">
        <f>'Gesamtenergie 2050 var.'!H53*'Energie pro Energieträger'!E$60</f>
        <v>0</v>
      </c>
      <c r="Y166" s="45">
        <f>'Gesamtenergie 2050 var.'!I53*'Energie pro Energieträger'!E$57</f>
        <v>0</v>
      </c>
      <c r="AA166" s="7" t="str">
        <f t="shared" si="66"/>
        <v>Germany</v>
      </c>
      <c r="AB166" s="7" t="str">
        <f t="shared" si="67"/>
        <v>Eisenhuettenstadt</v>
      </c>
      <c r="AC166" s="43">
        <f>U166-'Verbrauch je Träger PP 2019'!F166</f>
        <v>0</v>
      </c>
      <c r="AD166" s="47">
        <f>V166-'Verbrauch je Träger PP 2019'!G166</f>
        <v>-98.504188166325733</v>
      </c>
      <c r="AE166" s="44">
        <f>W166-'Verbrauch je Träger PP 2019'!H166</f>
        <v>-319.3434766868009</v>
      </c>
      <c r="AF166" s="46">
        <f>X166-'Verbrauch je Träger PP 2019'!I166</f>
        <v>0</v>
      </c>
      <c r="AG166" s="45">
        <f>Y166-'Verbrauch je Träger PP 2019'!J166</f>
        <v>0</v>
      </c>
      <c r="AI166" s="7" t="str">
        <f t="shared" si="68"/>
        <v>Germany</v>
      </c>
      <c r="AJ166" s="7" t="str">
        <f t="shared" si="69"/>
        <v>Eisenhuettenstadt</v>
      </c>
      <c r="AK166" s="43">
        <f>'Gesamtenergie 2050 var.'!E90*'Energie pro Energieträger'!D$59</f>
        <v>0</v>
      </c>
      <c r="AL166" s="47">
        <f>'Gesamtenergie 2050 var.'!F90*'Energie pro Energieträger'!D$57</f>
        <v>117.07884483342202</v>
      </c>
      <c r="AM166" s="44">
        <f>'Gesamtenergie 2050 var.'!G90*'Energie pro Energieträger'!E$58</f>
        <v>379.56117452030259</v>
      </c>
      <c r="AN166" s="46">
        <f>'Gesamtenergie 2050 var.'!H90*'Energie pro Energieträger'!E$60</f>
        <v>0</v>
      </c>
      <c r="AO166" s="45">
        <f>'Gesamtenergie 2050 var.'!I90*'Energie pro Energieträger'!E$57</f>
        <v>0</v>
      </c>
      <c r="AQ166" s="7" t="str">
        <f t="shared" si="70"/>
        <v>Germany</v>
      </c>
      <c r="AR166" s="7" t="str">
        <f t="shared" si="71"/>
        <v>Eisenhuettenstadt</v>
      </c>
      <c r="AS166" s="43">
        <f>AK166-'Verbrauch je Träger PP 2019'!F166</f>
        <v>0</v>
      </c>
      <c r="AT166" s="47">
        <f>AL166-'Verbrauch je Träger PP 2019'!G166</f>
        <v>-105.52891885633103</v>
      </c>
      <c r="AU166" s="44">
        <f>AM166-'Verbrauch je Träger PP 2019'!H166</f>
        <v>-342.11714715801901</v>
      </c>
      <c r="AV166" s="46">
        <f>AN166-'Verbrauch je Träger PP 2019'!I166</f>
        <v>0</v>
      </c>
      <c r="AW166" s="45">
        <f>AO166-'Verbrauch je Träger PP 2019'!J166</f>
        <v>0</v>
      </c>
    </row>
    <row r="167" spans="3:49" x14ac:dyDescent="0.25">
      <c r="C167" s="7" t="str">
        <f t="shared" si="61"/>
        <v>Germany</v>
      </c>
      <c r="D167" s="7" t="str">
        <f t="shared" si="61"/>
        <v>Duisburg-Huckingen</v>
      </c>
      <c r="E167" s="43">
        <f>'Gesamtenergie 2050 var.'!E17*'Energie pro Energieträger'!D$59</f>
        <v>0</v>
      </c>
      <c r="F167" s="47">
        <f>'Gesamtenergie 2050 var.'!F17*'Energie pro Energieträger'!D$57</f>
        <v>304.94954933356428</v>
      </c>
      <c r="G167" s="44">
        <f>'Gesamtenergie 2050 var.'!G17*'Energie pro Energieträger'!E$58</f>
        <v>988.62445456450905</v>
      </c>
      <c r="H167" s="46">
        <f>'Gesamtenergie 2050 var.'!H17*'Energie pro Energieträger'!E$60</f>
        <v>0</v>
      </c>
      <c r="I167" s="45">
        <f>'Gesamtenergie 2050 var.'!I17*'Energie pro Energieträger'!E$57</f>
        <v>0</v>
      </c>
      <c r="K167" s="7" t="str">
        <f t="shared" si="62"/>
        <v>Germany</v>
      </c>
      <c r="L167" s="7" t="str">
        <f t="shared" si="63"/>
        <v>Duisburg-Huckingen</v>
      </c>
      <c r="M167" s="43">
        <f>E167-'Verbrauch je Träger PP 2019'!F167</f>
        <v>0</v>
      </c>
      <c r="N167" s="47">
        <f>F167-'Verbrauch je Träger PP 2019'!G167</f>
        <v>-212.74292436353585</v>
      </c>
      <c r="O167" s="44">
        <f>G167-'Verbrauch je Träger PP 2019'!H167</f>
        <v>-689.69722375716901</v>
      </c>
      <c r="P167" s="46">
        <f>H167-'Verbrauch je Träger PP 2019'!I167</f>
        <v>0</v>
      </c>
      <c r="Q167" s="45">
        <f>I167-'Verbrauch je Träger PP 2019'!J167</f>
        <v>0</v>
      </c>
      <c r="S167" s="7" t="str">
        <f t="shared" si="64"/>
        <v>Germany</v>
      </c>
      <c r="T167" s="7" t="str">
        <f t="shared" si="65"/>
        <v>Duisburg-Huckingen</v>
      </c>
      <c r="U167" s="43">
        <f>'Gesamtenergie 2050 var.'!E54*'Energie pro Energieträger'!D$59</f>
        <v>0</v>
      </c>
      <c r="V167" s="47">
        <f>'Gesamtenergie 2050 var.'!F54*'Energie pro Energieträger'!D$57</f>
        <v>288.61296633355192</v>
      </c>
      <c r="W167" s="44">
        <f>'Gesamtenergie 2050 var.'!G54*'Energie pro Energieträger'!E$58</f>
        <v>935.66243021283879</v>
      </c>
      <c r="X167" s="46">
        <f>'Gesamtenergie 2050 var.'!H54*'Energie pro Energieträger'!E$60</f>
        <v>0</v>
      </c>
      <c r="Y167" s="45">
        <f>'Gesamtenergie 2050 var.'!I54*'Energie pro Energieträger'!E$57</f>
        <v>0</v>
      </c>
      <c r="AA167" s="7" t="str">
        <f t="shared" si="66"/>
        <v>Germany</v>
      </c>
      <c r="AB167" s="7" t="str">
        <f t="shared" si="67"/>
        <v>Duisburg-Huckingen</v>
      </c>
      <c r="AC167" s="43">
        <f>U167-'Verbrauch je Träger PP 2019'!F167</f>
        <v>0</v>
      </c>
      <c r="AD167" s="47">
        <f>V167-'Verbrauch je Träger PP 2019'!G167</f>
        <v>-229.0795073635482</v>
      </c>
      <c r="AE167" s="44">
        <f>W167-'Verbrauch je Träger PP 2019'!H167</f>
        <v>-742.65924810883928</v>
      </c>
      <c r="AF167" s="46">
        <f>X167-'Verbrauch je Träger PP 2019'!I167</f>
        <v>0</v>
      </c>
      <c r="AG167" s="45">
        <f>Y167-'Verbrauch je Träger PP 2019'!J167</f>
        <v>0</v>
      </c>
      <c r="AI167" s="7" t="str">
        <f t="shared" si="68"/>
        <v>Germany</v>
      </c>
      <c r="AJ167" s="7" t="str">
        <f t="shared" si="69"/>
        <v>Duisburg-Huckingen</v>
      </c>
      <c r="AK167" s="43">
        <f>'Gesamtenergie 2050 var.'!E91*'Energie pro Energieträger'!D$59</f>
        <v>0</v>
      </c>
      <c r="AL167" s="47">
        <f>'Gesamtenergie 2050 var.'!F91*'Energie pro Energieträger'!D$57</f>
        <v>272.27638333353957</v>
      </c>
      <c r="AM167" s="44">
        <f>'Gesamtenergie 2050 var.'!G91*'Energie pro Energieträger'!E$58</f>
        <v>882.70040586116875</v>
      </c>
      <c r="AN167" s="46">
        <f>'Gesamtenergie 2050 var.'!H91*'Energie pro Energieträger'!E$60</f>
        <v>0</v>
      </c>
      <c r="AO167" s="45">
        <f>'Gesamtenergie 2050 var.'!I91*'Energie pro Energieträger'!E$57</f>
        <v>0</v>
      </c>
      <c r="AQ167" s="7" t="str">
        <f t="shared" si="70"/>
        <v>Germany</v>
      </c>
      <c r="AR167" s="7" t="str">
        <f t="shared" si="71"/>
        <v>Duisburg-Huckingen</v>
      </c>
      <c r="AS167" s="43">
        <f>AK167-'Verbrauch je Träger PP 2019'!F167</f>
        <v>0</v>
      </c>
      <c r="AT167" s="47">
        <f>AL167-'Verbrauch je Träger PP 2019'!G167</f>
        <v>-245.41609036356056</v>
      </c>
      <c r="AU167" s="44">
        <f>AM167-'Verbrauch je Träger PP 2019'!H167</f>
        <v>-795.62127246050932</v>
      </c>
      <c r="AV167" s="46">
        <f>AN167-'Verbrauch je Träger PP 2019'!I167</f>
        <v>0</v>
      </c>
      <c r="AW167" s="45">
        <f>AO167-'Verbrauch je Träger PP 2019'!J167</f>
        <v>0</v>
      </c>
    </row>
    <row r="168" spans="3:49" x14ac:dyDescent="0.25">
      <c r="C168" s="7" t="str">
        <f t="shared" si="61"/>
        <v>Germany</v>
      </c>
      <c r="D168" s="7" t="str">
        <f t="shared" si="61"/>
        <v>Duisburg-Beeckerwerth</v>
      </c>
      <c r="E168" s="43">
        <f>'Gesamtenergie 2050 var.'!E18*'Energie pro Energieträger'!D$59</f>
        <v>0</v>
      </c>
      <c r="F168" s="47">
        <f>'Gesamtenergie 2050 var.'!F18*'Energie pro Energieträger'!D$57</f>
        <v>365.93945920027721</v>
      </c>
      <c r="G168" s="44">
        <f>'Gesamtenergie 2050 var.'!G18*'Energie pro Energieträger'!E$58</f>
        <v>1186.3493454774109</v>
      </c>
      <c r="H168" s="46">
        <f>'Gesamtenergie 2050 var.'!H18*'Energie pro Energieträger'!E$60</f>
        <v>0</v>
      </c>
      <c r="I168" s="45">
        <f>'Gesamtenergie 2050 var.'!I18*'Energie pro Energieträger'!E$57</f>
        <v>0</v>
      </c>
      <c r="K168" s="7" t="str">
        <f t="shared" si="62"/>
        <v>Germany</v>
      </c>
      <c r="L168" s="7" t="str">
        <f t="shared" si="63"/>
        <v>Duisburg-Beeckerwerth</v>
      </c>
      <c r="M168" s="43">
        <f>E168-'Verbrauch je Träger PP 2019'!F168</f>
        <v>0</v>
      </c>
      <c r="N168" s="47">
        <f>F168-'Verbrauch je Träger PP 2019'!G168</f>
        <v>-255.29150923624292</v>
      </c>
      <c r="O168" s="44">
        <f>G168-'Verbrauch je Träger PP 2019'!H168</f>
        <v>-827.63666850860295</v>
      </c>
      <c r="P168" s="46">
        <f>H168-'Verbrauch je Träger PP 2019'!I168</f>
        <v>0</v>
      </c>
      <c r="Q168" s="45">
        <f>I168-'Verbrauch je Träger PP 2019'!J168</f>
        <v>0</v>
      </c>
      <c r="S168" s="7" t="str">
        <f t="shared" si="64"/>
        <v>Germany</v>
      </c>
      <c r="T168" s="7" t="str">
        <f t="shared" si="65"/>
        <v>Duisburg-Beeckerwerth</v>
      </c>
      <c r="U168" s="43">
        <f>'Gesamtenergie 2050 var.'!E55*'Energie pro Energieträger'!D$59</f>
        <v>0</v>
      </c>
      <c r="V168" s="47">
        <f>'Gesamtenergie 2050 var.'!F55*'Energie pro Energieträger'!D$57</f>
        <v>346.33555960026229</v>
      </c>
      <c r="W168" s="44">
        <f>'Gesamtenergie 2050 var.'!G55*'Energie pro Energieträger'!E$58</f>
        <v>1122.7949162554066</v>
      </c>
      <c r="X168" s="46">
        <f>'Gesamtenergie 2050 var.'!H55*'Energie pro Energieträger'!E$60</f>
        <v>0</v>
      </c>
      <c r="Y168" s="45">
        <f>'Gesamtenergie 2050 var.'!I55*'Energie pro Energieträger'!E$57</f>
        <v>0</v>
      </c>
      <c r="AA168" s="7" t="str">
        <f t="shared" si="66"/>
        <v>Germany</v>
      </c>
      <c r="AB168" s="7" t="str">
        <f t="shared" si="67"/>
        <v>Duisburg-Beeckerwerth</v>
      </c>
      <c r="AC168" s="43">
        <f>U168-'Verbrauch je Träger PP 2019'!F168</f>
        <v>0</v>
      </c>
      <c r="AD168" s="47">
        <f>V168-'Verbrauch je Träger PP 2019'!G168</f>
        <v>-274.89540883625784</v>
      </c>
      <c r="AE168" s="44">
        <f>W168-'Verbrauch je Träger PP 2019'!H168</f>
        <v>-891.19109773060723</v>
      </c>
      <c r="AF168" s="46">
        <f>X168-'Verbrauch je Träger PP 2019'!I168</f>
        <v>0</v>
      </c>
      <c r="AG168" s="45">
        <f>Y168-'Verbrauch je Träger PP 2019'!J168</f>
        <v>0</v>
      </c>
      <c r="AI168" s="7" t="str">
        <f t="shared" si="68"/>
        <v>Germany</v>
      </c>
      <c r="AJ168" s="7" t="str">
        <f t="shared" si="69"/>
        <v>Duisburg-Beeckerwerth</v>
      </c>
      <c r="AK168" s="43">
        <f>'Gesamtenergie 2050 var.'!E92*'Energie pro Energieträger'!D$59</f>
        <v>0</v>
      </c>
      <c r="AL168" s="47">
        <f>'Gesamtenergie 2050 var.'!F92*'Energie pro Energieträger'!D$57</f>
        <v>326.73166000024742</v>
      </c>
      <c r="AM168" s="44">
        <f>'Gesamtenergie 2050 var.'!G92*'Energie pro Energieträger'!E$58</f>
        <v>1059.2404870334026</v>
      </c>
      <c r="AN168" s="46">
        <f>'Gesamtenergie 2050 var.'!H92*'Energie pro Energieträger'!E$60</f>
        <v>0</v>
      </c>
      <c r="AO168" s="45">
        <f>'Gesamtenergie 2050 var.'!I92*'Energie pro Energieträger'!E$57</f>
        <v>0</v>
      </c>
      <c r="AQ168" s="7" t="str">
        <f t="shared" si="70"/>
        <v>Germany</v>
      </c>
      <c r="AR168" s="7" t="str">
        <f t="shared" si="71"/>
        <v>Duisburg-Beeckerwerth</v>
      </c>
      <c r="AS168" s="43">
        <f>AK168-'Verbrauch je Träger PP 2019'!F168</f>
        <v>0</v>
      </c>
      <c r="AT168" s="47">
        <f>AL168-'Verbrauch je Träger PP 2019'!G168</f>
        <v>-294.49930843627271</v>
      </c>
      <c r="AU168" s="44">
        <f>AM168-'Verbrauch je Träger PP 2019'!H168</f>
        <v>-954.74552695261127</v>
      </c>
      <c r="AV168" s="46">
        <f>AN168-'Verbrauch je Träger PP 2019'!I168</f>
        <v>0</v>
      </c>
      <c r="AW168" s="45">
        <f>AO168-'Verbrauch je Träger PP 2019'!J168</f>
        <v>0</v>
      </c>
    </row>
    <row r="169" spans="3:49" x14ac:dyDescent="0.25">
      <c r="C169" s="7" t="str">
        <f t="shared" si="61"/>
        <v>Germany</v>
      </c>
      <c r="D169" s="7" t="str">
        <f t="shared" si="61"/>
        <v>Salzgitter</v>
      </c>
      <c r="E169" s="43">
        <f>'Gesamtenergie 2050 var.'!E19*'Energie pro Energieträger'!D$59</f>
        <v>0</v>
      </c>
      <c r="F169" s="47">
        <f>'Gesamtenergie 2050 var.'!F19*'Energie pro Energieträger'!D$57</f>
        <v>280.55358538687915</v>
      </c>
      <c r="G169" s="44">
        <f>'Gesamtenergie 2050 var.'!G19*'Energie pro Energieträger'!E$58</f>
        <v>909.53449819934826</v>
      </c>
      <c r="H169" s="46">
        <f>'Gesamtenergie 2050 var.'!H19*'Energie pro Energieträger'!E$60</f>
        <v>0</v>
      </c>
      <c r="I169" s="45">
        <f>'Gesamtenergie 2050 var.'!I19*'Energie pro Energieträger'!E$57</f>
        <v>0</v>
      </c>
      <c r="K169" s="7" t="str">
        <f t="shared" si="62"/>
        <v>Germany</v>
      </c>
      <c r="L169" s="7" t="str">
        <f t="shared" si="63"/>
        <v>Salzgitter</v>
      </c>
      <c r="M169" s="43">
        <f>E169-'Verbrauch je Träger PP 2019'!F169</f>
        <v>0</v>
      </c>
      <c r="N169" s="47">
        <f>F169-'Verbrauch je Träger PP 2019'!G169</f>
        <v>-195.7234904144529</v>
      </c>
      <c r="O169" s="44">
        <f>G169-'Verbrauch je Träger PP 2019'!H169</f>
        <v>-634.52144585659562</v>
      </c>
      <c r="P169" s="46">
        <f>H169-'Verbrauch je Träger PP 2019'!I169</f>
        <v>0</v>
      </c>
      <c r="Q169" s="45">
        <f>I169-'Verbrauch je Träger PP 2019'!J169</f>
        <v>0</v>
      </c>
      <c r="S169" s="7" t="str">
        <f t="shared" si="64"/>
        <v>Germany</v>
      </c>
      <c r="T169" s="7" t="str">
        <f t="shared" si="65"/>
        <v>Salzgitter</v>
      </c>
      <c r="U169" s="43">
        <f>'Gesamtenergie 2050 var.'!E56*'Energie pro Energieträger'!D$59</f>
        <v>0</v>
      </c>
      <c r="V169" s="47">
        <f>'Gesamtenergie 2050 var.'!F56*'Energie pro Energieträger'!D$57</f>
        <v>265.52392902686773</v>
      </c>
      <c r="W169" s="44">
        <f>'Gesamtenergie 2050 var.'!G56*'Energie pro Energieträger'!E$58</f>
        <v>860.80943579581162</v>
      </c>
      <c r="X169" s="46">
        <f>'Gesamtenergie 2050 var.'!H56*'Energie pro Energieträger'!E$60</f>
        <v>0</v>
      </c>
      <c r="Y169" s="45">
        <f>'Gesamtenergie 2050 var.'!I56*'Energie pro Energieträger'!E$57</f>
        <v>0</v>
      </c>
      <c r="AA169" s="7" t="str">
        <f t="shared" si="66"/>
        <v>Germany</v>
      </c>
      <c r="AB169" s="7" t="str">
        <f t="shared" si="67"/>
        <v>Salzgitter</v>
      </c>
      <c r="AC169" s="43">
        <f>U169-'Verbrauch je Träger PP 2019'!F169</f>
        <v>0</v>
      </c>
      <c r="AD169" s="47">
        <f>V169-'Verbrauch je Träger PP 2019'!G169</f>
        <v>-210.75314677446431</v>
      </c>
      <c r="AE169" s="44">
        <f>W169-'Verbrauch je Träger PP 2019'!H169</f>
        <v>-683.24650826013226</v>
      </c>
      <c r="AF169" s="46">
        <f>X169-'Verbrauch je Träger PP 2019'!I169</f>
        <v>0</v>
      </c>
      <c r="AG169" s="45">
        <f>Y169-'Verbrauch je Träger PP 2019'!J169</f>
        <v>0</v>
      </c>
      <c r="AI169" s="7" t="str">
        <f t="shared" si="68"/>
        <v>Germany</v>
      </c>
      <c r="AJ169" s="7" t="str">
        <f t="shared" si="69"/>
        <v>Salzgitter</v>
      </c>
      <c r="AK169" s="43">
        <f>'Gesamtenergie 2050 var.'!E93*'Energie pro Energieträger'!D$59</f>
        <v>0</v>
      </c>
      <c r="AL169" s="47">
        <f>'Gesamtenergie 2050 var.'!F93*'Energie pro Energieträger'!D$57</f>
        <v>250.49427266685635</v>
      </c>
      <c r="AM169" s="44">
        <f>'Gesamtenergie 2050 var.'!G93*'Energie pro Energieträger'!E$58</f>
        <v>812.08437339227521</v>
      </c>
      <c r="AN169" s="46">
        <f>'Gesamtenergie 2050 var.'!H93*'Energie pro Energieträger'!E$60</f>
        <v>0</v>
      </c>
      <c r="AO169" s="45">
        <f>'Gesamtenergie 2050 var.'!I93*'Energie pro Energieträger'!E$57</f>
        <v>0</v>
      </c>
      <c r="AQ169" s="7" t="str">
        <f t="shared" si="70"/>
        <v>Germany</v>
      </c>
      <c r="AR169" s="7" t="str">
        <f t="shared" si="71"/>
        <v>Salzgitter</v>
      </c>
      <c r="AS169" s="43">
        <f>AK169-'Verbrauch je Träger PP 2019'!F169</f>
        <v>0</v>
      </c>
      <c r="AT169" s="47">
        <f>AL169-'Verbrauch je Träger PP 2019'!G169</f>
        <v>-225.7828031344757</v>
      </c>
      <c r="AU169" s="44">
        <f>AM169-'Verbrauch je Träger PP 2019'!H169</f>
        <v>-731.97157066366867</v>
      </c>
      <c r="AV169" s="46">
        <f>AN169-'Verbrauch je Träger PP 2019'!I169</f>
        <v>0</v>
      </c>
      <c r="AW169" s="45">
        <f>AO169-'Verbrauch je Träger PP 2019'!J169</f>
        <v>0</v>
      </c>
    </row>
    <row r="170" spans="3:49" x14ac:dyDescent="0.25">
      <c r="C170" s="7" t="str">
        <f t="shared" si="61"/>
        <v>Germany</v>
      </c>
      <c r="D170" s="7" t="str">
        <f t="shared" si="61"/>
        <v>Dillingen</v>
      </c>
      <c r="E170" s="43">
        <f>'Gesamtenergie 2050 var.'!E20*'Energie pro Energieträger'!D$59</f>
        <v>0</v>
      </c>
      <c r="F170" s="47">
        <f>'Gesamtenergie 2050 var.'!F20*'Energie pro Energieträger'!D$57</f>
        <v>142.35044962890782</v>
      </c>
      <c r="G170" s="44">
        <f>'Gesamtenergie 2050 var.'!G20*'Energie pro Energieträger'!E$58</f>
        <v>461.48989539071283</v>
      </c>
      <c r="H170" s="46">
        <f>'Gesamtenergie 2050 var.'!H20*'Energie pro Energieträger'!E$60</f>
        <v>0</v>
      </c>
      <c r="I170" s="45">
        <f>'Gesamtenergie 2050 var.'!I20*'Energie pro Energieträger'!E$57</f>
        <v>0</v>
      </c>
      <c r="K170" s="7" t="str">
        <f t="shared" si="62"/>
        <v>Germany</v>
      </c>
      <c r="L170" s="7" t="str">
        <f t="shared" si="63"/>
        <v>Dillingen</v>
      </c>
      <c r="M170" s="43">
        <f>E170-'Verbrauch je Träger PP 2019'!F170</f>
        <v>0</v>
      </c>
      <c r="N170" s="47">
        <f>F170-'Verbrauch je Träger PP 2019'!G170</f>
        <v>-99.308397092898502</v>
      </c>
      <c r="O170" s="44">
        <f>G170-'Verbrauch je Träger PP 2019'!H170</f>
        <v>-321.95066404984664</v>
      </c>
      <c r="P170" s="46">
        <f>H170-'Verbrauch je Träger PP 2019'!I170</f>
        <v>0</v>
      </c>
      <c r="Q170" s="45">
        <f>I170-'Verbrauch je Träger PP 2019'!J170</f>
        <v>0</v>
      </c>
      <c r="S170" s="7" t="str">
        <f t="shared" si="64"/>
        <v>Germany</v>
      </c>
      <c r="T170" s="7" t="str">
        <f t="shared" si="65"/>
        <v>Dillingen</v>
      </c>
      <c r="U170" s="43">
        <f>'Gesamtenergie 2050 var.'!E57*'Energie pro Energieträger'!D$59</f>
        <v>0</v>
      </c>
      <c r="V170" s="47">
        <f>'Gesamtenergie 2050 var.'!F57*'Energie pro Energieträger'!D$57</f>
        <v>134.72453268450201</v>
      </c>
      <c r="W170" s="44">
        <f>'Gesamtenergie 2050 var.'!G57*'Energie pro Energieträger'!E$58</f>
        <v>436.76722242335319</v>
      </c>
      <c r="X170" s="46">
        <f>'Gesamtenergie 2050 var.'!H57*'Energie pro Energieträger'!E$60</f>
        <v>0</v>
      </c>
      <c r="Y170" s="45">
        <f>'Gesamtenergie 2050 var.'!I57*'Energie pro Energieträger'!E$57</f>
        <v>0</v>
      </c>
      <c r="AA170" s="7" t="str">
        <f t="shared" si="66"/>
        <v>Germany</v>
      </c>
      <c r="AB170" s="7" t="str">
        <f t="shared" si="67"/>
        <v>Dillingen</v>
      </c>
      <c r="AC170" s="43">
        <f>U170-'Verbrauch je Träger PP 2019'!F170</f>
        <v>0</v>
      </c>
      <c r="AD170" s="47">
        <f>V170-'Verbrauch je Träger PP 2019'!G170</f>
        <v>-106.93431403730432</v>
      </c>
      <c r="AE170" s="44">
        <f>W170-'Verbrauch je Träger PP 2019'!H170</f>
        <v>-346.67333701720628</v>
      </c>
      <c r="AF170" s="46">
        <f>X170-'Verbrauch je Träger PP 2019'!I170</f>
        <v>0</v>
      </c>
      <c r="AG170" s="45">
        <f>Y170-'Verbrauch je Träger PP 2019'!J170</f>
        <v>0</v>
      </c>
      <c r="AI170" s="7" t="str">
        <f t="shared" si="68"/>
        <v>Germany</v>
      </c>
      <c r="AJ170" s="7" t="str">
        <f t="shared" si="69"/>
        <v>Dillingen</v>
      </c>
      <c r="AK170" s="43">
        <f>'Gesamtenergie 2050 var.'!E94*'Energie pro Energieträger'!D$59</f>
        <v>0</v>
      </c>
      <c r="AL170" s="47">
        <f>'Gesamtenergie 2050 var.'!F94*'Energie pro Energieträger'!D$57</f>
        <v>127.09861574009626</v>
      </c>
      <c r="AM170" s="44">
        <f>'Gesamtenergie 2050 var.'!G94*'Energie pro Energieträger'!E$58</f>
        <v>412.04454945599366</v>
      </c>
      <c r="AN170" s="46">
        <f>'Gesamtenergie 2050 var.'!H94*'Energie pro Energieträger'!E$60</f>
        <v>0</v>
      </c>
      <c r="AO170" s="45">
        <f>'Gesamtenergie 2050 var.'!I94*'Energie pro Energieträger'!E$57</f>
        <v>0</v>
      </c>
      <c r="AQ170" s="7" t="str">
        <f t="shared" si="70"/>
        <v>Germany</v>
      </c>
      <c r="AR170" s="7" t="str">
        <f t="shared" si="71"/>
        <v>Dillingen</v>
      </c>
      <c r="AS170" s="43">
        <f>AK170-'Verbrauch je Träger PP 2019'!F170</f>
        <v>0</v>
      </c>
      <c r="AT170" s="47">
        <f>AL170-'Verbrauch je Träger PP 2019'!G170</f>
        <v>-114.56023098171006</v>
      </c>
      <c r="AU170" s="44">
        <f>AM170-'Verbrauch je Träger PP 2019'!H170</f>
        <v>-371.39600998456581</v>
      </c>
      <c r="AV170" s="46">
        <f>AN170-'Verbrauch je Träger PP 2019'!I170</f>
        <v>0</v>
      </c>
      <c r="AW170" s="45">
        <f>AO170-'Verbrauch je Träger PP 2019'!J170</f>
        <v>0</v>
      </c>
    </row>
    <row r="171" spans="3:49" x14ac:dyDescent="0.25">
      <c r="C171" s="7" t="str">
        <f t="shared" si="61"/>
        <v>Germany</v>
      </c>
      <c r="D171" s="7" t="str">
        <f t="shared" si="61"/>
        <v>Duisburg</v>
      </c>
      <c r="E171" s="43">
        <f>'Gesamtenergie 2050 var.'!E21*'Energie pro Energieträger'!D$59</f>
        <v>0</v>
      </c>
      <c r="F171" s="47">
        <f>'Gesamtenergie 2050 var.'!F21*'Energie pro Energieträger'!D$57</f>
        <v>68.308699050718403</v>
      </c>
      <c r="G171" s="44">
        <f>'Gesamtenergie 2050 var.'!G21*'Energie pro Energieträger'!E$58</f>
        <v>221.45187782245003</v>
      </c>
      <c r="H171" s="46">
        <f>'Gesamtenergie 2050 var.'!H21*'Energie pro Energieträger'!E$60</f>
        <v>0</v>
      </c>
      <c r="I171" s="45">
        <f>'Gesamtenergie 2050 var.'!I21*'Energie pro Energieträger'!E$57</f>
        <v>0</v>
      </c>
      <c r="K171" s="7" t="str">
        <f t="shared" si="62"/>
        <v>Germany</v>
      </c>
      <c r="L171" s="7" t="str">
        <f t="shared" si="63"/>
        <v>Duisburg</v>
      </c>
      <c r="M171" s="43">
        <f>E171-'Verbrauch je Träger PP 2019'!F171</f>
        <v>0</v>
      </c>
      <c r="N171" s="47">
        <f>F171-'Verbrauch je Träger PP 2019'!G171</f>
        <v>-47.654415057432018</v>
      </c>
      <c r="O171" s="44">
        <f>G171-'Verbrauch je Träger PP 2019'!H171</f>
        <v>-154.49217812160586</v>
      </c>
      <c r="P171" s="46">
        <f>H171-'Verbrauch je Träger PP 2019'!I171</f>
        <v>0</v>
      </c>
      <c r="Q171" s="45">
        <f>I171-'Verbrauch je Träger PP 2019'!J171</f>
        <v>0</v>
      </c>
      <c r="S171" s="7" t="str">
        <f t="shared" si="64"/>
        <v>Germany</v>
      </c>
      <c r="T171" s="7" t="str">
        <f t="shared" si="65"/>
        <v>Duisburg</v>
      </c>
      <c r="U171" s="43">
        <f>'Gesamtenergie 2050 var.'!E58*'Energie pro Energieträger'!D$59</f>
        <v>0</v>
      </c>
      <c r="V171" s="47">
        <f>'Gesamtenergie 2050 var.'!F58*'Energie pro Energieträger'!D$57</f>
        <v>64.649304458715633</v>
      </c>
      <c r="W171" s="44">
        <f>'Gesamtenergie 2050 var.'!G58*'Energie pro Energieträger'!E$58</f>
        <v>209.5883843676759</v>
      </c>
      <c r="X171" s="46">
        <f>'Gesamtenergie 2050 var.'!H58*'Energie pro Energieträger'!E$60</f>
        <v>0</v>
      </c>
      <c r="Y171" s="45">
        <f>'Gesamtenergie 2050 var.'!I58*'Energie pro Energieträger'!E$57</f>
        <v>0</v>
      </c>
      <c r="AA171" s="7" t="str">
        <f t="shared" si="66"/>
        <v>Germany</v>
      </c>
      <c r="AB171" s="7" t="str">
        <f t="shared" si="67"/>
        <v>Duisburg</v>
      </c>
      <c r="AC171" s="43">
        <f>U171-'Verbrauch je Träger PP 2019'!F171</f>
        <v>0</v>
      </c>
      <c r="AD171" s="47">
        <f>V171-'Verbrauch je Träger PP 2019'!G171</f>
        <v>-51.313809649434788</v>
      </c>
      <c r="AE171" s="44">
        <f>W171-'Verbrauch je Träger PP 2019'!H171</f>
        <v>-166.35567157637999</v>
      </c>
      <c r="AF171" s="46">
        <f>X171-'Verbrauch je Träger PP 2019'!I171</f>
        <v>0</v>
      </c>
      <c r="AG171" s="45">
        <f>Y171-'Verbrauch je Träger PP 2019'!J171</f>
        <v>0</v>
      </c>
      <c r="AI171" s="7" t="str">
        <f t="shared" si="68"/>
        <v>Germany</v>
      </c>
      <c r="AJ171" s="7" t="str">
        <f t="shared" si="69"/>
        <v>Duisburg</v>
      </c>
      <c r="AK171" s="43">
        <f>'Gesamtenergie 2050 var.'!E95*'Energie pro Energieträger'!D$59</f>
        <v>0</v>
      </c>
      <c r="AL171" s="47">
        <f>'Gesamtenergie 2050 var.'!F95*'Energie pro Energieträger'!D$57</f>
        <v>60.989909866712864</v>
      </c>
      <c r="AM171" s="44">
        <f>'Gesamtenergie 2050 var.'!G95*'Energie pro Energieträger'!E$58</f>
        <v>197.72489091290183</v>
      </c>
      <c r="AN171" s="46">
        <f>'Gesamtenergie 2050 var.'!H95*'Energie pro Energieträger'!E$60</f>
        <v>0</v>
      </c>
      <c r="AO171" s="45">
        <f>'Gesamtenergie 2050 var.'!I95*'Energie pro Energieträger'!E$57</f>
        <v>0</v>
      </c>
      <c r="AQ171" s="7" t="str">
        <f t="shared" si="70"/>
        <v>Germany</v>
      </c>
      <c r="AR171" s="7" t="str">
        <f t="shared" si="71"/>
        <v>Duisburg</v>
      </c>
      <c r="AS171" s="43">
        <f>AK171-'Verbrauch je Träger PP 2019'!F171</f>
        <v>0</v>
      </c>
      <c r="AT171" s="47">
        <f>AL171-'Verbrauch je Träger PP 2019'!G171</f>
        <v>-54.973204241437557</v>
      </c>
      <c r="AU171" s="44">
        <f>AM171-'Verbrauch je Träger PP 2019'!H171</f>
        <v>-178.21916503115406</v>
      </c>
      <c r="AV171" s="46">
        <f>AN171-'Verbrauch je Träger PP 2019'!I171</f>
        <v>0</v>
      </c>
      <c r="AW171" s="45">
        <f>AO171-'Verbrauch je Träger PP 2019'!J171</f>
        <v>0</v>
      </c>
    </row>
    <row r="172" spans="3:49" x14ac:dyDescent="0.25">
      <c r="C172" s="7" t="str">
        <f t="shared" si="61"/>
        <v>Germany</v>
      </c>
      <c r="D172" s="7" t="str">
        <f t="shared" si="61"/>
        <v>Duisburg-Bruckhausen</v>
      </c>
      <c r="E172" s="43">
        <f>'Gesamtenergie 2050 var.'!E22*'Energie pro Energieträger'!D$59</f>
        <v>0</v>
      </c>
      <c r="F172" s="47">
        <f>'Gesamtenergie 2050 var.'!F22*'Energie pro Energieträger'!D$57</f>
        <v>365.93945920027721</v>
      </c>
      <c r="G172" s="44">
        <f>'Gesamtenergie 2050 var.'!G22*'Energie pro Energieträger'!E$58</f>
        <v>1186.3493454774109</v>
      </c>
      <c r="H172" s="46">
        <f>'Gesamtenergie 2050 var.'!H22*'Energie pro Energieträger'!E$60</f>
        <v>0</v>
      </c>
      <c r="I172" s="45">
        <f>'Gesamtenergie 2050 var.'!I22*'Energie pro Energieträger'!E$57</f>
        <v>0</v>
      </c>
      <c r="K172" s="7" t="str">
        <f t="shared" si="62"/>
        <v>Germany</v>
      </c>
      <c r="L172" s="7" t="str">
        <f t="shared" si="63"/>
        <v>Duisburg-Bruckhausen</v>
      </c>
      <c r="M172" s="43">
        <f>E172-'Verbrauch je Träger PP 2019'!F172</f>
        <v>0</v>
      </c>
      <c r="N172" s="47">
        <f>F172-'Verbrauch je Träger PP 2019'!G172</f>
        <v>-255.29150923624292</v>
      </c>
      <c r="O172" s="44">
        <f>G172-'Verbrauch je Träger PP 2019'!H172</f>
        <v>-827.63666850860295</v>
      </c>
      <c r="P172" s="46">
        <f>H172-'Verbrauch je Träger PP 2019'!I172</f>
        <v>0</v>
      </c>
      <c r="Q172" s="45">
        <f>I172-'Verbrauch je Träger PP 2019'!J172</f>
        <v>0</v>
      </c>
      <c r="S172" s="7" t="str">
        <f t="shared" si="64"/>
        <v>Germany</v>
      </c>
      <c r="T172" s="7" t="str">
        <f t="shared" si="65"/>
        <v>Duisburg-Bruckhausen</v>
      </c>
      <c r="U172" s="43">
        <f>'Gesamtenergie 2050 var.'!E59*'Energie pro Energieträger'!D$59</f>
        <v>0</v>
      </c>
      <c r="V172" s="47">
        <f>'Gesamtenergie 2050 var.'!F59*'Energie pro Energieträger'!D$57</f>
        <v>346.33555960026229</v>
      </c>
      <c r="W172" s="44">
        <f>'Gesamtenergie 2050 var.'!G59*'Energie pro Energieträger'!E$58</f>
        <v>1122.7949162554066</v>
      </c>
      <c r="X172" s="46">
        <f>'Gesamtenergie 2050 var.'!H59*'Energie pro Energieträger'!E$60</f>
        <v>0</v>
      </c>
      <c r="Y172" s="45">
        <f>'Gesamtenergie 2050 var.'!I59*'Energie pro Energieträger'!E$57</f>
        <v>0</v>
      </c>
      <c r="AA172" s="7" t="str">
        <f t="shared" si="66"/>
        <v>Germany</v>
      </c>
      <c r="AB172" s="7" t="str">
        <f t="shared" si="67"/>
        <v>Duisburg-Bruckhausen</v>
      </c>
      <c r="AC172" s="43">
        <f>U172-'Verbrauch je Träger PP 2019'!F172</f>
        <v>0</v>
      </c>
      <c r="AD172" s="47">
        <f>V172-'Verbrauch je Träger PP 2019'!G172</f>
        <v>-274.89540883625784</v>
      </c>
      <c r="AE172" s="44">
        <f>W172-'Verbrauch je Träger PP 2019'!H172</f>
        <v>-891.19109773060723</v>
      </c>
      <c r="AF172" s="46">
        <f>X172-'Verbrauch je Träger PP 2019'!I172</f>
        <v>0</v>
      </c>
      <c r="AG172" s="45">
        <f>Y172-'Verbrauch je Träger PP 2019'!J172</f>
        <v>0</v>
      </c>
      <c r="AI172" s="7" t="str">
        <f t="shared" si="68"/>
        <v>Germany</v>
      </c>
      <c r="AJ172" s="7" t="str">
        <f t="shared" si="69"/>
        <v>Duisburg-Bruckhausen</v>
      </c>
      <c r="AK172" s="43">
        <f>'Gesamtenergie 2050 var.'!E96*'Energie pro Energieträger'!D$59</f>
        <v>0</v>
      </c>
      <c r="AL172" s="47">
        <f>'Gesamtenergie 2050 var.'!F96*'Energie pro Energieträger'!D$57</f>
        <v>326.73166000024742</v>
      </c>
      <c r="AM172" s="44">
        <f>'Gesamtenergie 2050 var.'!G96*'Energie pro Energieträger'!E$58</f>
        <v>1059.2404870334026</v>
      </c>
      <c r="AN172" s="46">
        <f>'Gesamtenergie 2050 var.'!H96*'Energie pro Energieträger'!E$60</f>
        <v>0</v>
      </c>
      <c r="AO172" s="45">
        <f>'Gesamtenergie 2050 var.'!I96*'Energie pro Energieträger'!E$57</f>
        <v>0</v>
      </c>
      <c r="AQ172" s="7" t="str">
        <f t="shared" si="70"/>
        <v>Germany</v>
      </c>
      <c r="AR172" s="7" t="str">
        <f t="shared" si="71"/>
        <v>Duisburg-Bruckhausen</v>
      </c>
      <c r="AS172" s="43">
        <f>AK172-'Verbrauch je Träger PP 2019'!F172</f>
        <v>0</v>
      </c>
      <c r="AT172" s="47">
        <f>AL172-'Verbrauch je Träger PP 2019'!G172</f>
        <v>-294.49930843627271</v>
      </c>
      <c r="AU172" s="44">
        <f>AM172-'Verbrauch je Träger PP 2019'!H172</f>
        <v>-954.74552695261127</v>
      </c>
      <c r="AV172" s="46">
        <f>AN172-'Verbrauch je Träger PP 2019'!I172</f>
        <v>0</v>
      </c>
      <c r="AW172" s="45">
        <f>AO172-'Verbrauch je Träger PP 2019'!J172</f>
        <v>0</v>
      </c>
    </row>
    <row r="173" spans="3:49" x14ac:dyDescent="0.25">
      <c r="C173" s="7" t="str">
        <f t="shared" si="61"/>
        <v>Hungaria</v>
      </c>
      <c r="D173" s="7" t="str">
        <f t="shared" si="61"/>
        <v>Dunauijvaros</v>
      </c>
      <c r="E173" s="43">
        <f>'Gesamtenergie 2050 var.'!E23*'Energie pro Energieträger'!D$59</f>
        <v>0</v>
      </c>
      <c r="F173" s="47">
        <f>'Gesamtenergie 2050 var.'!F23*'Energie pro Energieträger'!D$57</f>
        <v>97.583855786740571</v>
      </c>
      <c r="G173" s="44">
        <f>'Gesamtenergie 2050 var.'!G23*'Energie pro Energieträger'!E$58</f>
        <v>316.35982546064287</v>
      </c>
      <c r="H173" s="46">
        <f>'Gesamtenergie 2050 var.'!H23*'Energie pro Energieträger'!E$60</f>
        <v>0</v>
      </c>
      <c r="I173" s="45">
        <f>'Gesamtenergie 2050 var.'!I23*'Energie pro Energieträger'!E$57</f>
        <v>0</v>
      </c>
      <c r="K173" s="7" t="str">
        <f t="shared" si="62"/>
        <v>Hungaria</v>
      </c>
      <c r="L173" s="7" t="str">
        <f t="shared" si="63"/>
        <v>Dunauijvaros</v>
      </c>
      <c r="M173" s="43">
        <f>E173-'Verbrauch je Träger PP 2019'!F173</f>
        <v>0</v>
      </c>
      <c r="N173" s="47">
        <f>F173-'Verbrauch je Träger PP 2019'!G173</f>
        <v>-68.077735796331439</v>
      </c>
      <c r="O173" s="44">
        <f>G173-'Verbrauch je Träger PP 2019'!H173</f>
        <v>-220.7031116022942</v>
      </c>
      <c r="P173" s="46">
        <f>H173-'Verbrauch je Träger PP 2019'!I173</f>
        <v>0</v>
      </c>
      <c r="Q173" s="45">
        <f>I173-'Verbrauch je Träger PP 2019'!J173</f>
        <v>0</v>
      </c>
      <c r="S173" s="7" t="str">
        <f t="shared" si="64"/>
        <v>Hungaria</v>
      </c>
      <c r="T173" s="7" t="str">
        <f t="shared" si="65"/>
        <v>Dunauijvaros</v>
      </c>
      <c r="U173" s="43">
        <f>'Gesamtenergie 2050 var.'!E60*'Energie pro Energieträger'!D$59</f>
        <v>0</v>
      </c>
      <c r="V173" s="47">
        <f>'Gesamtenergie 2050 var.'!F60*'Energie pro Energieträger'!D$57</f>
        <v>92.356149226736591</v>
      </c>
      <c r="W173" s="44">
        <f>'Gesamtenergie 2050 var.'!G60*'Energie pro Energieträger'!E$58</f>
        <v>299.41197766810842</v>
      </c>
      <c r="X173" s="46">
        <f>'Gesamtenergie 2050 var.'!H60*'Energie pro Energieträger'!E$60</f>
        <v>0</v>
      </c>
      <c r="Y173" s="45">
        <f>'Gesamtenergie 2050 var.'!I60*'Energie pro Energieträger'!E$57</f>
        <v>0</v>
      </c>
      <c r="AA173" s="7" t="str">
        <f t="shared" si="66"/>
        <v>Hungaria</v>
      </c>
      <c r="AB173" s="7" t="str">
        <f t="shared" si="67"/>
        <v>Dunauijvaros</v>
      </c>
      <c r="AC173" s="43">
        <f>U173-'Verbrauch je Träger PP 2019'!F173</f>
        <v>0</v>
      </c>
      <c r="AD173" s="47">
        <f>V173-'Verbrauch je Träger PP 2019'!G173</f>
        <v>-73.305442356335419</v>
      </c>
      <c r="AE173" s="44">
        <f>W173-'Verbrauch je Träger PP 2019'!H173</f>
        <v>-237.65095939482865</v>
      </c>
      <c r="AF173" s="46">
        <f>X173-'Verbrauch je Träger PP 2019'!I173</f>
        <v>0</v>
      </c>
      <c r="AG173" s="45">
        <f>Y173-'Verbrauch je Träger PP 2019'!J173</f>
        <v>0</v>
      </c>
      <c r="AI173" s="7" t="str">
        <f t="shared" si="68"/>
        <v>Hungaria</v>
      </c>
      <c r="AJ173" s="7" t="str">
        <f t="shared" si="69"/>
        <v>Dunauijvaros</v>
      </c>
      <c r="AK173" s="43">
        <f>'Gesamtenergie 2050 var.'!E97*'Energie pro Energieträger'!D$59</f>
        <v>0</v>
      </c>
      <c r="AL173" s="47">
        <f>'Gesamtenergie 2050 var.'!F97*'Energie pro Energieträger'!D$57</f>
        <v>87.128442666732639</v>
      </c>
      <c r="AM173" s="44">
        <f>'Gesamtenergie 2050 var.'!G97*'Energie pro Energieträger'!E$58</f>
        <v>282.46412987557403</v>
      </c>
      <c r="AN173" s="46">
        <f>'Gesamtenergie 2050 var.'!H97*'Energie pro Energieträger'!E$60</f>
        <v>0</v>
      </c>
      <c r="AO173" s="45">
        <f>'Gesamtenergie 2050 var.'!I97*'Energie pro Energieträger'!E$57</f>
        <v>0</v>
      </c>
      <c r="AQ173" s="7" t="str">
        <f t="shared" si="70"/>
        <v>Hungaria</v>
      </c>
      <c r="AR173" s="7" t="str">
        <f t="shared" si="71"/>
        <v>Dunauijvaros</v>
      </c>
      <c r="AS173" s="43">
        <f>AK173-'Verbrauch je Träger PP 2019'!F173</f>
        <v>0</v>
      </c>
      <c r="AT173" s="47">
        <f>AL173-'Verbrauch je Träger PP 2019'!G173</f>
        <v>-78.533148916339371</v>
      </c>
      <c r="AU173" s="44">
        <f>AM173-'Verbrauch je Träger PP 2019'!H173</f>
        <v>-254.59880718736304</v>
      </c>
      <c r="AV173" s="46">
        <f>AN173-'Verbrauch je Träger PP 2019'!I173</f>
        <v>0</v>
      </c>
      <c r="AW173" s="45">
        <f>AO173-'Verbrauch je Träger PP 2019'!J173</f>
        <v>0</v>
      </c>
    </row>
    <row r="174" spans="3:49" x14ac:dyDescent="0.25">
      <c r="C174" s="7" t="str">
        <f t="shared" si="61"/>
        <v>Italy</v>
      </c>
      <c r="D174" s="7" t="str">
        <f t="shared" si="61"/>
        <v>Taranto</v>
      </c>
      <c r="E174" s="43">
        <f>'Gesamtenergie 2050 var.'!E24*'Energie pro Energieträger'!D$59</f>
        <v>0</v>
      </c>
      <c r="F174" s="47">
        <f>'Gesamtenergie 2050 var.'!F24*'Energie pro Energieträger'!D$57</f>
        <v>518.41423386705924</v>
      </c>
      <c r="G174" s="44">
        <f>'Gesamtenergie 2050 var.'!G24*'Energie pro Energieträger'!E$58</f>
        <v>1680.6615727596652</v>
      </c>
      <c r="H174" s="46">
        <f>'Gesamtenergie 2050 var.'!H24*'Energie pro Energieträger'!E$60</f>
        <v>0</v>
      </c>
      <c r="I174" s="45">
        <f>'Gesamtenergie 2050 var.'!I24*'Energie pro Energieträger'!E$57</f>
        <v>0</v>
      </c>
      <c r="K174" s="7" t="str">
        <f t="shared" si="62"/>
        <v>Italy</v>
      </c>
      <c r="L174" s="7" t="str">
        <f t="shared" si="63"/>
        <v>Taranto</v>
      </c>
      <c r="M174" s="43">
        <f>E174-'Verbrauch je Träger PP 2019'!F174</f>
        <v>0</v>
      </c>
      <c r="N174" s="47">
        <f>F174-'Verbrauch je Träger PP 2019'!G174</f>
        <v>-361.6629714180109</v>
      </c>
      <c r="O174" s="44">
        <f>G174-'Verbrauch je Träger PP 2019'!H174</f>
        <v>-1172.4852803871875</v>
      </c>
      <c r="P174" s="46">
        <f>H174-'Verbrauch je Träger PP 2019'!I174</f>
        <v>0</v>
      </c>
      <c r="Q174" s="45">
        <f>I174-'Verbrauch je Träger PP 2019'!J174</f>
        <v>0</v>
      </c>
      <c r="S174" s="7" t="str">
        <f t="shared" si="64"/>
        <v>Italy</v>
      </c>
      <c r="T174" s="7" t="str">
        <f t="shared" si="65"/>
        <v>Taranto</v>
      </c>
      <c r="U174" s="43">
        <f>'Gesamtenergie 2050 var.'!E61*'Energie pro Energieträger'!D$59</f>
        <v>0</v>
      </c>
      <c r="V174" s="47">
        <f>'Gesamtenergie 2050 var.'!F61*'Energie pro Energieträger'!D$57</f>
        <v>490.64204276703828</v>
      </c>
      <c r="W174" s="44">
        <f>'Gesamtenergie 2050 var.'!G61*'Energie pro Energieträger'!E$58</f>
        <v>1590.6261313618259</v>
      </c>
      <c r="X174" s="46">
        <f>'Gesamtenergie 2050 var.'!H61*'Energie pro Energieträger'!E$60</f>
        <v>0</v>
      </c>
      <c r="Y174" s="45">
        <f>'Gesamtenergie 2050 var.'!I61*'Energie pro Energieträger'!E$57</f>
        <v>0</v>
      </c>
      <c r="AA174" s="7" t="str">
        <f t="shared" si="66"/>
        <v>Italy</v>
      </c>
      <c r="AB174" s="7" t="str">
        <f t="shared" si="67"/>
        <v>Taranto</v>
      </c>
      <c r="AC174" s="43">
        <f>U174-'Verbrauch je Träger PP 2019'!F174</f>
        <v>0</v>
      </c>
      <c r="AD174" s="47">
        <f>V174-'Verbrauch je Träger PP 2019'!G174</f>
        <v>-389.43516251803186</v>
      </c>
      <c r="AE174" s="44">
        <f>W174-'Verbrauch je Träger PP 2019'!H174</f>
        <v>-1262.5207217850268</v>
      </c>
      <c r="AF174" s="46">
        <f>X174-'Verbrauch je Träger PP 2019'!I174</f>
        <v>0</v>
      </c>
      <c r="AG174" s="45">
        <f>Y174-'Verbrauch je Träger PP 2019'!J174</f>
        <v>0</v>
      </c>
      <c r="AI174" s="7" t="str">
        <f t="shared" si="68"/>
        <v>Italy</v>
      </c>
      <c r="AJ174" s="7" t="str">
        <f t="shared" si="69"/>
        <v>Taranto</v>
      </c>
      <c r="AK174" s="43">
        <f>'Gesamtenergie 2050 var.'!E98*'Energie pro Energieträger'!D$59</f>
        <v>0</v>
      </c>
      <c r="AL174" s="47">
        <f>'Gesamtenergie 2050 var.'!F98*'Energie pro Energieträger'!D$57</f>
        <v>462.8698516670172</v>
      </c>
      <c r="AM174" s="44">
        <f>'Gesamtenergie 2050 var.'!G98*'Energie pro Energieträger'!E$58</f>
        <v>1500.5906899639867</v>
      </c>
      <c r="AN174" s="46">
        <f>'Gesamtenergie 2050 var.'!H98*'Energie pro Energieträger'!E$60</f>
        <v>0</v>
      </c>
      <c r="AO174" s="45">
        <f>'Gesamtenergie 2050 var.'!I98*'Energie pro Energieträger'!E$57</f>
        <v>0</v>
      </c>
      <c r="AQ174" s="7" t="str">
        <f t="shared" si="70"/>
        <v>Italy</v>
      </c>
      <c r="AR174" s="7" t="str">
        <f t="shared" si="71"/>
        <v>Taranto</v>
      </c>
      <c r="AS174" s="43">
        <f>AK174-'Verbrauch je Träger PP 2019'!F174</f>
        <v>0</v>
      </c>
      <c r="AT174" s="47">
        <f>AL174-'Verbrauch je Träger PP 2019'!G174</f>
        <v>-417.20735361805293</v>
      </c>
      <c r="AU174" s="44">
        <f>AM174-'Verbrauch je Träger PP 2019'!H174</f>
        <v>-1352.5561631828659</v>
      </c>
      <c r="AV174" s="46">
        <f>AN174-'Verbrauch je Träger PP 2019'!I174</f>
        <v>0</v>
      </c>
      <c r="AW174" s="45">
        <f>AO174-'Verbrauch je Träger PP 2019'!J174</f>
        <v>0</v>
      </c>
    </row>
    <row r="175" spans="3:49" x14ac:dyDescent="0.25">
      <c r="C175" s="7" t="str">
        <f t="shared" si="61"/>
        <v>Netherlands</v>
      </c>
      <c r="D175" s="7" t="str">
        <f t="shared" si="61"/>
        <v>Ijmuiden</v>
      </c>
      <c r="E175" s="43">
        <f>'Gesamtenergie 2050 var.'!E25*'Energie pro Energieträger'!D$59</f>
        <v>0</v>
      </c>
      <c r="F175" s="47">
        <f>'Gesamtenergie 2050 var.'!F25*'Energie pro Energieträger'!D$57</f>
        <v>415.64623574164813</v>
      </c>
      <c r="G175" s="44">
        <f>'Gesamtenergie 2050 var.'!G25*'Energie pro Energieträger'!E$58</f>
        <v>1347.4951315714259</v>
      </c>
      <c r="H175" s="46">
        <f>'Gesamtenergie 2050 var.'!H25*'Energie pro Energieträger'!E$60</f>
        <v>0</v>
      </c>
      <c r="I175" s="45">
        <f>'Gesamtenergie 2050 var.'!I25*'Energie pro Energieträger'!E$57</f>
        <v>0</v>
      </c>
      <c r="K175" s="7" t="str">
        <f t="shared" si="62"/>
        <v>Netherlands</v>
      </c>
      <c r="L175" s="7" t="str">
        <f t="shared" si="63"/>
        <v>Ijmuiden</v>
      </c>
      <c r="M175" s="43">
        <f>E175-'Verbrauch je Träger PP 2019'!F175</f>
        <v>0</v>
      </c>
      <c r="N175" s="47">
        <f>F175-'Verbrauch je Träger PP 2019'!G175</f>
        <v>-289.96860590749935</v>
      </c>
      <c r="O175" s="44">
        <f>G175-'Verbrauch je Träger PP 2019'!H175</f>
        <v>-940.0573159810217</v>
      </c>
      <c r="P175" s="46">
        <f>H175-'Verbrauch je Träger PP 2019'!I175</f>
        <v>0</v>
      </c>
      <c r="Q175" s="45">
        <f>I175-'Verbrauch je Träger PP 2019'!J175</f>
        <v>0</v>
      </c>
      <c r="S175" s="7" t="str">
        <f t="shared" si="64"/>
        <v>Netherlands</v>
      </c>
      <c r="T175" s="7" t="str">
        <f t="shared" si="65"/>
        <v>Ijmuiden</v>
      </c>
      <c r="U175" s="43">
        <f>'Gesamtenergie 2050 var.'!E62*'Energie pro Energieträger'!D$59</f>
        <v>0</v>
      </c>
      <c r="V175" s="47">
        <f>'Gesamtenergie 2050 var.'!F62*'Energie pro Energieträger'!D$57</f>
        <v>393.37947311263127</v>
      </c>
      <c r="W175" s="44">
        <f>'Gesamtenergie 2050 var.'!G62*'Energie pro Energieträger'!E$58</f>
        <v>1275.3078923800995</v>
      </c>
      <c r="X175" s="46">
        <f>'Gesamtenergie 2050 var.'!H62*'Energie pro Energieträger'!E$60</f>
        <v>0</v>
      </c>
      <c r="Y175" s="45">
        <f>'Gesamtenergie 2050 var.'!I62*'Energie pro Energieträger'!E$57</f>
        <v>0</v>
      </c>
      <c r="AA175" s="7" t="str">
        <f t="shared" si="66"/>
        <v>Netherlands</v>
      </c>
      <c r="AB175" s="7" t="str">
        <f t="shared" si="67"/>
        <v>Ijmuiden</v>
      </c>
      <c r="AC175" s="43">
        <f>U175-'Verbrauch je Träger PP 2019'!F175</f>
        <v>0</v>
      </c>
      <c r="AD175" s="47">
        <f>V175-'Verbrauch je Träger PP 2019'!G175</f>
        <v>-312.23536853651621</v>
      </c>
      <c r="AE175" s="44">
        <f>W175-'Verbrauch je Träger PP 2019'!H175</f>
        <v>-1012.2445551723481</v>
      </c>
      <c r="AF175" s="46">
        <f>X175-'Verbrauch je Träger PP 2019'!I175</f>
        <v>0</v>
      </c>
      <c r="AG175" s="45">
        <f>Y175-'Verbrauch je Träger PP 2019'!J175</f>
        <v>0</v>
      </c>
      <c r="AI175" s="7" t="str">
        <f t="shared" si="68"/>
        <v>Netherlands</v>
      </c>
      <c r="AJ175" s="7" t="str">
        <f t="shared" si="69"/>
        <v>Ijmuiden</v>
      </c>
      <c r="AK175" s="43">
        <f>'Gesamtenergie 2050 var.'!E99*'Energie pro Energieträger'!D$59</f>
        <v>0</v>
      </c>
      <c r="AL175" s="47">
        <f>'Gesamtenergie 2050 var.'!F99*'Energie pro Energieträger'!D$57</f>
        <v>371.11271048361442</v>
      </c>
      <c r="AM175" s="44">
        <f>'Gesamtenergie 2050 var.'!G99*'Energie pro Energieträger'!E$58</f>
        <v>1203.1206531887731</v>
      </c>
      <c r="AN175" s="46">
        <f>'Gesamtenergie 2050 var.'!H99*'Energie pro Energieträger'!E$60</f>
        <v>0</v>
      </c>
      <c r="AO175" s="45">
        <f>'Gesamtenergie 2050 var.'!I99*'Energie pro Energieträger'!E$57</f>
        <v>0</v>
      </c>
      <c r="AQ175" s="7" t="str">
        <f t="shared" si="70"/>
        <v>Netherlands</v>
      </c>
      <c r="AR175" s="7" t="str">
        <f t="shared" si="71"/>
        <v>Ijmuiden</v>
      </c>
      <c r="AS175" s="43">
        <f>AK175-'Verbrauch je Träger PP 2019'!F175</f>
        <v>0</v>
      </c>
      <c r="AT175" s="47">
        <f>AL175-'Verbrauch je Träger PP 2019'!G175</f>
        <v>-334.50213116553306</v>
      </c>
      <c r="AU175" s="44">
        <f>AM175-'Verbrauch je Träger PP 2019'!H175</f>
        <v>-1084.4317943636745</v>
      </c>
      <c r="AV175" s="46">
        <f>AN175-'Verbrauch je Träger PP 2019'!I175</f>
        <v>0</v>
      </c>
      <c r="AW175" s="45">
        <f>AO175-'Verbrauch je Träger PP 2019'!J175</f>
        <v>0</v>
      </c>
    </row>
    <row r="176" spans="3:49" x14ac:dyDescent="0.25">
      <c r="C176" s="7" t="str">
        <f t="shared" si="61"/>
        <v>Poland</v>
      </c>
      <c r="D176" s="7" t="str">
        <f t="shared" si="61"/>
        <v>Krakow</v>
      </c>
      <c r="E176" s="43">
        <f>'Gesamtenergie 2050 var.'!E26*'Energie pro Energieträger'!D$59</f>
        <v>0</v>
      </c>
      <c r="F176" s="47">
        <f>'Gesamtenergie 2050 var.'!F26*'Energie pro Energieträger'!D$57</f>
        <v>166.19750438679256</v>
      </c>
      <c r="G176" s="44">
        <f>'Gesamtenergie 2050 var.'!G26*'Energie pro Energieträger'!E$58</f>
        <v>538.80032773765743</v>
      </c>
      <c r="H176" s="46">
        <f>'Gesamtenergie 2050 var.'!H26*'Energie pro Energieträger'!E$60</f>
        <v>0</v>
      </c>
      <c r="I176" s="45">
        <f>'Gesamtenergie 2050 var.'!I26*'Energie pro Energieträger'!E$57</f>
        <v>0</v>
      </c>
      <c r="K176" s="7" t="str">
        <f t="shared" si="62"/>
        <v>Poland</v>
      </c>
      <c r="L176" s="7" t="str">
        <f t="shared" si="63"/>
        <v>Krakow</v>
      </c>
      <c r="M176" s="43">
        <f>E176-'Verbrauch je Träger PP 2019'!F176</f>
        <v>0</v>
      </c>
      <c r="N176" s="47">
        <f>F176-'Verbrauch je Träger PP 2019'!G176</f>
        <v>-115.94489377812698</v>
      </c>
      <c r="O176" s="44">
        <f>G176-'Verbrauch je Träger PP 2019'!H176</f>
        <v>-375.88498694765713</v>
      </c>
      <c r="P176" s="46">
        <f>H176-'Verbrauch je Träger PP 2019'!I176</f>
        <v>0</v>
      </c>
      <c r="Q176" s="45">
        <f>I176-'Verbrauch je Träger PP 2019'!J176</f>
        <v>0</v>
      </c>
      <c r="S176" s="7" t="str">
        <f t="shared" si="64"/>
        <v>Poland</v>
      </c>
      <c r="T176" s="7" t="str">
        <f t="shared" si="65"/>
        <v>Krakow</v>
      </c>
      <c r="U176" s="43">
        <f>'Gesamtenergie 2050 var.'!E63*'Energie pro Energieträger'!D$59</f>
        <v>0</v>
      </c>
      <c r="V176" s="47">
        <f>'Gesamtenergie 2050 var.'!F63*'Energie pro Energieträger'!D$57</f>
        <v>157.29406665178578</v>
      </c>
      <c r="W176" s="44">
        <f>'Gesamtenergie 2050 var.'!G63*'Energie pro Energieträger'!E$58</f>
        <v>509.93602446599715</v>
      </c>
      <c r="X176" s="46">
        <f>'Gesamtenergie 2050 var.'!H63*'Energie pro Energieträger'!E$60</f>
        <v>0</v>
      </c>
      <c r="Y176" s="45">
        <f>'Gesamtenergie 2050 var.'!I63*'Energie pro Energieträger'!E$57</f>
        <v>0</v>
      </c>
      <c r="AA176" s="7" t="str">
        <f t="shared" si="66"/>
        <v>Poland</v>
      </c>
      <c r="AB176" s="7" t="str">
        <f t="shared" si="67"/>
        <v>Krakow</v>
      </c>
      <c r="AC176" s="43">
        <f>U176-'Verbrauch je Träger PP 2019'!F176</f>
        <v>0</v>
      </c>
      <c r="AD176" s="47">
        <f>V176-'Verbrauch je Träger PP 2019'!G176</f>
        <v>-124.84833151313376</v>
      </c>
      <c r="AE176" s="44">
        <f>W176-'Verbrauch je Träger PP 2019'!H176</f>
        <v>-404.7492902193174</v>
      </c>
      <c r="AF176" s="46">
        <f>X176-'Verbrauch je Träger PP 2019'!I176</f>
        <v>0</v>
      </c>
      <c r="AG176" s="45">
        <f>Y176-'Verbrauch je Träger PP 2019'!J176</f>
        <v>0</v>
      </c>
      <c r="AI176" s="7" t="str">
        <f t="shared" si="68"/>
        <v>Poland</v>
      </c>
      <c r="AJ176" s="7" t="str">
        <f t="shared" si="69"/>
        <v>Krakow</v>
      </c>
      <c r="AK176" s="43">
        <f>'Gesamtenergie 2050 var.'!E100*'Energie pro Energieträger'!D$59</f>
        <v>0</v>
      </c>
      <c r="AL176" s="47">
        <f>'Gesamtenergie 2050 var.'!F100*'Energie pro Energieträger'!D$57</f>
        <v>148.39062891677904</v>
      </c>
      <c r="AM176" s="44">
        <f>'Gesamtenergie 2050 var.'!G100*'Energie pro Energieträger'!E$58</f>
        <v>481.07172119433699</v>
      </c>
      <c r="AN176" s="46">
        <f>'Gesamtenergie 2050 var.'!H100*'Energie pro Energieträger'!E$60</f>
        <v>0</v>
      </c>
      <c r="AO176" s="45">
        <f>'Gesamtenergie 2050 var.'!I100*'Energie pro Energieträger'!E$57</f>
        <v>0</v>
      </c>
      <c r="AQ176" s="7" t="str">
        <f t="shared" si="70"/>
        <v>Poland</v>
      </c>
      <c r="AR176" s="7" t="str">
        <f t="shared" si="71"/>
        <v>Krakow</v>
      </c>
      <c r="AS176" s="43">
        <f>AK176-'Verbrauch je Träger PP 2019'!F176</f>
        <v>0</v>
      </c>
      <c r="AT176" s="47">
        <f>AL176-'Verbrauch je Träger PP 2019'!G176</f>
        <v>-133.7517692481405</v>
      </c>
      <c r="AU176" s="44">
        <f>AM176-'Verbrauch je Träger PP 2019'!H176</f>
        <v>-433.61359349097756</v>
      </c>
      <c r="AV176" s="46">
        <f>AN176-'Verbrauch je Träger PP 2019'!I176</f>
        <v>0</v>
      </c>
      <c r="AW176" s="45">
        <f>AO176-'Verbrauch je Träger PP 2019'!J176</f>
        <v>0</v>
      </c>
    </row>
    <row r="177" spans="3:49" x14ac:dyDescent="0.25">
      <c r="C177" s="7" t="str">
        <f t="shared" si="61"/>
        <v>Poland</v>
      </c>
      <c r="D177" s="7" t="str">
        <f t="shared" si="61"/>
        <v>Dabrowa Gornicza</v>
      </c>
      <c r="E177" s="43">
        <f>'Gesamtenergie 2050 var.'!E27*'Energie pro Energieträger'!D$59</f>
        <v>0</v>
      </c>
      <c r="F177" s="47">
        <f>'Gesamtenergie 2050 var.'!F27*'Energie pro Energieträger'!D$57</f>
        <v>166.19750438679256</v>
      </c>
      <c r="G177" s="44">
        <f>'Gesamtenergie 2050 var.'!G27*'Energie pro Energieträger'!E$58</f>
        <v>538.80032773765743</v>
      </c>
      <c r="H177" s="46">
        <f>'Gesamtenergie 2050 var.'!H27*'Energie pro Energieträger'!E$60</f>
        <v>0</v>
      </c>
      <c r="I177" s="45">
        <f>'Gesamtenergie 2050 var.'!I27*'Energie pro Energieträger'!E$57</f>
        <v>0</v>
      </c>
      <c r="K177" s="7" t="str">
        <f t="shared" si="62"/>
        <v>Poland</v>
      </c>
      <c r="L177" s="7" t="str">
        <f t="shared" si="63"/>
        <v>Dabrowa Gornicza</v>
      </c>
      <c r="M177" s="43">
        <f>E177-'Verbrauch je Träger PP 2019'!F177</f>
        <v>0</v>
      </c>
      <c r="N177" s="47">
        <f>F177-'Verbrauch je Träger PP 2019'!G177</f>
        <v>-115.94489377812698</v>
      </c>
      <c r="O177" s="44">
        <f>G177-'Verbrauch je Träger PP 2019'!H177</f>
        <v>-375.88498694765713</v>
      </c>
      <c r="P177" s="46">
        <f>H177-'Verbrauch je Träger PP 2019'!I177</f>
        <v>0</v>
      </c>
      <c r="Q177" s="45">
        <f>I177-'Verbrauch je Träger PP 2019'!J177</f>
        <v>0</v>
      </c>
      <c r="S177" s="7" t="str">
        <f t="shared" si="64"/>
        <v>Poland</v>
      </c>
      <c r="T177" s="7" t="str">
        <f t="shared" si="65"/>
        <v>Dabrowa Gornicza</v>
      </c>
      <c r="U177" s="43">
        <f>'Gesamtenergie 2050 var.'!E64*'Energie pro Energieträger'!D$59</f>
        <v>0</v>
      </c>
      <c r="V177" s="47">
        <f>'Gesamtenergie 2050 var.'!F64*'Energie pro Energieträger'!D$57</f>
        <v>157.29406665178578</v>
      </c>
      <c r="W177" s="44">
        <f>'Gesamtenergie 2050 var.'!G64*'Energie pro Energieträger'!E$58</f>
        <v>509.93602446599715</v>
      </c>
      <c r="X177" s="46">
        <f>'Gesamtenergie 2050 var.'!H64*'Energie pro Energieträger'!E$60</f>
        <v>0</v>
      </c>
      <c r="Y177" s="45">
        <f>'Gesamtenergie 2050 var.'!I64*'Energie pro Energieträger'!E$57</f>
        <v>0</v>
      </c>
      <c r="AA177" s="7" t="str">
        <f t="shared" si="66"/>
        <v>Poland</v>
      </c>
      <c r="AB177" s="7" t="str">
        <f t="shared" si="67"/>
        <v>Dabrowa Gornicza</v>
      </c>
      <c r="AC177" s="43">
        <f>U177-'Verbrauch je Träger PP 2019'!F177</f>
        <v>0</v>
      </c>
      <c r="AD177" s="47">
        <f>V177-'Verbrauch je Träger PP 2019'!G177</f>
        <v>-124.84833151313376</v>
      </c>
      <c r="AE177" s="44">
        <f>W177-'Verbrauch je Träger PP 2019'!H177</f>
        <v>-404.7492902193174</v>
      </c>
      <c r="AF177" s="46">
        <f>X177-'Verbrauch je Träger PP 2019'!I177</f>
        <v>0</v>
      </c>
      <c r="AG177" s="45">
        <f>Y177-'Verbrauch je Träger PP 2019'!J177</f>
        <v>0</v>
      </c>
      <c r="AI177" s="7" t="str">
        <f t="shared" si="68"/>
        <v>Poland</v>
      </c>
      <c r="AJ177" s="7" t="str">
        <f t="shared" si="69"/>
        <v>Dabrowa Gornicza</v>
      </c>
      <c r="AK177" s="43">
        <f>'Gesamtenergie 2050 var.'!E101*'Energie pro Energieträger'!D$59</f>
        <v>0</v>
      </c>
      <c r="AL177" s="47">
        <f>'Gesamtenergie 2050 var.'!F101*'Energie pro Energieträger'!D$57</f>
        <v>148.39062891677904</v>
      </c>
      <c r="AM177" s="44">
        <f>'Gesamtenergie 2050 var.'!G101*'Energie pro Energieträger'!E$58</f>
        <v>481.07172119433699</v>
      </c>
      <c r="AN177" s="46">
        <f>'Gesamtenergie 2050 var.'!H101*'Energie pro Energieträger'!E$60</f>
        <v>0</v>
      </c>
      <c r="AO177" s="45">
        <f>'Gesamtenergie 2050 var.'!I101*'Energie pro Energieträger'!E$57</f>
        <v>0</v>
      </c>
      <c r="AQ177" s="7" t="str">
        <f t="shared" si="70"/>
        <v>Poland</v>
      </c>
      <c r="AR177" s="7" t="str">
        <f t="shared" si="71"/>
        <v>Dabrowa Gornicza</v>
      </c>
      <c r="AS177" s="43">
        <f>AK177-'Verbrauch je Träger PP 2019'!F177</f>
        <v>0</v>
      </c>
      <c r="AT177" s="47">
        <f>AL177-'Verbrauch je Träger PP 2019'!G177</f>
        <v>-133.7517692481405</v>
      </c>
      <c r="AU177" s="44">
        <f>AM177-'Verbrauch je Träger PP 2019'!H177</f>
        <v>-433.61359349097756</v>
      </c>
      <c r="AV177" s="46">
        <f>AN177-'Verbrauch je Träger PP 2019'!I177</f>
        <v>0</v>
      </c>
      <c r="AW177" s="45">
        <f>AO177-'Verbrauch je Träger PP 2019'!J177</f>
        <v>0</v>
      </c>
    </row>
    <row r="178" spans="3:49" x14ac:dyDescent="0.25">
      <c r="C178" s="7" t="str">
        <f t="shared" si="61"/>
        <v>Romania</v>
      </c>
      <c r="D178" s="7" t="str">
        <f t="shared" si="61"/>
        <v>Galati</v>
      </c>
      <c r="E178" s="43">
        <f>'Gesamtenergie 2050 var.'!E28*'Energie pro Energieträger'!D$59</f>
        <v>0</v>
      </c>
      <c r="F178" s="47">
        <f>'Gesamtenergie 2050 var.'!F28*'Energie pro Energieträger'!D$57</f>
        <v>125.02931522676137</v>
      </c>
      <c r="G178" s="44">
        <f>'Gesamtenergie 2050 var.'!G28*'Energie pro Energieträger'!E$58</f>
        <v>405.33602637144867</v>
      </c>
      <c r="H178" s="46">
        <f>'Gesamtenergie 2050 var.'!H28*'Energie pro Energieträger'!E$60</f>
        <v>0</v>
      </c>
      <c r="I178" s="45">
        <f>'Gesamtenergie 2050 var.'!I28*'Energie pro Energieträger'!E$57</f>
        <v>0</v>
      </c>
      <c r="K178" s="7" t="str">
        <f t="shared" si="62"/>
        <v>Romania</v>
      </c>
      <c r="L178" s="7" t="str">
        <f t="shared" si="63"/>
        <v>Galati</v>
      </c>
      <c r="M178" s="43">
        <f>E178-'Verbrauch je Träger PP 2019'!F178</f>
        <v>0</v>
      </c>
      <c r="N178" s="47">
        <f>F178-'Verbrauch je Träger PP 2019'!G178</f>
        <v>-87.224598989049682</v>
      </c>
      <c r="O178" s="44">
        <f>G178-'Verbrauch je Träger PP 2019'!H178</f>
        <v>-282.77586174043932</v>
      </c>
      <c r="P178" s="46">
        <f>H178-'Verbrauch je Träger PP 2019'!I178</f>
        <v>0</v>
      </c>
      <c r="Q178" s="45">
        <f>I178-'Verbrauch je Träger PP 2019'!J178</f>
        <v>0</v>
      </c>
      <c r="S178" s="7" t="str">
        <f t="shared" si="64"/>
        <v>Romania</v>
      </c>
      <c r="T178" s="7" t="str">
        <f t="shared" si="65"/>
        <v>Galati</v>
      </c>
      <c r="U178" s="43">
        <f>'Gesamtenergie 2050 var.'!E65*'Energie pro Energieträger'!D$59</f>
        <v>0</v>
      </c>
      <c r="V178" s="47">
        <f>'Gesamtenergie 2050 var.'!F65*'Energie pro Energieträger'!D$57</f>
        <v>118.33131619675628</v>
      </c>
      <c r="W178" s="44">
        <f>'Gesamtenergie 2050 var.'!G65*'Energie pro Energieträger'!E$58</f>
        <v>383.62159638726388</v>
      </c>
      <c r="X178" s="46">
        <f>'Gesamtenergie 2050 var.'!H65*'Energie pro Energieträger'!E$60</f>
        <v>0</v>
      </c>
      <c r="Y178" s="45">
        <f>'Gesamtenergie 2050 var.'!I65*'Energie pro Energieträger'!E$57</f>
        <v>0</v>
      </c>
      <c r="AA178" s="7" t="str">
        <f t="shared" si="66"/>
        <v>Romania</v>
      </c>
      <c r="AB178" s="7" t="str">
        <f t="shared" si="67"/>
        <v>Galati</v>
      </c>
      <c r="AC178" s="43">
        <f>U178-'Verbrauch je Träger PP 2019'!F178</f>
        <v>0</v>
      </c>
      <c r="AD178" s="47">
        <f>V178-'Verbrauch je Träger PP 2019'!G178</f>
        <v>-93.922598019054774</v>
      </c>
      <c r="AE178" s="44">
        <f>W178-'Verbrauch je Träger PP 2019'!H178</f>
        <v>-304.49029172462411</v>
      </c>
      <c r="AF178" s="46">
        <f>X178-'Verbrauch je Träger PP 2019'!I178</f>
        <v>0</v>
      </c>
      <c r="AG178" s="45">
        <f>Y178-'Verbrauch je Träger PP 2019'!J178</f>
        <v>0</v>
      </c>
      <c r="AI178" s="7" t="str">
        <f t="shared" si="68"/>
        <v>Romania</v>
      </c>
      <c r="AJ178" s="7" t="str">
        <f t="shared" si="69"/>
        <v>Galati</v>
      </c>
      <c r="AK178" s="43">
        <f>'Gesamtenergie 2050 var.'!E102*'Energie pro Energieträger'!D$59</f>
        <v>0</v>
      </c>
      <c r="AL178" s="47">
        <f>'Gesamtenergie 2050 var.'!F102*'Energie pro Energieträger'!D$57</f>
        <v>111.63331716675123</v>
      </c>
      <c r="AM178" s="44">
        <f>'Gesamtenergie 2050 var.'!G102*'Energie pro Energieträger'!E$58</f>
        <v>361.9071664030792</v>
      </c>
      <c r="AN178" s="46">
        <f>'Gesamtenergie 2050 var.'!H102*'Energie pro Energieträger'!E$60</f>
        <v>0</v>
      </c>
      <c r="AO178" s="45">
        <f>'Gesamtenergie 2050 var.'!I102*'Energie pro Energieträger'!E$57</f>
        <v>0</v>
      </c>
      <c r="AQ178" s="7" t="str">
        <f t="shared" si="70"/>
        <v>Romania</v>
      </c>
      <c r="AR178" s="7" t="str">
        <f t="shared" si="71"/>
        <v>Galati</v>
      </c>
      <c r="AS178" s="43">
        <f>AK178-'Verbrauch je Träger PP 2019'!F178</f>
        <v>0</v>
      </c>
      <c r="AT178" s="47">
        <f>AL178-'Verbrauch je Träger PP 2019'!G178</f>
        <v>-100.62059704905982</v>
      </c>
      <c r="AU178" s="44">
        <f>AM178-'Verbrauch je Träger PP 2019'!H178</f>
        <v>-326.20472170880879</v>
      </c>
      <c r="AV178" s="46">
        <f>AN178-'Verbrauch je Träger PP 2019'!I178</f>
        <v>0</v>
      </c>
      <c r="AW178" s="45">
        <f>AO178-'Verbrauch je Träger PP 2019'!J178</f>
        <v>0</v>
      </c>
    </row>
    <row r="179" spans="3:49" x14ac:dyDescent="0.25">
      <c r="C179" s="7" t="str">
        <f t="shared" si="61"/>
        <v>Slovakia</v>
      </c>
      <c r="D179" s="7" t="str">
        <f t="shared" si="61"/>
        <v>Kosice</v>
      </c>
      <c r="E179" s="43">
        <f>'Gesamtenergie 2050 var.'!E29*'Energie pro Energieträger'!D$59</f>
        <v>0</v>
      </c>
      <c r="F179" s="47">
        <f>'Gesamtenergie 2050 var.'!F29*'Energie pro Energieträger'!D$57</f>
        <v>274.45459440020784</v>
      </c>
      <c r="G179" s="44">
        <f>'Gesamtenergie 2050 var.'!G29*'Energie pro Energieträger'!E$58</f>
        <v>889.76200910805812</v>
      </c>
      <c r="H179" s="46">
        <f>'Gesamtenergie 2050 var.'!H29*'Energie pro Energieträger'!E$60</f>
        <v>0</v>
      </c>
      <c r="I179" s="45">
        <f>'Gesamtenergie 2050 var.'!I29*'Energie pro Energieträger'!E$57</f>
        <v>0</v>
      </c>
      <c r="K179" s="7" t="str">
        <f t="shared" si="62"/>
        <v>Slovakia</v>
      </c>
      <c r="L179" s="7" t="str">
        <f t="shared" si="63"/>
        <v>Kosice</v>
      </c>
      <c r="M179" s="43">
        <f>E179-'Verbrauch je Träger PP 2019'!F179</f>
        <v>0</v>
      </c>
      <c r="N179" s="47">
        <f>F179-'Verbrauch je Träger PP 2019'!G179</f>
        <v>-191.46863192718223</v>
      </c>
      <c r="O179" s="44">
        <f>G179-'Verbrauch je Träger PP 2019'!H179</f>
        <v>-620.72750138145204</v>
      </c>
      <c r="P179" s="46">
        <f>H179-'Verbrauch je Träger PP 2019'!I179</f>
        <v>0</v>
      </c>
      <c r="Q179" s="45">
        <f>I179-'Verbrauch je Träger PP 2019'!J179</f>
        <v>0</v>
      </c>
      <c r="S179" s="7" t="str">
        <f t="shared" si="64"/>
        <v>Slovakia</v>
      </c>
      <c r="T179" s="7" t="str">
        <f t="shared" si="65"/>
        <v>Kosice</v>
      </c>
      <c r="U179" s="43">
        <f>'Gesamtenergie 2050 var.'!E66*'Energie pro Energieträger'!D$59</f>
        <v>0</v>
      </c>
      <c r="V179" s="47">
        <f>'Gesamtenergie 2050 var.'!F66*'Energie pro Energieträger'!D$57</f>
        <v>259.75166970019671</v>
      </c>
      <c r="W179" s="44">
        <f>'Gesamtenergie 2050 var.'!G66*'Energie pro Energieträger'!E$58</f>
        <v>842.09618719155492</v>
      </c>
      <c r="X179" s="46">
        <f>'Gesamtenergie 2050 var.'!H66*'Energie pro Energieträger'!E$60</f>
        <v>0</v>
      </c>
      <c r="Y179" s="45">
        <f>'Gesamtenergie 2050 var.'!I66*'Energie pro Energieträger'!E$57</f>
        <v>0</v>
      </c>
      <c r="AA179" s="7" t="str">
        <f t="shared" si="66"/>
        <v>Slovakia</v>
      </c>
      <c r="AB179" s="7" t="str">
        <f t="shared" si="67"/>
        <v>Kosice</v>
      </c>
      <c r="AC179" s="43">
        <f>U179-'Verbrauch je Träger PP 2019'!F179</f>
        <v>0</v>
      </c>
      <c r="AD179" s="47">
        <f>V179-'Verbrauch je Träger PP 2019'!G179</f>
        <v>-206.17155662719335</v>
      </c>
      <c r="AE179" s="44">
        <f>W179-'Verbrauch je Träger PP 2019'!H179</f>
        <v>-668.39332329795525</v>
      </c>
      <c r="AF179" s="46">
        <f>X179-'Verbrauch je Träger PP 2019'!I179</f>
        <v>0</v>
      </c>
      <c r="AG179" s="45">
        <f>Y179-'Verbrauch je Träger PP 2019'!J179</f>
        <v>0</v>
      </c>
      <c r="AI179" s="7" t="str">
        <f t="shared" si="68"/>
        <v>Slovakia</v>
      </c>
      <c r="AJ179" s="7" t="str">
        <f t="shared" si="69"/>
        <v>Kosice</v>
      </c>
      <c r="AK179" s="43">
        <f>'Gesamtenergie 2050 var.'!E103*'Energie pro Energieträger'!D$59</f>
        <v>0</v>
      </c>
      <c r="AL179" s="47">
        <f>'Gesamtenergie 2050 var.'!F103*'Energie pro Energieträger'!D$57</f>
        <v>245.04874500018556</v>
      </c>
      <c r="AM179" s="44">
        <f>'Gesamtenergie 2050 var.'!G103*'Energie pro Energieträger'!E$58</f>
        <v>794.43036527505183</v>
      </c>
      <c r="AN179" s="46">
        <f>'Gesamtenergie 2050 var.'!H103*'Energie pro Energieträger'!E$60</f>
        <v>0</v>
      </c>
      <c r="AO179" s="45">
        <f>'Gesamtenergie 2050 var.'!I103*'Energie pro Energieträger'!E$57</f>
        <v>0</v>
      </c>
      <c r="AQ179" s="7" t="str">
        <f t="shared" si="70"/>
        <v>Slovakia</v>
      </c>
      <c r="AR179" s="7" t="str">
        <f t="shared" si="71"/>
        <v>Kosice</v>
      </c>
      <c r="AS179" s="43">
        <f>AK179-'Verbrauch je Träger PP 2019'!F179</f>
        <v>0</v>
      </c>
      <c r="AT179" s="47">
        <f>AL179-'Verbrauch je Träger PP 2019'!G179</f>
        <v>-220.87448132720451</v>
      </c>
      <c r="AU179" s="44">
        <f>AM179-'Verbrauch je Träger PP 2019'!H179</f>
        <v>-716.05914521445834</v>
      </c>
      <c r="AV179" s="46">
        <f>AN179-'Verbrauch je Träger PP 2019'!I179</f>
        <v>0</v>
      </c>
      <c r="AW179" s="45">
        <f>AO179-'Verbrauch je Träger PP 2019'!J179</f>
        <v>0</v>
      </c>
    </row>
    <row r="180" spans="3:49" x14ac:dyDescent="0.25">
      <c r="C180" s="7" t="str">
        <f t="shared" si="61"/>
        <v>Spain</v>
      </c>
      <c r="D180" s="7" t="str">
        <f t="shared" si="61"/>
        <v>Gijon</v>
      </c>
      <c r="E180" s="43">
        <f>'Gesamtenergie 2050 var.'!E30*'Energie pro Energieträger'!D$59</f>
        <v>0</v>
      </c>
      <c r="F180" s="47">
        <f>'Gesamtenergie 2050 var.'!F30*'Energie pro Energieträger'!D$57</f>
        <v>144.85103593344306</v>
      </c>
      <c r="G180" s="44">
        <f>'Gesamtenergie 2050 var.'!G30*'Energie pro Energieträger'!E$58</f>
        <v>469.59661591814182</v>
      </c>
      <c r="H180" s="46">
        <f>'Gesamtenergie 2050 var.'!H30*'Energie pro Energieträger'!E$60</f>
        <v>0</v>
      </c>
      <c r="I180" s="45">
        <f>'Gesamtenergie 2050 var.'!I30*'Energie pro Energieträger'!E$57</f>
        <v>0</v>
      </c>
      <c r="K180" s="7" t="str">
        <f t="shared" si="62"/>
        <v>Spain</v>
      </c>
      <c r="L180" s="7" t="str">
        <f t="shared" si="63"/>
        <v>Gijon</v>
      </c>
      <c r="M180" s="43">
        <f>E180-'Verbrauch je Träger PP 2019'!F180</f>
        <v>0</v>
      </c>
      <c r="N180" s="47">
        <f>F180-'Verbrauch je Träger PP 2019'!G180</f>
        <v>-101.05288907267951</v>
      </c>
      <c r="O180" s="44">
        <f>G180-'Verbrauch je Träger PP 2019'!H180</f>
        <v>-327.60618128465529</v>
      </c>
      <c r="P180" s="46">
        <f>H180-'Verbrauch je Träger PP 2019'!I180</f>
        <v>0</v>
      </c>
      <c r="Q180" s="45">
        <f>I180-'Verbrauch je Träger PP 2019'!J180</f>
        <v>0</v>
      </c>
      <c r="S180" s="7" t="str">
        <f t="shared" si="64"/>
        <v>Spain</v>
      </c>
      <c r="T180" s="7" t="str">
        <f t="shared" si="65"/>
        <v>Gijon</v>
      </c>
      <c r="U180" s="43">
        <f>'Gesamtenergie 2050 var.'!E67*'Energie pro Energieträger'!D$59</f>
        <v>0</v>
      </c>
      <c r="V180" s="47">
        <f>'Gesamtenergie 2050 var.'!F67*'Energie pro Energieträger'!D$57</f>
        <v>137.09115900843716</v>
      </c>
      <c r="W180" s="44">
        <f>'Gesamtenergie 2050 var.'!G67*'Energie pro Energieträger'!E$58</f>
        <v>444.43965435109845</v>
      </c>
      <c r="X180" s="46">
        <f>'Gesamtenergie 2050 var.'!H67*'Energie pro Energieträger'!E$60</f>
        <v>0</v>
      </c>
      <c r="Y180" s="45">
        <f>'Gesamtenergie 2050 var.'!I67*'Energie pro Energieträger'!E$57</f>
        <v>0</v>
      </c>
      <c r="AA180" s="7" t="str">
        <f t="shared" si="66"/>
        <v>Spain</v>
      </c>
      <c r="AB180" s="7" t="str">
        <f t="shared" si="67"/>
        <v>Gijon</v>
      </c>
      <c r="AC180" s="43">
        <f>U180-'Verbrauch je Träger PP 2019'!F180</f>
        <v>0</v>
      </c>
      <c r="AD180" s="47">
        <f>V180-'Verbrauch je Träger PP 2019'!G180</f>
        <v>-108.8127659976854</v>
      </c>
      <c r="AE180" s="44">
        <f>W180-'Verbrauch je Träger PP 2019'!H180</f>
        <v>-352.76314285169866</v>
      </c>
      <c r="AF180" s="46">
        <f>X180-'Verbrauch je Träger PP 2019'!I180</f>
        <v>0</v>
      </c>
      <c r="AG180" s="45">
        <f>Y180-'Verbrauch je Träger PP 2019'!J180</f>
        <v>0</v>
      </c>
      <c r="AI180" s="7" t="str">
        <f t="shared" si="68"/>
        <v>Spain</v>
      </c>
      <c r="AJ180" s="7" t="str">
        <f t="shared" si="69"/>
        <v>Gijon</v>
      </c>
      <c r="AK180" s="43">
        <f>'Gesamtenergie 2050 var.'!E104*'Energie pro Energieträger'!D$59</f>
        <v>0</v>
      </c>
      <c r="AL180" s="47">
        <f>'Gesamtenergie 2050 var.'!F104*'Energie pro Energieträger'!D$57</f>
        <v>129.33128208343129</v>
      </c>
      <c r="AM180" s="44">
        <f>'Gesamtenergie 2050 var.'!G104*'Energie pro Energieträger'!E$58</f>
        <v>419.2826927840552</v>
      </c>
      <c r="AN180" s="46">
        <f>'Gesamtenergie 2050 var.'!H104*'Energie pro Energieträger'!E$60</f>
        <v>0</v>
      </c>
      <c r="AO180" s="45">
        <f>'Gesamtenergie 2050 var.'!I104*'Energie pro Energieträger'!E$57</f>
        <v>0</v>
      </c>
      <c r="AQ180" s="7" t="str">
        <f t="shared" si="70"/>
        <v>Spain</v>
      </c>
      <c r="AR180" s="7" t="str">
        <f t="shared" si="71"/>
        <v>Gijon</v>
      </c>
      <c r="AS180" s="43">
        <f>AK180-'Verbrauch je Träger PP 2019'!F180</f>
        <v>0</v>
      </c>
      <c r="AT180" s="47">
        <f>AL180-'Verbrauch je Träger PP 2019'!G180</f>
        <v>-116.57264292269127</v>
      </c>
      <c r="AU180" s="44">
        <f>AM180-'Verbrauch je Träger PP 2019'!H180</f>
        <v>-377.92010441874191</v>
      </c>
      <c r="AV180" s="46">
        <f>AN180-'Verbrauch je Träger PP 2019'!I180</f>
        <v>0</v>
      </c>
      <c r="AW180" s="45">
        <f>AO180-'Verbrauch je Träger PP 2019'!J180</f>
        <v>0</v>
      </c>
    </row>
    <row r="181" spans="3:49" x14ac:dyDescent="0.25">
      <c r="C181" s="7" t="str">
        <f t="shared" si="61"/>
        <v>Spain</v>
      </c>
      <c r="D181" s="7" t="str">
        <f t="shared" si="61"/>
        <v>Aviles</v>
      </c>
      <c r="E181" s="43">
        <f>'Gesamtenergie 2050 var.'!E31*'Energie pro Energieträger'!D$59</f>
        <v>0</v>
      </c>
      <c r="F181" s="47">
        <f>'Gesamtenergie 2050 var.'!F31*'Energie pro Energieträger'!D$57</f>
        <v>144.85103593344306</v>
      </c>
      <c r="G181" s="44">
        <f>'Gesamtenergie 2050 var.'!G31*'Energie pro Energieträger'!E$58</f>
        <v>469.59661591814182</v>
      </c>
      <c r="H181" s="46">
        <f>'Gesamtenergie 2050 var.'!H31*'Energie pro Energieträger'!E$60</f>
        <v>0</v>
      </c>
      <c r="I181" s="45">
        <f>'Gesamtenergie 2050 var.'!I31*'Energie pro Energieträger'!E$57</f>
        <v>0</v>
      </c>
      <c r="K181" s="7" t="str">
        <f t="shared" si="62"/>
        <v>Spain</v>
      </c>
      <c r="L181" s="7" t="str">
        <f t="shared" si="63"/>
        <v>Aviles</v>
      </c>
      <c r="M181" s="43">
        <f>E181-'Verbrauch je Träger PP 2019'!F181</f>
        <v>0</v>
      </c>
      <c r="N181" s="47">
        <f>F181-'Verbrauch je Träger PP 2019'!G181</f>
        <v>-101.05288907267951</v>
      </c>
      <c r="O181" s="44">
        <f>G181-'Verbrauch je Träger PP 2019'!H181</f>
        <v>-327.60618128465529</v>
      </c>
      <c r="P181" s="46">
        <f>H181-'Verbrauch je Träger PP 2019'!I181</f>
        <v>0</v>
      </c>
      <c r="Q181" s="45">
        <f>I181-'Verbrauch je Träger PP 2019'!J181</f>
        <v>0</v>
      </c>
      <c r="S181" s="7" t="str">
        <f t="shared" si="64"/>
        <v>Spain</v>
      </c>
      <c r="T181" s="7" t="str">
        <f t="shared" si="65"/>
        <v>Aviles</v>
      </c>
      <c r="U181" s="43">
        <f>'Gesamtenergie 2050 var.'!E68*'Energie pro Energieträger'!D$59</f>
        <v>0</v>
      </c>
      <c r="V181" s="47">
        <f>'Gesamtenergie 2050 var.'!F68*'Energie pro Energieträger'!D$57</f>
        <v>137.09115900843716</v>
      </c>
      <c r="W181" s="44">
        <f>'Gesamtenergie 2050 var.'!G68*'Energie pro Energieträger'!E$58</f>
        <v>444.43965435109845</v>
      </c>
      <c r="X181" s="46">
        <f>'Gesamtenergie 2050 var.'!H68*'Energie pro Energieträger'!E$60</f>
        <v>0</v>
      </c>
      <c r="Y181" s="45">
        <f>'Gesamtenergie 2050 var.'!I68*'Energie pro Energieträger'!E$57</f>
        <v>0</v>
      </c>
      <c r="AA181" s="7" t="str">
        <f t="shared" si="66"/>
        <v>Spain</v>
      </c>
      <c r="AB181" s="7" t="str">
        <f t="shared" si="67"/>
        <v>Aviles</v>
      </c>
      <c r="AC181" s="43">
        <f>U181-'Verbrauch je Träger PP 2019'!F181</f>
        <v>0</v>
      </c>
      <c r="AD181" s="47">
        <f>V181-'Verbrauch je Träger PP 2019'!G181</f>
        <v>-108.8127659976854</v>
      </c>
      <c r="AE181" s="44">
        <f>W181-'Verbrauch je Träger PP 2019'!H181</f>
        <v>-352.76314285169866</v>
      </c>
      <c r="AF181" s="46">
        <f>X181-'Verbrauch je Träger PP 2019'!I181</f>
        <v>0</v>
      </c>
      <c r="AG181" s="45">
        <f>Y181-'Verbrauch je Träger PP 2019'!J181</f>
        <v>0</v>
      </c>
      <c r="AI181" s="7" t="str">
        <f t="shared" si="68"/>
        <v>Spain</v>
      </c>
      <c r="AJ181" s="7" t="str">
        <f t="shared" si="69"/>
        <v>Aviles</v>
      </c>
      <c r="AK181" s="43">
        <f>'Gesamtenergie 2050 var.'!E105*'Energie pro Energieträger'!D$59</f>
        <v>0</v>
      </c>
      <c r="AL181" s="47">
        <f>'Gesamtenergie 2050 var.'!F105*'Energie pro Energieträger'!D$57</f>
        <v>129.33128208343129</v>
      </c>
      <c r="AM181" s="44">
        <f>'Gesamtenergie 2050 var.'!G105*'Energie pro Energieträger'!E$58</f>
        <v>419.2826927840552</v>
      </c>
      <c r="AN181" s="46">
        <f>'Gesamtenergie 2050 var.'!H105*'Energie pro Energieträger'!E$60</f>
        <v>0</v>
      </c>
      <c r="AO181" s="45">
        <f>'Gesamtenergie 2050 var.'!I105*'Energie pro Energieträger'!E$57</f>
        <v>0</v>
      </c>
      <c r="AQ181" s="7" t="str">
        <f t="shared" si="70"/>
        <v>Spain</v>
      </c>
      <c r="AR181" s="7" t="str">
        <f t="shared" si="71"/>
        <v>Aviles</v>
      </c>
      <c r="AS181" s="43">
        <f>AK181-'Verbrauch je Träger PP 2019'!F181</f>
        <v>0</v>
      </c>
      <c r="AT181" s="47">
        <f>AL181-'Verbrauch je Träger PP 2019'!G181</f>
        <v>-116.57264292269127</v>
      </c>
      <c r="AU181" s="44">
        <f>AM181-'Verbrauch je Träger PP 2019'!H181</f>
        <v>-377.92010441874191</v>
      </c>
      <c r="AV181" s="46">
        <f>AN181-'Verbrauch je Träger PP 2019'!I181</f>
        <v>0</v>
      </c>
      <c r="AW181" s="45">
        <f>AO181-'Verbrauch je Träger PP 2019'!J181</f>
        <v>0</v>
      </c>
    </row>
    <row r="182" spans="3:49" x14ac:dyDescent="0.25">
      <c r="C182" s="7" t="str">
        <f t="shared" si="61"/>
        <v>Sweden</v>
      </c>
      <c r="D182" s="7" t="str">
        <f t="shared" si="61"/>
        <v>Lulea</v>
      </c>
      <c r="E182" s="43">
        <f>'Gesamtenergie 2050 var.'!E32*'Energie pro Energieträger'!D$59</f>
        <v>0</v>
      </c>
      <c r="F182" s="47">
        <f>'Gesamtenergie 2050 var.'!F32*'Energie pro Energieträger'!D$57</f>
        <v>140.27679269343957</v>
      </c>
      <c r="G182" s="44">
        <f>'Gesamtenergie 2050 var.'!G32*'Energie pro Energieträger'!E$58</f>
        <v>454.76724909967413</v>
      </c>
      <c r="H182" s="46">
        <f>'Gesamtenergie 2050 var.'!H32*'Energie pro Energieträger'!E$60</f>
        <v>0</v>
      </c>
      <c r="I182" s="45">
        <f>'Gesamtenergie 2050 var.'!I32*'Energie pro Energieträger'!E$57</f>
        <v>0</v>
      </c>
      <c r="K182" s="7" t="str">
        <f t="shared" si="62"/>
        <v>Sweden</v>
      </c>
      <c r="L182" s="7" t="str">
        <f t="shared" si="63"/>
        <v>Lulea</v>
      </c>
      <c r="M182" s="43">
        <f>E182-'Verbrauch je Träger PP 2019'!F182</f>
        <v>0</v>
      </c>
      <c r="N182" s="47">
        <f>F182-'Verbrauch je Träger PP 2019'!G182</f>
        <v>-97.861745207226448</v>
      </c>
      <c r="O182" s="44">
        <f>G182-'Verbrauch je Träger PP 2019'!H182</f>
        <v>-317.26072292829781</v>
      </c>
      <c r="P182" s="46">
        <f>H182-'Verbrauch je Träger PP 2019'!I182</f>
        <v>0</v>
      </c>
      <c r="Q182" s="45">
        <f>I182-'Verbrauch je Träger PP 2019'!J182</f>
        <v>0</v>
      </c>
      <c r="S182" s="7" t="str">
        <f t="shared" si="64"/>
        <v>Sweden</v>
      </c>
      <c r="T182" s="7" t="str">
        <f t="shared" si="65"/>
        <v>Lulea</v>
      </c>
      <c r="U182" s="43">
        <f>'Gesamtenergie 2050 var.'!E69*'Energie pro Energieträger'!D$59</f>
        <v>0</v>
      </c>
      <c r="V182" s="47">
        <f>'Gesamtenergie 2050 var.'!F69*'Energie pro Energieträger'!D$57</f>
        <v>132.76196451343387</v>
      </c>
      <c r="W182" s="44">
        <f>'Gesamtenergie 2050 var.'!G69*'Energie pro Energieträger'!E$58</f>
        <v>430.40471789790581</v>
      </c>
      <c r="X182" s="46">
        <f>'Gesamtenergie 2050 var.'!H69*'Energie pro Energieträger'!E$60</f>
        <v>0</v>
      </c>
      <c r="Y182" s="45">
        <f>'Gesamtenergie 2050 var.'!I69*'Energie pro Energieträger'!E$57</f>
        <v>0</v>
      </c>
      <c r="AA182" s="7" t="str">
        <f t="shared" si="66"/>
        <v>Sweden</v>
      </c>
      <c r="AB182" s="7" t="str">
        <f t="shared" si="67"/>
        <v>Lulea</v>
      </c>
      <c r="AC182" s="43">
        <f>U182-'Verbrauch je Träger PP 2019'!F182</f>
        <v>0</v>
      </c>
      <c r="AD182" s="47">
        <f>V182-'Verbrauch je Träger PP 2019'!G182</f>
        <v>-105.37657338723216</v>
      </c>
      <c r="AE182" s="44">
        <f>W182-'Verbrauch je Träger PP 2019'!H182</f>
        <v>-341.62325413006613</v>
      </c>
      <c r="AF182" s="46">
        <f>X182-'Verbrauch je Träger PP 2019'!I182</f>
        <v>0</v>
      </c>
      <c r="AG182" s="45">
        <f>Y182-'Verbrauch je Träger PP 2019'!J182</f>
        <v>0</v>
      </c>
      <c r="AI182" s="7" t="str">
        <f t="shared" si="68"/>
        <v>Sweden</v>
      </c>
      <c r="AJ182" s="7" t="str">
        <f t="shared" si="69"/>
        <v>Lulea</v>
      </c>
      <c r="AK182" s="43">
        <f>'Gesamtenergie 2050 var.'!E106*'Energie pro Energieträger'!D$59</f>
        <v>0</v>
      </c>
      <c r="AL182" s="47">
        <f>'Gesamtenergie 2050 var.'!F106*'Energie pro Energieträger'!D$57</f>
        <v>125.24713633342817</v>
      </c>
      <c r="AM182" s="44">
        <f>'Gesamtenergie 2050 var.'!G106*'Energie pro Energieträger'!E$58</f>
        <v>406.04218669613761</v>
      </c>
      <c r="AN182" s="46">
        <f>'Gesamtenergie 2050 var.'!H106*'Energie pro Energieträger'!E$60</f>
        <v>0</v>
      </c>
      <c r="AO182" s="45">
        <f>'Gesamtenergie 2050 var.'!I106*'Energie pro Energieträger'!E$57</f>
        <v>0</v>
      </c>
      <c r="AQ182" s="7" t="str">
        <f t="shared" si="70"/>
        <v>Sweden</v>
      </c>
      <c r="AR182" s="7" t="str">
        <f t="shared" si="71"/>
        <v>Lulea</v>
      </c>
      <c r="AS182" s="43">
        <f>AK182-'Verbrauch je Träger PP 2019'!F182</f>
        <v>0</v>
      </c>
      <c r="AT182" s="47">
        <f>AL182-'Verbrauch je Träger PP 2019'!G182</f>
        <v>-112.89140156723785</v>
      </c>
      <c r="AU182" s="44">
        <f>AM182-'Verbrauch je Träger PP 2019'!H182</f>
        <v>-365.98578533183434</v>
      </c>
      <c r="AV182" s="46">
        <f>AN182-'Verbrauch je Träger PP 2019'!I182</f>
        <v>0</v>
      </c>
      <c r="AW182" s="45">
        <f>AO182-'Verbrauch je Träger PP 2019'!J182</f>
        <v>0</v>
      </c>
    </row>
    <row r="183" spans="3:49" x14ac:dyDescent="0.25">
      <c r="C183" s="7" t="str">
        <f t="shared" si="61"/>
        <v>Sweden</v>
      </c>
      <c r="D183" s="7" t="str">
        <f t="shared" si="61"/>
        <v>Oxeloesund</v>
      </c>
      <c r="E183" s="43">
        <f>'Gesamtenergie 2050 var.'!E33*'Energie pro Energieträger'!D$59</f>
        <v>0</v>
      </c>
      <c r="F183" s="47">
        <f>'Gesamtenergie 2050 var.'!F33*'Energie pro Energieträger'!D$57</f>
        <v>91.484864800069303</v>
      </c>
      <c r="G183" s="44">
        <f>'Gesamtenergie 2050 var.'!G33*'Energie pro Energieträger'!E$58</f>
        <v>296.58733636935273</v>
      </c>
      <c r="H183" s="46">
        <f>'Gesamtenergie 2050 var.'!H33*'Energie pro Energieträger'!E$60</f>
        <v>0</v>
      </c>
      <c r="I183" s="45">
        <f>'Gesamtenergie 2050 var.'!I33*'Energie pro Energieträger'!E$57</f>
        <v>0</v>
      </c>
      <c r="K183" s="7" t="str">
        <f t="shared" si="62"/>
        <v>Sweden</v>
      </c>
      <c r="L183" s="7" t="str">
        <f t="shared" si="63"/>
        <v>Oxeloesund</v>
      </c>
      <c r="M183" s="43">
        <f>E183-'Verbrauch je Träger PP 2019'!F183</f>
        <v>0</v>
      </c>
      <c r="N183" s="47">
        <f>F183-'Verbrauch je Träger PP 2019'!G183</f>
        <v>-63.822877309060729</v>
      </c>
      <c r="O183" s="44">
        <f>G183-'Verbrauch je Träger PP 2019'!H183</f>
        <v>-206.90916712715074</v>
      </c>
      <c r="P183" s="46">
        <f>H183-'Verbrauch je Träger PP 2019'!I183</f>
        <v>0</v>
      </c>
      <c r="Q183" s="45">
        <f>I183-'Verbrauch je Träger PP 2019'!J183</f>
        <v>0</v>
      </c>
      <c r="S183" s="7" t="str">
        <f t="shared" si="64"/>
        <v>Sweden</v>
      </c>
      <c r="T183" s="7" t="str">
        <f t="shared" si="65"/>
        <v>Oxeloesund</v>
      </c>
      <c r="U183" s="43">
        <f>'Gesamtenergie 2050 var.'!E70*'Energie pro Energieträger'!D$59</f>
        <v>0</v>
      </c>
      <c r="V183" s="47">
        <f>'Gesamtenergie 2050 var.'!F70*'Energie pro Energieträger'!D$57</f>
        <v>86.583889900065572</v>
      </c>
      <c r="W183" s="44">
        <f>'Gesamtenergie 2050 var.'!G70*'Energie pro Energieträger'!E$58</f>
        <v>280.69872906385166</v>
      </c>
      <c r="X183" s="46">
        <f>'Gesamtenergie 2050 var.'!H70*'Energie pro Energieträger'!E$60</f>
        <v>0</v>
      </c>
      <c r="Y183" s="45">
        <f>'Gesamtenergie 2050 var.'!I70*'Energie pro Energieträger'!E$57</f>
        <v>0</v>
      </c>
      <c r="AA183" s="7" t="str">
        <f t="shared" si="66"/>
        <v>Sweden</v>
      </c>
      <c r="AB183" s="7" t="str">
        <f t="shared" si="67"/>
        <v>Oxeloesund</v>
      </c>
      <c r="AC183" s="43">
        <f>U183-'Verbrauch je Träger PP 2019'!F183</f>
        <v>0</v>
      </c>
      <c r="AD183" s="47">
        <f>V183-'Verbrauch je Träger PP 2019'!G183</f>
        <v>-68.723852209064461</v>
      </c>
      <c r="AE183" s="44">
        <f>W183-'Verbrauch je Träger PP 2019'!H183</f>
        <v>-222.79777443265181</v>
      </c>
      <c r="AF183" s="46">
        <f>X183-'Verbrauch je Träger PP 2019'!I183</f>
        <v>0</v>
      </c>
      <c r="AG183" s="45">
        <f>Y183-'Verbrauch je Träger PP 2019'!J183</f>
        <v>0</v>
      </c>
      <c r="AI183" s="7" t="str">
        <f t="shared" si="68"/>
        <v>Sweden</v>
      </c>
      <c r="AJ183" s="7" t="str">
        <f t="shared" si="69"/>
        <v>Oxeloesund</v>
      </c>
      <c r="AK183" s="43">
        <f>'Gesamtenergie 2050 var.'!E107*'Energie pro Energieträger'!D$59</f>
        <v>0</v>
      </c>
      <c r="AL183" s="47">
        <f>'Gesamtenergie 2050 var.'!F107*'Energie pro Energieträger'!D$57</f>
        <v>81.682915000061854</v>
      </c>
      <c r="AM183" s="44">
        <f>'Gesamtenergie 2050 var.'!G107*'Energie pro Energieträger'!E$58</f>
        <v>264.81012175835065</v>
      </c>
      <c r="AN183" s="46">
        <f>'Gesamtenergie 2050 var.'!H107*'Energie pro Energieträger'!E$60</f>
        <v>0</v>
      </c>
      <c r="AO183" s="45">
        <f>'Gesamtenergie 2050 var.'!I107*'Energie pro Energieträger'!E$57</f>
        <v>0</v>
      </c>
      <c r="AQ183" s="7" t="str">
        <f t="shared" si="70"/>
        <v>Sweden</v>
      </c>
      <c r="AR183" s="7" t="str">
        <f t="shared" si="71"/>
        <v>Oxeloesund</v>
      </c>
      <c r="AS183" s="43">
        <f>AK183-'Verbrauch je Träger PP 2019'!F183</f>
        <v>0</v>
      </c>
      <c r="AT183" s="47">
        <f>AL183-'Verbrauch je Träger PP 2019'!G183</f>
        <v>-73.624827109068178</v>
      </c>
      <c r="AU183" s="44">
        <f>AM183-'Verbrauch je Träger PP 2019'!H183</f>
        <v>-238.68638173815282</v>
      </c>
      <c r="AV183" s="46">
        <f>AN183-'Verbrauch je Träger PP 2019'!I183</f>
        <v>0</v>
      </c>
      <c r="AW183" s="45">
        <f>AO183-'Verbrauch je Träger PP 2019'!J183</f>
        <v>0</v>
      </c>
    </row>
    <row r="184" spans="3:49" x14ac:dyDescent="0.25">
      <c r="C184" s="7" t="str">
        <f t="shared" si="61"/>
        <v>United Kingdom</v>
      </c>
      <c r="D184" s="7" t="str">
        <f t="shared" si="61"/>
        <v>Port Talbot</v>
      </c>
      <c r="E184" s="43">
        <f>'Gesamtenergie 2050 var.'!E34*'Energie pro Energieträger'!D$59</f>
        <v>0</v>
      </c>
      <c r="F184" s="47">
        <f>'Gesamtenergie 2050 var.'!F34*'Energie pro Energieträger'!D$57</f>
        <v>230.84680884550821</v>
      </c>
      <c r="G184" s="44">
        <f>'Gesamtenergie 2050 var.'!G34*'Energie pro Energieträger'!E$58</f>
        <v>748.38871210533341</v>
      </c>
      <c r="H184" s="46">
        <f>'Gesamtenergie 2050 var.'!H34*'Energie pro Energieträger'!E$60</f>
        <v>0</v>
      </c>
      <c r="I184" s="45">
        <f>'Gesamtenergie 2050 var.'!I34*'Energie pro Energieträger'!E$57</f>
        <v>0</v>
      </c>
      <c r="K184" s="7" t="str">
        <f t="shared" si="62"/>
        <v>United Kingdom</v>
      </c>
      <c r="L184" s="7" t="str">
        <f t="shared" si="63"/>
        <v>Port Talbot</v>
      </c>
      <c r="M184" s="43">
        <f>E184-'Verbrauch je Träger PP 2019'!F184</f>
        <v>0</v>
      </c>
      <c r="N184" s="47">
        <f>F184-'Verbrauch je Träger PP 2019'!G184</f>
        <v>-161.0463937431966</v>
      </c>
      <c r="O184" s="44">
        <f>G184-'Verbrauch je Träger PP 2019'!H184</f>
        <v>-522.10079838417698</v>
      </c>
      <c r="P184" s="46">
        <f>H184-'Verbrauch je Träger PP 2019'!I184</f>
        <v>0</v>
      </c>
      <c r="Q184" s="45">
        <f>I184-'Verbrauch je Träger PP 2019'!J184</f>
        <v>0</v>
      </c>
      <c r="S184" s="7" t="str">
        <f t="shared" si="64"/>
        <v>United Kingdom</v>
      </c>
      <c r="T184" s="7" t="str">
        <f t="shared" si="65"/>
        <v>Port Talbot</v>
      </c>
      <c r="U184" s="43">
        <f>'Gesamtenergie 2050 var.'!E71*'Energie pro Energieträger'!D$59</f>
        <v>0</v>
      </c>
      <c r="V184" s="47">
        <f>'Gesamtenergie 2050 var.'!F71*'Energie pro Energieträger'!D$57</f>
        <v>218.4800155144988</v>
      </c>
      <c r="W184" s="44">
        <f>'Gesamtenergie 2050 var.'!G71*'Energie pro Energieträger'!E$58</f>
        <v>708.29645967111912</v>
      </c>
      <c r="X184" s="46">
        <f>'Gesamtenergie 2050 var.'!H71*'Energie pro Energieträger'!E$60</f>
        <v>0</v>
      </c>
      <c r="Y184" s="45">
        <f>'Gesamtenergie 2050 var.'!I71*'Energie pro Energieträger'!E$57</f>
        <v>0</v>
      </c>
      <c r="AA184" s="7" t="str">
        <f t="shared" si="66"/>
        <v>United Kingdom</v>
      </c>
      <c r="AB184" s="7" t="str">
        <f t="shared" si="67"/>
        <v>Port Talbot</v>
      </c>
      <c r="AC184" s="43">
        <f>U184-'Verbrauch je Träger PP 2019'!F184</f>
        <v>0</v>
      </c>
      <c r="AD184" s="47">
        <f>V184-'Verbrauch je Träger PP 2019'!G184</f>
        <v>-173.41318707420601</v>
      </c>
      <c r="AE184" s="44">
        <f>W184-'Verbrauch je Träger PP 2019'!H184</f>
        <v>-562.19305081839127</v>
      </c>
      <c r="AF184" s="46">
        <f>X184-'Verbrauch je Träger PP 2019'!I184</f>
        <v>0</v>
      </c>
      <c r="AG184" s="45">
        <f>Y184-'Verbrauch je Träger PP 2019'!J184</f>
        <v>0</v>
      </c>
      <c r="AI184" s="7" t="str">
        <f t="shared" si="68"/>
        <v>United Kingdom</v>
      </c>
      <c r="AJ184" s="7" t="str">
        <f t="shared" si="69"/>
        <v>Port Talbot</v>
      </c>
      <c r="AK184" s="43">
        <f>'Gesamtenergie 2050 var.'!E108*'Energie pro Energieträger'!D$59</f>
        <v>0</v>
      </c>
      <c r="AL184" s="47">
        <f>'Gesamtenergie 2050 var.'!F108*'Energie pro Energieträger'!D$57</f>
        <v>206.11322218348946</v>
      </c>
      <c r="AM184" s="44">
        <f>'Gesamtenergie 2050 var.'!G108*'Energie pro Energieträger'!E$58</f>
        <v>668.20420723690472</v>
      </c>
      <c r="AN184" s="46">
        <f>'Gesamtenergie 2050 var.'!H108*'Energie pro Energieträger'!E$60</f>
        <v>0</v>
      </c>
      <c r="AO184" s="45">
        <f>'Gesamtenergie 2050 var.'!I108*'Energie pro Energieträger'!E$57</f>
        <v>0</v>
      </c>
      <c r="AQ184" s="7" t="str">
        <f t="shared" si="70"/>
        <v>United Kingdom</v>
      </c>
      <c r="AR184" s="7" t="str">
        <f t="shared" si="71"/>
        <v>Port Talbot</v>
      </c>
      <c r="AS184" s="43">
        <f>AK184-'Verbrauch je Träger PP 2019'!F184</f>
        <v>0</v>
      </c>
      <c r="AT184" s="47">
        <f>AL184-'Verbrauch je Träger PP 2019'!G184</f>
        <v>-185.77998040521535</v>
      </c>
      <c r="AU184" s="44">
        <f>AM184-'Verbrauch je Träger PP 2019'!H184</f>
        <v>-602.28530325260567</v>
      </c>
      <c r="AV184" s="46">
        <f>AN184-'Verbrauch je Träger PP 2019'!I184</f>
        <v>0</v>
      </c>
      <c r="AW184" s="45">
        <f>AO184-'Verbrauch je Träger PP 2019'!J184</f>
        <v>0</v>
      </c>
    </row>
    <row r="185" spans="3:49" x14ac:dyDescent="0.25">
      <c r="C185" s="7" t="str">
        <f t="shared" si="61"/>
        <v>United Kingdom</v>
      </c>
      <c r="D185" s="7" t="str">
        <f t="shared" si="61"/>
        <v>Scunthorpe</v>
      </c>
      <c r="E185" s="43">
        <f>'Gesamtenergie 2050 var.'!E35*'Energie pro Energieträger'!D$59</f>
        <v>0</v>
      </c>
      <c r="F185" s="47">
        <f>'Gesamtenergie 2050 var.'!F35*'Energie pro Energieträger'!D$57</f>
        <v>170.77174762679601</v>
      </c>
      <c r="G185" s="44">
        <f>'Gesamtenergie 2050 var.'!G35*'Energie pro Energieträger'!E$58</f>
        <v>553.62969455612506</v>
      </c>
      <c r="H185" s="46">
        <f>'Gesamtenergie 2050 var.'!H35*'Energie pro Energieträger'!E$60</f>
        <v>0</v>
      </c>
      <c r="I185" s="45">
        <f>'Gesamtenergie 2050 var.'!I35*'Energie pro Energieträger'!E$57</f>
        <v>0</v>
      </c>
      <c r="K185" s="7" t="str">
        <f t="shared" si="62"/>
        <v>United Kingdom</v>
      </c>
      <c r="L185" s="7" t="str">
        <f t="shared" si="63"/>
        <v>Scunthorpe</v>
      </c>
      <c r="M185" s="43">
        <f>E185-'Verbrauch je Träger PP 2019'!F185</f>
        <v>0</v>
      </c>
      <c r="N185" s="47">
        <f>F185-'Verbrauch je Träger PP 2019'!G185</f>
        <v>-119.13603764358004</v>
      </c>
      <c r="O185" s="44">
        <f>G185-'Verbrauch je Träger PP 2019'!H185</f>
        <v>-386.23044530401467</v>
      </c>
      <c r="P185" s="46">
        <f>H185-'Verbrauch je Träger PP 2019'!I185</f>
        <v>0</v>
      </c>
      <c r="Q185" s="45">
        <f>I185-'Verbrauch je Träger PP 2019'!J185</f>
        <v>0</v>
      </c>
      <c r="S185" s="7" t="str">
        <f t="shared" si="64"/>
        <v>United Kingdom</v>
      </c>
      <c r="T185" s="7" t="str">
        <f t="shared" si="65"/>
        <v>Scunthorpe</v>
      </c>
      <c r="U185" s="43">
        <f>'Gesamtenergie 2050 var.'!E72*'Energie pro Energieträger'!D$59</f>
        <v>0</v>
      </c>
      <c r="V185" s="47">
        <f>'Gesamtenergie 2050 var.'!F72*'Energie pro Energieträger'!D$57</f>
        <v>161.62326114678905</v>
      </c>
      <c r="W185" s="44">
        <f>'Gesamtenergie 2050 var.'!G72*'Energie pro Energieträger'!E$58</f>
        <v>523.97096091918979</v>
      </c>
      <c r="X185" s="46">
        <f>'Gesamtenergie 2050 var.'!H72*'Energie pro Energieträger'!E$60</f>
        <v>0</v>
      </c>
      <c r="Y185" s="45">
        <f>'Gesamtenergie 2050 var.'!I72*'Energie pro Energieträger'!E$57</f>
        <v>0</v>
      </c>
      <c r="AA185" s="7" t="str">
        <f t="shared" si="66"/>
        <v>United Kingdom</v>
      </c>
      <c r="AB185" s="7" t="str">
        <f t="shared" si="67"/>
        <v>Scunthorpe</v>
      </c>
      <c r="AC185" s="43">
        <f>U185-'Verbrauch je Träger PP 2019'!F185</f>
        <v>0</v>
      </c>
      <c r="AD185" s="47">
        <f>V185-'Verbrauch je Träger PP 2019'!G185</f>
        <v>-128.284524123587</v>
      </c>
      <c r="AE185" s="44">
        <f>W185-'Verbrauch je Träger PP 2019'!H185</f>
        <v>-415.88917894094993</v>
      </c>
      <c r="AF185" s="46">
        <f>X185-'Verbrauch je Träger PP 2019'!I185</f>
        <v>0</v>
      </c>
      <c r="AG185" s="45">
        <f>Y185-'Verbrauch je Träger PP 2019'!J185</f>
        <v>0</v>
      </c>
      <c r="AI185" s="7" t="str">
        <f t="shared" si="68"/>
        <v>United Kingdom</v>
      </c>
      <c r="AJ185" s="7" t="str">
        <f t="shared" si="69"/>
        <v>Scunthorpe</v>
      </c>
      <c r="AK185" s="43">
        <f>'Gesamtenergie 2050 var.'!E109*'Energie pro Energieträger'!D$59</f>
        <v>0</v>
      </c>
      <c r="AL185" s="47">
        <f>'Gesamtenergie 2050 var.'!F109*'Energie pro Energieträger'!D$57</f>
        <v>152.47477466678217</v>
      </c>
      <c r="AM185" s="44">
        <f>'Gesamtenergie 2050 var.'!G109*'Energie pro Energieträger'!E$58</f>
        <v>494.31222728225453</v>
      </c>
      <c r="AN185" s="46">
        <f>'Gesamtenergie 2050 var.'!H109*'Energie pro Energieträger'!E$60</f>
        <v>0</v>
      </c>
      <c r="AO185" s="45">
        <f>'Gesamtenergie 2050 var.'!I109*'Energie pro Energieträger'!E$57</f>
        <v>0</v>
      </c>
      <c r="AQ185" s="7" t="str">
        <f t="shared" si="70"/>
        <v>United Kingdom</v>
      </c>
      <c r="AR185" s="7" t="str">
        <f t="shared" si="71"/>
        <v>Scunthorpe</v>
      </c>
      <c r="AS185" s="43">
        <f>AK185-'Verbrauch je Träger PP 2019'!F185</f>
        <v>0</v>
      </c>
      <c r="AT185" s="47">
        <f>AL185-'Verbrauch je Träger PP 2019'!G185</f>
        <v>-137.43301060359389</v>
      </c>
      <c r="AU185" s="44">
        <f>AM185-'Verbrauch je Träger PP 2019'!H185</f>
        <v>-445.5479125778852</v>
      </c>
      <c r="AV185" s="46">
        <f>AN185-'Verbrauch je Träger PP 2019'!I185</f>
        <v>0</v>
      </c>
      <c r="AW185" s="45">
        <f>AO185-'Verbrauch je Träger PP 2019'!J185</f>
        <v>0</v>
      </c>
    </row>
    <row r="186" spans="3:49" ht="15.75" thickBot="1" x14ac:dyDescent="0.3"/>
    <row r="187" spans="3:49" ht="15.75" thickBot="1" x14ac:dyDescent="0.3">
      <c r="C187" s="104" t="s">
        <v>26</v>
      </c>
      <c r="D187" s="105"/>
      <c r="E187" s="67">
        <f>SUM(E157:E185)</f>
        <v>0</v>
      </c>
      <c r="F187" s="69">
        <f t="shared" ref="F187:I187" si="72">SUM(F157:F185)</f>
        <v>6471.9442855062352</v>
      </c>
      <c r="G187" s="67">
        <f t="shared" si="72"/>
        <v>20981.576799222574</v>
      </c>
      <c r="H187" s="67">
        <f t="shared" si="72"/>
        <v>0</v>
      </c>
      <c r="I187" s="70">
        <f t="shared" si="72"/>
        <v>0</v>
      </c>
      <c r="K187" s="104" t="s">
        <v>26</v>
      </c>
      <c r="L187" s="105"/>
      <c r="M187" s="67">
        <f>SUM(M157:M185)</f>
        <v>0</v>
      </c>
      <c r="N187" s="69">
        <f t="shared" ref="N187:Q187" si="73">SUM(N157:N185)</f>
        <v>-4515.0430837673211</v>
      </c>
      <c r="O187" s="67">
        <f t="shared" si="73"/>
        <v>-14637.444179798402</v>
      </c>
      <c r="P187" s="67">
        <f t="shared" si="73"/>
        <v>0</v>
      </c>
      <c r="Q187" s="70">
        <f t="shared" si="73"/>
        <v>0</v>
      </c>
      <c r="S187" s="104" t="s">
        <v>26</v>
      </c>
      <c r="T187" s="105"/>
      <c r="U187" s="67">
        <f>SUM(U157:U185)</f>
        <v>0</v>
      </c>
      <c r="V187" s="69">
        <f t="shared" ref="V187:Y187" si="74">SUM(V157:V185)</f>
        <v>6125.2329844969727</v>
      </c>
      <c r="W187" s="67">
        <f t="shared" si="74"/>
        <v>19857.563756407075</v>
      </c>
      <c r="X187" s="67">
        <f t="shared" si="74"/>
        <v>0</v>
      </c>
      <c r="Y187" s="70">
        <f t="shared" si="74"/>
        <v>0</v>
      </c>
      <c r="AA187" s="104" t="s">
        <v>26</v>
      </c>
      <c r="AB187" s="105"/>
      <c r="AC187" s="67">
        <f>SUM(AC157:AC185)</f>
        <v>0</v>
      </c>
      <c r="AD187" s="69">
        <f t="shared" ref="AD187:AG187" si="75">SUM(AD157:AD185)</f>
        <v>-4861.7543847765846</v>
      </c>
      <c r="AE187" s="67">
        <f t="shared" si="75"/>
        <v>-15761.457222613895</v>
      </c>
      <c r="AF187" s="67">
        <f t="shared" si="75"/>
        <v>0</v>
      </c>
      <c r="AG187" s="70">
        <f t="shared" si="75"/>
        <v>0</v>
      </c>
      <c r="AI187" s="104" t="s">
        <v>26</v>
      </c>
      <c r="AJ187" s="105"/>
      <c r="AK187" s="67">
        <f>SUM(AK157:AK185)</f>
        <v>0</v>
      </c>
      <c r="AL187" s="69">
        <f t="shared" ref="AL187:AO187" si="76">SUM(AL157:AL185)</f>
        <v>5778.5216834877101</v>
      </c>
      <c r="AM187" s="67">
        <f t="shared" si="76"/>
        <v>18733.550713591583</v>
      </c>
      <c r="AN187" s="67">
        <f t="shared" si="76"/>
        <v>0</v>
      </c>
      <c r="AO187" s="70">
        <f t="shared" si="76"/>
        <v>0</v>
      </c>
      <c r="AQ187" s="104" t="s">
        <v>26</v>
      </c>
      <c r="AR187" s="105"/>
      <c r="AS187" s="67">
        <f>SUM(AS157:AS185)</f>
        <v>0</v>
      </c>
      <c r="AT187" s="69">
        <f t="shared" ref="AT187:AW187" si="77">SUM(AT157:AT185)</f>
        <v>-5208.4656857858472</v>
      </c>
      <c r="AU187" s="67">
        <f t="shared" si="77"/>
        <v>-16885.470265429391</v>
      </c>
      <c r="AV187" s="67">
        <f t="shared" si="77"/>
        <v>0</v>
      </c>
      <c r="AW187" s="70">
        <f t="shared" si="77"/>
        <v>0</v>
      </c>
    </row>
  </sheetData>
  <mergeCells count="120">
    <mergeCell ref="AQ5:AW5"/>
    <mergeCell ref="AS7:AT7"/>
    <mergeCell ref="AU7:AW7"/>
    <mergeCell ref="AQ39:AR39"/>
    <mergeCell ref="C187:D187"/>
    <mergeCell ref="C113:D113"/>
    <mergeCell ref="C76:D76"/>
    <mergeCell ref="C39:D39"/>
    <mergeCell ref="AQ79:AW79"/>
    <mergeCell ref="AS81:AT81"/>
    <mergeCell ref="AU81:AW81"/>
    <mergeCell ref="AQ113:AR113"/>
    <mergeCell ref="AQ42:AW42"/>
    <mergeCell ref="AS44:AT44"/>
    <mergeCell ref="AU44:AW44"/>
    <mergeCell ref="AQ76:AR76"/>
    <mergeCell ref="AI153:AO153"/>
    <mergeCell ref="AK155:AL155"/>
    <mergeCell ref="AM155:AO155"/>
    <mergeCell ref="AI187:AJ187"/>
    <mergeCell ref="AQ153:AW153"/>
    <mergeCell ref="AS155:AT155"/>
    <mergeCell ref="AU155:AW155"/>
    <mergeCell ref="AQ187:AR187"/>
    <mergeCell ref="AM81:AO81"/>
    <mergeCell ref="AI113:AJ113"/>
    <mergeCell ref="AI42:AO42"/>
    <mergeCell ref="AK44:AL44"/>
    <mergeCell ref="AM44:AO44"/>
    <mergeCell ref="AI76:AJ76"/>
    <mergeCell ref="AA5:AG5"/>
    <mergeCell ref="AC7:AD7"/>
    <mergeCell ref="AE7:AG7"/>
    <mergeCell ref="AA39:AB39"/>
    <mergeCell ref="AI79:AO79"/>
    <mergeCell ref="AI5:AO5"/>
    <mergeCell ref="AK7:AL7"/>
    <mergeCell ref="AM7:AO7"/>
    <mergeCell ref="AI39:AJ39"/>
    <mergeCell ref="AA79:AG79"/>
    <mergeCell ref="AC81:AD81"/>
    <mergeCell ref="AE81:AG81"/>
    <mergeCell ref="AA113:AB113"/>
    <mergeCell ref="AA42:AG42"/>
    <mergeCell ref="AC44:AD44"/>
    <mergeCell ref="AE44:AG44"/>
    <mergeCell ref="AA76:AB76"/>
    <mergeCell ref="S153:Y153"/>
    <mergeCell ref="U155:V155"/>
    <mergeCell ref="W155:Y155"/>
    <mergeCell ref="S187:T187"/>
    <mergeCell ref="U44:V44"/>
    <mergeCell ref="W44:Y44"/>
    <mergeCell ref="S76:T76"/>
    <mergeCell ref="S79:Y79"/>
    <mergeCell ref="U81:V81"/>
    <mergeCell ref="W81:Y81"/>
    <mergeCell ref="S5:Y5"/>
    <mergeCell ref="U7:V7"/>
    <mergeCell ref="W7:Y7"/>
    <mergeCell ref="S39:T39"/>
    <mergeCell ref="S42:Y42"/>
    <mergeCell ref="M155:N155"/>
    <mergeCell ref="O155:Q155"/>
    <mergeCell ref="K187:L187"/>
    <mergeCell ref="AA153:AG153"/>
    <mergeCell ref="AC155:AD155"/>
    <mergeCell ref="AE155:AG155"/>
    <mergeCell ref="AA187:AB187"/>
    <mergeCell ref="K5:Q5"/>
    <mergeCell ref="M7:N7"/>
    <mergeCell ref="O7:Q7"/>
    <mergeCell ref="K39:L39"/>
    <mergeCell ref="K153:Q153"/>
    <mergeCell ref="K79:Q79"/>
    <mergeCell ref="M81:N81"/>
    <mergeCell ref="O81:Q81"/>
    <mergeCell ref="K113:L113"/>
    <mergeCell ref="K42:Q42"/>
    <mergeCell ref="M44:N44"/>
    <mergeCell ref="O44:Q44"/>
    <mergeCell ref="K76:L76"/>
    <mergeCell ref="K150:L150"/>
    <mergeCell ref="AA150:AB150"/>
    <mergeCell ref="AQ150:AR150"/>
    <mergeCell ref="C150:D150"/>
    <mergeCell ref="S150:T150"/>
    <mergeCell ref="AI150:AJ150"/>
    <mergeCell ref="AQ116:AW116"/>
    <mergeCell ref="AS118:AT118"/>
    <mergeCell ref="AU118:AW118"/>
    <mergeCell ref="AA116:AG116"/>
    <mergeCell ref="AC118:AD118"/>
    <mergeCell ref="AE118:AG118"/>
    <mergeCell ref="AI116:AO116"/>
    <mergeCell ref="AK118:AL118"/>
    <mergeCell ref="AM118:AO118"/>
    <mergeCell ref="M118:N118"/>
    <mergeCell ref="O118:Q118"/>
    <mergeCell ref="K116:Q116"/>
    <mergeCell ref="S116:Y116"/>
    <mergeCell ref="U118:V118"/>
    <mergeCell ref="W118:Y118"/>
    <mergeCell ref="S113:T113"/>
    <mergeCell ref="AK81:AL81"/>
    <mergeCell ref="C153:I153"/>
    <mergeCell ref="E155:F155"/>
    <mergeCell ref="G155:I155"/>
    <mergeCell ref="E118:F118"/>
    <mergeCell ref="G118:I118"/>
    <mergeCell ref="C5:I5"/>
    <mergeCell ref="C42:I42"/>
    <mergeCell ref="C79:I79"/>
    <mergeCell ref="C116:I116"/>
    <mergeCell ref="E7:F7"/>
    <mergeCell ref="G7:I7"/>
    <mergeCell ref="E44:F44"/>
    <mergeCell ref="G44:I44"/>
    <mergeCell ref="E81:F81"/>
    <mergeCell ref="G81:I81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Studienliste</vt:lpstr>
      <vt:lpstr>Produktion je Standort</vt:lpstr>
      <vt:lpstr>spezifische Verbräuche</vt:lpstr>
      <vt:lpstr>Energie pro Energieträger</vt:lpstr>
      <vt:lpstr>Sekundäranteil</vt:lpstr>
      <vt:lpstr>Gesamtenergie PP 2019</vt:lpstr>
      <vt:lpstr>Verbrauch je Träger PP 2019</vt:lpstr>
      <vt:lpstr>Gesamtenergie 2050 var.</vt:lpstr>
      <vt:lpstr>Verbrauch je Träger 2050 var.</vt:lpstr>
      <vt:lpstr>nachfolgend irrelevant</vt:lpstr>
      <vt:lpstr>Energiebedarf Sek.stahl var.</vt:lpstr>
      <vt:lpstr>Energie-Mehrbedarf 2050 var.</vt:lpstr>
      <vt:lpstr>Energiebedarf Sek.stahl 2019</vt:lpstr>
      <vt:lpstr>Gesamtenergie 2050</vt:lpstr>
      <vt:lpstr>Verbrauch je Träger 2050</vt:lpstr>
      <vt:lpstr>Energiebedarf Sek.Stahl 2050</vt:lpstr>
      <vt:lpstr>Energie-Mehrbedarf 2050</vt:lpstr>
    </vt:vector>
  </TitlesOfParts>
  <Company>FFE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agrobe</dc:creator>
  <cp:lastModifiedBy>agrobe</cp:lastModifiedBy>
  <dcterms:created xsi:type="dcterms:W3CDTF">2020-09-29T09:40:51Z</dcterms:created>
  <dcterms:modified xsi:type="dcterms:W3CDTF">2020-10-15T09:44:48Z</dcterms:modified>
</cp:coreProperties>
</file>